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905" tabRatio="938" activeTab="13"/>
  </bookViews>
  <sheets>
    <sheet name="Toàn tỉnh" sheetId="1" r:id="rId1"/>
    <sheet name="TP Ha Tinh" sheetId="2" r:id="rId2"/>
    <sheet name="TX Hong Linh" sheetId="3" r:id="rId3"/>
    <sheet name="TX Kỳ Anh" sheetId="4" r:id="rId4"/>
    <sheet name="Nghi Xuân" sheetId="5" r:id="rId5"/>
    <sheet name="Thạch Hà" sheetId="6" r:id="rId6"/>
    <sheet name="Cẩm Xuyên" sheetId="7" r:id="rId7"/>
    <sheet name="Hương Sơn" sheetId="8" r:id="rId8"/>
    <sheet name="Đức Thọ" sheetId="9" r:id="rId9"/>
    <sheet name="Can Lộc" sheetId="10" r:id="rId10"/>
    <sheet name="Kỳ Anh" sheetId="11" r:id="rId11"/>
    <sheet name="Huong Khe" sheetId="12" r:id="rId12"/>
    <sheet name="Vũ Quang" sheetId="13" r:id="rId13"/>
    <sheet name="Lộc Hà" sheetId="14" r:id="rId14"/>
    <sheet name="TH 6T cuối 2015" sheetId="15" r:id="rId15"/>
  </sheets>
  <definedNames>
    <definedName name="_xlnm.Print_Area" localSheetId="6">'Cẩm Xuyên'!$A$1:$O$251</definedName>
    <definedName name="_xlnm.Print_Area" localSheetId="9">'Can Lộc'!$A$1:$O$49</definedName>
    <definedName name="_xlnm.Print_Area" localSheetId="8">'Đức Thọ'!$A$1:$P$152</definedName>
    <definedName name="_xlnm.Print_Area" localSheetId="7">'Hương Sơn'!$A$1:$O$80</definedName>
    <definedName name="_xlnm.Print_Area" localSheetId="10">'Kỳ Anh'!$A$1:$O$72</definedName>
    <definedName name="_xlnm.Print_Area" localSheetId="4">'Nghi Xuân'!$A$1:$O$48</definedName>
    <definedName name="_xlnm.Print_Area" localSheetId="0">'Toàn tỉnh'!$A$1:$O$28</definedName>
    <definedName name="_xlnm.Print_Area" localSheetId="2">'TX Hong Linh'!$A$1:$O$25</definedName>
    <definedName name="_xlnm.Print_Area" localSheetId="12">'Vũ Quang'!$A$1:$O$48</definedName>
    <definedName name="_xlnm.Print_Titles" localSheetId="6">'Cẩm Xuyên'!$7:$9</definedName>
    <definedName name="_xlnm.Print_Titles" localSheetId="9">'Can Lộc'!$7:$9</definedName>
    <definedName name="_xlnm.Print_Titles" localSheetId="8">'Đức Thọ'!$7:$9</definedName>
    <definedName name="_xlnm.Print_Titles" localSheetId="11">'Huong Khe'!$7:$9</definedName>
    <definedName name="_xlnm.Print_Titles" localSheetId="7">'Hương Sơn'!$7:$9</definedName>
    <definedName name="_xlnm.Print_Titles" localSheetId="10">'Kỳ Anh'!$7:$9</definedName>
    <definedName name="_xlnm.Print_Titles" localSheetId="13">'Lộc Hà'!$7:$9</definedName>
    <definedName name="_xlnm.Print_Titles" localSheetId="4">'Nghi Xuân'!$7:$9</definedName>
    <definedName name="_xlnm.Print_Titles" localSheetId="14">'TH 6T cuối 2015'!$6:$8</definedName>
    <definedName name="_xlnm.Print_Titles" localSheetId="5">'Thạch Hà'!$7:$10</definedName>
    <definedName name="_xlnm.Print_Titles" localSheetId="1">'TP Ha Tinh'!$8:$10</definedName>
    <definedName name="_xlnm.Print_Titles" localSheetId="2">'TX Hong Linh'!$8:$10</definedName>
    <definedName name="_xlnm.Print_Titles" localSheetId="3">'TX Kỳ Anh'!$7:$9</definedName>
    <definedName name="_xlnm.Print_Titles" localSheetId="12">'Vũ Quang'!$7:$9</definedName>
    <definedName name="_xlnm.Print_Titles">#N/A</definedName>
  </definedNames>
  <calcPr fullCalcOnLoad="1"/>
</workbook>
</file>

<file path=xl/comments2.xml><?xml version="1.0" encoding="utf-8"?>
<comments xmlns="http://schemas.openxmlformats.org/spreadsheetml/2006/main">
  <authors>
    <author>Admin</author>
  </authors>
  <commentList>
    <comment ref="A66"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<sst xmlns="http://schemas.openxmlformats.org/spreadsheetml/2006/main" count="3757" uniqueCount="1844">
  <si>
    <t>STT</t>
  </si>
  <si>
    <t>RPH</t>
  </si>
  <si>
    <t>LUA</t>
  </si>
  <si>
    <t>Đất khác</t>
  </si>
  <si>
    <t>Ghi chú</t>
  </si>
  <si>
    <t>Tổng</t>
  </si>
  <si>
    <t>NS TƯ</t>
  </si>
  <si>
    <t>NS tỉnh</t>
  </si>
  <si>
    <t>NS huyện</t>
  </si>
  <si>
    <t>NS xã</t>
  </si>
  <si>
    <t>Tên công trình, dự án</t>
  </si>
  <si>
    <t>Doanh nghiệp</t>
  </si>
  <si>
    <t>Địa điểm</t>
  </si>
  <si>
    <t>Diện tích thu hồi đất (ha)</t>
  </si>
  <si>
    <t>Diện tích thu hồi (ha)</t>
  </si>
  <si>
    <t>NS TW</t>
  </si>
  <si>
    <t>Phù Việt</t>
  </si>
  <si>
    <t>Thạch Hải</t>
  </si>
  <si>
    <t>Bắc Sơn</t>
  </si>
  <si>
    <t>Thạch Liên</t>
  </si>
  <si>
    <t>Thạch Thắng</t>
  </si>
  <si>
    <t>(3)=(4)+(5)+(6)+(7)</t>
  </si>
  <si>
    <t>(9)=(10)+....+.(14)</t>
  </si>
  <si>
    <t>Tên huyện</t>
  </si>
  <si>
    <t>Tổng diện tích thu hồi đất (ha)</t>
  </si>
  <si>
    <t>Thị xã Hồng Lĩnh</t>
  </si>
  <si>
    <t>Thành phố Hà Tĩnh</t>
  </si>
  <si>
    <t>Hương Khê</t>
  </si>
  <si>
    <t>Hương Sơn</t>
  </si>
  <si>
    <t>Kỳ Anh</t>
  </si>
  <si>
    <t>Nghi Xuân</t>
  </si>
  <si>
    <t>Vũ Quang</t>
  </si>
  <si>
    <t>Đức Thọ</t>
  </si>
  <si>
    <t>Lộc Hà</t>
  </si>
  <si>
    <t>Thạch Hà</t>
  </si>
  <si>
    <t xml:space="preserve">Tên công trình, dự án  </t>
  </si>
  <si>
    <t>Số dự án cần thu hồi đất</t>
  </si>
  <si>
    <t xml:space="preserve">Đất khác
</t>
  </si>
  <si>
    <t>Khái toán kinh phí thực hiện Bồi thường, GPMB (tỷ đồng)</t>
  </si>
  <si>
    <t>(9)=(10)+...+(14)</t>
  </si>
  <si>
    <t>Sử dụng từ các loại đất</t>
  </si>
  <si>
    <t>Nguồn kinh phí thực hiện</t>
  </si>
  <si>
    <t>Thạch Long</t>
  </si>
  <si>
    <t>Tổng:</t>
  </si>
  <si>
    <t>Sân thể thao xã Kỳ Lâm</t>
  </si>
  <si>
    <t>Thị xã Kỳ Anh</t>
  </si>
  <si>
    <t>Can Lộc</t>
  </si>
  <si>
    <t>Cẩm Xuyên</t>
  </si>
  <si>
    <t>NS TP</t>
  </si>
  <si>
    <t>NS phường
(xã)</t>
  </si>
  <si>
    <t>Đất chợ</t>
  </si>
  <si>
    <t>Chợ Bình Hương(GĐ2)</t>
  </si>
  <si>
    <t>Đât cơ sở giáo dục</t>
  </si>
  <si>
    <t>Trường Mầm Non</t>
  </si>
  <si>
    <t>KP.Hòa Bình, Phường Văn Yên</t>
  </si>
  <si>
    <t>Đất giao thông và phát triển hạ tầng</t>
  </si>
  <si>
    <t>Đường vành đai thôn Hạ</t>
  </si>
  <si>
    <t>Đường giao thông nông thôn</t>
  </si>
  <si>
    <t>Đồng Tiến, Đồng Công, Đồng Liên, Đồng Thanh, Xã Thạch Đồng</t>
  </si>
  <si>
    <t>Đường Giao thông nội đồng kẹp mương tiêu úng thoát lũ</t>
  </si>
  <si>
    <t>Đường vào khu chăn nuôi tập trung</t>
  </si>
  <si>
    <t>Đường giao thông nông thôn Nông thôn mới 13 xóm</t>
  </si>
  <si>
    <t>Đường vào trung tâm các xã Thạch Trung- Thạch Hạ</t>
  </si>
  <si>
    <t>KP.Văn Phúc, Phường Văn Yên</t>
  </si>
  <si>
    <t>Đường GTNT thôn Tây Bắc</t>
  </si>
  <si>
    <t>Thôn Tây Bắc, Xã Thạch Bình</t>
  </si>
  <si>
    <t>Đường GTNT thôn Bình Yên</t>
  </si>
  <si>
    <t>Thôn Bình Yên, Xã Thạch Bình</t>
  </si>
  <si>
    <t>Đường GTNT thôn Bình Lý</t>
  </si>
  <si>
    <t>Thôn Bình Lý, Xã Thạch Bình</t>
  </si>
  <si>
    <t>QH đường 18m chạy theo kênh N19</t>
  </si>
  <si>
    <t>Phường Nguyễn Du</t>
  </si>
  <si>
    <t>Phường Hà Huy Tập, phường Đại Nài</t>
  </si>
  <si>
    <t>Phường Hà Huy Tập</t>
  </si>
  <si>
    <t>Phường Thạch Quý, xã Thạch Hưng</t>
  </si>
  <si>
    <t>Phường Nguyễn Du, xã Thạch Trung</t>
  </si>
  <si>
    <t>Phường Thạch Linh</t>
  </si>
  <si>
    <t>Phường Văn Yên</t>
  </si>
  <si>
    <t>Phường Tân Giang</t>
  </si>
  <si>
    <t>Phường Nam Hà</t>
  </si>
  <si>
    <t>Hạ tầng 2 bên Miếu Quan Quận</t>
  </si>
  <si>
    <t>Thôn Liên Nhật, 
xã Thạch Hạ</t>
  </si>
  <si>
    <t>Đất bãi thải, xử lý chất thải</t>
  </si>
  <si>
    <t>Bãi rác trung chuyển</t>
  </si>
  <si>
    <t>Đất sinh hoạt cộng đồng</t>
  </si>
  <si>
    <t>Mở rộng hội quán xóm Đồng Thanh</t>
  </si>
  <si>
    <t>Mở rộng hội quán xóm Thắng Lợi</t>
  </si>
  <si>
    <t>QH Hội quán Linh Tân</t>
  </si>
  <si>
    <t>QH Hội quán Đông Quý</t>
  </si>
  <si>
    <t>QH hội quán KP 8</t>
  </si>
  <si>
    <t>QH nhà văn hóa</t>
  </si>
  <si>
    <t>Đất thủy lợi</t>
  </si>
  <si>
    <t>Xã Thạch Trung, xã Thạch Hạ</t>
  </si>
  <si>
    <t>Dự án hồ điều hòa Đập Bột</t>
  </si>
  <si>
    <t>I</t>
  </si>
  <si>
    <t>Đất cơ sở thể dục, thể thao</t>
  </si>
  <si>
    <t>QH Sân bóng Tuy Hoà</t>
  </si>
  <si>
    <t>Đất khu vui chơi, giải trí công cộng</t>
  </si>
  <si>
    <t>QH mở rộng hồ Công Đoàn</t>
  </si>
  <si>
    <t>Đất cơ sở y tế</t>
  </si>
  <si>
    <t>Bệnh viện Sản nhi</t>
  </si>
  <si>
    <t>Đất nghĩa trang, nghĩa địa</t>
  </si>
  <si>
    <t>Đất ở</t>
  </si>
  <si>
    <t>Hạ tầng dân cư Đồng Đìa 2</t>
  </si>
  <si>
    <t>Hạ tầng dân cư Tiền Tiến</t>
  </si>
  <si>
    <t>Phường Thạch Quý</t>
  </si>
  <si>
    <t>Hạ tầng dân cư (phía trước trường)
tiểu học Thạch Quý</t>
  </si>
  <si>
    <t xml:space="preserve">Hạ tầng khu dân cư </t>
  </si>
  <si>
    <t>QH xen dắm dân cư</t>
  </si>
  <si>
    <t>TDP 7, TDP 9, P.Tân Giang</t>
  </si>
  <si>
    <t>Khu DC đối diện trường Y</t>
  </si>
  <si>
    <t>Khu dân cư xen dắm tổ 
dân phố 1 (sát kênh N1-9, GĐ 2)</t>
  </si>
  <si>
    <t xml:space="preserve">QH hạ tầng dân cư </t>
  </si>
  <si>
    <t>Xen dắm dân cư</t>
  </si>
  <si>
    <t>QH khu TĐC Kẻ Se</t>
  </si>
  <si>
    <t>QH đất ở 2 bên đường Quang Trung</t>
  </si>
  <si>
    <t>Thôn Yên Lạc, xã Thạch Hạ</t>
  </si>
  <si>
    <t>Thôn Minh Yên, xã Thạch Hạ</t>
  </si>
  <si>
    <t>Quy hoạch đất ở Ngõ Ban, Ruộng Quan, Lý Tự, Hoàng Hiến, Hà Lê</t>
  </si>
  <si>
    <t>Đất cơ sở sản xuất kinh doanh</t>
  </si>
  <si>
    <t>Mở rộng Lò giết mổ gia súc</t>
  </si>
  <si>
    <t>Đất tín ngưỡng</t>
  </si>
  <si>
    <t>Đất cơ sở tôn giáo</t>
  </si>
  <si>
    <t>QH mở rộng tôn giáo Tịnh Giang</t>
  </si>
  <si>
    <t>Đất xây dựng trụ sở cơ quan.</t>
  </si>
  <si>
    <t xml:space="preserve">Quy hoạch mở rộng trụ sở làm việc phường </t>
  </si>
  <si>
    <t>TỔNG</t>
  </si>
  <si>
    <t>NS Thị xã</t>
  </si>
  <si>
    <t xml:space="preserve"> </t>
  </si>
  <si>
    <t xml:space="preserve">Quy hoạch xen dắm khu dân cư mạ đình thôn Chùa </t>
  </si>
  <si>
    <t>II</t>
  </si>
  <si>
    <t>Đất sản xuất, kinh doanh phi nông nghiệp</t>
  </si>
  <si>
    <t>III</t>
  </si>
  <si>
    <t>Đất cụm công nghiệp</t>
  </si>
  <si>
    <t>IV</t>
  </si>
  <si>
    <t>Đất giao thông</t>
  </si>
  <si>
    <t>Mở rộng đường Bãi Tràn Thống Nhất</t>
  </si>
  <si>
    <t>Đường giao thông Thuận An</t>
  </si>
  <si>
    <t>Đường vào trường Mầm non</t>
  </si>
  <si>
    <t>V</t>
  </si>
  <si>
    <t>Đất xây dựng cơ sở văn hóa</t>
  </si>
  <si>
    <t>VI</t>
  </si>
  <si>
    <t>Đất XD cơ sở giáo dục &amp; đào tạo</t>
  </si>
  <si>
    <t>VII</t>
  </si>
  <si>
    <t>Đất công trình năng lượng</t>
  </si>
  <si>
    <t>Đường điện 22KV</t>
  </si>
  <si>
    <t>Trạm biến áp</t>
  </si>
  <si>
    <t>VIII</t>
  </si>
  <si>
    <t>Đất xây dựng trụ sở cơ quan</t>
  </si>
  <si>
    <t>XI</t>
  </si>
  <si>
    <t>X</t>
  </si>
  <si>
    <t>Diện tích 
thu hồi đất (ha)</t>
  </si>
  <si>
    <t>Khái toán 
kinh phí 
thực hiện 
bồi thường, 
GPMB (tỷ đồng)</t>
  </si>
  <si>
    <t>NSTW</t>
  </si>
  <si>
    <t>Doanh 
nghiệp</t>
  </si>
  <si>
    <t>(1)</t>
  </si>
  <si>
    <t>(2)</t>
  </si>
  <si>
    <t>(3=4+…
+7)</t>
  </si>
  <si>
    <t>(4)</t>
  </si>
  <si>
    <t>(5)</t>
  </si>
  <si>
    <t>(6)</t>
  </si>
  <si>
    <t>(7)</t>
  </si>
  <si>
    <t>(8)</t>
  </si>
  <si>
    <t>(9=10+…
+14)</t>
  </si>
  <si>
    <t>(10)</t>
  </si>
  <si>
    <t>(11)</t>
  </si>
  <si>
    <t>(12)</t>
  </si>
  <si>
    <t>(13)</t>
  </si>
  <si>
    <t>(14)</t>
  </si>
  <si>
    <t>(15)</t>
  </si>
  <si>
    <t>Quy hoạch đất ở</t>
  </si>
  <si>
    <t>Quy hoạch xen dắm đất ở</t>
  </si>
  <si>
    <t>Quy hoạch đất ở tái định cư</t>
  </si>
  <si>
    <t>Thôn Cường Thịnh, xã Xuân Liên</t>
  </si>
  <si>
    <t>Đất công trình sự nghiệp</t>
  </si>
  <si>
    <t>Mở rộng khuôn viên UBND xã</t>
  </si>
  <si>
    <t>Thôn An Tiên,
xã Xuân Giang</t>
  </si>
  <si>
    <t>Sân thể thao xã</t>
  </si>
  <si>
    <t>Thôn Kiều Thắng Lợi, xã Xuân Đan</t>
  </si>
  <si>
    <t>Quy hoạch mở rộng sân thể thao</t>
  </si>
  <si>
    <t>Thôn Hồng Thuỷ, 
xã Xuân Hải</t>
  </si>
  <si>
    <t>Quy hoạch mở rộng chợ Giang Đình</t>
  </si>
  <si>
    <t>Tổ dân phố 3, 
Thị trấn Nghi Xuân</t>
  </si>
  <si>
    <t>Đất cơ sở giáo dục</t>
  </si>
  <si>
    <t>Mở rộng trường mầm non</t>
  </si>
  <si>
    <t>Xã Xuân Trường</t>
  </si>
  <si>
    <t>Mở rộng Trường Tiểu học</t>
  </si>
  <si>
    <t>Mở rộng Trường THCS</t>
  </si>
  <si>
    <t>Xã Xuân Viên</t>
  </si>
  <si>
    <t>Xã Xuân Yên</t>
  </si>
  <si>
    <t>Xã Xuân Thành</t>
  </si>
  <si>
    <t>Xã Xuân Viên, 
Xuân Mỹ, Xuân Thành, Thị trấn Xuân An</t>
  </si>
  <si>
    <t>Đường giao thông phục vụ sản 
xuất NTTS và dân sinh</t>
  </si>
  <si>
    <t>Thôn Đại Đồng,
 xã Cương Gián</t>
  </si>
  <si>
    <t>Đường giao thông trục ngang ra 
biển và vào khu chăn nuôi tập trung, sản xuất rau củ, quả công nghệ cao</t>
  </si>
  <si>
    <t>Xã Cổ Đạm</t>
  </si>
  <si>
    <t>Đường giao thông nông thôn kết hợp vào trang trại chăn nuôi tập trung xã Xuân Viên</t>
  </si>
  <si>
    <t>Xã Xuân Mỹ, 
Xuân Viên</t>
  </si>
  <si>
    <t>Xã Xuân Trường, 
Xuân Đan, Xuân Yên</t>
  </si>
  <si>
    <t>Đê Hội Thống Giai đoạn 2</t>
  </si>
  <si>
    <t>Nâng cấp tuyến đê Song Nam, 
huyện Nghi Xuân</t>
  </si>
  <si>
    <t>Xã Cương Gián, 
huyện Nghi Xuân</t>
  </si>
  <si>
    <t>Thị trấn Xuân An, 
Xuân Giang, thị trấn Nghi Xuân, Tiên Điền, huyện Nghi Xuân</t>
  </si>
  <si>
    <t>Quy hoạch bến xe</t>
  </si>
  <si>
    <t>Thị trấn Xuân An</t>
  </si>
  <si>
    <t>Quy hoạch nghĩa địa</t>
  </si>
  <si>
    <t>Giá đất</t>
  </si>
  <si>
    <t>Cây hàng năm</t>
  </si>
  <si>
    <t>Cây lâu năm</t>
  </si>
  <si>
    <t>Rừng sản xuất</t>
  </si>
  <si>
    <t>ONT+phi nông nghiệp</t>
  </si>
  <si>
    <t>SKC</t>
  </si>
  <si>
    <t>Khái toán kinh phí thực hiện Bồi thường, GPMB</t>
  </si>
  <si>
    <t>LUC</t>
  </si>
  <si>
    <t>RSX</t>
  </si>
  <si>
    <t>CLN</t>
  </si>
  <si>
    <t>ONT</t>
  </si>
  <si>
    <t>Đất phi nông nghiêpk</t>
  </si>
  <si>
    <t>Đơn giá VT1</t>
  </si>
  <si>
    <t>VT2</t>
  </si>
  <si>
    <t>Rừng</t>
  </si>
  <si>
    <t>Đất ở đô thị</t>
  </si>
  <si>
    <t>TT Thạch Hà</t>
  </si>
  <si>
    <t>Bổ sung</t>
  </si>
  <si>
    <t>Đất ở nông thôn</t>
  </si>
  <si>
    <t>Dự án di dời các hộ gia đình trong vùng lòng hồ Bộc Nguyên giai đoạn I</t>
  </si>
  <si>
    <t>Nam Hương</t>
  </si>
  <si>
    <t>Ngọc Sơn</t>
  </si>
  <si>
    <t>Thạch Bàn</t>
  </si>
  <si>
    <t xml:space="preserve">Thạch Đài </t>
  </si>
  <si>
    <t>Thạch Điền</t>
  </si>
  <si>
    <t>Đã thực hiện 0,03 còn lại chuyển 2016 0,1ha</t>
  </si>
  <si>
    <t>Thạch Đỉnh</t>
  </si>
  <si>
    <t>Thạch Hội</t>
  </si>
  <si>
    <t>Thực hiện được 0,06 chuyển 2016</t>
  </si>
  <si>
    <t>Thạch Hương</t>
  </si>
  <si>
    <t>Thạch Kênh</t>
  </si>
  <si>
    <t xml:space="preserve">Bổ sung thêm kế hoạch 2016 </t>
  </si>
  <si>
    <t>Thạch Khê</t>
  </si>
  <si>
    <t>Thạch Lạc</t>
  </si>
  <si>
    <t>Thực hiện được 0,05ha còn lại chuyển 2016</t>
  </si>
  <si>
    <t>Thực hiện được 0,0,09ha còn lại chuyển 2016</t>
  </si>
  <si>
    <t>Thạch Lâm</t>
  </si>
  <si>
    <t>Thạch Lưu</t>
  </si>
  <si>
    <t>Thạch Ngọc</t>
  </si>
  <si>
    <t>Thạch Sơn</t>
  </si>
  <si>
    <t>Xây dựng TT Hành chính tỉnh</t>
  </si>
  <si>
    <t>Thạch Tân</t>
  </si>
  <si>
    <t>Thạch Thanh</t>
  </si>
  <si>
    <t>Thạch Tiến</t>
  </si>
  <si>
    <t>Đã thực hiện 0.06 rồi còn lại kế hoạch 2016</t>
  </si>
  <si>
    <t>Thạch Trị</t>
  </si>
  <si>
    <t>Thạch Văn</t>
  </si>
  <si>
    <t>Đã thực hiện được 0,14 còn lại chuyển 2016</t>
  </si>
  <si>
    <t>Thạch Vĩnh</t>
  </si>
  <si>
    <t>Đã thực hiện vùng Mồ Hồ, còn lại  2016</t>
  </si>
  <si>
    <t>Thạch Xuân</t>
  </si>
  <si>
    <t>Thực hiện được 0,03, còn lại chuuển 2016</t>
  </si>
  <si>
    <t>Tượng Sơn</t>
  </si>
  <si>
    <t>Thực hiện được 0,26ha còn lại chuyển 2016</t>
  </si>
  <si>
    <t>Việt Xuyên</t>
  </si>
  <si>
    <t>Đất trụ sở cơ quan nhà nước</t>
  </si>
  <si>
    <t>Đường liên xã 13</t>
  </si>
  <si>
    <t>Đường trục xã</t>
  </si>
  <si>
    <t>Tuyến đường gom cụm Công nghiệp</t>
  </si>
  <si>
    <t>Đường LX Thạch Long, Phù Việt</t>
  </si>
  <si>
    <t>Mở rộng đường liên xã 9</t>
  </si>
  <si>
    <t>Mở rộng đường liên xã 10</t>
  </si>
  <si>
    <t>Đường khu chăn nuôi tập trung</t>
  </si>
  <si>
    <t>Mở rộng đường liên thôn</t>
  </si>
  <si>
    <t>Mở rộng đường huyện lộ 2</t>
  </si>
  <si>
    <t>Mở rộng đường giao thông rau, củ, quả tổ 3 Văn Sơn</t>
  </si>
  <si>
    <t>Mở rộng đường đi nghĩa trang thôn Vĩnh Hòa</t>
  </si>
  <si>
    <t>Mở rộng đường từ rau củ quả Trương Xuân đi đội Láy</t>
  </si>
  <si>
    <t>Mở rộng đường ra Khu chăn nuôi tập Trung thôn Tân Hòa</t>
  </si>
  <si>
    <t>Mở Đương liên xã 09</t>
  </si>
  <si>
    <t>Mở rộng đươờng HL2</t>
  </si>
  <si>
    <t>Mở rộng và nâng cấp đường trục xã</t>
  </si>
  <si>
    <t>Quy hoạch kênh mương nội đồng vùng Hói Cạn</t>
  </si>
  <si>
    <t>QH đường giao thông từ QL 15B đến Đê ngăn mặn Thanh Cao</t>
  </si>
  <si>
    <t>QH đường từ hồi chùa thôn Đan Khê</t>
  </si>
  <si>
    <t>Nâng cấp đường liên xã Lạc Trị</t>
  </si>
  <si>
    <t>Đường liên thôn từ La Xá đến đường ngang thôn Kỷ Các</t>
  </si>
  <si>
    <t>Nâng cấp và mở rộng QL 1A đoạn bắc và Nam và Nam TP. Hà Tĩnh thôn Gia Ngãi 1</t>
  </si>
  <si>
    <t>Đường giao thông LX Long Việt</t>
  </si>
  <si>
    <t>Mở rộng Đường Cồn Cháy</t>
  </si>
  <si>
    <t>Mở rộng đường Tân Tiến đến Quý Hải</t>
  </si>
  <si>
    <t>Mở rộng đường kênh N18</t>
  </si>
  <si>
    <t>Mở rộng đường nội đồng thôn Đông Châu</t>
  </si>
  <si>
    <t>Mở rộng đường Thôn Đình Hàn đi Thạch Kênh</t>
  </si>
  <si>
    <t>Đường trục xã kéo dài đến vành đai đường TP</t>
  </si>
  <si>
    <t>Nâng cấp mở rộng đường LX 04</t>
  </si>
  <si>
    <t>Đường giao thông HL 3 đi Bắc Văn</t>
  </si>
  <si>
    <t>Đường giao thông Đông Văn đi Hội Tiến</t>
  </si>
  <si>
    <t>QH đường giao thông nội đồng</t>
  </si>
  <si>
    <t>Thực hiện được 0,4ha, còn lại chuyển 2016</t>
  </si>
  <si>
    <t>Đường huyện lộ 2 (92)</t>
  </si>
  <si>
    <t>Đường liên xã Bắc Sơn - Thạch Xuân</t>
  </si>
  <si>
    <t>Đường vào TT nghề (nhà ông Danh)</t>
  </si>
  <si>
    <t>QH đường Thanh Niên nắn tuyến</t>
  </si>
  <si>
    <t>Nâng cấp Đường liên xã (LX-04)</t>
  </si>
  <si>
    <t>Đường vành đai phía Đông</t>
  </si>
  <si>
    <t>Đường vành đai phía Tây</t>
  </si>
  <si>
    <t>Đường vào các vùng nuôi trồng thủy sản</t>
  </si>
  <si>
    <t>Mở rộng đường dự án 946: 2 tuyến (Đường vào Khu CNTT)</t>
  </si>
  <si>
    <t>Hạ tầng vùng nuôi tôm trên cát xã Thạch Lạc và Thạch Trị giai đoạn 1</t>
  </si>
  <si>
    <t>Xã Thạch Lạc và Thạch Trị</t>
  </si>
  <si>
    <t>Nâng cấp tuyến đường từ đường Huyện lộ 3 (Tỉnh lộ 27 củ) đi qua  xã Thạch Thắng đến xã Thạch Hội</t>
  </si>
  <si>
    <t>Xã Thạch Thắng, Thạch Hội</t>
  </si>
  <si>
    <t>Kè Chắn sóng</t>
  </si>
  <si>
    <t>Các xã vùng Bãi ngang</t>
  </si>
  <si>
    <t>Dự án cải tạo và nâng cấp hệ thống tưới tiêu phục vụ sản xuất nông nghiệp và thoát lũ cho vùng bắc Thạch Hà</t>
  </si>
  <si>
    <t>Nâng cấp, mở rộng hệ thống tiêu thoát lũ Nước Bạc (AFD)</t>
  </si>
  <si>
    <t>T.Vĩnh, T.Tiến,
 T.Thanh</t>
  </si>
  <si>
    <t xml:space="preserve">Xây mới kênh tưới </t>
  </si>
  <si>
    <t>Nâng cấp đê Hữu Nghèn</t>
  </si>
  <si>
    <t>Kè chống sạt lở sông Rào Cái</t>
  </si>
  <si>
    <t>Kè mương thoát lũ</t>
  </si>
  <si>
    <t>Kênh Thoát lũ</t>
  </si>
  <si>
    <t xml:space="preserve">QH mương nội đồng </t>
  </si>
  <si>
    <t>Dự án củng cố, nâng cấp đê phía Tây bờ tử Sông Phủ đoạn từ Cầu Nủi đến Cầu Phủ, TP Hà Tĩnh</t>
  </si>
  <si>
    <t>Dự án cải tạo và nâng cấp hệ thống tưới tiêu phục vụ sản xuất nông nghiệp và thoát lũ cho vùng bắc Thạch Hà (AFD)</t>
  </si>
  <si>
    <t>Thủy lợi nội đồng</t>
  </si>
  <si>
    <t>IX</t>
  </si>
  <si>
    <t>Đất giáo dục</t>
  </si>
  <si>
    <t>Mở rộng trường Mần non</t>
  </si>
  <si>
    <t>Kế hoạch 2016 (có QD rồi)</t>
  </si>
  <si>
    <t>Mở rộng khuôn viên trường mầm non</t>
  </si>
  <si>
    <t>Đất y tế</t>
  </si>
  <si>
    <t>Trạm y tế xã</t>
  </si>
  <si>
    <t>Làm mới Trạm Y tế xã</t>
  </si>
  <si>
    <t>Mở rộng khuôn viên trạm y tế</t>
  </si>
  <si>
    <t>Đất thể thao</t>
  </si>
  <si>
    <t>Sân bóng xã</t>
  </si>
  <si>
    <t>QH sân thể thao trường Lê Hồng Phong</t>
  </si>
  <si>
    <t>XD sân thể thao</t>
  </si>
  <si>
    <t>XII</t>
  </si>
  <si>
    <t>XIII</t>
  </si>
  <si>
    <t>Mở rộng khuôn viên chợ đầu mối</t>
  </si>
  <si>
    <t>QH chợ</t>
  </si>
  <si>
    <t>Mở rộng chợ Thạch Hà</t>
  </si>
  <si>
    <t>XIV</t>
  </si>
  <si>
    <t>Gara xử lý rác thôn Đan Trung</t>
  </si>
  <si>
    <t>QH bãi tập kết rác thải</t>
  </si>
  <si>
    <t>Trạm trung chuyển rác</t>
  </si>
  <si>
    <t>Điểm thu gom rác 7 điểm</t>
  </si>
  <si>
    <t>Đất tôn giáo</t>
  </si>
  <si>
    <t>QH quỹ đất dự kiến thành lập giáo họ mới tại thôn Nhân Hòa</t>
  </si>
  <si>
    <t>Xây dựng chùa Mật thôn Việt Yên</t>
  </si>
  <si>
    <t>Mở rộng nghĩa trang vùng đông</t>
  </si>
  <si>
    <t>Mở rộng nghĩa trang Tây sơn Dập Mụ Bùa</t>
  </si>
  <si>
    <t>Mở rộng nghĩa trang vườn cộ</t>
  </si>
  <si>
    <t>Đất cơ sở giáo dục - đào tạo</t>
  </si>
  <si>
    <t>Mở rộng khuôn viên trường mầm non Sơn Tây</t>
  </si>
  <si>
    <t>Đường Bình - Thủy-  Mai</t>
  </si>
  <si>
    <t>Cầu Hải Thượng thuộc công trình Đường vào trung tâm xã Sơn Quang</t>
  </si>
  <si>
    <t>Đường cứu hộ vùng II</t>
  </si>
  <si>
    <t>Dự án mở rộng, nâng cấp đường Tây - Lĩnh - Hồng</t>
  </si>
  <si>
    <t>Hạ tầng kỹ thuật Cổng A (Khu vực Chợ và gần Chợ cửa khẩu Cầu Treo, xã Sơn Kim 1)</t>
  </si>
  <si>
    <t>Đường giao thông biên giới xã Sơn Kim 2</t>
  </si>
  <si>
    <t>Đường giao thông nội đồng</t>
  </si>
  <si>
    <t>Cầu Trung Lưu</t>
  </si>
  <si>
    <t>Kênh thủy lợi</t>
  </si>
  <si>
    <t>Đất bải thải, xử lý chất thải</t>
  </si>
  <si>
    <t>Tổng số</t>
  </si>
  <si>
    <t>DA Quy hoạch khu dân cư Mang Tang, Minh Huệ</t>
  </si>
  <si>
    <t>Xen dắm dân cư thôn Minh Quý</t>
  </si>
  <si>
    <t xml:space="preserve">Xen dắm dân cư </t>
  </si>
  <si>
    <t>Quy hoạch khu dân cư Đồng Lấm</t>
  </si>
  <si>
    <t>Khu dân cư Hồi xã</t>
  </si>
  <si>
    <t>Quy hoạch khu tái định cư</t>
  </si>
  <si>
    <t>Đất trụ sở cơ quan</t>
  </si>
  <si>
    <t>Phòng khám đa khoa chất lượng cao</t>
  </si>
  <si>
    <t>Mở rộng trường tiểu học</t>
  </si>
  <si>
    <t>Đất thể dục - thể thao</t>
  </si>
  <si>
    <t>Quy hoạch XD sân thể thao trung tâm</t>
  </si>
  <si>
    <t>Mở rộng khuôn viên sân vận động xã</t>
  </si>
  <si>
    <t>Quy hoạch sân vận động</t>
  </si>
  <si>
    <t>Đường GT nông thôn từ A.Cửa-Lùm Rắn</t>
  </si>
  <si>
    <t>Đường từ cảng Vũng Áng đi khu liên hợp gang thép và cảng Sơn Dương</t>
  </si>
  <si>
    <t>Nâng cấp các tuyến giao thông</t>
  </si>
  <si>
    <t>Đường trục ngang khu đô thị Kỳ Long-khu CN đa ngành (GĐ2)</t>
  </si>
  <si>
    <t>Mở rộng giao thông liên xã</t>
  </si>
  <si>
    <t>Mở rộng đập dâng Bra</t>
  </si>
  <si>
    <t>QH đất ở xen dắm</t>
  </si>
  <si>
    <t>Thị Trấn</t>
  </si>
  <si>
    <t>Đất cơ sở giáo dục đào tạo</t>
  </si>
  <si>
    <t>QH mở rộng trường MN</t>
  </si>
  <si>
    <t>Đất cơ sở thể dục - thể thao</t>
  </si>
  <si>
    <t>Đường Quốc Phòng</t>
  </si>
  <si>
    <t>Đường vượt lũ</t>
  </si>
  <si>
    <t>Đường vào đồn biên phòng Bản Giàng 575</t>
  </si>
  <si>
    <t>Đường Phúc Trạch - Hương Liên (giai đoạn 2)</t>
  </si>
  <si>
    <t>Đường vào đập Khe Sắn</t>
  </si>
  <si>
    <t>Đường giao thông vào trung tâm xã Lộc Yên, Hương Đô, Phú Phong</t>
  </si>
  <si>
    <t>Đường giao thông biên giới các xã Hòa Hải, Phú Gia, Hương Vĩnh, Hương Lâm</t>
  </si>
  <si>
    <t>Đường giao thông từ đường Hồ Chí Minh vào trung tâm các xã Phúc Đồng, Hà Linh, Phương Điền và Phương Mỹ huyện Hương Khê</t>
  </si>
  <si>
    <t>Đường giao thông huyện lộ 6 huyện Hương Khê</t>
  </si>
  <si>
    <t>Đường từ đường Phúc Trạch, Hương Liên qua bản rào tre (dân  tộc chứt) đến đường 71 huyện Hương Khê</t>
  </si>
  <si>
    <t>Đoạn đường từ Cầu Trộ - Cầu Đất xã Hương Thủy</t>
  </si>
  <si>
    <t xml:space="preserve">Kênh Đá Hàn </t>
  </si>
  <si>
    <t>Năng cấp Đập Chà Chạm</t>
  </si>
  <si>
    <t>Kè Gia Phố</t>
  </si>
  <si>
    <t>Ghi 
chú</t>
  </si>
  <si>
    <t>QH đất ở</t>
  </si>
  <si>
    <t xml:space="preserve">Mở rộng trường Mầm non </t>
  </si>
  <si>
    <t>Thôn Tân Lễ - xã Đức Liên</t>
  </si>
  <si>
    <t>Thôn 3, xã Đức Bồng</t>
  </si>
  <si>
    <t>Đất sản xuất vật liệu xây dựng</t>
  </si>
  <si>
    <t>Qh bãi vật liệu số 2 thuộc dự án Ngàn Trươi - Cẩm Trang</t>
  </si>
  <si>
    <t>TDP 1,2,3 -TT Vũ Quang</t>
  </si>
  <si>
    <t xml:space="preserve">Đất giao thông </t>
  </si>
  <si>
    <t>Nâng cấp sửa chữa Đường giao thông Sơn Long Chợ Bộng</t>
  </si>
  <si>
    <t>Xã Ân Phú, xã Đức Bồng, xã Đức Giang xã Đức Lĩnh</t>
  </si>
  <si>
    <t>Mở rộng đường Tỉnh lộ 5 vào tràn xả lũ thuộc dự án Ngàn Trươi - Cẩm Trang</t>
  </si>
  <si>
    <t>TDP 3 TT Vũ Quang</t>
  </si>
  <si>
    <t>Mở rộng cầu Hói Trí, bổ sung một số hạng mục tràn xả lũ thuộc dự án Ngàn Trươi - Cẩm Trang</t>
  </si>
  <si>
    <t>Thôn Hợp Trùa, Hợp Lợi - xã Hương Minh</t>
  </si>
  <si>
    <t>Đường Vào khu nguyên liệu cam</t>
  </si>
  <si>
    <t>Thôn 4- xã Hương Thọ</t>
  </si>
  <si>
    <t>Đường thôn 4</t>
  </si>
  <si>
    <t>Xã Đức Bồng</t>
  </si>
  <si>
    <t>Đường vào khu kinh tế Hương Hòa</t>
  </si>
  <si>
    <t xml:space="preserve"> Thôn Hương Hòa- xã Đức Hương</t>
  </si>
  <si>
    <t>TT Vũ Quang</t>
  </si>
  <si>
    <t>Cầu vượt Hói Môn thôn Liên Hòa, Liên Châu</t>
  </si>
  <si>
    <t>Thôn Liên Hòa, Liên Châu - xã Đức Liên</t>
  </si>
  <si>
    <t>Đường từ ông Bồng đến bà Thương</t>
  </si>
  <si>
    <t>Thôn 6 - xã Sơn Thọ</t>
  </si>
  <si>
    <t>Mở rộng đường vào Ban chỉ huy Quân sự huyện</t>
  </si>
  <si>
    <t>Đường giao thông phục vụ sản xuất NN và Khai hoang SXNN khu Tái định cư Khe Ná - Khe Gỗ thuộc dự án Hệ thống thủy lợi Ngàn Trươi Cẩm Trang</t>
  </si>
  <si>
    <t xml:space="preserve">Đất thuỷ lợi </t>
  </si>
  <si>
    <t>Sạt lở Đập Dâng</t>
  </si>
  <si>
    <t>TDP5- TT Vũ Quang</t>
  </si>
  <si>
    <t>Kè 2 bên cầu Ngàn Trươi thuộc dự án Ngàn Trươi - Cẩm Trang</t>
  </si>
  <si>
    <t>TDP 1, 2-TT Vũ Quang</t>
  </si>
  <si>
    <t>Kênh mương mở rộng, đất sạt lở, đất ngập úng không sản xuất được thuộc tuyến kênh chính thuộc dự án Ngàn Trươi - Cẩm Trang</t>
  </si>
  <si>
    <t>TDP 6 -TT Vũ Quang</t>
  </si>
  <si>
    <t>Thôn 1, 2, 3, 4, 5, 6, 7, 8- xã Đức Bồng</t>
  </si>
  <si>
    <t>Thôn Hương Đại -xã Đức Hương</t>
  </si>
  <si>
    <t xml:space="preserve">Đất sinh hoạt cộng đồng </t>
  </si>
  <si>
    <t>QH Hội quán thôn 5</t>
  </si>
  <si>
    <t>Thôn 5, xã Sơn Thọ</t>
  </si>
  <si>
    <t>QH Hội quán thôn 6</t>
  </si>
  <si>
    <t>Thôn 6, xã Sơn Thọ</t>
  </si>
  <si>
    <t>Mở rộng hội quán thôn 3</t>
  </si>
  <si>
    <t>Thôn 3,xã Sơn Thọ</t>
  </si>
  <si>
    <t>QH Bãi rác</t>
  </si>
  <si>
    <t>Thôn Liên Hòa, Thôn Liên Châu, xã Đức Liên</t>
  </si>
  <si>
    <t xml:space="preserve">QH Bãi rác huyện </t>
  </si>
  <si>
    <t>Thôn 7, xã Sơn Thọ</t>
  </si>
  <si>
    <t xml:space="preserve">Đất nghĩa trang, nghĩa địa, nhà tang lễ, nhà hỏa táng  </t>
  </si>
  <si>
    <t>QH Nghĩa Trang</t>
  </si>
  <si>
    <t>Thôn 1, xã Sơn Thọ</t>
  </si>
  <si>
    <t>Đất xây dựng trụ sở cơ quan, công trình SN</t>
  </si>
  <si>
    <t xml:space="preserve">Mở rộng Cụm công nghiệp xã  </t>
  </si>
  <si>
    <t>Xây dựng nhà máy bao bì Thái An trong CCN</t>
  </si>
  <si>
    <t>Xây dựng nhà máy cơ khí Nông nghiệp Bình Nghĩa trong CCN</t>
  </si>
  <si>
    <t>Hợp tác xã mộc chuyên dụng Hoàng Thắng trong CCN</t>
  </si>
  <si>
    <t>Xây dựng xưởng mộc Hoàng Xuân trong CCN</t>
  </si>
  <si>
    <t>Đường từ đền Định Lự đến thôn Chân Thành xã An Lộc</t>
  </si>
  <si>
    <t>Đường giao thông vào các khu NTTS xã Hộ Độ</t>
  </si>
  <si>
    <t>Đường nối từ đường 70m (Trung tâm hành chính) đến nghĩa trang liệt sĩ vào chùa Kim Dung</t>
  </si>
  <si>
    <t>Đường xóm 5 đi đường 22/12</t>
  </si>
  <si>
    <t>Xây dựng hạ tầng khu du lịch biển huyện Lộc Hà</t>
  </si>
  <si>
    <t xml:space="preserve">Xây dựng đài tưởng niệm  </t>
  </si>
  <si>
    <t>Mở rộng khuôn viên trường Tiểu học</t>
  </si>
  <si>
    <t xml:space="preserve">Xây dựng nhà máy xử lý chất thải rác </t>
  </si>
  <si>
    <t>Đất trụ sở cơ quan, công trình sự nghiệp</t>
  </si>
  <si>
    <t>Mở rộng UBND xã</t>
  </si>
  <si>
    <t>TT Đức Thọ</t>
  </si>
  <si>
    <t>QH đất ở đại An1</t>
  </si>
  <si>
    <t>QH đất ở Long Thành</t>
  </si>
  <si>
    <t>QH đất ở 2 hội quán cũ</t>
  </si>
  <si>
    <t>QH Đất ở Sơn Quang</t>
  </si>
  <si>
    <t>QH đất ở Vĩnh Quang</t>
  </si>
  <si>
    <t>QH đất ở  Hội Làng</t>
  </si>
  <si>
    <t>QH đất ở Nác Sậy</t>
  </si>
  <si>
    <t>QH đất ở Đồng Rậm</t>
  </si>
  <si>
    <t>QH đất ở chợ cũ</t>
  </si>
  <si>
    <t>QH đất ở hội quán thôn Đồng Thái 2 cũ</t>
  </si>
  <si>
    <t>QH đất ở hội quán thôn Hội Yên 2 cũ</t>
  </si>
  <si>
    <t>QH đất ở hội quán thôn Châu Đình 2 cũ</t>
  </si>
  <si>
    <t>QH đất ở Dăm lẽ</t>
  </si>
  <si>
    <t>QH đất ở Trung Khánh</t>
  </si>
  <si>
    <t>QH đất ở Nác Vang</t>
  </si>
  <si>
    <t>QH đất ở Thịnh Cường</t>
  </si>
  <si>
    <t>QH đất ở Đông Vịnh</t>
  </si>
  <si>
    <t>QH đất ở vùng Đồng Cựa</t>
  </si>
  <si>
    <t>QH đất ở vùng Cầu Chợ</t>
  </si>
  <si>
    <t>QH đất ở vùng tuyến 2 Cầu Chợ</t>
  </si>
  <si>
    <t>QH đất ở (Trường MN cũ)</t>
  </si>
  <si>
    <t>QH đất ở Ao cố Vệ</t>
  </si>
  <si>
    <t>QH đất ở hội quán cũ</t>
  </si>
  <si>
    <t>QH đất ở vùng Nhà Bái</t>
  </si>
  <si>
    <t>QH đất ở xen dăm thôn 10</t>
  </si>
  <si>
    <t>QH đất ở xen dăm thôn 8</t>
  </si>
  <si>
    <t>QH đất ở đồng Truông</t>
  </si>
  <si>
    <t>QH đất ở xen dắm vùng Cầu Đôi</t>
  </si>
  <si>
    <t>Đường nội đồng thôn Sơn Thành NĐ2</t>
  </si>
  <si>
    <t xml:space="preserve">Đường nội đồng </t>
  </si>
  <si>
    <t>Đường GTNT vào trang trai chăn nuôi</t>
  </si>
  <si>
    <t>Đường GT nội vùng</t>
  </si>
  <si>
    <t>Đường Đức Đồng - Đức Lạc - Tân Hương</t>
  </si>
  <si>
    <t>Đồng,Lập, T.Hương</t>
  </si>
  <si>
    <t>Trục thôn Thượng Ích</t>
  </si>
  <si>
    <t>Đường liên thôn</t>
  </si>
  <si>
    <t>QH thủy lợi cánh đồng mẫu Ngọc Lâm</t>
  </si>
  <si>
    <t>QH thủy lợi cánh đồng mẫu Thượng Ích</t>
  </si>
  <si>
    <t>Kênh tiêu úng Anh Nam - kênh  nhà Lê</t>
  </si>
  <si>
    <t>Tiêu úng An, Dũng, Lâm, Lập, Long,Yên, Bùi Xá</t>
  </si>
  <si>
    <t>DA ngai Trươi,- Cẩm Trang</t>
  </si>
  <si>
    <t>Kênh tiêu úng xóm 6 - kênh  nhà Lê</t>
  </si>
  <si>
    <t>Đất văn hóa</t>
  </si>
  <si>
    <t>Nhà văn hóa thôn Lai Đồng</t>
  </si>
  <si>
    <t>Quy hoạch nhà văn hóa thôn Thanh Sơn</t>
  </si>
  <si>
    <t>Mở rộng đền Quan Sơn</t>
  </si>
  <si>
    <t>Nhà văn hóa thôn Đại An</t>
  </si>
  <si>
    <t>Đất Y tế</t>
  </si>
  <si>
    <t>Mở rộng trạm Y Tế</t>
  </si>
  <si>
    <t>Mở rộng trường Mầm Non</t>
  </si>
  <si>
    <t>Mở rộng trường Tiểu Học</t>
  </si>
  <si>
    <t xml:space="preserve">Mở rộng trường Mầm Non </t>
  </si>
  <si>
    <t>Mở rộng trường Nguyễn Biểu</t>
  </si>
  <si>
    <t>Mở rộng Tiểu học</t>
  </si>
  <si>
    <t>QH sân thể thao thôn Hoa Ích Lâm</t>
  </si>
  <si>
    <t>QH Sân vận động xã</t>
  </si>
  <si>
    <t>Đất danh lam</t>
  </si>
  <si>
    <t>Mở rộng dền Hồ Nam</t>
  </si>
  <si>
    <t>Mở rộng nghĩa trang Đồng Vòng</t>
  </si>
  <si>
    <t>Mở rộng nghĩa trang vùng 3</t>
  </si>
  <si>
    <t>Mở rộng nghĩa trang vùng 2</t>
  </si>
  <si>
    <t>Mở rộng nghĩa trang</t>
  </si>
  <si>
    <t>Cụm Công nghiệp Cẩm Vịnh</t>
  </si>
  <si>
    <t>Đất phát triển hạ tầng</t>
  </si>
  <si>
    <t>Nâng cấp kè Sông Hội</t>
  </si>
  <si>
    <t>Cầu Hội và đường hai đầu cầu</t>
  </si>
  <si>
    <t>Mở rộng trường Mầm non</t>
  </si>
  <si>
    <t>Mở rộng trường THCS</t>
  </si>
  <si>
    <t>Mở rộng đài tưởng niệm</t>
  </si>
  <si>
    <t xml:space="preserve">Mở rộng Trường tiểu học </t>
  </si>
  <si>
    <t>Mở rộng trường MN</t>
  </si>
  <si>
    <t>Quy hoạch Trường THCS Nhượng -Lĩnh - Thiên Cầm</t>
  </si>
  <si>
    <t>Quy hoạch Cảng Cá Cựa Nhượng</t>
  </si>
  <si>
    <t>Nâng cấp đường điện</t>
  </si>
  <si>
    <t>Quy hoạch Sân thể Thao</t>
  </si>
  <si>
    <t>Quy hoạch tượng đài liệt sỹ</t>
  </si>
  <si>
    <t>Đường tỉnh lộ 4 đến QL 15 B</t>
  </si>
  <si>
    <t>TT Thiên Cầm</t>
  </si>
  <si>
    <t>Đường trục chính khu du lịch nam Thiên Cầm</t>
  </si>
  <si>
    <t>Mở rộng Trường THCS Phúc Thăng</t>
  </si>
  <si>
    <t>Quy hoạch Đài nghĩa trang liệt sỹ</t>
  </si>
  <si>
    <t>Quy hoạch Chợ Chùa</t>
  </si>
  <si>
    <t>QH tượng đài liệt sỹ</t>
  </si>
  <si>
    <t>Nâng cấp đường trục xã Cẩm Mỹ</t>
  </si>
  <si>
    <t>Sân thể thao</t>
  </si>
  <si>
    <t>Đường lên bãi rác Cẩm Quan</t>
  </si>
  <si>
    <t>Đường trục xã Cẩm Hưng-Cẩm Quan</t>
  </si>
  <si>
    <t>DA Trạm điện 1</t>
  </si>
  <si>
    <t>Đường xuống phía bắc khu du lịch Thiên Cầm</t>
  </si>
  <si>
    <t>Quy hoạch chợ Cừa</t>
  </si>
  <si>
    <t>Đường liên xã LX-01 từ QL 1A đi huyện lộ HL-04</t>
  </si>
  <si>
    <t>Đường từ QL 1A nối đường ven biển</t>
  </si>
  <si>
    <t>Nạo vét nâng cấp hệ thống thủy lợi Hói Sóc - Cầu Nậy</t>
  </si>
  <si>
    <t>Đất bãi thải, xử lý rác thải</t>
  </si>
  <si>
    <t>QH đất ở Bàu nẩy</t>
  </si>
  <si>
    <t>QH đất ở đất mạ đội cựa</t>
  </si>
  <si>
    <t>QH đất ở Đội Cựa</t>
  </si>
  <si>
    <t xml:space="preserve">QH đất ở </t>
  </si>
  <si>
    <t>QH đất ở ngõ ông Tuấn</t>
  </si>
  <si>
    <t>QH đấu giá đất ở cựa huấn</t>
  </si>
  <si>
    <t>QH đấu giá đất ở Cựa Huấn</t>
  </si>
  <si>
    <t>QH đấu giá vùng Cây Dứa</t>
  </si>
  <si>
    <t>QH đất ở ngõ chị Phương</t>
  </si>
  <si>
    <t>QH đất ở Nhà Tròng</t>
  </si>
  <si>
    <t>QH đất ở Nương ở</t>
  </si>
  <si>
    <t>QH tái định cư đại học</t>
  </si>
  <si>
    <t>Quy hoạch đất dân cư</t>
  </si>
  <si>
    <t>Quy hoạch đất dân cư thôn 4</t>
  </si>
  <si>
    <t>Quy hoạch khu đất ở dân cư</t>
  </si>
  <si>
    <t xml:space="preserve">Quy hoach vùng dân cư </t>
  </si>
  <si>
    <t>Quy hoạch khu dân cư</t>
  </si>
  <si>
    <t>Quy hoạch đất dân cư Đấu giá</t>
  </si>
  <si>
    <t>QH dân cư đồi Mụ Suýt</t>
  </si>
  <si>
    <t>QH dân cư Ngọ Ông Quý</t>
  </si>
  <si>
    <t>QH dân cư Hồ Cá</t>
  </si>
  <si>
    <t>QH dân cư Ngọ Ông Hường</t>
  </si>
  <si>
    <t>QH dân cư Đồng Giải</t>
  </si>
  <si>
    <t>QH dân cư hoang Dứa</t>
  </si>
  <si>
    <t>QH dân cư gần trường MN cũ</t>
  </si>
  <si>
    <t>QH dân cư Nhà ông Thống</t>
  </si>
  <si>
    <t>QH dân cư Trọt Hào</t>
  </si>
  <si>
    <t>QH dân cư Ngọ Anh Dũng</t>
  </si>
  <si>
    <t xml:space="preserve">Quy hoạch khu dân cư đô thị </t>
  </si>
  <si>
    <t>Đất trụ sơ cơ quan</t>
  </si>
  <si>
    <t>Mở rộng trụ sở chi cục thuế</t>
  </si>
  <si>
    <t>Quy hoạch hội trường xã</t>
  </si>
  <si>
    <t>Đất làm nghĩa trang, nghĩa địa, 
nhà tang lễ, nhà hỏa táng</t>
  </si>
  <si>
    <t>Quy hoạch nghĩa trang, nghĩa địa</t>
  </si>
  <si>
    <t>Nghĩa trang Cầu Gót</t>
  </si>
  <si>
    <t>Nghĩa trang vùng Trung</t>
  </si>
  <si>
    <t>Hội quán thôn Lâm Hoãn</t>
  </si>
  <si>
    <t>Quy hoạch hội quán thôn Hải Bắc</t>
  </si>
  <si>
    <t>Mở rộng hội quán thôn 10</t>
  </si>
  <si>
    <t>Quy hoạch Nhà văn hóa thôn 7</t>
  </si>
  <si>
    <t>Quy hoạch TT văn hóa thôn</t>
  </si>
  <si>
    <t>Đất phi nông nghiệp khác</t>
  </si>
  <si>
    <t>Khu giết mổ tập trung</t>
  </si>
  <si>
    <t>Đất Khác</t>
  </si>
  <si>
    <t>Khối 8, thị trấn</t>
  </si>
  <si>
    <t xml:space="preserve">Quy hoạch đất ở </t>
  </si>
  <si>
    <t>Trụ sở Điện lực Can Lộc</t>
  </si>
  <si>
    <t>Cụm công nghiệp Yên Huy</t>
  </si>
  <si>
    <t xml:space="preserve">Đường tránh lũ kết hợp SX Thượng Lộc </t>
  </si>
  <si>
    <t xml:space="preserve">Đường vào trang trại chăn nuôi tập trung PTKT thôn Sơn Bình, xã Thượng Lộc </t>
  </si>
  <si>
    <t xml:space="preserve">Đường vào trang trại chăn nuôi tập trung PTKT, xã Gia Hanh </t>
  </si>
  <si>
    <t xml:space="preserve">Đường GT kết hợp vào trang trại cây ăn quả, cây lâm nghiệp vùng Trà Sơn, Can Lộc </t>
  </si>
  <si>
    <t xml:space="preserve">Nâng cấp, mở rộng đường Thiên An </t>
  </si>
  <si>
    <t xml:space="preserve">Đường vào Trung tâm các xã Sơn Lộc, Mỹ Lộc </t>
  </si>
  <si>
    <t xml:space="preserve">Đường GT trục chính xã Thuần Thiện </t>
  </si>
  <si>
    <t>Đường Xô Viết</t>
  </si>
  <si>
    <t>Đường GT liên xã Tiến - Xuân - Quang</t>
  </si>
  <si>
    <t>Đất thuỷ lợi</t>
  </si>
  <si>
    <t xml:space="preserve">Hệ thống tiêu úng phía Nam thị trấn Nghèn, huyện Can Lộc </t>
  </si>
  <si>
    <t>Thôn Phương Giai, xã Kỳ Bắc</t>
  </si>
  <si>
    <t>QH dân cư đồng Cựa Sau Bờ Hồ</t>
  </si>
  <si>
    <t>Thôn Kim Sơn, xã Kỳ Bắc</t>
  </si>
  <si>
    <t xml:space="preserve">QH dân cư đồng Cựa Sau </t>
  </si>
  <si>
    <t>Thôn Lạc Tiến, xã Kỳ Bắc</t>
  </si>
  <si>
    <t xml:space="preserve">Xen dắm đất ở </t>
  </si>
  <si>
    <t>Thôn Hiệu Châu, xã Kỳ Châu</t>
  </si>
  <si>
    <t>Thôn Bắc Châu, xã Kỳ Châu</t>
  </si>
  <si>
    <t>Thôn Châu Long, xã Kỳ Châu</t>
  </si>
  <si>
    <t>Vùng phân lô khu 1 đường Nguyễn Thị Bích Châu</t>
  </si>
  <si>
    <t>QH dân cư Khu Cơn Kéc Bắc Châu</t>
  </si>
  <si>
    <t>Khu dân cư Phú Nhân Nghĩa</t>
  </si>
  <si>
    <t>Thôn Bắc Châu, Thuận Châu, xã Kỳ Châu</t>
  </si>
  <si>
    <t>QHDC vùng Lâm nghiệp</t>
  </si>
  <si>
    <t>Thôn Đồng Phú, xã Kỳ Đồng</t>
  </si>
  <si>
    <t>QH cấp đất ở mới các thôn</t>
  </si>
  <si>
    <t>Thôn Minh Châu, Minh Tân, Tân Cầu, Trường Xuân, xã Kỳ Hợp</t>
  </si>
  <si>
    <t>Dắm dân đất ở các thôn</t>
  </si>
  <si>
    <t>Thôn Vĩnh Phú,, Phú Thượng, Đồng Tiến, xã Kỳ Khang</t>
  </si>
  <si>
    <t>Lạc Vinh, xã Kỳ Lạc</t>
  </si>
  <si>
    <t>QHDC vùng Đồng Cao</t>
  </si>
  <si>
    <t>Thôn Kim Hà, xã Kỳ Lâm</t>
  </si>
  <si>
    <t xml:space="preserve">Cấp  đất ở  vùng Cựa Xã </t>
  </si>
  <si>
    <t>Giao đất ở và đấu giá QSD đất</t>
  </si>
  <si>
    <t>Thôn Thanh Hoà, xã Kỳ Thư</t>
  </si>
  <si>
    <t>Xã Kỳ Xuân</t>
  </si>
  <si>
    <t>Đồng Chợ Phủ, xã Kỳ Tiến</t>
  </si>
  <si>
    <t>Đồng Cựa Tuyền, xã Kỳ Tiến</t>
  </si>
  <si>
    <t>Đồng Quan, xã Kỳ Tiến</t>
  </si>
  <si>
    <t>Xen dắm đất ở các vùng</t>
  </si>
  <si>
    <t>Kỳ Tây, Kỳ Trung</t>
  </si>
  <si>
    <t>Mở rộng khuôn viên UB xã</t>
  </si>
  <si>
    <t>Đường cứu hộ công trình thuỷ lợi hồ chứa nước Rào Trổ và phát triển vùng Thượng - Tây huyện Kỳ Anh</t>
  </si>
  <si>
    <t>Xã Kỳ Thượng- Kỳ Tây</t>
  </si>
  <si>
    <t>Đường GTNT; hệ thống điện kết hợp vào khu trang trại chăn nuôi tập trung các xã Kỳ Tiến - Kỳ Giang- Kỳ Văn- Kỳ Thư- Kỳ Thọ - Kỳ Tân- Kỳ Tây huyện Kỳ Anh</t>
  </si>
  <si>
    <t>QH khu vui chơi giải trí, công viên cây xanh</t>
  </si>
  <si>
    <t>Đất cơ sở giáo dục, đào tạo</t>
  </si>
  <si>
    <t>Cụm Trường mầm non</t>
  </si>
  <si>
    <t>Thôn Trung Hà, xã Kỳ Lâm</t>
  </si>
  <si>
    <t>Mở rộng trạm Y tế</t>
  </si>
  <si>
    <t>Hưng Phú, xã Kỳ Tiến</t>
  </si>
  <si>
    <t>QH sân vận động trung tâm tại vùng Giếng Chợ</t>
  </si>
  <si>
    <t>Thôn Hợp Tiến, Kỳ Bắc</t>
  </si>
  <si>
    <t>Kỳ Thượng</t>
  </si>
  <si>
    <t>Đất thể thao - Làng thanh niên lập nghiệp</t>
  </si>
  <si>
    <t>Hội quán thôn</t>
  </si>
  <si>
    <t>Thôn Đồng Văn, xã Kỳ Tân</t>
  </si>
  <si>
    <t>XD Hội quán</t>
  </si>
  <si>
    <t>Bải trung chuyển rác</t>
  </si>
  <si>
    <t>(3)= (4)
+...(7)</t>
  </si>
  <si>
    <t>(9)=(10)+..(14)</t>
  </si>
  <si>
    <t>(3)=(4)+...+(7)</t>
  </si>
  <si>
    <t>Thôn 1, xã Bình Lộc</t>
  </si>
  <si>
    <t>Thôn 2, xã Bình Lộc</t>
  </si>
  <si>
    <t>Thôn Hà Ân, xã Thạch Mỹ</t>
  </si>
  <si>
    <t>Trụ sở BHXH thành phố</t>
  </si>
  <si>
    <t>Trụ sở VKS thành phố</t>
  </si>
  <si>
    <t>Đất trụ sở</t>
  </si>
  <si>
    <t>Địa điểm (đến cấp xã)</t>
  </si>
  <si>
    <t xml:space="preserve">Khu tái định cư Dự án di dời các hộ gia đình trong vùng lòng hồ Bộc Nguyên giai đoạn I </t>
  </si>
  <si>
    <t>Thực hiện 0,03 còn lại chuyển 2016</t>
  </si>
  <si>
    <t>Đất thể dục thể thao</t>
  </si>
  <si>
    <t xml:space="preserve">   Đất bãi thải, xử lý chất thải</t>
  </si>
  <si>
    <t>Bãi thu gom rác thải thôn Thượng Nguyên, Chi Lưu, Trí Lễ, Trí Nam</t>
  </si>
  <si>
    <t>Khu xử lý rác thải</t>
  </si>
  <si>
    <t>Đất nghĩa trang nghĩa địa</t>
  </si>
  <si>
    <t>Xây dựng trạm y tế tại thôn Tân Lộc</t>
  </si>
  <si>
    <t>(3)=(4)+...(7)</t>
  </si>
  <si>
    <t>Quy hoạch các vùng dân cư</t>
  </si>
  <si>
    <t xml:space="preserve">Quy hoạch khu dân cư và đấu giá
 </t>
  </si>
  <si>
    <t>Nâng cấp đường TL 4</t>
  </si>
  <si>
    <t>(3)=(4)+…
+(7)</t>
  </si>
  <si>
    <t>(9=(10)+…
+(14)</t>
  </si>
  <si>
    <t>Đất Văn hóa, sinh hoạt cộng đồng</t>
  </si>
  <si>
    <t>Đường Hành chính (TĐC chợ),
TT Thạch Hà</t>
  </si>
  <si>
    <t xml:space="preserve">
Xã Thạch Lạc và Thạch Trị</t>
  </si>
  <si>
    <t xml:space="preserve">
Xã Thạch Thắng, Thạch Hội</t>
  </si>
  <si>
    <t>Đường Cầu Cày-Quán Gạc,TT Thạch Hà</t>
  </si>
  <si>
    <t>TDP 4,TT Thạch Hà</t>
  </si>
  <si>
    <t>TDP 6,TT Thạch Hà</t>
  </si>
  <si>
    <t>TDP 9,TT Thạch Hà</t>
  </si>
  <si>
    <t xml:space="preserve">Địa điểm </t>
  </si>
  <si>
    <t xml:space="preserve">Địa điểm   </t>
  </si>
  <si>
    <t>P. Thạch Linh</t>
  </si>
  <si>
    <t>(3)=(4)+..(7)</t>
  </si>
  <si>
    <t>Đường trục xã Cẩm Hưng
 đi TT Cẩm Xuyên</t>
  </si>
  <si>
    <t>Đường cứu hộ, cứu nạn 
và PCLB hồ Kẻ Gỗ</t>
  </si>
  <si>
    <t>(8)=(9)+..(14)</t>
  </si>
  <si>
    <t>QH dân cư vùng Hạ Phòng, 
Ổ Ga, Đồng Tưng</t>
  </si>
  <si>
    <t xml:space="preserve">Tổng </t>
  </si>
  <si>
    <t>Trường MN Bông Sen( TT dạy nghề)  tại TDP 4</t>
  </si>
  <si>
    <t>Kè chống sạt lở bờ sông Ngàn Sâu
 qua xã Hương Đô</t>
  </si>
  <si>
    <t xml:space="preserve">Sử dụng từ các loại đất </t>
  </si>
  <si>
    <t xml:space="preserve">Nguồn kinh phí thực hiện </t>
  </si>
  <si>
    <t>(4)=(5)+....+(8)</t>
  </si>
  <si>
    <t>Nâng cấp tỉnh lộ 4 từ TTCX đi TT Thiên Cầm</t>
  </si>
  <si>
    <t>Thôn Hồng Hả, Xã Thạch Trung</t>
  </si>
  <si>
    <t>Thôn Hạ, xã Thạch Hạ</t>
  </si>
  <si>
    <t>Tuyến đường T2
(Từ Lê Khối đến KP 10 P. Đại Nài)</t>
  </si>
  <si>
    <t xml:space="preserve">Đường Lê Duẫn đoạn từ đường Nguyễn Xí đến Quốc lộ 1A </t>
  </si>
  <si>
    <t>Đường Lê Duẫn đoạn từ Trung tâm thương mại Vincom đến đường Nguyễn Xí</t>
  </si>
  <si>
    <t>Đường vành đai khu đô thị Bắc đoạn từ đường Quang Trung đến sông Rào Cái</t>
  </si>
  <si>
    <t>Đường Lê Ninh kéo dài đoạn từ đường Xô Viết Nghệ Tĩnh đến đường Ngô Quyền</t>
  </si>
  <si>
    <t>Đường vào khu di tích Văn Miếu</t>
  </si>
  <si>
    <t>Đường bao sông Cụt đoạn từ đường 26/3 đến đường Nguyễn Trung Thiên</t>
  </si>
  <si>
    <t>Đường Nguyễn Biên</t>
  </si>
  <si>
    <t>Đường nối từ đường Nguyễn Chí Thanh đến cầu bắc qua sông Cụt</t>
  </si>
  <si>
    <t>Đường giao thông nối đường Nguyễn Biểu và đường Võ Liêm Sơn kéo dài</t>
  </si>
  <si>
    <t>Đê Đồng Môn đoạn từ Km0 đến Km5</t>
  </si>
  <si>
    <t>Nâng cấp đê Hữu Phủ giai đoạn 2 (đoạn từ K2+350 đến K3+480,8)</t>
  </si>
  <si>
    <t>Hạ tầng khu tái định cư Đội Nếp (TĐC cho dự án đê Đồng Môn)</t>
  </si>
  <si>
    <t>Hạ tầng khu dân cư Nam Nguyễn Du- phường Thạch Quý</t>
  </si>
  <si>
    <t>Hạ tầng khu dân cư dãy 9, 10, 11- đường Vũ Quang- phường Thạch Linh</t>
  </si>
  <si>
    <t>Thôn Liên Phú, Nam Phú, Bắc Phú, Xã Thạch Trung</t>
  </si>
  <si>
    <t>Thôn Đức Phú</t>
  </si>
  <si>
    <t>13 Thôn, Xã Thạch Trung</t>
  </si>
  <si>
    <t>Thôn Liên Phú, Trung Phú, Bắc Phú, Xã Thạch Trung</t>
  </si>
  <si>
    <t>TDP 14, phường Bắc Hà</t>
  </si>
  <si>
    <t>Thôn Thanh Tiến, xã Thạch Môn</t>
  </si>
  <si>
    <t>Thôn Đồng Thanh, xã Thạch Đồng</t>
  </si>
  <si>
    <t>Thôn Thắng Lợi, xã Thạch Đồng</t>
  </si>
  <si>
    <t>KP Linh Tân, phường Thạch Linh</t>
  </si>
  <si>
    <t>KP Đông Quý, 
phường Thạch Quý</t>
  </si>
  <si>
    <t>Khối phố 8, phường Đại Nài</t>
  </si>
  <si>
    <t>Thôn Tiến Hưng, xã Thạch Hưng</t>
  </si>
  <si>
    <t>KP Tiền Tiến, Tiền Giang, 
phường Thạch Quý</t>
  </si>
  <si>
    <t>KP Tuy Hoà, phường Thạch Linh</t>
  </si>
  <si>
    <t>TDP 1, phường Bắc Hà</t>
  </si>
  <si>
    <t>Thôn Tân Phú, xã Thạch Trung</t>
  </si>
  <si>
    <t>Thôn Bình Minh, xã Thạch Bình</t>
  </si>
  <si>
    <t>Thôn Tiền Tiến, xã Thạch Môn</t>
  </si>
  <si>
    <t>Xã Thạch Hưng, xã Thạch Hưng</t>
  </si>
  <si>
    <t>KP Trung Quý, 
phường Thạch Quý</t>
  </si>
  <si>
    <t>KP. Đông Quý, KP Tiền Phong,
 phường Thạch Quý</t>
  </si>
  <si>
    <t>QH khu TĐC Bộ đội Biên phòng</t>
  </si>
  <si>
    <t>KP Linh Tiến, phường Thạch Linh</t>
  </si>
  <si>
    <t>KP Yên đồng, phường Thạch Linh</t>
  </si>
  <si>
    <t>TDP 1, TDP 6, phường Trần Phú</t>
  </si>
  <si>
    <t>TDP 3, TDP 4, phường Hà Huy Tập</t>
  </si>
  <si>
    <t>KP Hậu Hượng,KP Bắc Quý, KP Tân Quý, phường Thạch Quý</t>
  </si>
  <si>
    <t>Khối phố 1, phường Đại Nài</t>
  </si>
  <si>
    <t>Thôn Tiến Hưng, Thúy Hội, Kinh Nam, Thôn Bình, Hòa, xã Thạch Hưng</t>
  </si>
  <si>
    <t>Thôn Tiền Tiến, Quyết Tiến, Thanh Tiến, Xã Thạch Môn</t>
  </si>
  <si>
    <t>Thôn Đồng Giang, xã Thạch Đồng</t>
  </si>
  <si>
    <t>TDP 4, phường Bắc Hà</t>
  </si>
  <si>
    <t>Tổ dân phố 7, phường Nguyễn Du</t>
  </si>
  <si>
    <t>TDP Phúc Sơn, phường Trung Lương</t>
  </si>
  <si>
    <t>TDP Quỳnh Lâm, phường Trung Lương</t>
  </si>
  <si>
    <t>Thôn Chùa, xã Thuận lộc</t>
  </si>
  <si>
    <t>Thôn Hồng Nguyệt, xã Thuận Lộc</t>
  </si>
  <si>
    <t>TDP Tân Miếu, P.Trung Lương</t>
  </si>
  <si>
    <t>TDP Thuận An, P. Đức Thuận</t>
  </si>
  <si>
    <t>TDP Ngọc Sơn, P. Đức Thuận</t>
  </si>
  <si>
    <t>Quy hoạch xen dắm khu dân cư đất Lợn, thôn Hồng Nguyệt</t>
  </si>
  <si>
    <t>Xã Xuân Mỹ, Xuân Thành, Cổ Đạm</t>
  </si>
  <si>
    <t>Thôn Kim Sơn, xã Bắc Sơn</t>
  </si>
  <si>
    <t>Thôn Xuân Sơn, xã Bắc Sơn</t>
  </si>
  <si>
    <t>Thôn Hòa Bình, xã Nam Hương</t>
  </si>
  <si>
    <t>Thôn Tây Hương, xã Nam Hương</t>
  </si>
  <si>
    <t>Thôn Thống Nhất, xã Nam Hương</t>
  </si>
  <si>
    <t>Thôn Việt Hương, xã Nam Hương</t>
  </si>
  <si>
    <t>Thôn Hòa Bình, xã Phù Việt</t>
  </si>
  <si>
    <t>Thôn Thống Nhất, xã Phù Việt</t>
  </si>
  <si>
    <t>Trường Nguyễn Thiếp, xã Phù Việt</t>
  </si>
  <si>
    <t>Thôn Bình Sơn, xã Thạch Bàn</t>
  </si>
  <si>
    <t>Tại các thôn, xã Thạch Bàn</t>
  </si>
  <si>
    <t>Thôn Tân Phong, xã Thạch Bàn</t>
  </si>
  <si>
    <t xml:space="preserve">Sân bóng Bàu Láng, xã Thạch Đài </t>
  </si>
  <si>
    <t xml:space="preserve">Thôn Kỳ Sơn, xã Thạch Đài </t>
  </si>
  <si>
    <t xml:space="preserve">Thôn Liên Hương, xã Thạch Đài </t>
  </si>
  <si>
    <t xml:space="preserve">Thôn Liên Vinh, xã Thạch Đài </t>
  </si>
  <si>
    <t xml:space="preserve">Thôn Nam Bình, xã Thạch Đài </t>
  </si>
  <si>
    <t xml:space="preserve">Thôn Nam Thượng, xã Thạch Đài </t>
  </si>
  <si>
    <t xml:space="preserve">Thôn Nhà Đường, xã Thạch Đài </t>
  </si>
  <si>
    <t xml:space="preserve">Trước NVH Kỳ Phong, xã Thạch Đài </t>
  </si>
  <si>
    <t xml:space="preserve">Vùng cây xăng Nam Á, xã Thạch Đài </t>
  </si>
  <si>
    <t>Thôn Phúc Điền, xã Thạch Điền</t>
  </si>
  <si>
    <t>Thôn Tân Lộc, xã Thạch Điền</t>
  </si>
  <si>
    <t>Thôn Trung Long, xã Thạch Điền</t>
  </si>
  <si>
    <t>Thôn 10, xã Thạch Đỉnh</t>
  </si>
  <si>
    <t>Thôn Bắc Hải, xã Thạch Hải</t>
  </si>
  <si>
    <t>Thôn Liên Phú, xã Thạch Hội</t>
  </si>
  <si>
    <t>Thôn Liên Mỹ, xã Thạch Hội</t>
  </si>
  <si>
    <t>Thôn Tân Tiến, xã Thạch Hương</t>
  </si>
  <si>
    <t>Thôn Hòa Hợp, xã Thạch Kênh</t>
  </si>
  <si>
    <t>Thôn Thượng Nguyên, xã Thạch Kênh</t>
  </si>
  <si>
    <t>Thôn Trí Năng, xã Thạch Kênh</t>
  </si>
  <si>
    <t>Thôn Đan Khê, xã Thạch Khê</t>
  </si>
  <si>
    <t>Thôn Liên Đồng, xã Thạch Khê</t>
  </si>
  <si>
    <t>Thôn Long Giang, xã Thạch Khê</t>
  </si>
  <si>
    <t>Thôn Long Tiến, xã Thạch Khê</t>
  </si>
  <si>
    <t>Thôn Phúc Lan, xã Thạch Khê</t>
  </si>
  <si>
    <t>Thôn Tân Hương, xã Thạch Khê</t>
  </si>
  <si>
    <t>Thôn Tân Phúc, xã Thạch Khê</t>
  </si>
  <si>
    <t>Thôn Tây Hồ, xã Thạch Khê</t>
  </si>
  <si>
    <t>Thôn Thanh Cao, xã Thạch Khê</t>
  </si>
  <si>
    <t>Thôn Vĩnh Long, xã Thạch Khê</t>
  </si>
  <si>
    <t>Thôn Hòa Lạc, xã Thạch Lạc</t>
  </si>
  <si>
    <t>Thôn Quyết Tiến, xã Thạch Lạc</t>
  </si>
  <si>
    <t>Thôn Thanh Sơn, xã Thạch Lạc</t>
  </si>
  <si>
    <t>Thôn Trung Lạc, xã Thạch Lạc</t>
  </si>
  <si>
    <t>Thôn Kỳ Bắc (cũ), xã Thạch Lâm</t>
  </si>
  <si>
    <t>Thôn Phái Nam, xã Thạch Lâm</t>
  </si>
  <si>
    <t>Thôn Phái Thượng (cũ), xã Thạch Lâm</t>
  </si>
  <si>
    <t>Thôn Tiền Thượng, xã Thạch Lâm</t>
  </si>
  <si>
    <t>Thôn Khang, xã Thạch Liên</t>
  </si>
  <si>
    <t>Thôn Lợi, xã Thạch Liên</t>
  </si>
  <si>
    <t>Thôn Ninh, xã Thạch Liên</t>
  </si>
  <si>
    <t>Thôn Phú, xã Thạch Liên</t>
  </si>
  <si>
    <t>Thôn Thọ, xã Thạch Liên</t>
  </si>
  <si>
    <t>Thôn Lộc Ân, xã Thạch Lưu</t>
  </si>
  <si>
    <t>Thôn Yên Nghĩa, xã Thạch Lưu</t>
  </si>
  <si>
    <t>Thôn Đông Châu, xã Thạch Ngọc</t>
  </si>
  <si>
    <t>Thôn Mộc Hải, xã Thạch Ngọc</t>
  </si>
  <si>
    <t>Thôn Mỹ Châu, xã Thạch Ngọc</t>
  </si>
  <si>
    <t>Thôn Ngọc Sơn, xã Thạch Ngọc</t>
  </si>
  <si>
    <t>Thôn Quý Hải, xã Thạch Ngọc</t>
  </si>
  <si>
    <t>Thôn Tân Tiến, xã Thạch Ngọc</t>
  </si>
  <si>
    <t>Thôn Đình Hàn, xã Thạch Sơn</t>
  </si>
  <si>
    <t>Thôn Vạn Đò, xã Thạch Sơn</t>
  </si>
  <si>
    <t>Xã Thạch Tân</t>
  </si>
  <si>
    <t>Nhà văn hóa thôn Thôn</t>
  </si>
  <si>
    <t>Thôn Chương Bình, xã Thạch Thanh</t>
  </si>
  <si>
    <t>Thôn Phúc Lạc, xã Thạch Thanh</t>
  </si>
  <si>
    <t>Thôn Thanh Minh, xã Thạch Thanh</t>
  </si>
  <si>
    <t>Cựa Khe, xã Thạch Tiến</t>
  </si>
  <si>
    <t>Vùng Kè Vẹt, xã Thạch Tiến</t>
  </si>
  <si>
    <t>Đại Tiến, Hồng Dinh, Bắc Dinh, Toàn Thắng, xã Thạch Trị</t>
  </si>
  <si>
    <t>Thôn Bắc Văn, Tân Văn, Nam Văn,
xã Thạch Văn</t>
  </si>
  <si>
    <t>Thôn Bến Toàn, xã Thạch Vĩnh</t>
  </si>
  <si>
    <t>Thôn Tân Đình, xã Thạch Vĩnh</t>
  </si>
  <si>
    <t>Thôn Thiên Thai, xã Thạch Vĩnh</t>
  </si>
  <si>
    <t>Thôn Vĩnh An, xã Thạch Vĩnh</t>
  </si>
  <si>
    <t>Thôn Vĩnh Cát, xã Thạch Vĩnh</t>
  </si>
  <si>
    <t>Thôn Đông Sơn, xã Thạch Xuân</t>
  </si>
  <si>
    <t>Thôn Đồng Sơn, xã Thạch Xuân</t>
  </si>
  <si>
    <t>Thôn Đồng Xuân, xã Thạch Xuân</t>
  </si>
  <si>
    <t>Thôn Quý Linh, xã Thạch Xuân</t>
  </si>
  <si>
    <t>Thôn Tân Thanh, xã Thạch Xuân</t>
  </si>
  <si>
    <t>Thôn Lộc Nội, xã Thạch Xuân</t>
  </si>
  <si>
    <t>Thôn Quý Sơn, xã Thạch Xuân</t>
  </si>
  <si>
    <t>Thôn Quyết Tiến, xã Thạch Xuân</t>
  </si>
  <si>
    <t>Thôn Bắc Bình, xã Tượng Sơn</t>
  </si>
  <si>
    <t>Tỉnh Lộ 27, xã Tượng Sơn</t>
  </si>
  <si>
    <t>Thôn Hương Giang, xã Việt Xuyên</t>
  </si>
  <si>
    <t>Thôn Tân Long, xã Việt Xuyên</t>
  </si>
  <si>
    <t>Thôn Tùng Lang, xã Việt Xuyên</t>
  </si>
  <si>
    <t>Thôn Việt Yên, xã Việt Xuyên</t>
  </si>
  <si>
    <t>Xã Thạch Khê</t>
  </si>
  <si>
    <t>Xã Thạch Ngọc</t>
  </si>
  <si>
    <t>Làm mới khuôn viên UBND xã</t>
  </si>
  <si>
    <t>QH trụ sở UBND xã</t>
  </si>
  <si>
    <t xml:space="preserve">
Xã Thạch Ngọc</t>
  </si>
  <si>
    <t xml:space="preserve">
Xã Thạch Thắng</t>
  </si>
  <si>
    <t xml:space="preserve"> Xã Thạch Bàn</t>
  </si>
  <si>
    <t>Xã Thạch Thắng</t>
  </si>
  <si>
    <t xml:space="preserve">
Xã Tượng Sơn</t>
  </si>
  <si>
    <t xml:space="preserve">
Xã Thạch Kênh</t>
  </si>
  <si>
    <t xml:space="preserve">
Xã Thạch Khê</t>
  </si>
  <si>
    <t xml:space="preserve">
Xã Thạch Sơn</t>
  </si>
  <si>
    <t xml:space="preserve">
Xã Bắc Sơn</t>
  </si>
  <si>
    <t xml:space="preserve">
Xã Phù Việt</t>
  </si>
  <si>
    <t xml:space="preserve">
Xã Thạch Đài </t>
  </si>
  <si>
    <t xml:space="preserve">
Xã Thạch Đỉnh</t>
  </si>
  <si>
    <t>Thôn Tân Hòa, xã Thạch Hương</t>
  </si>
  <si>
    <t xml:space="preserve">
Xã Thạch Hương</t>
  </si>
  <si>
    <t xml:space="preserve">
Xã Thạch Lạc</t>
  </si>
  <si>
    <t xml:space="preserve">
Xã Thạch Lâm</t>
  </si>
  <si>
    <t>Thôn Gia Ngãi 1, xã Thạch Long</t>
  </si>
  <si>
    <t xml:space="preserve">
Xã Thạch Long</t>
  </si>
  <si>
    <t xml:space="preserve">
Xã Thạch Thanh</t>
  </si>
  <si>
    <t xml:space="preserve">
Xã Thạch Văn</t>
  </si>
  <si>
    <t xml:space="preserve">
Xã Thạch Xuân</t>
  </si>
  <si>
    <t xml:space="preserve">
TT. Thạch Hà</t>
  </si>
  <si>
    <t xml:space="preserve">
10 xã vùng Bãi Ngang</t>
  </si>
  <si>
    <t xml:space="preserve">
Xã Thạch Vĩnh, Thạch Tiến,
 Thạch Thanh</t>
  </si>
  <si>
    <t xml:space="preserve">
Xã Thạch Lưu</t>
  </si>
  <si>
    <t xml:space="preserve">
Xã Thạch Tân</t>
  </si>
  <si>
    <t xml:space="preserve">
Xã Thạch Tiến</t>
  </si>
  <si>
    <t>Đồng Sác Hà, xã Tượng Sơn</t>
  </si>
  <si>
    <t xml:space="preserve">
Xã Việt Xuyên</t>
  </si>
  <si>
    <t xml:space="preserve">
Xã Nam Hương</t>
  </si>
  <si>
    <t xml:space="preserve">
Xã Thạch Điền</t>
  </si>
  <si>
    <t>Thôn Trí Lễ, xã Thạch Kênh</t>
  </si>
  <si>
    <t>Thôn Phúc Thanh, xã Thạch Khê</t>
  </si>
  <si>
    <t>Thông Đồng Châu, xã Thạch Ngọc</t>
  </si>
  <si>
    <t>Thôn Bắc Tiến, xã Thạch Ngọc</t>
  </si>
  <si>
    <t>Thôn Hòa Yên, xã Thạch Thắng</t>
  </si>
  <si>
    <t>Thôn Trung Phú, xã Thạch Thắng</t>
  </si>
  <si>
    <t>Thôn Đan Trung, xã Thạch Long</t>
  </si>
  <si>
    <t xml:space="preserve">
Xã Thạch Trị</t>
  </si>
  <si>
    <t>Thôn 1,2, xã Cẩm Vịnh</t>
  </si>
  <si>
    <t>Thôn Nam Hải, xã Cẩm Nhượng</t>
  </si>
  <si>
    <t>Tổ 6, 7,  TT. Cẩm Xuyên</t>
  </si>
  <si>
    <t>Tổ 16, TT. Cẩm Xuyên</t>
  </si>
  <si>
    <t>TT. Cẩm Xuyên</t>
  </si>
  <si>
    <t>Xã Cẩm Vịnh</t>
  </si>
  <si>
    <t>Thôn Đông Vịnh, xã Cẩm Vịnh</t>
  </si>
  <si>
    <t>Thôn Tân Thuận, xã Cẩm Thịnh</t>
  </si>
  <si>
    <t>Thôn Tiến Thắng, xã Cẩm Thịnh</t>
  </si>
  <si>
    <t>Thôn Yên Lạc, xã Cẩm Lạc</t>
  </si>
  <si>
    <t>Xã Cẩm Sơn, Cẩm Lạc</t>
  </si>
  <si>
    <t>Nâng cấp tuyến đường liên xã Cẩm Sơn đi Cẩm Lạc</t>
  </si>
  <si>
    <t>Thôn 5, xã Cẩm Lĩnh</t>
  </si>
  <si>
    <t>Thôn 2, xã Cẩm Lĩnh</t>
  </si>
  <si>
    <t>Xã Cẩm Lĩnh</t>
  </si>
  <si>
    <t>Thôn Trung Thắng, xã Cẩm Hà</t>
  </si>
  <si>
    <t>Xã Cẩm Duệ</t>
  </si>
  <si>
    <t>Thôn Quốc Tiến, xã Cẩm Duệ</t>
  </si>
  <si>
    <t>Thôn Trần Phú, xã Cẩm Duệ</t>
  </si>
  <si>
    <t>Thôn Liên Thành, xã Cẩm Nhượng</t>
  </si>
  <si>
    <t>Thôn Trung Nam, xã Cẩm Thành</t>
  </si>
  <si>
    <t>Thôn Hưng Mỹ, Trung Nam, xã Cẩm Thành</t>
  </si>
  <si>
    <t>Xã Cẩm Thành</t>
  </si>
  <si>
    <t>Xã Cẩm Nam</t>
  </si>
  <si>
    <t>Thôn Trần Phú, TT. Thiên Cầm</t>
  </si>
  <si>
    <t>Thôn Liên Phượng, TT. Thiên Cầm</t>
  </si>
  <si>
    <t>Xã Cẩm Phúc</t>
  </si>
  <si>
    <t>Thôn 6, xã Cẩm Trung</t>
  </si>
  <si>
    <t>Thôn 7, xã Cẩm Mỹ</t>
  </si>
  <si>
    <t>Xã Cẩm Mỹ</t>
  </si>
  <si>
    <t>Thôn 9, xã Cẩm Quan</t>
  </si>
  <si>
    <t>Thôn 3, 6, xã Cẩm Quan</t>
  </si>
  <si>
    <t>Xã Cẩm Quan</t>
  </si>
  <si>
    <t>Thôn 9, xã Cẩm Hưng</t>
  </si>
  <si>
    <t>Thôn 2,3,6, xã Cẩm Hưng</t>
  </si>
  <si>
    <t>Thôn 7, xã Cẩm Minh</t>
  </si>
  <si>
    <t>Thôn Trung Đông, xã Cẩm Dương</t>
  </si>
  <si>
    <t>Xã Cẩm Dương</t>
  </si>
  <si>
    <t>Xã Cẩm Hòa</t>
  </si>
  <si>
    <t>Xã Cẩm Nam, Cẩm Dương, Cẩm Yên, Cẩm Huy</t>
  </si>
  <si>
    <t>Xã Cẩm Thành, Cẩm Bình, Cẩm Yên</t>
  </si>
  <si>
    <t xml:space="preserve">Xã Cẩm Lĩnh, Cẩm Trung </t>
  </si>
  <si>
    <t>Xã Cẩm Hưng, TT Cẩm Xuyên</t>
  </si>
  <si>
    <t>Xã Cẩm Nam, Cẩm Phúc, Cẩm Yên, TT. Thiên Cầm</t>
  </si>
  <si>
    <t>Xã Cẩm Phúc, Cẩm Thăng, Cẩm Long, TT. Thiên Cầm</t>
  </si>
  <si>
    <t>Thôn 8, xã Cẩm Lĩnh</t>
  </si>
  <si>
    <t>Thôn 3, xã Cẩm Lĩnh</t>
  </si>
  <si>
    <t>Thôn Trung Bá, xã Cẩm Nam</t>
  </si>
  <si>
    <t>Thôn 5,9, xã Cẩm Hưng</t>
  </si>
  <si>
    <t>Thôn Nam Văn, xã Cẩm Lạc</t>
  </si>
  <si>
    <t>Thôn 1, xã Cẩm Quang</t>
  </si>
  <si>
    <t>Thôn 2,3, xã Cẩm Quang</t>
  </si>
  <si>
    <t>Thôn 5, xã Cẩm Quang</t>
  </si>
  <si>
    <t>Thôn 6, xã Cẩm Quang</t>
  </si>
  <si>
    <t>Thôn 10, xã Cẩm Quang</t>
  </si>
  <si>
    <t>Thôn 8, xã Cẩm Quang</t>
  </si>
  <si>
    <t>Thôn 9, xã Cẩm Quang</t>
  </si>
  <si>
    <t>Thôn 7, xã Cẩm Quang</t>
  </si>
  <si>
    <t>Thôn 3,4, xã Cẩm Quang</t>
  </si>
  <si>
    <t>Thôn 6, xã Cẩm Phúc</t>
  </si>
  <si>
    <t>Thôn 2, xã Cẩm Phúc</t>
  </si>
  <si>
    <t>Thôn 3, xã Cẩm Phúc</t>
  </si>
  <si>
    <t>Thôn 1,2, xã Cẩm Lĩnh</t>
  </si>
  <si>
    <t>Thôn 6, xã Cẩm Lĩnh</t>
  </si>
  <si>
    <t>Thôn 3, xã Cẩm Quan</t>
  </si>
  <si>
    <t>Thôn 4, xã Cẩm Quan</t>
  </si>
  <si>
    <t>Thôn 5, xã Cẩm Quan</t>
  </si>
  <si>
    <t>Thôn 6, xã Cẩm Quan</t>
  </si>
  <si>
    <t>Thôn 7, xã Cẩm Quan</t>
  </si>
  <si>
    <t>Thôn 10, xã Cẩm Quan</t>
  </si>
  <si>
    <t>Thôn 11, xã Cẩm Quan</t>
  </si>
  <si>
    <t>Thôn 12, xã Cẩm Quan</t>
  </si>
  <si>
    <t>Thôn 1, xã Cẩm Huy</t>
  </si>
  <si>
    <t>Thôn 4, xã Cẩm Huy</t>
  </si>
  <si>
    <t>Thôn 6, xã Cẩm Huy</t>
  </si>
  <si>
    <t>Thôn Đông Hạ, xã Cẩm Vịnh</t>
  </si>
  <si>
    <t>Thôn Trung Đông, xã Cẩm Vịnh</t>
  </si>
  <si>
    <t>Thôn Ngụ Quế, xã Cẩm Vịnh</t>
  </si>
  <si>
    <t>Thôn 4, xã Cẩm Trung</t>
  </si>
  <si>
    <t>Thôn 1, xã Cẩm Trung</t>
  </si>
  <si>
    <t>Thôn 2, xã Cẩm Trung</t>
  </si>
  <si>
    <t xml:space="preserve"> Thôn Bắc Hòa, xã Cẩm Hòa</t>
  </si>
  <si>
    <t>Thôn Phú Hòa, xã Cẩm Hòa</t>
  </si>
  <si>
    <t xml:space="preserve"> Thôn Nhân Hòa, xã Cẩm Hòa</t>
  </si>
  <si>
    <t>Thôn Quý Hòa, xã Cẩm Hòa</t>
  </si>
  <si>
    <t>Thôn Đông Hòa, xã Cẩm Hòa</t>
  </si>
  <si>
    <t>Thôn 8, xã  Cẩm Lộc</t>
  </si>
  <si>
    <t>Thôn 12, xã Cẩm Hưng</t>
  </si>
  <si>
    <t>Thôn 13, xã Cẩm Hưng</t>
  </si>
  <si>
    <t>Thôn 15, xã Cẩm Hưng</t>
  </si>
  <si>
    <t>Thôn 14, xã Cẩm Hưng</t>
  </si>
  <si>
    <t>Thôn Xân Hạ, xã Cẩm Hà</t>
  </si>
  <si>
    <t>Thôn Nguyễn Đối, xã Cẩm Hà</t>
  </si>
  <si>
    <t>Thôn 1, xã Cẩm Sơn</t>
  </si>
  <si>
    <t>Thôn 6, xã Cẩm Sơn</t>
  </si>
  <si>
    <t>Thôn 8, xã Cẩm Sơn</t>
  </si>
  <si>
    <t>Thôn 10, xã Cẩm Sơn</t>
  </si>
  <si>
    <t>Thôn 12, xã Cẩm Mỹ</t>
  </si>
  <si>
    <t>Thôn 1, xã Cẩm Mỹ</t>
  </si>
  <si>
    <t>Thôn 5, xã Cẩm Mỹ</t>
  </si>
  <si>
    <t>Thôn 6, xã Cẩm Mỹ</t>
  </si>
  <si>
    <t>Thôn An Việt, xã Cẩm Thành</t>
  </si>
  <si>
    <t>Thôn Nam, Bắc Thành, xã Cẩm Thành</t>
  </si>
  <si>
    <t>Thôn Tân Vĩnh Cầm, xã  Cẩm Thành</t>
  </si>
  <si>
    <t>Thôn Đông Mỹ, xã Cẩm Thành</t>
  </si>
  <si>
    <t>Thôn Ái Quốc, xã Cẩm Duệ</t>
  </si>
  <si>
    <t>Thôn Tân Mỹ, xã Cẩm Duệ</t>
  </si>
  <si>
    <t>Thôn Chu Trinh, xã Cẩm Duệ</t>
  </si>
  <si>
    <t>Thôn Tân Duệ, xã Cẩm Duệ</t>
  </si>
  <si>
    <t>Thôn Phương Trứ, xã Cẩm Duệ</t>
  </si>
  <si>
    <t>Thôn Trung Thành, xã Cẩm Duệ</t>
  </si>
  <si>
    <t>Thôn Tây Nguyên, xã Cẩm Nam</t>
  </si>
  <si>
    <t>Thôn Nam Yên, xã Cẩm Nam</t>
  </si>
  <si>
    <t>Thôn Nam Thành, xã Cẩm Nam</t>
  </si>
  <si>
    <t>Thôn Hà Bắc, xã Cẩm Nam</t>
  </si>
  <si>
    <t>Thôn Trường Xuân, xã Cẩm Thịnh</t>
  </si>
  <si>
    <t>Thôn Trung Đông, xã Cẩm Thịnh</t>
  </si>
  <si>
    <t>Thôn Trung Thành, xã Cẩm Thịnh</t>
  </si>
  <si>
    <t>Thôn Trung Yên, xã Cẩm Thịnh</t>
  </si>
  <si>
    <t>Thôn Đông Thuận, xã Cẩm Thịnh</t>
  </si>
  <si>
    <t>Thôn Hòa Sơn, xã Cẩm Thịnh</t>
  </si>
  <si>
    <t>Thôn Sơn Trung, xã Cẩm Thịnh</t>
  </si>
  <si>
    <t>Thôn Sơn Nam, xã Cẩm Thịnh</t>
  </si>
  <si>
    <t>Thôn Lạc Thọ, xã Cẩm Lạc</t>
  </si>
  <si>
    <t>Thôn Đinh Phùng, xã Cẩm Lạc</t>
  </si>
  <si>
    <t>Thôn Hoa Thám, xã Cẩm Lạc</t>
  </si>
  <si>
    <t>Thôn Quang Trung 2, xã Cẩm Lạc</t>
  </si>
  <si>
    <t>Thôn 1, xã Cẩm Minh</t>
  </si>
  <si>
    <t>Thôn 3, xã Cẩm Minh</t>
  </si>
  <si>
    <t>Thôn 4, xã Cẩm Minh</t>
  </si>
  <si>
    <t>Thôn 5, xã Cẩm Minh</t>
  </si>
  <si>
    <t>Thôn 9, xã Cẩm Minh</t>
  </si>
  <si>
    <t>Thôn Đông Vinh, xã Cảm Bình</t>
  </si>
  <si>
    <t>Thôn Trung Trạm, xã Cẩm Bình</t>
  </si>
  <si>
    <t>Thôn Bắc Tiến, xã Cẩm Bình</t>
  </si>
  <si>
    <t>Thôn Nam Tiến, xã Cẩm Bình</t>
  </si>
  <si>
    <t xml:space="preserve"> Thôn Bộc Nguyên, xã Cẩm Thạch</t>
  </si>
  <si>
    <t>Thôn Xuân Lâu, xã Cẩm Thạch</t>
  </si>
  <si>
    <t>Thôn Na Trung, xã Cẩm Thạch</t>
  </si>
  <si>
    <t>Thôn Cẩm Đồng, xã Cẩm Thạch</t>
  </si>
  <si>
    <t>Thôn Mỹ Thành, xã Cẩm Thạch</t>
  </si>
  <si>
    <t>Thôn Đại Tăng, xã Cẩm Thạch</t>
  </si>
  <si>
    <t>Tổ 2, TT. Cẩm Xuyên</t>
  </si>
  <si>
    <t>Tổ 6, TT. Cẩm Xuyên</t>
  </si>
  <si>
    <t>Thôn Yên Thọ, TT. Thiên Cầm</t>
  </si>
  <si>
    <t>Thôn Yên Hà, TT. Thiên Cầm</t>
  </si>
  <si>
    <t>Thôn Nhân Hòa, TT. Thiên Cầm</t>
  </si>
  <si>
    <t>Thôn Tiến Sầm, TT. Thiên Cầm</t>
  </si>
  <si>
    <t>Thôn Hoàng Hoa, TT Thiên Cầm</t>
  </si>
  <si>
    <t>Thôn Tân Phú, TT. Thiên Cầm</t>
  </si>
  <si>
    <t>Xã Cẩm Lộc</t>
  </si>
  <si>
    <t>Thôn Chùa, xã Cẩm Nhượng</t>
  </si>
  <si>
    <t>Thôn 8B, xã Cẩm Trung</t>
  </si>
  <si>
    <t>Thôn Yên Thành, xã Cẩm Yên</t>
  </si>
  <si>
    <t>Thôn Yên Mỹ, xã Cẩm Yên</t>
  </si>
  <si>
    <t>Thôn Lâm Hoãn, xã Cẩm Nhượng</t>
  </si>
  <si>
    <t>Thôn Xuân Nam, xã Cẩm Nhượng</t>
  </si>
  <si>
    <t>Thôn Hải Bắc, xã Cẩm Nhượng</t>
  </si>
  <si>
    <t>Thôn Trung Hải, xã Cẩm Nhượng</t>
  </si>
  <si>
    <t>Thôn 10, xã Cẩm Trung</t>
  </si>
  <si>
    <t>Thôn 7, xã Cẩm Phúc</t>
  </si>
  <si>
    <t>Thôn 9, xã Cẩm Lĩnh</t>
  </si>
  <si>
    <t>Thôn 2, xã Cẩm Quan</t>
  </si>
  <si>
    <t>Thôn Cẩm Đông, xã Cẩm Hà</t>
  </si>
  <si>
    <t>Thôn Trung Tiến, xã Cẩm Hà</t>
  </si>
  <si>
    <t>Thôn Hoa Xuân, xã Cẩm Hà</t>
  </si>
  <si>
    <t>Thôn Nhân Hòa, xã Cẩm Hòa</t>
  </si>
  <si>
    <t>Thôn 1, xã Cẩm Vịnh</t>
  </si>
  <si>
    <t>Xã Cẩm Lạc</t>
  </si>
  <si>
    <t>QH cụm Tiểu thủ công nghiệp</t>
  </si>
  <si>
    <t>Thôn Ngọc Hà, Trung Tâm, Khe Giao 2, xã Ngọc Sơn</t>
  </si>
  <si>
    <t xml:space="preserve">Nhà văn hóa Liên Hương cũ, xã
Thạch Đài </t>
  </si>
  <si>
    <t>Xây dựng thi hành án( tại đồng nhà lay)</t>
  </si>
  <si>
    <t>Xã Trường Sơn</t>
  </si>
  <si>
    <t>Xã Bùi Xá</t>
  </si>
  <si>
    <t>Xã Đức An</t>
  </si>
  <si>
    <t>Xã Đức Châu</t>
  </si>
  <si>
    <t>Xã Đức Đồng</t>
  </si>
  <si>
    <t>Xã Đức Dũng</t>
  </si>
  <si>
    <t>QH đất ở thôn 1</t>
  </si>
  <si>
    <t>QH đất ở tại đồng cổ Bù</t>
  </si>
  <si>
    <t>DA ngàn Trươi,- Cẩm Trang</t>
  </si>
  <si>
    <t>Xã Đức Hòa</t>
  </si>
  <si>
    <t>Xã Đức La</t>
  </si>
  <si>
    <t>Xã Đức Lạc</t>
  </si>
  <si>
    <t>Xã Đức Lâm</t>
  </si>
  <si>
    <t>QH đất ở tại đồng Nương Chay</t>
  </si>
  <si>
    <t>Xã Đức Lạng</t>
  </si>
  <si>
    <t>Quy hoạch đất ở tại đồng Bãi Mít, đồng Bãi Trọt</t>
  </si>
  <si>
    <t>Xã Đức Lập</t>
  </si>
  <si>
    <t>Xã Đức Long</t>
  </si>
  <si>
    <t>Xã Đức Nhân</t>
  </si>
  <si>
    <t>Xã Đức Quang</t>
  </si>
  <si>
    <t>Xã Đức Thanh</t>
  </si>
  <si>
    <t>Xã Đức Thịnh</t>
  </si>
  <si>
    <t>Xã Đức Thủy</t>
  </si>
  <si>
    <t>Xã Đức Vĩnh</t>
  </si>
  <si>
    <t>Xã Đức Yên</t>
  </si>
  <si>
    <t>Xã Thái Yên</t>
  </si>
  <si>
    <t>Xã Trung Lễ</t>
  </si>
  <si>
    <t>Xã Tùng Ảnh</t>
  </si>
  <si>
    <t>Xã Yên Hồ</t>
  </si>
  <si>
    <t>Xã: Đức An, Đức Dũng, Đức Lâm, Đức Lập, Đức Long,Yên Hồ, Bùi Xá</t>
  </si>
  <si>
    <t>QH đất ở tại đồng trại Trắn</t>
  </si>
  <si>
    <t xml:space="preserve">Khối 5, thị trấn </t>
  </si>
  <si>
    <t>Thôn Phúc Xuân, thị trấn</t>
  </si>
  <si>
    <t>Thôn Tuần Tượng, xã Kỳ Phong</t>
  </si>
  <si>
    <t>Thôn Hợp Tiến, xã Kỳ Bắc</t>
  </si>
  <si>
    <t>Xã Kỳ Tiến - xã Kỳ Giang- xã Kỳ Văn-xã Kỳ Thư-xã  Kỳ Thọ -xã  Kỳ Tân-xã Kỳ Tây</t>
  </si>
  <si>
    <t>Đồng Rú Đất, xã Kỳ Tiến</t>
  </si>
  <si>
    <t>Xã Kỳ Thư</t>
  </si>
  <si>
    <t>Thôn Kin Nam Tiến, xã Kỳ Tiến</t>
  </si>
  <si>
    <t>Thôn Hưng Phú, xã Kỳ Tiến</t>
  </si>
  <si>
    <t>Thôn Hưng Phú, thôn Bình Lợi, xã Kỳ Tiến</t>
  </si>
  <si>
    <t>Xã Kỳ Tiến</t>
  </si>
  <si>
    <t>Đồng Cồn Cao, thị trấn</t>
  </si>
  <si>
    <t>Đồng Bà Trạch,Thiên Lộc</t>
  </si>
  <si>
    <t>Đồng Bác Đoài, Thiên Lộc</t>
  </si>
  <si>
    <t>Xã Gia Phố</t>
  </si>
  <si>
    <t>Xã Hà Linh</t>
  </si>
  <si>
    <t>Đường thôn 11 đi thôn 12</t>
  </si>
  <si>
    <t>Xã Hòa Hải</t>
  </si>
  <si>
    <t>Xã Hương Đô</t>
  </si>
  <si>
    <t>Xã Hương Giang</t>
  </si>
  <si>
    <t>Xã Hương Lâm</t>
  </si>
  <si>
    <t>Xã Hương Liên</t>
  </si>
  <si>
    <t>Xã Hương Long</t>
  </si>
  <si>
    <t>Xã Hương Thủy</t>
  </si>
  <si>
    <t>Xã Hương Trạch</t>
  </si>
  <si>
    <t>QH đất ở nông thôn (HTX cũ) tại thôn Tân Trung</t>
  </si>
  <si>
    <t>Xã Hương Vĩnh</t>
  </si>
  <si>
    <t>Xã Hương Xuân</t>
  </si>
  <si>
    <t>Xã Lộc Yên</t>
  </si>
  <si>
    <t>Xã Phú Gia</t>
  </si>
  <si>
    <t>Xã Phú Phong</t>
  </si>
  <si>
    <t>Xã Phúc Đồng</t>
  </si>
  <si>
    <t>Xã Phương Điền</t>
  </si>
  <si>
    <t>Xã Phương Mỹ</t>
  </si>
  <si>
    <t>Đường thôn 6, thôn 8 xã Hương Lâm</t>
  </si>
  <si>
    <t>Đường giao thông thôn 7 đi thôn 9 (tại thôn 7, 8, 9)</t>
  </si>
  <si>
    <t>Đường giao thông thôn 4 đi thôn 5 (tại thôn 4, 5)</t>
  </si>
  <si>
    <t>QH đất ở nông thôn tại thôn Nam Trung</t>
  </si>
  <si>
    <t>QH đất ở nông thôn tại thôn Tân Thượng</t>
  </si>
  <si>
    <t>Diện tích thu hồi đất ha)</t>
  </si>
  <si>
    <t>Khái toán kinh phí thực hiện Bồi thường, GPMB tỷ đồng)</t>
  </si>
  <si>
    <t>3)=4)+...+7)</t>
  </si>
  <si>
    <t>9)=10)+....+.14)</t>
  </si>
  <si>
    <t>QH đất ở nông thôn tại thôn Tân Hạ 1</t>
  </si>
  <si>
    <t>QH xem dắm dân cư tại thôn 2</t>
  </si>
  <si>
    <t>QH đất ở nông thôn tại thôn 11</t>
  </si>
  <si>
    <t>QH đất ở nông thôn tại thôn Tân Trung 1</t>
  </si>
  <si>
    <t>QH đất ở nông thôn tại thôn Tân Sơn 2</t>
  </si>
  <si>
    <t>QH xem dắm dân cư tại Thôn 6 và Thôn 7</t>
  </si>
  <si>
    <t>QH đất ở nông thôn tại thôn Vĩnh ngọc, thôn
ngọc mỹ, thôn vĩnh hương, thôn vĩnh hưng</t>
  </si>
  <si>
    <t>QH đất ở nông thôn tại thôn 3</t>
  </si>
  <si>
    <t>QH đất ở nông thôn tại thôn 5</t>
  </si>
  <si>
    <t>QH đất ở nông thôn tại thôn 1</t>
  </si>
  <si>
    <t>QH đất ở nông thôn tại thôn Tân Phúc</t>
  </si>
  <si>
    <t>QH đất ở nông thôn tại thôn La khê</t>
  </si>
  <si>
    <t>QH đất ở nông thôn tại Đồng Tuần thôn La Khê</t>
  </si>
  <si>
    <t>QH đất ở nông thôn tại thôn Trung Lịnh</t>
  </si>
  <si>
    <t>QH đất ở nông thôn tại thôn Tân Hương</t>
  </si>
  <si>
    <t>QH đất ở nông thôn tại thôn Phú Thành</t>
  </si>
  <si>
    <t>QH đất ở nông thôn tại thôn Hòa Nhượng</t>
  </si>
  <si>
    <t>QH đất ở nông thôn tại thôn Phú Yên</t>
  </si>
  <si>
    <t>QH đất ở nông thôn tại thôn Phú Vinh</t>
  </si>
  <si>
    <t>QH đất ở nông thôn tại thônTrường Sơn</t>
  </si>
  <si>
    <t>QH đất ở nông thôn tại thôn Quang Lộc</t>
  </si>
  <si>
    <t>QH đất ở nông thôn tại thôn 9</t>
  </si>
  <si>
    <t>QH đất ở nông thôn tại thôn 8</t>
  </si>
  <si>
    <t>QH đất ở nông thôn tại thôn Trường Sơn</t>
  </si>
  <si>
    <t>QH đất ở xen dắm tại TDP 13,10,6, 19</t>
  </si>
  <si>
    <t>Trụ sở BHXH tại TDP 17</t>
  </si>
  <si>
    <t>Trung tâm BDCT huyện tại TDP 1</t>
  </si>
  <si>
    <t>QH chi cục thi hành án tại TDP 17</t>
  </si>
  <si>
    <t>Viện Kiểm Soát tại TDP 17</t>
  </si>
  <si>
    <t>QH mở rộng trường MN tại thôn 6</t>
  </si>
  <si>
    <t>QH mở rộng trường MN tại thôn 8</t>
  </si>
  <si>
    <t>Sân Vân Động huyện tại TDP 17</t>
  </si>
  <si>
    <t>QH Sân Vân Động tại thôn Phú Yên</t>
  </si>
  <si>
    <t>Cầu Chợ Hôm tại thôn Thượng Sơn</t>
  </si>
  <si>
    <t>Đường huyện lộ 3 tại thôn 2, thôn 6</t>
  </si>
  <si>
    <t>Đường trục thôn tại TDP 3</t>
  </si>
  <si>
    <t>QH đường vào bản rào tre tại tiểu khu 265</t>
  </si>
  <si>
    <t>Đường giao thông từ Ô. Thạch - Trần Thanh tại thôn 5, 7, 8</t>
  </si>
  <si>
    <t>Đường giao thông từ cầu ngã 3 - Trần Nam tại thôn12</t>
  </si>
  <si>
    <t>Đoạn đường từ anh Trần Mạnh - anh Phạm Hiền tại thôn 3, 4</t>
  </si>
  <si>
    <t>QH đường nội đồng tại Hòa Nhượng</t>
  </si>
  <si>
    <t>Đường trục thôn tại thôn 3</t>
  </si>
  <si>
    <t>Đường sản xuất cánh đồng lạc tại Phố Hòa, 
Trung Phố, Phố Hương, Phố Thịnh</t>
  </si>
  <si>
    <t>Đường Nội Đồng đi cầu trộ tại Nhân Phố</t>
  </si>
  <si>
    <t>Đường giao thông Yên Sơn (tại thôn yên sơn)</t>
  </si>
  <si>
    <t>Nhà văn hóa tại TDP 3</t>
  </si>
  <si>
    <t>QH Cây Xăng tại thôn Phú Thành</t>
  </si>
  <si>
    <t>QH Cây Xăng tại thôn 8</t>
  </si>
  <si>
    <t>QH Trạm Điện tại thôn 3 &amp; 6</t>
  </si>
  <si>
    <t>Thôn Cơn Trai, thôn Tiên Tiến, thôn Lồng Lộng, xã Thuần Thiện</t>
  </si>
  <si>
    <t>Thôn Sơn Bình, xã Thượng Lộc</t>
  </si>
  <si>
    <t>Thôn Tân Bình, xã Gia Hanh</t>
  </si>
  <si>
    <t>Thôn Anh Hùng, xã Thượng Lộc</t>
  </si>
  <si>
    <t>Thôn Lồng Lộng, Tây Hồ, Trường Tiến, Xóm Yên, Liên Sơn xã Thuần Thiện</t>
  </si>
  <si>
    <t xml:space="preserve"> Xã Sơn Lộc, Xã Mỹ Lộc</t>
  </si>
  <si>
    <t>Thôn Làng Khang, Thuần Chân, Tây Hồ, Lồng Lộng xã Thuần Thiện</t>
  </si>
  <si>
    <t>Thôn Đập Lã, Sơn Lộc</t>
  </si>
  <si>
    <t>Thôn Thượng Sơn, xã Sơn Lộc</t>
  </si>
  <si>
    <t>Thôn Bình Minh, xã Trung Lộc</t>
  </si>
  <si>
    <t>ThônYên Xuân, xã Xuân Lộc</t>
  </si>
  <si>
    <t>Thôn Mới, xã Xuân Lộc</t>
  </si>
  <si>
    <t>Thôn Văn Thịnh, xã Xuân Lộc</t>
  </si>
  <si>
    <t>Thôn Trung Xá, xã Xuân Lộc</t>
  </si>
  <si>
    <t>Thôn Phúc Sơn, xã Sơn Lộc</t>
  </si>
  <si>
    <t>Thôn Thịnh Lộc, xã Sơn Lộc</t>
  </si>
  <si>
    <t>Thôn Minh Hương, xã Trung Lộc</t>
  </si>
  <si>
    <t>Thôn Tân Mỹ, xã Trung Lộc</t>
  </si>
  <si>
    <t>Thôn Thái Xá 2, xã Mỹ Lộc</t>
  </si>
  <si>
    <t>Thôn Sơn Thuỷ, xã Mỹ Lộc</t>
  </si>
  <si>
    <t>Đông Chà Bày, Khối 1B,
Thị trấn Can Lộc</t>
  </si>
  <si>
    <t>QH bải rác tại thôn Vĩnh Hưng</t>
  </si>
  <si>
    <t>QH bãi rác tại Hòa Nhượng</t>
  </si>
  <si>
    <t>QH chợ tại TDP 4</t>
  </si>
  <si>
    <t>QH Cây Xăng tại thôn 7</t>
  </si>
  <si>
    <t>QH cầu nhà rôm tại thôn 11</t>
  </si>
  <si>
    <t>QH mở rộng đất ở ngã tư thôn Hương Đại</t>
  </si>
  <si>
    <t>Thôn Thượng Phú, xã Hồng Lộc</t>
  </si>
  <si>
    <t>Thôn Chân Thành xã An Lộc</t>
  </si>
  <si>
    <t>Thôn Xuân Triều, xã An Lộc</t>
  </si>
  <si>
    <t>Thôn Quyết Thắng, xã An Lộc</t>
  </si>
  <si>
    <t>Thôn Thống Nhất cũ, xã An Lộc</t>
  </si>
  <si>
    <t>Thôn Xuân Triều 1 cũ, xã An Lộc</t>
  </si>
  <si>
    <t>Thôn Xuân Triều 2 cũ, xã An Lộc</t>
  </si>
  <si>
    <t>Thôn Liên Xuân, xã Hộ Độ</t>
  </si>
  <si>
    <t>Thôn Vĩnh Phong, xã Hộ Độ</t>
  </si>
  <si>
    <t>Thôn Xuân Tây, xã Hộ Độ</t>
  </si>
  <si>
    <t>Thôn Nam Hà, xã Hộ Độ</t>
  </si>
  <si>
    <t>Thôn Trung Châu, xã Hộ Độ</t>
  </si>
  <si>
    <t>Thôn Trung Sơn, xã Hồng Lộc</t>
  </si>
  <si>
    <t>Thôn Quan Nam, xã Hồng Lộc</t>
  </si>
  <si>
    <t>Thôn Đông Thịnh, xã Hồng Lộc</t>
  </si>
  <si>
    <t>Thôn Ích Mỹ, xã Ích Hậu</t>
  </si>
  <si>
    <t>Thôn Thống Nhất, xã Ích Hậu</t>
  </si>
  <si>
    <t>Thôn Đông Thắng,  xã Mai Phụ</t>
  </si>
  <si>
    <t>Thôn Sơn Phú, xã Mai Phụ</t>
  </si>
  <si>
    <t>Thôn Hợp Tiến, xã Mai Phụ</t>
  </si>
  <si>
    <t>Thôn Đông Thăng, xã Mai Phụ</t>
  </si>
  <si>
    <t>Thôn Bắc Sơn, xã Phù Lưu</t>
  </si>
  <si>
    <t>Thôn Thanh Hòa, xã Phù Lưu</t>
  </si>
  <si>
    <t>Thôn Mỹ Hòa, xã Phù Lưu</t>
  </si>
  <si>
    <t>Thôn Thanh Lương, xã Phù Lưu</t>
  </si>
  <si>
    <t>Thôn Kim Tân, xã Tân Lộc</t>
  </si>
  <si>
    <t>Thôn Tân Thượng, Xã Tân Lộc</t>
  </si>
  <si>
    <t>Thôn Tân Thành, xã Tân Lộc</t>
  </si>
  <si>
    <t>Thôn Xuân Khánh, xã Thạch Bằng</t>
  </si>
  <si>
    <t>Thôn Phú Nghĩa, xã Thạch Bằng</t>
  </si>
  <si>
    <t>Thôn Yên Bình, xã Thạch Bằng</t>
  </si>
  <si>
    <t>Thôn Phú Đông, xã Thạch Bằng</t>
  </si>
  <si>
    <t>Thôn Phú Xuân, xã Thạch Bằng</t>
  </si>
  <si>
    <t>Thôn Khánh Yên, xã Thạch Bằng</t>
  </si>
  <si>
    <t>Thôn Quang Phú, xã Thạch Châu</t>
  </si>
  <si>
    <t>Thôn Thanh Tân, xã Thạch Châu</t>
  </si>
  <si>
    <t>Thôn Đức Châu, xã Thạch Châu</t>
  </si>
  <si>
    <t>Thôn Lâm Châu, xã Thạch Châu</t>
  </si>
  <si>
    <t>Thôn Minh Quý, xã Thạch Châu</t>
  </si>
  <si>
    <t>Thôn Phú Mỹ, xã Thạch Mỹ</t>
  </si>
  <si>
    <t>Thôn Hữu Ninh, xã Thạch Mỹ</t>
  </si>
  <si>
    <t>Thôn ĐạiYên, xã Thạch Mỹ</t>
  </si>
  <si>
    <t>Thôn Tây Giang, xã Thạch Mỹ</t>
  </si>
  <si>
    <t>Thôn Đại Yên, xã Thạch Mỹ</t>
  </si>
  <si>
    <t>Thôn Thanh Tân, Đức Châu,
xã Thạch Châu</t>
  </si>
  <si>
    <t>Thôn Phú nghĩa,  xã Thạch Bằng</t>
  </si>
  <si>
    <t>Thôn Trung Lương, xã Ích Hậu</t>
  </si>
  <si>
    <t>ThônThượng Phú, Quan Nam, 
xã Hồng Lộc</t>
  </si>
  <si>
    <t>Thôn Phú nghĩa, xã Thạch Bằng</t>
  </si>
  <si>
    <t>Thôn Thanh Tân, thôn Đức Châu, xã Thạch Châu</t>
  </si>
  <si>
    <t>Xã Hộ Độ</t>
  </si>
  <si>
    <t>Quy hoạch khu dân cư xen dắm khu dân đồng Cửa Mương</t>
  </si>
  <si>
    <t>Quy hoạch khu dân cư xen dắm khu dân cư đồng Cây Đa</t>
  </si>
  <si>
    <t>Đồng Đập Họ, xã Thạch Đỉnh</t>
  </si>
  <si>
    <t>Đồng Hồi Ông Sinh, xã Thạch Đỉnh</t>
  </si>
  <si>
    <t xml:space="preserve">Nhà văn hóa Liên Vinh cũ, xã
Thạch Đài </t>
  </si>
  <si>
    <t xml:space="preserve">Nhà văn hóa Bắc Thượng cũ,
xã Thạch Đài </t>
  </si>
  <si>
    <t xml:space="preserve">QH đấu giá đất ở </t>
  </si>
  <si>
    <t>QH đất ở ngã tư Trổ(đấu giá)</t>
  </si>
  <si>
    <t>QH đất ở thôn 5</t>
  </si>
  <si>
    <t>QH đất ở thôn 6</t>
  </si>
  <si>
    <t>QH đất ở thôn 5 (đấu giá)</t>
  </si>
  <si>
    <t>QH đất ở thôn 4</t>
  </si>
  <si>
    <t>QH đất ở đồng Mụ Sại thôn Vĩnh Khánh</t>
  </si>
  <si>
    <t>QH đất ở xen dắm thôn Đại Nghĩa</t>
  </si>
  <si>
    <t>QH đất ở đồng Luôi Luôi</t>
  </si>
  <si>
    <t>QH sân vận động xã thôn 3</t>
  </si>
  <si>
    <t>QH đất ở xem dăm Đồng Chuột</t>
  </si>
  <si>
    <t>QH đất ở xen dăm thôn 10 (nhà Anh Cẩn)</t>
  </si>
  <si>
    <t>QH đất ở thôn Quang Thịnh</t>
  </si>
  <si>
    <t>QH đất ở đồng Mậu Sáu - Trục xã</t>
  </si>
  <si>
    <t>QH đất ở đấu giá thôn Châu Thịnh</t>
  </si>
  <si>
    <t>Đường xã Đức Lâm - Đức An</t>
  </si>
  <si>
    <t>Đường Liên thôn 2, thôn 3</t>
  </si>
  <si>
    <t>Trục thôn Ngọc Lâm - thôn Văn Lâm</t>
  </si>
  <si>
    <t xml:space="preserve">Giao thông nội đồng </t>
  </si>
  <si>
    <t>Nhà văn hóa thôn Thanh Lâm</t>
  </si>
  <si>
    <t>Nhà văn hóa thôn Ngọc Lâm</t>
  </si>
  <si>
    <t xml:space="preserve">Quy hoạch nha văn hoa thôn Vĩnh Yên, thôn Hà Cát </t>
  </si>
  <si>
    <t>Quy hoạch nhà văn hóa thôn Đông Vịnh</t>
  </si>
  <si>
    <t>Qh nhà Văn hóa thôn Tân Mỹ</t>
  </si>
  <si>
    <t>Qh nhà Văn hóa thôn Đông hòa</t>
  </si>
  <si>
    <t>Mở rộng trường THCS Hoàng Xuân Hãn</t>
  </si>
  <si>
    <t>QH Trường Mầm Non đồng Nương Dưa</t>
  </si>
  <si>
    <t>QH mở rộng nghĩa địa vùng Tân Xuyên</t>
  </si>
  <si>
    <t>QH nghĩa trang vùng Đại Lùng</t>
  </si>
  <si>
    <t xml:space="preserve">Mở rộng nghĩa địa vùng Cháng </t>
  </si>
  <si>
    <t>Mở rộng nghĩa trang vùng Làng Tùng</t>
  </si>
  <si>
    <t>Mở rộng nghĩa trang vùng Cồn Độ</t>
  </si>
  <si>
    <t>Mở rộng nghĩa trang vùng Bà Lớn</t>
  </si>
  <si>
    <t>Mở rộng nghĩa trang vùng Bà Trầy</t>
  </si>
  <si>
    <t>Mở rộng nghĩa trang vùng Hòn Nhét</t>
  </si>
  <si>
    <t>Mở rộng nghĩa trang vùng Mũi Lò</t>
  </si>
  <si>
    <t>Mở rộng nghĩa trang vùng Chọ Cùa</t>
  </si>
  <si>
    <t>Đồng Bãi cháy, đồng Biền Lạc,
Thị trấn Can Lộc</t>
  </si>
  <si>
    <t>Xã Tiến Lộc, xã Xuân Lộc,
 xã Quang Lộc</t>
  </si>
  <si>
    <t xml:space="preserve">Thôn Bình Sơn, thôn Trà Sơn,
 xã Yên Lộc </t>
  </si>
  <si>
    <t>Thôn Sơn Phú, thôn Vĩnh Xuân,
 thôn Sơn Bình, xã Thượng Lộc</t>
  </si>
  <si>
    <t>Đồng Nạp Rọc thôn Tây Hồ, 
xã Thuần Thiện</t>
  </si>
  <si>
    <t xml:space="preserve">Đất cơ sở giáo dục và đào tạo </t>
  </si>
  <si>
    <t>Thôn Nam sơn,  Xã Thịnh Lộc</t>
  </si>
  <si>
    <t>Thôn Hương Đại -Xã Đức Hương</t>
  </si>
  <si>
    <t>Đất
 khác</t>
  </si>
  <si>
    <t>NS 
tỉnh</t>
  </si>
  <si>
    <t>Quy hoạch đấu giá đất ở vùng Ruộng Cộc tại khối 15</t>
  </si>
  <si>
    <t>TT Phố Châu</t>
  </si>
  <si>
    <t>Quy hoạch đấu giá vùng ruộng Đồng Vại tại khối 14</t>
  </si>
  <si>
    <t>Đấu giá đất ở tại vùng Trọt Gôm- thôn 8</t>
  </si>
  <si>
    <t>Xã Sơn Giang</t>
  </si>
  <si>
    <t>Đấu giá đất ở tại vùng Bến Lầy - thôn 2</t>
  </si>
  <si>
    <t>Đấu giá đất ở tại vùng Seo Voi - thôn 2</t>
  </si>
  <si>
    <t>Đấu giá đất ở tại Đồng Trưa - thôn 6</t>
  </si>
  <si>
    <t>Giao đất ở tại thôn Bình Hòa</t>
  </si>
  <si>
    <t>Xã Sơn Hòa</t>
  </si>
  <si>
    <t>Đấu giá QSD đất ở tại vùng Ruộng Nậy - thôn Hà Tràng</t>
  </si>
  <si>
    <t>Xã Sơn Trung</t>
  </si>
  <si>
    <t>Đấu giá QSD đất ở tại vùng Măng Cù - thôn Mai Hà</t>
  </si>
  <si>
    <t>Đấu giá QSD đất ở tại vùng Măng Cù - thôn Tân Tràng</t>
  </si>
  <si>
    <t>Giao đất ở mới tại Đồng Bến - thôn Mai Hà</t>
  </si>
  <si>
    <t>Giao đất ở mới tại vùng Tràng Học - thôn Mai Hà</t>
  </si>
  <si>
    <t>Giao đất ở mới tại Cây Trung - thôn Lâm Thành</t>
  </si>
  <si>
    <t>Giao đất ở mới tại vùng Vườn Cố Tri - thôn Hà Tràng</t>
  </si>
  <si>
    <t>Giao đất ở mới tại Ngô Đồng - thôn Tân Tràng</t>
  </si>
  <si>
    <t>Quy hoạch đất ở tại thôn Khí Tượng</t>
  </si>
  <si>
    <t>Xã Sơn Tây</t>
  </si>
  <si>
    <t>Quy hoạch đất ở thôn Hải Thượng</t>
  </si>
  <si>
    <t>Quy hoạch đất ở thôn Trung Thịnh</t>
  </si>
  <si>
    <t>Đất ở tại vùng Khe Cò</t>
  </si>
  <si>
    <t>Xã Sơn Lễ</t>
  </si>
  <si>
    <t>Quy hoạch đất ở tại thôn Thanh Dũng</t>
  </si>
  <si>
    <t>Xã Sơn Kim 2</t>
  </si>
  <si>
    <t>Mở rộng trường THCS Phố Diệm tại khối 15</t>
  </si>
  <si>
    <t>Mở rộng khuôn viên trường tiểu học tại Vùng Nang Rưng - xóm Lâm Trung</t>
  </si>
  <si>
    <t>Xã Sơn Lâm</t>
  </si>
  <si>
    <t>Mở rộng khuôn viên trường tiểu học Sơn Phú</t>
  </si>
  <si>
    <t>Xã Sơn Phú</t>
  </si>
  <si>
    <t>QH trường mầm non tại vùng Rú Rọc - thôn HùngTiến</t>
  </si>
  <si>
    <t>Xã Sơn Tiến</t>
  </si>
  <si>
    <t>Mở rộng trường Mầm non thị trấn tại Khối 14</t>
  </si>
  <si>
    <t>Mở rộng trường Mầm non Sơn Thịnh</t>
  </si>
  <si>
    <t>Xã Sơn Thịnh</t>
  </si>
  <si>
    <t>Xây dựng trường mầm non xã Sơn Kim 2</t>
  </si>
  <si>
    <t>Mở rộng Bến xe khách Hương Sơn tại khối 1</t>
  </si>
  <si>
    <t>Xã Sơn Bình</t>
  </si>
  <si>
    <t>Xã Sơn Diệm</t>
  </si>
  <si>
    <t>Đường giao thông nông thôn (Đường vào UBND xã)</t>
  </si>
  <si>
    <t>Xã Sơn Hà</t>
  </si>
  <si>
    <t>Xã Sơn Hồng</t>
  </si>
  <si>
    <t>Xã Sơn Kim 1</t>
  </si>
  <si>
    <t>Xã Sơn Lĩnh</t>
  </si>
  <si>
    <t>Xã Sơn Mai</t>
  </si>
  <si>
    <t>Xã Sơn Quang</t>
  </si>
  <si>
    <t>Hạ tầng khu vực Cổng B tại thôn Cây Tắt - xã Sơn Tây</t>
  </si>
  <si>
    <t>Kè chống sạt lở bờ sông Ngàn Phố đoạn qua khu đô thị Ngàn Phố đến cầu Đá Đón 2 tại xóm Hà Chua và xóm Khí Tượng, xã Sơn Tây</t>
  </si>
  <si>
    <t>Xã Sơn Thủy</t>
  </si>
  <si>
    <t>Nâng cấp tuyến đường 8A nối 8B</t>
  </si>
  <si>
    <t>Xã Sơn Mỹ</t>
  </si>
  <si>
    <t>Làm đường giao thông nội đồng từ đình làng - A Chiến</t>
  </si>
  <si>
    <t>Xã Sơn Trà</t>
  </si>
  <si>
    <t>Nhà văn hóa thôn Lâm Trung tại vùng Nang Rưng</t>
  </si>
  <si>
    <t xml:space="preserve">Nhà văn hóa thôn 2 tại đồng Cựa </t>
  </si>
  <si>
    <t>Xã Sơn Long</t>
  </si>
  <si>
    <t xml:space="preserve">Nhà văn hóa thôn 1 tại đồng Mặt Cắt </t>
  </si>
  <si>
    <t>Nhà văn hóa trung tâm xã tại thôn 2</t>
  </si>
  <si>
    <t>Nhà văn hóa tại thôn 1</t>
  </si>
  <si>
    <t>Xây dựng Lò đốt rác thải tại khối 13</t>
  </si>
  <si>
    <t>Bãi tập kết rác thải tại Cồn Chết Đói - thôn 5</t>
  </si>
  <si>
    <t>Xây Dựng nghĩa đĩa tại khối 9</t>
  </si>
  <si>
    <t>TT Tây Sơn</t>
  </si>
  <si>
    <t>Sử dụng vào loại đất</t>
  </si>
  <si>
    <t>Địa điểm (đến thôn, xóm, khối phố)</t>
  </si>
  <si>
    <t>Khái toán kinh phí BT, GPMB (tỷ đồng)</t>
  </si>
  <si>
    <t>RĐD</t>
  </si>
  <si>
    <t>HUYỆN KỲ ANH</t>
  </si>
  <si>
    <t>Bệnh viện huyện Kỳ Anh</t>
  </si>
  <si>
    <t>Sân thể thao xã Kỳ Khang</t>
  </si>
  <si>
    <t>Dự án Chống quá tải lưới điện</t>
  </si>
  <si>
    <t>Đường KT - QP</t>
  </si>
  <si>
    <t>Trụ sở Bảo hiểm xã hội huyện Cẩm Xuyên</t>
  </si>
  <si>
    <t>THẠCH HÀ</t>
  </si>
  <si>
    <t>QH đất ở để đấu giá quyền SD đất tại vùng Đồng Bàu, Hậu Lòi - Thôn Tân Tiến</t>
  </si>
  <si>
    <t>Thông tấn xã Việt Nam tại Hà Tĩnh</t>
  </si>
  <si>
    <t>Tổng cộng</t>
  </si>
  <si>
    <t>(3)=(4)+..+(7)</t>
  </si>
  <si>
    <t>Doanhnghiệp</t>
  </si>
  <si>
    <t>thôn Nam Hữu Quyền,
xã Cẩm Huy</t>
  </si>
  <si>
    <t>Khu đô thị Bắc phường Nguyễn Du</t>
  </si>
  <si>
    <t>Dự án mở rộng QL1A</t>
  </si>
  <si>
    <t>Xã Thạch Trung</t>
  </si>
  <si>
    <t>Dự án đường ven biển (Giai đoạn 1) Kỳ Xuân-Vũng Áng</t>
  </si>
  <si>
    <t>Dự án đường ven biển (Giai đoạn 2) đoạn Xuân Hội - Thạch Khê</t>
  </si>
  <si>
    <t>Các xã: Kỳ Xuân, Kỳ Phú, Kỳ Khang</t>
  </si>
  <si>
    <t>Các xã: Thịnh Lộc, Bình Lộc, Thạch Bằng, Thạch Châu, Mai Phụ, Hộ Độ</t>
  </si>
  <si>
    <t>Dự án đường tỉnh ĐT.553 đoạn Km31+00-Km40+814</t>
  </si>
  <si>
    <t>Các xã: Lộc Yên, Hương Trà</t>
  </si>
  <si>
    <t>Dự án nâng cấp mở rộng QL 15A đoạn Km2+440-Km13+996</t>
  </si>
  <si>
    <t>Các xã: Đồng Lộc, Mỹ Lộc, Sơn Lộc, Quang Lộc</t>
  </si>
  <si>
    <t>Các xã: Phù Việt, Việt Xuyên</t>
  </si>
  <si>
    <t>Cải tạo, nâng cấp đường tỉnh ĐT,553 đoạn từ KM49+900-Km74+680</t>
  </si>
  <si>
    <t>Các xã: Hương Trà, Hương Xuân, Hương Lâm</t>
  </si>
  <si>
    <t>Cầu Nầm</t>
  </si>
  <si>
    <t>Xã Sơn Ninh</t>
  </si>
  <si>
    <t>Cầu Hương Giang</t>
  </si>
  <si>
    <t>Các xã: Hương Thủy, Hương Giang</t>
  </si>
  <si>
    <t>Cầu Trù</t>
  </si>
  <si>
    <t>Xã Phù Lưu</t>
  </si>
  <si>
    <t>Cầu chợ Vực tại Km19+307
 đường ĐT.551</t>
  </si>
  <si>
    <t>Xây dựng đường tỉnh ĐT.554 (đoạn Kẻ Gỗ đi Kỳ Thượng)</t>
  </si>
  <si>
    <t>Xã Kỳ Thượng</t>
  </si>
  <si>
    <t>Đường từ Quốc lộ 1A đi đê Eo Bù (xã Kỳ Hưng) dài 4km, rộng 10m</t>
  </si>
  <si>
    <t>Đường liên khu vực từ khu tổ dân phố Hưng Bình đi Châu Phố, phường Sông Trí (dài 5km, rộng 41m)</t>
  </si>
  <si>
    <t>Đường từ cụm CN-TTCN Lợi Châu đi cơ quan BHXH cũ nối công viên Nguyễn Trọng Bình (3km)</t>
  </si>
  <si>
    <t>Xây dựng tuyến đường từ công viên Nguyễn Trọng Bình đi chợ TX Kỳ Anh (2,5km)</t>
  </si>
  <si>
    <t>Đường vào cổng phụ chợ Kỳ Anh (0,3km), rộng 12m</t>
  </si>
  <si>
    <t>Đường công viên Hồ Mộc Hương đi khu sản xuất chăn nuôi  Mũi Động, phường Kỳ trinh dài 1,4km, rộng 10m</t>
  </si>
  <si>
    <t xml:space="preserve">Đất nghĩa trang, nghĩa địa,
nhà tang lễ, nhà hỏa táng  </t>
  </si>
  <si>
    <t>Xây dựng khu công viên nghĩa trang và nhà tang lễ tại Kỳ Hưng</t>
  </si>
  <si>
    <t>Quy hoạch đất ở thôn Mai Hà</t>
  </si>
  <si>
    <t>Bổ sung khu vực tràn Hói Trí thuộc dự án Ngàn Trươi - Cẩm Trang</t>
  </si>
  <si>
    <t>Thôn Hợp Trùa, xã Hương Minh</t>
  </si>
  <si>
    <t>QHDC vùng Đá Đen</t>
  </si>
  <si>
    <t>Xã Kỳ Lâm</t>
  </si>
  <si>
    <t>QHDC vùng Đá Trồng</t>
  </si>
  <si>
    <t>Đường trục xã Kỳ Tiến</t>
  </si>
  <si>
    <t>Hưng Phú-Bình Lợi, xã Kỳ Tiến</t>
  </si>
  <si>
    <t>Các Tuyến đường trục chính liên khu vực - Đô thị Kỳ Đồng (giai đoạn 1)</t>
  </si>
  <si>
    <t>Đường ĐT.554 Kỳ Anh - Quảng Bình</t>
  </si>
  <si>
    <t>Trường PTTH Nguyễn Huệ</t>
  </si>
  <si>
    <t>Thôn Hòa Bình, xã Kỳ Phong</t>
  </si>
  <si>
    <t>Trạm Kiểm dịch động vật nội địa</t>
  </si>
  <si>
    <t>Phường Đậu Liêu</t>
  </si>
  <si>
    <t>Đất trồng cây lâu năm</t>
  </si>
  <si>
    <t>Xã Thạch Điền</t>
  </si>
  <si>
    <t>Xã Nam Hương</t>
  </si>
  <si>
    <t>Khu TĐC Khe Ná - Khe Gỗ, xã Hương Điền</t>
  </si>
  <si>
    <t>Văn bản chấp thuận số 576/HĐND ngày 26/11/2015 của TT HĐND tỉnh</t>
  </si>
  <si>
    <t>Mở thông đường từ khu QH Hoang Muống sang sân vận động phường</t>
  </si>
  <si>
    <t>Xã Kỳ Trung, xã Kỳ Phong</t>
  </si>
  <si>
    <t>Xã Kỳ Khang</t>
  </si>
  <si>
    <t>Xã Kỳ Lạc</t>
  </si>
  <si>
    <t>Xã Kỳ Đồng</t>
  </si>
  <si>
    <t>Xã Kỳ Tây, xã Kỳ Trung</t>
  </si>
  <si>
    <t>Thôn Liên Hòa, xã Đức Liên</t>
  </si>
  <si>
    <t>Xã Kỳ Giang</t>
  </si>
  <si>
    <t>Đồng Bàu, đồng Hậu Lòi, xã Thạch Tân</t>
  </si>
  <si>
    <t>Quyết định số 2276/QĐ-UBND ngày 12/8/2014 của UBND tỉnh</t>
  </si>
  <si>
    <t>Quyết định số 1440/QĐ-CTĐLHT ngày 14/8/2015 và 1596/CTĐLHT ngày 7/9/2015 của Công ty điện lực Hà Tinh</t>
  </si>
  <si>
    <t>Quyết định số 1582/QĐ-UBND ngày 04/5/2015 của UBND tỉnh cho khảo sát lâp QH</t>
  </si>
  <si>
    <t>Xóm Hội Thái, 
xã Xuân Hội</t>
  </si>
  <si>
    <t>Sân thể thao xóm Lĩnh Thành</t>
  </si>
  <si>
    <t>Xóm Lĩnh Thành,
 xã Xuân Đan</t>
  </si>
  <si>
    <t>Sân thể thao xóm Song Giang</t>
  </si>
  <si>
    <t>Xóm Song Giang, 
xã Xuân Đan</t>
  </si>
  <si>
    <t>Đất khu công nghiệp</t>
  </si>
  <si>
    <t>Lô đất B-7, B-8 và A-1 của Quy hoạch Khu công nghiệp Gia Lách</t>
  </si>
  <si>
    <t xml:space="preserve">
Văn bản số 9683/BKHĐT-KTDPLT ngày 30/10/2015 của Bộ Kế hoạch và Đầu tư về việc thẩm định nguồn vốn và khả năng cân đối vốn các dự án khởi công mới của Hà Tĩnh</t>
  </si>
  <si>
    <t>Xã Xuân Hải, 
Xuân Phổ</t>
  </si>
  <si>
    <t>Quyết định số 3942/QĐ-UBND ngày 12/12/2014 của UBND tỉnh Hà Tĩnh về việc phê duyệt chủ trương đầu tư xây dựng công trình: Nâng cấp tuyến đê Song Nam, huyện Nghi Xuân</t>
  </si>
  <si>
    <t>Quyết định số 3722/QĐ-UBND ngày 24/9/2015 của UBND tỉnh Hà Tĩnh về việc phê duyệt dự án đầu tư Nâng cấp đường liên xã Mỹ - Thành - Hoa.</t>
  </si>
  <si>
    <t>Xã Xuân Viên, 
Xuân Lĩnh</t>
  </si>
  <si>
    <t>Văn bản UBND tỉnh giao Sở Giao Thông Vận tải chủ trì, phối hợp với các ban ngành, UBND huyện, UBND thị khảo sát vị trí công ty TNHH Châu Tịnh đề xuất</t>
  </si>
  <si>
    <t>Quy hoạch nông thôn mới đã được phê duyệt, đang lập bản vẽ quy hoạch chi tiết</t>
  </si>
  <si>
    <t>QĐ 3013 ngày 17/12/2015 V/v Khảo sát các địa điểm quy hoạch đất ở, cấp đất đấu giá 2016  của huyện Can Lộc</t>
  </si>
  <si>
    <t>QĐ số 4021/QĐ-UBND ngày 18/12/2014 V/v phê duyệt chủ trương đầu tư của UBND tỉnh</t>
  </si>
  <si>
    <t>QĐ 3931/QĐ-UBND  ngày 12/10/2015 V/v Phê duyệt chủ trương đầu tư  của UBND tỉnh</t>
  </si>
  <si>
    <t>QĐ 3119/QĐ-UBND ngày 11/8/2015 V/v Phê duyệt chủ trương đầu tư của UBND tỉnh</t>
  </si>
  <si>
    <t>QĐ 740/QĐ-UBND ngày 02/3/2015 V/v Phê duyệt chủ trương đầu tư  của UBND tỉnh</t>
  </si>
  <si>
    <t>QĐ  728/QĐ-UBND ngày 27/02/2015V/v Phê duyệt chủ trương đầu tư của UNBD tỉnh</t>
  </si>
  <si>
    <t>QĐ  617/QĐ-UBND ngày 10/02/2015 V/v Phê duyệt chủ trương đầu tư của UBND tỉnh</t>
  </si>
  <si>
    <t>QĐ 3244/QĐ-UBND ngày 29/010/2015  V/v Phê duyệt chủ trương đầu tư  của UBND tỉnh</t>
  </si>
  <si>
    <t>QĐ 3749/QĐ-UBND ngày 02/12/2014 V/v Phê duyệt chủ trương đầu tư  của UBND tỉnh</t>
  </si>
  <si>
    <t>QĐ 439/QĐ-UBND ngày 30/01/2015 V/v Phê duyệt chủ trương đầu tư  của UBND tỉnh</t>
  </si>
  <si>
    <t>QĐ 3236/QĐ-UBND ngày 05/10/2015 V/v Phê duyệt chủ trương đầu tư  của UBND tỉnh</t>
  </si>
  <si>
    <t xml:space="preserve"> Văn bản chấp thuận đề xuất Chủ trương số 481/HĐND ngày 13/10/2015 của Hội đồng nhân dân tỉnh</t>
  </si>
  <si>
    <t xml:space="preserve">QĐ 3860/QĐ-UBND ngày 08/10/2015 V/v Phê duyệt chủ trương đầu tư của UBND tỉnh </t>
  </si>
  <si>
    <t>VB số 4463/UBND-NL ngày 04/9/2015 của UBND tỉnh về việc thực hiện Dự án BT, HT và TĐC bảo vệ MT khu vực thượng nguồn vừ ven hồ Bộc nguyên giai đoạn 1</t>
  </si>
  <si>
    <t>Văn bản số 1396/SXD-KTQH ngày 21/9/2015 của Sở Xây dựng về việc phê duyệt quy hoạch</t>
  </si>
  <si>
    <t>TT số 2137 ngày 28/10/2015 của UBND tỉnh về việc chấp thuận chủ trương đầu tư</t>
  </si>
  <si>
    <t>QĐ Số 4004/QĐ-UBND ngày 31/12/2014 của UBND tỉnh về việc phê duyệt chủ trương đầu tư</t>
  </si>
  <si>
    <t>QĐ Số 5457/QĐ-UB ngày 28/10/2015 của UBND tỉnh về việc phê duyệt chủ trương đầu tư</t>
  </si>
  <si>
    <t>QĐ số 31/QĐ-UBND  ngày 06/01/2015 của UBND tỉnh về việc phê duyệt chủ trương đầu tư</t>
  </si>
  <si>
    <t>QĐ Số 3888/QĐ-UBND ngày 08/10/2015  của UBND tỉnh về việc phê duyệt chủ trương đầu tư</t>
  </si>
  <si>
    <t>QĐ Số 4202/QĐ-UBND ngày 26/12/2014 của UBND tỉnh về việc phê duyệt chủ trương đầu tư</t>
  </si>
  <si>
    <t>VB số 3282/UBND-GT1 ngày 7/7/2015 của UBND tỉnh về việc đồng ý chủ trương đầu tư</t>
  </si>
  <si>
    <t>QĐ Số 3888/QĐ-UBND ngày 08/10/2015 của UBND tỉnh về việc phê duyệt chủ trương đầu tư</t>
  </si>
  <si>
    <t>VB số Số 3616 ngày 4/11/2014 của UBND tỉnh về việc đồng ý chủ trương đầu tư</t>
  </si>
  <si>
    <t>VB số 1604/SKH ngày 13/10/2015 của Sở KH và ĐT về việc đề nghị chấp thuận chủ trương đầu tư</t>
  </si>
  <si>
    <t>VB số 466/BC-UBND  ngày 30/9/2015 của UBND tỉnh về việc đồng ý chủ trương đầu tư</t>
  </si>
  <si>
    <t>VB Số 1695/QĐ-UBND  ngày 8/05/2015 của UBND tỉnh về việc đồng ý chủ trương đầu tư</t>
  </si>
  <si>
    <t>VB số 3282/UBND-GT1 ngày 7/7/2015 của UBND tỉnh về việc giao thực hiện công tác BTGPMB</t>
  </si>
  <si>
    <t>TT số 643/TTr-UBND ngày 18/11/2015 của UBND tỉnh về việc phê duyệt chủ trương đầu tư dự án</t>
  </si>
  <si>
    <t>TT số 642/TTr-UBND ngày 18/11/2015 của UBND tỉnh về việc phê duyệt chủ trương đầu tư dự án</t>
  </si>
  <si>
    <t>VB số 5089/BKHĐT-KTĐN ngày 23/7/2015 của Bộ KH và ĐT và VB số 5733/UBND-CN1 ngày 11/11/2015 của UBND tỉnh về việc phê duyệt chủ trương đầu tư</t>
  </si>
  <si>
    <t>VB số 442 ngày 30/9/2015 của HĐND tỉnh về việc chấp thuận chủ trương đầu tư</t>
  </si>
  <si>
    <t>Số 442 ngày 30/9/2015 của HĐNĐ tỉnh về việc chấp thuận chủ trương đầu tư</t>
  </si>
  <si>
    <t>QĐ Số 911/QĐ-UBND ngày 20/3/2015 của UBND tỉnh về việc phê duyệt chủ trương đầu tư</t>
  </si>
  <si>
    <t>VB số 175/BTG-CG ngày 06/11/2015 của Ban Tôn giáo tỉnh về việc bố trí quỹ đất để XD nhà thờ của giáo xứ</t>
  </si>
  <si>
    <t>QĐ số 5466/QĐ-UBND ngày 29/8/2013 của UBND huyện</t>
  </si>
  <si>
    <t>QĐ số: 2558/QĐ-UBND ngày 27/12/2012 của UBND huyện Lộc Hà</t>
  </si>
  <si>
    <t>Quyết định số 3258 /QĐ-UBND ngày 04/9/2015 của UBND huyện Lộc Hà</t>
  </si>
  <si>
    <t>QĐ số 2547/Q Đ-UBND ngày 20/5/2015 của UBND huyện Lộc Hà về việc phê duyệt quy hoạch phân lô chi tiết đất ở</t>
  </si>
  <si>
    <t>QĐ số 245/Q Đ-UBND ngày 11/6/2010 của UBND huyện Lộc Hà về việc phê duyệt quy hoạch phân lô chi tiết đất ở</t>
  </si>
  <si>
    <t xml:space="preserve">Đã có CV số 1297/UBND-KTHT ngày 28/10/2015
 của UBND huyện Lộc Hà về việc khảo sát, lập và điều chỉnh quy hoạch đất ở </t>
  </si>
  <si>
    <t>Đã có CV số 1297/UBND-KTHT ngày 28/10/2015
 của UBND huyện Lộc Hà về việc khảo sát, lập và điều chỉnh quy hoạch đất ở</t>
  </si>
  <si>
    <t xml:space="preserve"> QĐ 2684/QĐ-UBND ngày 11/6/2015 của UBND
 huyện về việc QH phân lô chi tiết</t>
  </si>
  <si>
    <t>QĐ 4433/QĐ-UBND ngày 20/11/2014 của UBND
 huyện về việc QH phân lô chi tiết</t>
  </si>
  <si>
    <t>QĐ số 1512/QĐ-UBND ngày 06/5/2014 của UBND huyện Lộc Hà về việc phê duyệt quy hoạch phân lô chi tiết đất ở</t>
  </si>
  <si>
    <t>QĐ số 1893/QĐ-UBND ngày 08/8/2013 của UBND huyện Lộc Hà về việc phê duyệt quy hoạch phân lô chi tiết đất ở</t>
  </si>
  <si>
    <t>Q Đ số 3972 ngày 24/11/2015 của UBND huyện Lộc Hà về việc phê duyệt quy hoạch phân lô chi tiết đất ở</t>
  </si>
  <si>
    <t>QĐ số 4204/QĐ-UBND ngày 26/11/2014 của UBND tỉnh</t>
  </si>
  <si>
    <t>QĐ 1087a/QĐ-BNN-XD ngày 24/4/2014 của Bộ NN và PTNT về việc phê duyệt và phê duyệt điều chỉnh dự án đầu tư xây dựng công trình hợp phần kênh thuộc dự án hệ thống thuỷ lợi Ngàn Trươi - Cẩm Trang</t>
  </si>
  <si>
    <t>QĐ số 4398/QĐ-UBND ngày 31/12/2014 cuả UBND tỉnh về việc phê duyệt chủ trương đầu tư xây dựng Công trình nâng cấp mở rộng ĐGT Sơn Long - Chợ Bộng</t>
  </si>
  <si>
    <t xml:space="preserve"> Quyết định số 3707/QĐ-UBND ngày 23/9/2015 của UBND tỉnh về việc phê duyệt điều chỉnh Dự án Hợp phần Bồi thường, hỗ trợ TĐC Công trình HTTL Ngàn Trươi Cẩm Trang</t>
  </si>
  <si>
    <t>Quyết định số 20/QĐ-UBND ngày 1/4/2015 của UBND huyện Vũ Quang về phê duyệt kết quả trúng thầu gói xây lắp XL.02.GĐ6; Quyết định số 21/QĐ-UBND ngày 1/4/2015 của UBND huyện Vũ Quang về phê duyệt kết quả trúng thầu gói xây lắp XL.03.GĐ6;</t>
  </si>
  <si>
    <t>QĐ 1087a/QĐ-BNN-XD ngày 24/4/2014 của Bộ NN và PTNT, Văn bản số 272a/BC-BQLĐT ngày 14/9/2015 của BQLĐT và XDTL 4 về việc bổ sung diện tích đền bù công trình đầu mối hồ chứa nước Ngàn Trươi,  Quyết định số 3707/QĐ-UBND ngày 23/9/2015 của UBND tỉnh về việc phê duyệt điều chỉnh Dự án Hợp phần Bồi thường, hỗ trợ TĐC Công trình HTTL Ngàn Trươi Cẩm Trang</t>
  </si>
  <si>
    <t>QĐ 1020/QĐ-BTL ngày 6/7/2015 của Bộ Tư Lệnh</t>
  </si>
  <si>
    <t>QĐ 1087a/QĐ-BNN-XD ngày 24/4/2014 của Bộ NN và PTNT về việc phê duyệt và phê duyệt điều chỉnh dự án đầu tư xây dựng công trình hợp phần kênh thuộc dự án hệ thống thuỷ lợi Ngàn Trươi - Cẩm Trang, Quyết định số 3707/QĐ-UBND ngày 23/9/2015 của UBND tỉnh về việc phê duyệt điều chỉnh Dự án Hợp phần Bồi thường, hỗ trợ TĐC Công trình HTTL Ngàn Trươi Cẩm Trang</t>
  </si>
  <si>
    <t>QĐ 418/QĐ-UBND ngày 4/2/2013 của UBND tỉnh Hà Tĩnh</t>
  </si>
  <si>
    <t>QĐ số 911/QĐ-UBND ngày 20/3/2015 của UBND tỉnh phê duyệt chủ trương đầu tư</t>
  </si>
  <si>
    <t>QĐ số 3613/QĐ-UBND ngày 24/11/2014 của UBND tỉnh Hà 
Tĩnh phê duyệt chủ trương ĐTXD nâng cấp đường giao thông liên xã Bình - Thủy  - Mai, huyện Hương Sơn</t>
  </si>
  <si>
    <t>QĐ số 3915/QĐ-UBND ngày 24/12/2010 của UBND tỉnh Hà 
Tĩnh phê duyệt DA ĐTXD công trình Đường vào trung tâm xã Sơn Quang</t>
  </si>
  <si>
    <t>QĐ số 745/QĐ-UBND ngày 21/3/2011 của UBND tỉnh Hà 
Tĩnh phê duyệt DA ĐTXD công trình Đường cứu hộ vùng II, huyện Hương Sơn</t>
  </si>
  <si>
    <t>QĐ số 3617/QĐ-UBND ngày 24/11/2014 của UBND tỉnh Hà 
Tĩnh phê duyệt chủ trương ĐTXD công trình nâng cấp đường giao thông biên giới Tây - Lĩnh - Hồng, huyện Hương Sơn</t>
  </si>
  <si>
    <t>Đang chờ Sở Kế hoạch Đầu tư báo cáo UBND tỉnh.</t>
  </si>
  <si>
    <t>QĐ số 3267/QĐ-UBND ngày 31/10/2014 của UBND tỉnh phê duyệt chủ trương ĐTXD Đường giao thông biên giới xã Sơn Kim 2, huyện Hương Sơn</t>
  </si>
  <si>
    <t>QĐ số 4171/QĐ-UBND ngày 30/10/2015 của UBND tỉnh Hà 
Tĩnh phê duyệt DA ĐTXD công trình Cầu Trung Lưu, xã Sơ Tây, huyện Hương Sơn</t>
  </si>
  <si>
    <t>Khái toán kinh phí thực hiện Bồi thường, GPMB 
(tỷ đồng)</t>
  </si>
  <si>
    <t>NS
 TW</t>
  </si>
  <si>
    <t>NS
 tỉnh</t>
  </si>
  <si>
    <t>NS 
thị xã</t>
  </si>
  <si>
    <t>NS (xã,
phường)</t>
  </si>
  <si>
    <t>Kỳ Trinh</t>
  </si>
  <si>
    <t>QH đất ở dự phòng</t>
  </si>
  <si>
    <t>Kỳ Liên</t>
  </si>
  <si>
    <t>Kỳ Long</t>
  </si>
  <si>
    <t>Kỳ Thịnh</t>
  </si>
  <si>
    <t>Kỳ Lợi</t>
  </si>
  <si>
    <t>Kỳ Ninh</t>
  </si>
  <si>
    <t>Kỳ Nam</t>
  </si>
  <si>
    <t>Văn bản số 1284/QĐ - UBND  ngày 26/6/2012 của UBND huyện Kỳ Anh</t>
  </si>
  <si>
    <t>Kỳ Hoa</t>
  </si>
  <si>
    <t>Kỳ Hưng</t>
  </si>
  <si>
    <t>Kỳ Hà</t>
  </si>
  <si>
    <t>Trạm y tế</t>
  </si>
  <si>
    <t>Sông Trí</t>
  </si>
  <si>
    <t>Đường vào hầm đèo ngang</t>
  </si>
  <si>
    <t>QĐ phê duyệt dự án đầu tư số 3253/QĐ-UBND ngày 30/10/2014 của UBND tỉnh</t>
  </si>
  <si>
    <t>Mở rộng các tuyến đương</t>
  </si>
  <si>
    <t>Hội quán Quyền Hành</t>
  </si>
  <si>
    <t>Quyết định số 1732/QĐ-UBND ngày 24/8/2015 của UBND huyện Nghi Xuân về việc phê duyệt Phương án bồi thường, hỗ trợ, tái định cư Dự án khu neo đậu tránh trú bão cho tàu cá Cửa Hội - Xuân Phô</t>
  </si>
  <si>
    <t>Tờ trình số 239/TTr-UBND ngày 20/10/2015 của UBND huyện Nghi Xuân v/v xin chủ trương đầu tư xây dựng công trình</t>
  </si>
  <si>
    <t>Văn bản số 527/HĐND ngày 30/10/2015 của Hội đồng nhân dân tỉnh về việc quyết định chủ trương đầu tư và Văn bản số 8067/BKHĐT-KTNN ngày 22/10/2015 của Bộ Kế hoạch và Đầu tư về việc thẩm định nguồn và phân vốn Ngân sách Trung ương</t>
  </si>
  <si>
    <t>Văn bản số 1832/SKH-TĐ ngày 11/11/2015 của Sở Kế hoạch và Đầu tư về việc phê duyệt chủ trương đầu tư và Văn bản số 9048/BKHĐT-KTNN ngày 29/10/2015 của Bộ Kế hoạch và Đầu tư về việc thẩm định nguồn và phân vốn ngân sách Trung ương</t>
  </si>
  <si>
    <t>Quyết định số 3997/QĐ-UBND ngày 15/10/2015 của UBND tỉnh về việc phê duyệt dự án đầu tư xây dựng công trình nâng cấp tuyến đường giao thông liên xã Viên - Lĩnh</t>
  </si>
  <si>
    <t>Quyết định số 2620/QĐ-UBND ngày 12/11/2015 của UBND Thành phố</t>
  </si>
  <si>
    <t>Quyết định số 3120/QĐ-UBND ngày 27/10/2010 của UBND
 tỉnh Hà Tĩnh</t>
  </si>
  <si>
    <t>QĐ số 2232/QĐ-UBND tỉnh Hà Tĩnh ngày 12/6/2015 V/v phê duyệt chủ trương đầu tư XD công trình.</t>
  </si>
  <si>
    <t>QĐ số 843/QĐ-UBND của thành phố HT ngày 16/6/2011 V.v phê duyệt thiết kế bản vẻ và dự toán công trình</t>
  </si>
  <si>
    <t>QĐ số 2978/QĐ-UBND của thành phố HT ngày 16/6/2010 V.v phê duyệt thiết kế
 bản vẻ và dự toán công trình</t>
  </si>
  <si>
    <t>QĐ số 1147/QĐ-UBND của thành phố HT ngày 06/04/2015 V.v phê duyệt dự án đầu tư XD công trình</t>
  </si>
  <si>
    <t>Quyết định số 2589/QĐ-UBND ngày 03/07/2015 của UBND
 tỉnh Hà Tĩnh V/v phê duyệt chủ trương đầu tư dự án</t>
  </si>
  <si>
    <t>Quyết định số 1960/UBND-XD1 V/v chủ trương đầu tư các 
hạng mục hạ tầng kỹ thuật ngoài hàng rào dự án</t>
  </si>
  <si>
    <t>QĐ số 34 ngày 12/2/2015 của UBND xã Thạch Môn phê  duyệt báo cáo KTKT</t>
  </si>
  <si>
    <t>QĐ số 3933/QĐ-UBND thành phố HT ngày 12/10/2015 V/v phê duyệt chủ trương đầu tư dự án củng cố, nâng cấp đê Hữu Phủ giai đoạn 2 (đoạn từ K2+350 đến K3+480,8)(Ban A)</t>
  </si>
  <si>
    <t>Dự án nâng cao khả năng thích ứng và ứng phó của cộng đồng về biến đổi khí hậu tại tỉnh Hà Tĩnh</t>
  </si>
  <si>
    <t>QĐ số 1369 ngày 25/7/2014 của UBND TP phê duyệt báo cáo KTKT và đã có thông báo TH đất</t>
  </si>
  <si>
    <t>Quyết định số 1072/QĐ-UBND ngày 7/7/2012 của UBND 
thành phố V/v phê duyệt điều chỉnh quy hoạch chi tiết xây dựng</t>
  </si>
  <si>
    <t>Công văn số 2225/UBND ngày 5/11/2015 của UBND thành phố Hà Tĩnh V/v chủ trương quy hoạch xen dắm đất ở dân cư tại các vị trí thuộc phương Thạch Quý</t>
  </si>
  <si>
    <t>CV 2232/UBND-QLDT của UBND TP Hà Tĩnh ngày 5/11/2015  về việc cho phép khảo sát</t>
  </si>
  <si>
    <t>XV</t>
  </si>
  <si>
    <t>QH xen dắm dân cư (Mọi Thòi, Đội Nếp, Cửa Làng)</t>
  </si>
  <si>
    <t>Văn bản số 9683/BKHĐT-KTĐPLT ngày 30/10/2015 của Bộ Kế hoạch và Đầu tư về việc thẩm định nguồn vốn, khả năng cân đối vốn các dự án khởi công mới tỉnh Hà Tĩnh năm 2016 - 2020</t>
  </si>
  <si>
    <t>Văn bản số 7543/BKHĐT-ANQP của Bộ Kế hoạch và Đầu tư về việc thẩm định nguồn vốn và khả năng cân đối vốn dự án khởi công mới tỉnh Hà Tĩnh giai đoạn 2016-2020</t>
  </si>
  <si>
    <t>Văn bản số 8049/BKHĐT-ANQP ngày 02/11/2015 của Bộ Kế hoạch và Đầu tư về việc thẩm định nguồn vốn và khả năng cân đối vốn dự án khởi công mới tỉnh Hà Tĩnh giai đoạn 2016-2020</t>
  </si>
  <si>
    <t>Quyết định số 781/QĐ-BNN-XD ngày 12/4/2013 của Bộ NN&amp;PTNT
 về việc phê duyệt điều chỉnh thiết kế cơ sở hạ tầng kênh và điều chỉnh kế hoạch đấu thầu giai đoạn 1 dự án hệ thống thủy lợi Đá Hàn, tỉnh Hà Tĩnh</t>
  </si>
  <si>
    <t>Công văn số 1221/UBND-QLĐT ngày 18/12/2015 của UBND thị xã Hồng Lĩnh về việc lập quy hoạch xen dắm khu dân cư</t>
  </si>
  <si>
    <t>Công văn số 1220/UBND-QLĐT ngày 18/12/2015 của UBND thị xã Hồng Lĩnh về việc lập quy hoạch  xen dắm dân cư</t>
  </si>
  <si>
    <t>Công văn số 1222/UBND-QLĐT ngày 18/12/2015 của UBND thị xã Hồng Lĩnh về việc đầu tư mở rộng đường bãi tràn thống nhất Trung Lương</t>
  </si>
  <si>
    <t xml:space="preserve"> Công văn số 1223.UBND-QLĐT ngày 18/12/2015 của UBND thị xã Hồng Lĩnh về viêc đầu tư xây dựng công trình giao thông</t>
  </si>
  <si>
    <t>Công văn số 548/UBND-GT ngày 3/2/2015 của UBND huyện Kỳ Anh</t>
  </si>
  <si>
    <t>Giấy chứng nhận đầu tư số 3518734743 ngày 27/10/2015 của BQL Khu kinh tế Hà Tĩnh</t>
  </si>
  <si>
    <t>QĐ phê duyệt dự án đầu tư số 3252/QĐ-UBND ngày 30/10/2014 của UBND tỉnh Hà Tĩnh</t>
  </si>
  <si>
    <t>QĐ số 3378/QĐ-UBND ngày 19/10/2011 của UBND tỉnh Hà Tĩnh</t>
  </si>
  <si>
    <t>Công văn số 790/CV- UBND ngày 11/11/2015 của UBND thị xã Kỳ Anh</t>
  </si>
  <si>
    <t xml:space="preserve">Công văn số 790/CV- UBND ngày 11/11/2015 của UBND thị xã Kỳ Anh  </t>
  </si>
  <si>
    <t>QĐ số 2062/QĐ-UBND ngày 7/7/2009 của UBND tỉnh Hà Tĩnh</t>
  </si>
  <si>
    <t xml:space="preserve">Công văn số 790/CV- UBND ngày 11/11/2015 của UBND thị xã Kỳ Anh </t>
  </si>
  <si>
    <t>QĐ số 2208/QĐ-UBND ngày 18/11/2015 của  UBND tỉnh Hà Tĩnh</t>
  </si>
  <si>
    <t>Văn bản số 5488/UBND-GT1 ngày 28/10/2015 của UBND tỉnh về xin chấp thuận báo cáo đề xuất chủ trương đầu tư Dự án cải tạo, nâng cấp đường</t>
  </si>
  <si>
    <t>NS
 huyện</t>
  </si>
  <si>
    <t>NS
 xã</t>
  </si>
  <si>
    <t>Yên Nam, Hợp Giáp xã Xuân Yên</t>
  </si>
  <si>
    <t>Nâng cấp tuyến đường giao thông liên xã Mỹ-Thành-Hoa, 
huyện Nghi Xuân (HL03)</t>
  </si>
  <si>
    <t>Nâng cấp tuyến đường giao 
thông liên xã Viên, Lĩnh, huyện Nghi Xuân</t>
  </si>
  <si>
    <t>Nuôi tôm trên cát tại các xã Đan- Trường - Yên</t>
  </si>
  <si>
    <t>Nâng cấp đường Gia Lách đi khu di tích Đại thi hào Nguyễn Du, huyện Nghi Xuân (GĐ2)</t>
  </si>
  <si>
    <t>Nâng cấp tuyến đê biển huyện Nghi Xuân (đoạn K27+00 đến K37+411.66), từ xã Cổ Đạm đến đê Đồng Mới xã Cương Gián, huyện Nghi Xuân</t>
  </si>
  <si>
    <t xml:space="preserve">Thoát lũ rào Mỹ Dương gắn liền với phát triển vùng kinh tế ven chân núi Hồng Lĩnh </t>
  </si>
  <si>
    <t>Nâng cấp tuyến đường liên xã An - Viên - Mỹ- Thành</t>
  </si>
  <si>
    <t>Đường nội vùng tuyến 2 xã Xuân Thành</t>
  </si>
  <si>
    <t>Xóm Hội Thuỷ,Hội Thanh, xã Xuân Hội</t>
  </si>
  <si>
    <t xml:space="preserve">Công văn số 842/UBND-TNMT ngày 12/10/2012 của UBND huyện Nghi Xuân về việc đồng ý chủ trương các khu quy hoạch dân cư xã Xuân Yên </t>
  </si>
  <si>
    <t>Bản vẽ chi tiết Quy hoạch vùng dân cư thôn Cường Thịnh đã được UBND huyện phê duyệt ngày 8/8/2008</t>
  </si>
  <si>
    <t>QĐ phê duyệt quy hoạch chi tiết (tỷ lệ 1/2000) của UBND tỉnh Hà Tĩnh số 3282/QĐ-UBND ngày 17/12/2007</t>
  </si>
  <si>
    <t>QĐ số 3360/QĐ-UBND ngày 25/8/2015 của UBND tỉnh V/v phê duyệt báo cáo kinh tế- kỷ thuật XD công trình</t>
  </si>
  <si>
    <t>QĐ số 4147/QĐ-UBND ngày 28/10/2015 của UBND tỉnh v/v phê duyệt báo cáo kinh tế kỷ thuật XD công trình</t>
  </si>
  <si>
    <t>QĐ số 4353/QĐ-UBND ngày 31/12/2014 của UBND tỉnh Hà Tĩnh v/v phê duyệt báo cáo kinh tế kỷ thuật đầu tư XD công trình</t>
  </si>
  <si>
    <t>Văn bản số 9614/BKHĐT-KTNN ngày 30/10/2015 của Bộ Kế hoạch và đầu tư v/v thẩm định nguồn vốn và khả năng cân đối vốn dự án đầu tư hạ tầng kỷ thuật vùng nuôi tôm trên cát</t>
  </si>
  <si>
    <t>Tờ trình số 247/TTr-UBND ngày 27/10/2015 của UBND huyện Nghi Xuân v/v xin phê duyệt chủ trương đầu tư XD công trình (GĐ2)</t>
  </si>
  <si>
    <t>Xã Cổ Đạm, Xuân Liên, Cương Gián, huyện Nghi Xuân</t>
  </si>
  <si>
    <t>QH chợ Cẩm Vịnh</t>
  </si>
  <si>
    <t>QH chợ Cẩm Lĩnh</t>
  </si>
  <si>
    <t>Đường Hưng Mỹ đi Tân Vĩnh Cần</t>
  </si>
  <si>
    <t>QĐ số 6507/QĐ-UBND của  UBND huyện</t>
  </si>
  <si>
    <t>QH chợ Thiên Cầm</t>
  </si>
  <si>
    <t>Đường Hưng Lạc</t>
  </si>
  <si>
    <t>Xã Cẩm Trung, Cẩm Lĩnh</t>
  </si>
  <si>
    <t>Thôn Phúc Hải, Xã Cẩm Nhượng</t>
  </si>
  <si>
    <t xml:space="preserve">Quy hoạch khu dân  cư </t>
  </si>
  <si>
    <t>Thôn A Quốc, P Thượng, xã Cẩm Duệ</t>
  </si>
  <si>
    <t>QĐ số 3300/QĐ-UBND ngày 21/8/2015 của UBND tỉnh</t>
  </si>
  <si>
    <t>Hội quán thôn Xuân Nam</t>
  </si>
  <si>
    <t>QH hội quán thôn Trung Hải</t>
  </si>
  <si>
    <t>Quyết định số 4112/ QĐ-UBND ngày 24/12/2014 của UBND Tỉnh</t>
  </si>
  <si>
    <t>QĐ số 870/QĐ-UBND ngày 
22/5/2015 của UBND TP</t>
  </si>
  <si>
    <t>Văn bản số 994/BC-SKH ngày 28/9/2015 thẩm định chủ trương đầu tư</t>
  </si>
  <si>
    <t>Văn bản số 94/UBND-TCKH ngày 16/01/2015 của UBND TP V/v chủ trương đầu tư tuyến đường giao thông, mương thoát nước từ miếu Quan Quận vào thôn Liên Nhật, xã Thạch Hạ</t>
  </si>
  <si>
    <t>Văn bản số 8839/BKHĐT-KTNN ngày 29/10/2015 của Bộ Kế hoạch và Đầu tư V/v thẩm định nguồn vốn và khả năng cân đối vốn dự án</t>
  </si>
  <si>
    <t>QĐ số 1033/QĐ-UBND ngày 26/6/2012 của UBND thành phố Hà Tĩnh V/v phê duyệt báo cáo KTKT-Tổng dự toán đầu tư xây dựng.</t>
  </si>
  <si>
    <t>QĐ số 1985/UBND-TMNT thành phố HT ngày 06/10/2015 V/v TĐC dự án nâng cấp tuyến đê Đồng Môn.</t>
  </si>
  <si>
    <t>QĐ số 2314/QĐ-UBND ngày 01/10/2015 của UBND thành phố Hà Tĩnh</t>
  </si>
  <si>
    <t>QĐ số 1236/QĐ-UBND ngày 31/12/2012 của UBND TP Hà Tĩnh</t>
  </si>
  <si>
    <t>CV số 1648 ngày 12/9/2014 của
 UBND TP đồng ý cho chủ trương.</t>
  </si>
  <si>
    <t>Quyết định số 825/QD-UBND ngày 10/3/2015 của UBND tỉnh Hà Tĩnh về việc chấp thuận chủ trương, giới thiệu địa điểm khảo sát đầu tư xây dựng Dự án: Lò giết mổ gia súc,xã Thạch Đồng, TP. Hà Tĩnh</t>
  </si>
  <si>
    <t>QĐ số 2589/QĐ-BGTVT ngày 
21/7/2015 của Bộ Giao thông vận tải</t>
  </si>
  <si>
    <t>Nâng cấp và mở rộng QL 1A đoạn bắc và Nam TP. Hà Tĩnh thôn Gia Ngãi 1</t>
  </si>
  <si>
    <t>Nâng cấp đường gt liên xã Thắng, Hội</t>
  </si>
  <si>
    <t>Văn bản số 438/HĐND ngày 29/8/2015 của HĐND tỉnh về việc chấp thuận báo cáo chủ trương đầu tư dự án</t>
  </si>
  <si>
    <t>Văn bản số 438/HĐND ngày 29/8/2015 của HĐND tỉnh
 về việc chấp thuận báo cáo chủ trương đầu tư dự án</t>
  </si>
  <si>
    <t>Quyết định số 2117/QĐ-UBND ngày 30/7/2008 của UBND tỉnh về việc phê duyệt dự án</t>
  </si>
  <si>
    <t>Văn bản số 703/TTr-UBND ngày 04/12/2015 của UBND tỉnh về việc đề nghị chấp thuận chủ trương đầu tư dự án</t>
  </si>
  <si>
    <t>Văn bản số 519/HĐND ngày 30/10/2015 của Hội đồng nhân dân tỉnh về việc chấp thuận chủ trương đầu tư dự án</t>
  </si>
  <si>
    <t>Quyết định số 3949/QĐ-UBND ngày 29/12/2010 của UBND tỉnh về việc phê duyệt dự án đầu tư</t>
  </si>
  <si>
    <t>KP.Yên Đồng, 
phường Thạch Linh</t>
  </si>
  <si>
    <t>Di dời đường điện trung
 tâm hành chính tỉnh</t>
  </si>
  <si>
    <t>Cụm Công nghiệp
 Cẩm Nhượng</t>
  </si>
  <si>
    <t>Dự án Nâng cấp QL 1
 nam TP Hà Tĩnh</t>
  </si>
  <si>
    <t>Đường vào trung tâm
 Võ Hoàng Yên</t>
  </si>
  <si>
    <t>Sửa chữa nâng cấp
 đập Khe Lau</t>
  </si>
  <si>
    <t>Đường liên xã Cẩm Trung,
 Cẩm Lĩnh</t>
  </si>
  <si>
    <t>Bãi tập kết rác thải</t>
  </si>
  <si>
    <t>QH đấu giá vùng hè
 Ông Hương</t>
  </si>
  <si>
    <t>Quy hoạch dân cư
 thôn Bắc Hòa</t>
  </si>
  <si>
    <t>Quy hoạch dân cư
 thôn Phú Hòa</t>
  </si>
  <si>
    <t>Quy hoạch dân cư
 thôn Nhân Hòa</t>
  </si>
  <si>
    <t>Quy hoạch 3 vùng dân cư
 thôn Quý Hòa</t>
  </si>
  <si>
    <t>Quy hoạch dân cư
 thôn Đông Hòa</t>
  </si>
  <si>
    <t>Quy hoạch dân cư
 (Đã phê duyệt)</t>
  </si>
  <si>
    <t>QĐ số 5466/QĐ-UBND ngày 29/6/2013
 của UBND huyện</t>
  </si>
  <si>
    <t>QĐ số 1783/QĐ-UBND ngày 28/3/2014
 của UBND huyện</t>
  </si>
  <si>
    <t>QĐ số 3889/QĐ-UBND ngày 11/12/2014
 của UBND tỉnh</t>
  </si>
  <si>
    <t>QĐ số 702/QĐ-UBND ngày 25/02/2015
 của UBND tỉnh</t>
  </si>
  <si>
    <t>QĐ số 552/QĐ-UBND ngày 05/02/2015
 của UBND tỉnh</t>
  </si>
  <si>
    <t>QĐ số 2589/QĐ-BGTVT ngày 21/7/2015
 của Bộ GTVT</t>
  </si>
  <si>
    <t>QĐ số 5034/QĐ-UBND ngày18/9/2012
của UBND huyện</t>
  </si>
  <si>
    <t>QĐ số 4558/QĐ-UBND ngày24/10/2015
 của UBND tỉnh</t>
  </si>
  <si>
    <t>QĐ số 6181/QĐ-UBND ngày 22/10/2013
của UBND huyện</t>
  </si>
  <si>
    <t>QĐ số 6181/QĐ-UBND ngày 22/10/2013
 của UBND huyện</t>
  </si>
  <si>
    <t>QĐ số 6467/QĐ-UBND ngày 18/11/1013
 của UBND huyện</t>
  </si>
  <si>
    <t>QĐ số 4161/QĐ-UBND ngày 25/12/2014
 của UBND tỉnh</t>
  </si>
  <si>
    <t>QĐ số 7304/QĐ-UBND ngày 17/12/2013
 của UBND tỉnh</t>
  </si>
  <si>
    <t>QĐ số 4332/QĐ-UBND ngày 31/12/2014
 của UBND tỉnh</t>
  </si>
  <si>
    <t>QĐ số 5465/QĐ-UBND ngày 29/8/2013
 của UBND huyện</t>
  </si>
  <si>
    <t>QĐ số 4376/QĐ-UBND ngày 19/6/2013
 của UBND huyện</t>
  </si>
  <si>
    <t>QĐ 1339/QĐ-TCT ngày 6/8/2015 của 
TCT Điện lực MB</t>
  </si>
  <si>
    <t>QĐ số 4673/QĐ-UBND ngày 12/7/2013
 của UBND huyện</t>
  </si>
  <si>
    <t>QĐ số 1416/QĐ-UBND ngày 14/3/1014
 của UBND huyện</t>
  </si>
  <si>
    <t>QĐ số 6273/QĐ-UBND ngày 07/11/2013
 của UBND huyện</t>
  </si>
  <si>
    <t>QĐ số 3219/QĐ-UBND ngày 27/10/2014
 của UBND tỉnh</t>
  </si>
  <si>
    <t>QĐ số 553/QĐ-UBND ngày 05/02/2015
 của UBND tỉnh</t>
  </si>
  <si>
    <t>QĐ số 1013/QĐ-UBND ngày 05/02/2015 
của UBND huyện</t>
  </si>
  <si>
    <t>QĐ số 1782/QĐ-UBND ngày 28/3/2014
 của UBND huyện</t>
  </si>
  <si>
    <t>QĐ số 3153/QĐ-UBND ngày 03/5/2015
 của UBND huyện</t>
  </si>
  <si>
    <t>QĐ số 4160/QĐ-UBND ngày 25/12/2014
 của UBND tỉnh</t>
  </si>
  <si>
    <t>QĐ số 303/QĐ-UBND ngày 14/01/2014
 của UBND huyện</t>
  </si>
  <si>
    <t>QĐ số 4574/QĐ-UBND ngày 25/11/2015
 của UBND tỉnh</t>
  </si>
  <si>
    <t>QĐ số 4909/QĐ-UBND ngày 01/8/2013
 của UBND huyện</t>
  </si>
  <si>
    <t>QĐ số 7807/QĐ-UBND ngày 24/9/2015
 của UBND huyện</t>
  </si>
  <si>
    <t>QĐ số 1417/QĐ-UBND ngày 14/3/2014
 của UBND huyện</t>
  </si>
  <si>
    <t>QĐ số 2742/QĐ-UBND ngày 20/9/2010
 của UBND tỉnh</t>
  </si>
  <si>
    <t>QĐ số 3474/QĐ-UBND ngày 14/11/2014
 của UBND tỉnh</t>
  </si>
  <si>
    <t>Văn bản số 402/HĐND ngày 14/9/2015 
của HĐND tỉnh</t>
  </si>
  <si>
    <t>Văn bản số 402/HĐND ngày 14/9/2015
 của HĐND tỉnh</t>
  </si>
  <si>
    <t>QĐ số 485/QĐ-UBND ngày 03/2/2015
 của  UBND tỉnh</t>
  </si>
  <si>
    <t>Văn bản số 266/HĐND ngày 26/8/2015
 của HĐND tỉnh</t>
  </si>
  <si>
    <t>QĐ số 7390/QĐ-UBND ngày 24/9/2015
 của UBND huyện</t>
  </si>
  <si>
    <t>QĐ số 7748/QĐ-UBND ngày 10/9/2015
 của UBND huyện</t>
  </si>
  <si>
    <t>QĐ số 7748/QĐ-UBND ngày 10/9/2015
của UBND huyện</t>
  </si>
  <si>
    <t>QĐ số 7389/QĐ-UBND ngày 10/8/2015
 của UBND huyện</t>
  </si>
  <si>
    <t>QĐ số 7725/QĐ-UBND ngày 09/9/2015
 của UBND huyện</t>
  </si>
  <si>
    <t>QĐ số 5574/QĐ-UBND ngày 06/9/2014
 của UBND huyện</t>
  </si>
  <si>
    <t>QĐ số 7023/QĐ-UBND ngày10/7/2015
 của UBND huyện</t>
  </si>
  <si>
    <t>QĐ số 4848/QĐ-UBND ngày 31/7/2014
của UBND huyện</t>
  </si>
  <si>
    <t>QĐ số 4848/QĐ-UBND ngày 31/7/2014
 của UBND huyện</t>
  </si>
  <si>
    <t>QĐ số 34 ngày 06/02/2007 
QH Bắc TT Cẩm Xuyên</t>
  </si>
  <si>
    <t>QĐ số 5752/QĐ-UBND ngày 16/9/2014
 của UBND huyện</t>
  </si>
  <si>
    <t>QĐ số 5034/QĐ-UBND ngày18/9/2012
 của UBND huyện</t>
  </si>
  <si>
    <t>QĐ số 5466/QĐ-UBND ngày 29/8/2013
 của UBND huyện</t>
  </si>
  <si>
    <t>QĐ số 3861/QĐ-UBND ngày 20/6/2014
 của UBND huyện</t>
  </si>
  <si>
    <t>QĐ số 393/QĐ-UBND ngày 21/01/2014
của UBND huyện</t>
  </si>
  <si>
    <t>QĐ số 393/QĐ-UBND ngày 21/01/2014
 của UBND huyện</t>
  </si>
  <si>
    <t>QĐ số 1417/QĐ-UBND ngày 14/3/2014 
của UBND huyện</t>
  </si>
  <si>
    <t>QĐ số 2080/QĐ-UBND ngày 01/4/2013
 của UBND huyện</t>
  </si>
  <si>
    <t>QĐ số 2273/QĐ-UBND 04/4/2014
 của UBND huyện</t>
  </si>
  <si>
    <t>QĐ số 3549/QĐ-UBND 03/5/2013
 của UBND huyện</t>
  </si>
  <si>
    <t>QĐ số 7011/QĐ-UBND ngày 10/12/2013
 của UBND huyện</t>
  </si>
  <si>
    <t>QĐ số 4629/QĐ-UBND ngày 03/7/2013
 của UBND huyện</t>
  </si>
  <si>
    <t>QĐ số 1009/QĐ-UBND ngày 05/1/2015
 của UBND huyện</t>
  </si>
  <si>
    <t>QĐ số 1009/QĐ-UBND ngày 05/1/2015
của UBND huyện</t>
  </si>
  <si>
    <t>QĐ số 833/QĐ-UBND ngày 26/2/2014 
của UBND huyện</t>
  </si>
  <si>
    <t>QĐ số 4910/QĐ-UBND ngày 01/8/2013
 của UBND huyện</t>
  </si>
  <si>
    <t>QĐ 5466/QĐ-UBND ngày 29/6/2013
 của UBND huyện</t>
  </si>
  <si>
    <t>QĐ số 4079/QĐ-UBND ngày 22/10/2015
 của UBND tỉnh</t>
  </si>
  <si>
    <t>QĐ số 303/QĐ-UBND ngày 14/1/2014
 của UBND huyện</t>
  </si>
  <si>
    <t>QĐ số 4849/QĐ-UBND ngày 31/7/2014
 của UBND huyện</t>
  </si>
  <si>
    <t>QĐ số 833/QĐ-UBND ngày 26/2/2014
 của UBND huyện</t>
  </si>
  <si>
    <t>QĐ số 1783/QĐ-UBND ngày 28/3/2014
của UBND huyện</t>
  </si>
  <si>
    <t>QĐ số 6642/QĐ-UBND ngày 02/12/2013
 của UBND huyện</t>
  </si>
  <si>
    <t>CV số  5377/UBND-NL ngày 23/10/2015
 của UBND tỉnh</t>
  </si>
  <si>
    <t>QĐ số 4210/QĐ-UBND ngày 25/12/2009
 của UBND huyện</t>
  </si>
  <si>
    <t>QĐ số 1442/QĐ-UBND ngày 14/3/2013
 của UBND huyện</t>
  </si>
  <si>
    <t>QĐ số 7799/QĐ-UBND ngày 21/9/2015
 của UBND huyện</t>
  </si>
  <si>
    <t>QĐ số 5843/QĐ-UBND ngày 08/10/2012
 của UBND huyện</t>
  </si>
  <si>
    <t>QĐ số 6237/QĐ-UBND ngày 07/11/2013
 của UBND huyện</t>
  </si>
  <si>
    <t>QĐ số 526/QĐ-UBND ngày 24/1/2014
 của UBND  huyện</t>
  </si>
  <si>
    <t>QĐ số 6272/QĐ-UBND ngày 07/11/2014
 của UBND huyện</t>
  </si>
  <si>
    <t>QĐ số 7390/QĐ-UBND ngày 10/8/2015
 của UBND huyện</t>
  </si>
  <si>
    <t>QĐ số 292/QĐ-UBND ngày 21/01/2011
 của UBND huyện</t>
  </si>
  <si>
    <t>QĐ số 6588/QĐ-UBND ngày 23/10/2014
 của UBND huyện</t>
  </si>
  <si>
    <t>QĐ số 3630/QĐ-UBND ngày 05/6/2012
 của UBND huyện</t>
  </si>
  <si>
    <t>QĐ số 7144/QĐ-UBND ngày 18/11/2014
 của UBND huyện</t>
  </si>
  <si>
    <t>QĐ số 2274/QĐ-UBND ngày 04/4/2014
 của UBND huyện</t>
  </si>
  <si>
    <t>QĐ số 4122/QĐ-UBND ngày 29/6/2012
 của UBND huyện</t>
  </si>
  <si>
    <t>QĐ số 4910/QĐ-UBND ngày 01/8/2013
 của UBND  huyện</t>
  </si>
  <si>
    <t>QĐ số 6249/QĐ-UBND ngày 31/10/2013
 của UBND huyện</t>
  </si>
  <si>
    <t>QĐ số 2755/QĐ-UBND ngày 21/9/2010
 của UBND huyện</t>
  </si>
  <si>
    <t>QĐ số 8267QĐ-UBND ngày 09/10/ 2015
 của UBND huyện</t>
  </si>
  <si>
    <t>Quyết định số 4150/QĐ-UBND ngày 28/10/2015 của  UBND tỉnh</t>
  </si>
  <si>
    <t xml:space="preserve">Quyết định số 6581/QĐ-UBND ngày 18/11/2015 của UBND huyện Đức Thọ
 </t>
  </si>
  <si>
    <t>Quyết định số: 717/QĐ - UBND ngày 26/02/2015 của UBND tỉnh phê duyệt chủ trương</t>
  </si>
  <si>
    <t>Quyết định số:4148/QĐ - UBND ngày 28/10/2015 của UBND tỉnh phê duyệt Dự án</t>
  </si>
  <si>
    <t>Quyết định số:2791/QĐ - UBND ngày 20/07/2015 của UBND tỉnh phê duyệt TKBVTC</t>
  </si>
  <si>
    <t>Quyết định số:4146/QĐ - UBND ngày 28/10/2015 của UBND tỉnh phê duyệt Dự án</t>
  </si>
  <si>
    <t>Văn bản số 9683/BKHĐT- KTĐPLT ngày 30/10/2015 của BKH&amp;ĐT thẩm định nguồn vốn.</t>
  </si>
  <si>
    <t>Quyết định 1087a\QĐ\BNN-XD ngày 24/5/2011 của Bộ NN và PTNT</t>
  </si>
  <si>
    <t>QĐ số 3301/QĐ-UBND ngày 21/8/2015 của UBND tỉnh về giới thiệu địa điểm</t>
  </si>
  <si>
    <t>QĐ số 3910/QĐ-UBND ngày 25/12/2012 của UBND tỉnh về phê duyệt Kế hoạch thực hiện Đề án phát triển quỹ đất phục vụ phát triển kinh tế - xã hội huyện Thạch Hà, giai đoạn 2012-2020</t>
  </si>
  <si>
    <t>QH khu tổ hợp thương mại dịch vụ thể thao</t>
  </si>
  <si>
    <t>Hạ tầng Khu dân cư Thạch Linh</t>
  </si>
  <si>
    <t>Mở rộng khuôn viên trụ sở UBND xã Kỳ Nam</t>
  </si>
  <si>
    <t>Mở rộng khuôn viên UBND phường Kỳ Long</t>
  </si>
  <si>
    <t>Dự án nâng cấp mở rộng Quốc lộ 12C đoạn Cảng Vũng Áng - Tuyến tránh QL 1</t>
  </si>
  <si>
    <t>Phường Kỳ Thạnh, Kỳ Trinh và xã Kỳ Lợi</t>
  </si>
  <si>
    <t>Dự án cảng cá Cửa Khẩu, TX Kỳ Anh</t>
  </si>
  <si>
    <t xml:space="preserve">Quyết định số 5084/UBND-CN1 của UBND tỉnh Hà Tĩnh, ngày 8/10/2015 V/v giao kiểm tra, tham mưu chủ trương đầu tư dự án Khu tổ hợp thương mại dịch vụ thể thao
(Bổ sung) </t>
  </si>
  <si>
    <t>Quyết định số 1976/QĐ-TTg ngày 12/11/2015 của Thủ tướng Chính phủ</t>
  </si>
  <si>
    <t>Công văn số 5048/UBND-CN1 của UBND tỉnh Hà Tĩnh, ngày 8/10/2015 V/v giao kiểm tra, tham mưu chủ trương đầu tư dự án Khu tổ hợp thương mại dịch vụ thể thao</t>
  </si>
  <si>
    <t>58</t>
  </si>
  <si>
    <t>HĐND TỈNH HÀ TĨNH</t>
  </si>
  <si>
    <t>CỘNG HOÀ XÃ HỘI CHỦ NGHĨA VIỆT NAM</t>
  </si>
  <si>
    <t>Độc lập - Tự do - Hạnh phúc</t>
  </si>
  <si>
    <t>CỦA TỈNH HÀ TĨNH</t>
  </si>
  <si>
    <t>KHÓA XVI, KỲ HỌP THỨ 15</t>
  </si>
  <si>
    <t>CỦA  THÀNH PHỐ HÀ TĨNH</t>
  </si>
  <si>
    <t>PHỤ LỤC 1.1: TỔNG HỢP DANH MỤC CÁC CÔNG TRÌNH, DỰ ÁN CẦN THU HỒI ĐẤT NĂM 2016</t>
  </si>
  <si>
    <t>PHỤ LỤC 1.2: TỔNG HỢP DANH MỤC CÁC CÔNG TRÌNH, DỰ ÁN CẦN THU HỒI ĐẤT NĂM 2016</t>
  </si>
  <si>
    <t>CỦA  THỊ XÃ HỒNG LĨNH</t>
  </si>
  <si>
    <t>CỦA  THỊ XÃ KỲ ANH</t>
  </si>
  <si>
    <t>CỦA  HUYỆN NGHI XUÂN</t>
  </si>
  <si>
    <t>( Kèm theo Nghị quyết số 158/NQ-HĐND ngày 12 tháng 12 năm 2015 của Hội đồng nhân dân tỉnh)</t>
  </si>
  <si>
    <t>CỦA HUYỆN CẨM XUYÊN</t>
  </si>
  <si>
    <t>(Kèm theo Nghị quyết số 158/NQ-HĐND ngày 12 tháng 12 năm 2015 của Hội đồng nhân dân tỉnh)</t>
  </si>
  <si>
    <t>CỦA HUYỆN HƯƠNG SƠN</t>
  </si>
  <si>
    <t>CỦA HUYỆN ĐỨC THỌ</t>
  </si>
  <si>
    <t>CỦA HUYỆN CAN LỘC</t>
  </si>
  <si>
    <t>CỦA HUYỆN KỲ ANH</t>
  </si>
  <si>
    <t>CỦA HUYỆN HƯƠNG KHÊ</t>
  </si>
  <si>
    <t>CỦA HUYỆN VŨ QUANG</t>
  </si>
  <si>
    <t>CỦA HUYỆN LỘC HÀ</t>
  </si>
  <si>
    <t>PHỤ LỤC 1.3: TỔNG HỢP DANH MỤC CÁC CÔNG TRÌNH, DỰ ÁN CẦN THU HỒI ĐẤT NĂM 2016</t>
  </si>
  <si>
    <t>PHỤ LỤC 1.4: TỔNG HỢP DANH MỤC CÁC CÔNG TRÌNH, DỰ ÁN CẦN THU HỒI ĐẤT NĂM 2016</t>
  </si>
  <si>
    <t>PHỤ LỤC 1.5: TỔNG HỢP DANH MỤC CÁC CÔNG TRÌNH, DỰ ÁN CẦN THU HỒI ĐẤT NĂM 2016</t>
  </si>
  <si>
    <t>PHỤ LỤC 1.6: TỔNG HỢP DANH MỤC CÁC CÔNG TRÌNH, DỰ ÁN CẦN THU HỒI ĐẤT NĂM 2016</t>
  </si>
  <si>
    <t>CỦA  HUYỆN THẠCH HÀ</t>
  </si>
  <si>
    <t xml:space="preserve">PHỤ LỤC 1.7: DANH MỤC CÁC CÔNG TRÌNH, DỰ ÁN CẦN THU HỒI ĐẤT TRONG NĂM 2016 </t>
  </si>
  <si>
    <t xml:space="preserve">PHỤ LỤC 1.8: DANH MỤC CÁC CÔNG TRÌNH, DỰ ÁN CẦN THU HỒI ĐẤT TRONG NĂM 2016 </t>
  </si>
  <si>
    <t xml:space="preserve">PHỤ LỤC 1.9: DANH MỤC CÁC CÔNG TRÌNH, DỰ ÁN CẦN THU HỒI ĐẤT TRONG NĂM 2016 </t>
  </si>
  <si>
    <t xml:space="preserve">PHỤ LỤC 1.10: DANH MỤC CÁC CÔNG TRÌNH, DỰ ÁN CẦN THU HỒI ĐẤT TRONG NĂM 2016 </t>
  </si>
  <si>
    <t xml:space="preserve">PHỤ LỤC 1.11: DANH MỤC CÁC CÔNG TRÌNH, DỰ ÁN CẦN THU HỒI ĐẤT TRONG NĂM 2016 </t>
  </si>
  <si>
    <t xml:space="preserve">PHỤ LỤC 1.12: DANH MỤC CÁC CÔNG TRÌNH, DỰ ÁN CẦN THU HỒI ĐẤT TRONG NĂM 2016 </t>
  </si>
  <si>
    <t xml:space="preserve">PHỤ LỤC 1.13: DANH MỤC CÁC CÔNG TRÌNH, DỰ ÁN CẦN THU HỒI ĐẤT TRONG NĂM 2016 </t>
  </si>
  <si>
    <t xml:space="preserve">PHỤ LỤC 1.14: DANH MỤC CÁC CÔNG TRÌNH, DỰ ÁN CẦN THU HỒI ĐẤT TRONG NĂM 2016 </t>
  </si>
  <si>
    <t xml:space="preserve">PHỤ LỤC 1.15: DANH MỤC CÔNG TRÌNH, DỰ ÁN CẦN THU HỒI ĐẤT ĐÃ ĐƯỢC THƯỜNG TRỰC HĐND TỈNH CHẤP THUẬN 
TẠI VĂN BẢN SỐ 576/HĐND NGÀY 26/11/2015 </t>
  </si>
  <si>
    <r>
      <rPr>
        <i/>
        <u val="single"/>
        <sz val="9"/>
        <rFont val="Times New Roman"/>
        <family val="1"/>
      </rPr>
      <t>Ghi chú</t>
    </r>
    <r>
      <rPr>
        <i/>
        <sz val="9"/>
        <rFont val="Times New Roman"/>
        <family val="1"/>
      </rPr>
      <t>:</t>
    </r>
    <r>
      <rPr>
        <sz val="9"/>
        <rFont val="Times New Roman"/>
        <family val="1"/>
      </rPr>
      <t xml:space="preserve"> Danh mục các công trình, dự án còn để ô trống ở cột </t>
    </r>
    <r>
      <rPr>
        <i/>
        <sz val="9"/>
        <rFont val="Times New Roman"/>
        <family val="1"/>
      </rPr>
      <t xml:space="preserve">(15) </t>
    </r>
    <r>
      <rPr>
        <sz val="9"/>
        <rFont val="Times New Roman"/>
        <family val="1"/>
      </rPr>
      <t>là những công trình, dự án còn thiếu hồ sơ thủ tục cần được bổ sung trước khi quyết định kế hoạch sử dụng đất cho các huyện, thị xã, thành phố</t>
    </r>
  </si>
  <si>
    <r>
      <rPr>
        <i/>
        <u val="single"/>
        <sz val="9"/>
        <rFont val="Times New Roman"/>
        <family val="1"/>
      </rPr>
      <t xml:space="preserve">Ghi chú: </t>
    </r>
    <r>
      <rPr>
        <sz val="9"/>
        <rFont val="Times New Roman"/>
        <family val="1"/>
      </rPr>
      <t xml:space="preserve">Danh mục các công trình, dự án còn để ô trống ở cột </t>
    </r>
    <r>
      <rPr>
        <i/>
        <sz val="9"/>
        <rFont val="Times New Roman"/>
        <family val="1"/>
      </rPr>
      <t>(15)</t>
    </r>
    <r>
      <rPr>
        <sz val="9"/>
        <rFont val="Times New Roman"/>
        <family val="1"/>
      </rPr>
      <t xml:space="preserve"> là những công trình, dự án còn thiếu hồ sơ thủ tục cần được bổ sung trước khi quyết định kế hoạch sử dụng đất cho các huyện, thị xã, thành phố</t>
    </r>
  </si>
  <si>
    <r>
      <rPr>
        <i/>
        <u val="single"/>
        <sz val="9"/>
        <rFont val="Times New Roman"/>
        <family val="1"/>
      </rPr>
      <t>Ghi chú</t>
    </r>
    <r>
      <rPr>
        <i/>
        <sz val="9"/>
        <rFont val="Times New Roman"/>
        <family val="1"/>
      </rPr>
      <t xml:space="preserve">: </t>
    </r>
    <r>
      <rPr>
        <sz val="9"/>
        <rFont val="Times New Roman"/>
        <family val="1"/>
      </rPr>
      <t xml:space="preserve">Danh mục các công trình, dự án còn để ô trống ở cột </t>
    </r>
    <r>
      <rPr>
        <i/>
        <sz val="9"/>
        <rFont val="Times New Roman"/>
        <family val="1"/>
      </rPr>
      <t>(15)</t>
    </r>
    <r>
      <rPr>
        <sz val="9"/>
        <rFont val="Times New Roman"/>
        <family val="1"/>
      </rPr>
      <t xml:space="preserve"> là những công trình, dự án còn thiếu hồ sơ thủ tục cần được bổ sung trước khi quyết định kế hoạch sử dụng đất cho các huyện, thị xã, thành phố</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</si>
</sst>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Red]0.00"/>
    <numFmt numFmtId="182" formatCode="0.000"/>
    <numFmt numFmtId="183" formatCode="0.0000"/>
    <numFmt numFmtId="184" formatCode="#,##0.000"/>
    <numFmt numFmtId="185" formatCode="0;[Red]0"/>
    <numFmt numFmtId="186" formatCode="_(* #,##0_);_(* \(#,##0\);_(* &quot;-&quot;??_);_(@_)"/>
    <numFmt numFmtId="187" formatCode="#,##0.000_);\(#,##0.000\)"/>
    <numFmt numFmtId="188" formatCode="0_);\(0\)"/>
    <numFmt numFmtId="189" formatCode="0.0_);\(0.0\)"/>
    <numFmt numFmtId="190" formatCode="0.00_);\(0.00\)"/>
    <numFmt numFmtId="191" formatCode="#,##0.0"/>
    <numFmt numFmtId="192" formatCode="#,##0;[Red]#,##0"/>
    <numFmt numFmtId="193" formatCode="#,##0.00;[Red]#,##0.00"/>
    <numFmt numFmtId="194" formatCode="0.000_);\(0.000\)"/>
  </numFmts>
  <fonts count="103">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i/>
      <sz val="12"/>
      <name val="Times New Roman"/>
      <family val="1"/>
    </font>
    <font>
      <sz val="9"/>
      <name val="Times New Roman"/>
      <family val="1"/>
    </font>
    <font>
      <sz val="8"/>
      <name val="Times New Roman"/>
      <family val="1"/>
    </font>
    <font>
      <b/>
      <sz val="11"/>
      <name val="Times New Roman"/>
      <family val="1"/>
    </font>
    <font>
      <sz val="11"/>
      <name val="Arial"/>
      <family val="2"/>
    </font>
    <font>
      <sz val="12"/>
      <name val="Arial"/>
      <family val="2"/>
    </font>
    <font>
      <b/>
      <sz val="11"/>
      <name val="Arial"/>
      <family val="2"/>
    </font>
    <font>
      <sz val="12"/>
      <name val=".VnTime"/>
      <family val="2"/>
    </font>
    <font>
      <b/>
      <sz val="10"/>
      <name val="Arial"/>
      <family val="2"/>
    </font>
    <font>
      <sz val="14"/>
      <name val="Arial"/>
      <family val="2"/>
    </font>
    <font>
      <sz val="12"/>
      <name val=".VnArial"/>
      <family val="2"/>
    </font>
    <font>
      <sz val="14"/>
      <name val="Times New Roman"/>
      <family val="1"/>
    </font>
    <font>
      <b/>
      <sz val="12"/>
      <name val=".VnArial"/>
      <family val="2"/>
    </font>
    <font>
      <sz val="9"/>
      <color indexed="10"/>
      <name val="Times New Roman"/>
      <family val="1"/>
    </font>
    <font>
      <b/>
      <sz val="9"/>
      <color indexed="10"/>
      <name val="Times New Roman"/>
      <family val="1"/>
    </font>
    <font>
      <i/>
      <sz val="13"/>
      <name val="Times New Roman"/>
      <family val="1"/>
    </font>
    <font>
      <b/>
      <sz val="14"/>
      <name val="Times New Roman"/>
      <family val="1"/>
    </font>
    <font>
      <i/>
      <sz val="13"/>
      <name val="Arial"/>
      <family val="2"/>
    </font>
    <font>
      <b/>
      <sz val="9"/>
      <name val="Times New Roman"/>
      <family val="1"/>
    </font>
    <font>
      <sz val="7"/>
      <name val="Times New Roman"/>
      <family val="1"/>
    </font>
    <font>
      <sz val="9"/>
      <name val="Tahoma"/>
      <family val="2"/>
    </font>
    <font>
      <b/>
      <sz val="9"/>
      <name val="Tahoma"/>
      <family val="2"/>
    </font>
    <font>
      <sz val="9"/>
      <color indexed="8"/>
      <name val="Times New Roman"/>
      <family val="1"/>
    </font>
    <font>
      <sz val="7"/>
      <name val="Arial"/>
      <family val="2"/>
    </font>
    <font>
      <sz val="9"/>
      <name val="Arial"/>
      <family val="2"/>
    </font>
    <font>
      <b/>
      <sz val="9"/>
      <name val="Arial"/>
      <family val="2"/>
    </font>
    <font>
      <sz val="9"/>
      <name val=".VnArial Narrow"/>
      <family val="2"/>
    </font>
    <font>
      <sz val="7"/>
      <color indexed="10"/>
      <name val="Times New Roman"/>
      <family val="1"/>
    </font>
    <font>
      <b/>
      <sz val="9"/>
      <name val=".VnArial"/>
      <family val="2"/>
    </font>
    <font>
      <b/>
      <sz val="7"/>
      <name val=".VnArial"/>
      <family val="2"/>
    </font>
    <font>
      <sz val="9"/>
      <name val=".VnArial"/>
      <family val="2"/>
    </font>
    <font>
      <b/>
      <sz val="9"/>
      <name val=".VnArial Narrow"/>
      <family val="2"/>
    </font>
    <font>
      <i/>
      <sz val="9"/>
      <name val="Times New Roman"/>
      <family val="1"/>
    </font>
    <font>
      <b/>
      <i/>
      <sz val="9"/>
      <name val="Times New Roman"/>
      <family val="1"/>
    </font>
    <font>
      <b/>
      <sz val="13"/>
      <name val="Times New Roman"/>
      <family val="1"/>
    </font>
    <font>
      <b/>
      <sz val="8"/>
      <name val="Times New Roman"/>
      <family val="1"/>
    </font>
    <font>
      <i/>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family val="2"/>
    </font>
    <font>
      <b/>
      <sz val="10"/>
      <color indexed="10"/>
      <name val="Times New Roman"/>
      <family val="1"/>
    </font>
    <font>
      <sz val="9"/>
      <color indexed="10"/>
      <name val="Arial"/>
      <family val="2"/>
    </font>
    <font>
      <sz val="7"/>
      <color indexed="8"/>
      <name val="Times New Roman"/>
      <family val="1"/>
    </font>
    <font>
      <b/>
      <sz val="9"/>
      <color indexed="8"/>
      <name val="Times New Roman"/>
      <family val="1"/>
    </font>
    <font>
      <sz val="10"/>
      <color indexed="10"/>
      <name val="Times New Roman"/>
      <family val="1"/>
    </font>
    <font>
      <sz val="10"/>
      <color indexed="10"/>
      <name val="Arial"/>
      <family val="2"/>
    </font>
    <font>
      <sz val="9"/>
      <color indexed="8"/>
      <name val="Arial"/>
      <family val="2"/>
    </font>
    <font>
      <sz val="9"/>
      <color indexed="60"/>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b/>
      <sz val="10"/>
      <color rgb="FFFF0000"/>
      <name val="Times New Roman"/>
      <family val="1"/>
    </font>
    <font>
      <sz val="9"/>
      <color rgb="FFFF0000"/>
      <name val="Arial"/>
      <family val="2"/>
    </font>
    <font>
      <sz val="7"/>
      <color theme="1"/>
      <name val="Times New Roman"/>
      <family val="1"/>
    </font>
    <font>
      <b/>
      <sz val="9"/>
      <color theme="1"/>
      <name val="Times New Roman"/>
      <family val="1"/>
    </font>
    <font>
      <sz val="9"/>
      <color theme="1"/>
      <name val="Times New Roman"/>
      <family val="1"/>
    </font>
    <font>
      <sz val="10"/>
      <color rgb="FFFF0000"/>
      <name val="Times New Roman"/>
      <family val="1"/>
    </font>
    <font>
      <sz val="10"/>
      <color rgb="FFFF0000"/>
      <name val="Arial"/>
      <family val="2"/>
    </font>
    <font>
      <sz val="9"/>
      <color theme="1"/>
      <name val="Arial"/>
      <family val="2"/>
    </font>
    <font>
      <sz val="9"/>
      <color rgb="FFC00000"/>
      <name val="Arial"/>
      <family val="2"/>
    </font>
    <font>
      <b/>
      <sz val="9"/>
      <color theme="1"/>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thin"/>
      <top style="double"/>
      <bottom style="thin"/>
    </border>
    <border>
      <left style="thin"/>
      <right style="double"/>
      <top style="thin"/>
      <bottom style="double"/>
    </border>
    <border>
      <left style="thin"/>
      <right style="double"/>
      <top style="double"/>
      <bottom style="thin"/>
    </border>
    <border>
      <left>
        <color indexed="63"/>
      </left>
      <right>
        <color indexed="63"/>
      </right>
      <top>
        <color indexed="63"/>
      </top>
      <bottom style="double"/>
    </border>
    <border>
      <left style="double"/>
      <right style="thin"/>
      <top style="double"/>
      <bottom style="thin"/>
    </border>
    <border>
      <left style="double"/>
      <right>
        <color indexed="63"/>
      </right>
      <top style="thin"/>
      <bottom style="double"/>
    </border>
    <border>
      <left>
        <color indexed="63"/>
      </left>
      <right style="thin"/>
      <top style="thin"/>
      <bottom style="double"/>
    </border>
    <border>
      <left style="thin"/>
      <right style="double"/>
      <top style="double"/>
      <bottom>
        <color indexed="63"/>
      </bottom>
    </border>
    <border>
      <left style="thin"/>
      <right style="double"/>
      <top>
        <color indexed="63"/>
      </top>
      <bottom style="thin"/>
    </border>
    <border>
      <left>
        <color indexed="63"/>
      </left>
      <right>
        <color indexed="63"/>
      </right>
      <top style="double"/>
      <bottom>
        <color indexed="63"/>
      </bottom>
    </border>
    <border>
      <left style="thin"/>
      <right style="double"/>
      <top style="thin"/>
      <bottom>
        <color indexed="63"/>
      </bottom>
    </border>
    <border>
      <left style="thin"/>
      <right style="double"/>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29" borderId="1" applyNumberFormat="0" applyAlignment="0" applyProtection="0"/>
    <xf numFmtId="0" fontId="85" fillId="0" borderId="8" applyNumberFormat="0" applyFill="0" applyAlignment="0" applyProtection="0"/>
    <xf numFmtId="0" fontId="8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31" borderId="9" applyNumberFormat="0" applyFont="0" applyAlignment="0" applyProtection="0"/>
    <xf numFmtId="0" fontId="87" fillId="26" borderId="10"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11" applyNumberFormat="0" applyFill="0" applyAlignment="0" applyProtection="0"/>
    <xf numFmtId="0" fontId="90" fillId="0" borderId="0" applyNumberFormat="0" applyFill="0" applyBorder="0" applyAlignment="0" applyProtection="0"/>
  </cellStyleXfs>
  <cellXfs count="732">
    <xf numFmtId="0" fontId="0" fillId="0" borderId="0" xfId="0" applyAlignment="1">
      <alignment/>
    </xf>
    <xf numFmtId="0" fontId="0" fillId="0" borderId="0" xfId="0" applyFont="1" applyFill="1" applyAlignment="1">
      <alignment/>
    </xf>
    <xf numFmtId="0" fontId="8" fillId="0" borderId="12" xfId="0" applyFont="1" applyFill="1" applyBorder="1" applyAlignment="1">
      <alignment horizontal="left" vertical="center" wrapText="1"/>
    </xf>
    <xf numFmtId="0" fontId="18" fillId="0" borderId="0" xfId="0" applyFont="1" applyFill="1" applyAlignment="1">
      <alignment/>
    </xf>
    <xf numFmtId="188" fontId="12" fillId="0" borderId="12" xfId="0" applyNumberFormat="1" applyFont="1" applyBorder="1" applyAlignment="1">
      <alignment horizontal="center" vertical="center" wrapText="1"/>
    </xf>
    <xf numFmtId="2" fontId="7" fillId="0" borderId="12"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7" fillId="0" borderId="12" xfId="0"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12" xfId="0" applyFont="1" applyFill="1" applyBorder="1" applyAlignment="1">
      <alignment horizontal="left" vertical="center" wrapText="1"/>
    </xf>
    <xf numFmtId="2" fontId="0" fillId="0" borderId="0" xfId="0" applyNumberFormat="1" applyFont="1" applyFill="1" applyAlignment="1">
      <alignment/>
    </xf>
    <xf numFmtId="0" fontId="9" fillId="0" borderId="0" xfId="0" applyFont="1" applyFill="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7" fillId="32" borderId="12" xfId="0" applyFont="1" applyFill="1" applyBorder="1" applyAlignment="1">
      <alignment horizontal="center" vertical="center" wrapText="1"/>
    </xf>
    <xf numFmtId="4" fontId="7" fillId="32" borderId="12" xfId="0" applyNumberFormat="1" applyFont="1" applyFill="1" applyBorder="1" applyAlignment="1">
      <alignment horizontal="center" vertical="center" wrapText="1"/>
    </xf>
    <xf numFmtId="0" fontId="11" fillId="32" borderId="0" xfId="0" applyNumberFormat="1" applyFont="1" applyFill="1" applyBorder="1" applyAlignment="1">
      <alignment horizontal="center" vertical="center" wrapText="1"/>
    </xf>
    <xf numFmtId="4" fontId="11" fillId="32" borderId="0" xfId="0" applyNumberFormat="1" applyFont="1" applyFill="1" applyBorder="1" applyAlignment="1">
      <alignment horizontal="center" vertical="center" wrapText="1"/>
    </xf>
    <xf numFmtId="0" fontId="11" fillId="32" borderId="0" xfId="0" applyNumberFormat="1" applyFont="1" applyFill="1" applyBorder="1" applyAlignment="1">
      <alignment horizontal="left" vertical="center" wrapText="1"/>
    </xf>
    <xf numFmtId="2" fontId="7" fillId="0" borderId="12"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88" fontId="12" fillId="0" borderId="12"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xf>
    <xf numFmtId="0" fontId="9" fillId="0" borderId="0" xfId="0" applyFont="1" applyAlignment="1">
      <alignment horizontal="center"/>
    </xf>
    <xf numFmtId="0" fontId="28" fillId="0" borderId="12" xfId="140" applyFont="1" applyFill="1" applyBorder="1" applyAlignment="1">
      <alignment horizontal="center" vertical="center" wrapText="1"/>
      <protection/>
    </xf>
    <xf numFmtId="0" fontId="11" fillId="0" borderId="12" xfId="0" applyFont="1" applyFill="1" applyBorder="1" applyAlignment="1">
      <alignment horizontal="left" vertical="center" wrapText="1"/>
    </xf>
    <xf numFmtId="0" fontId="29" fillId="0" borderId="12" xfId="0" applyFont="1" applyBorder="1" applyAlignment="1" quotePrefix="1">
      <alignment horizontal="center" vertical="center" wrapText="1"/>
    </xf>
    <xf numFmtId="188" fontId="29"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Font="1" applyFill="1" applyAlignment="1">
      <alignment wrapText="1"/>
    </xf>
    <xf numFmtId="2" fontId="0" fillId="0" borderId="0" xfId="0" applyNumberFormat="1" applyFont="1" applyFill="1" applyAlignment="1">
      <alignment wrapText="1"/>
    </xf>
    <xf numFmtId="0" fontId="19" fillId="0" borderId="0" xfId="0" applyFont="1" applyFill="1" applyAlignment="1">
      <alignment wrapText="1"/>
    </xf>
    <xf numFmtId="2" fontId="19" fillId="0" borderId="0" xfId="0" applyNumberFormat="1" applyFont="1" applyFill="1" applyAlignment="1">
      <alignment wrapText="1"/>
    </xf>
    <xf numFmtId="0" fontId="91" fillId="0" borderId="0" xfId="0" applyFont="1" applyFill="1" applyAlignment="1">
      <alignment wrapText="1"/>
    </xf>
    <xf numFmtId="2" fontId="91" fillId="0" borderId="0" xfId="0" applyNumberFormat="1" applyFont="1" applyFill="1" applyAlignment="1">
      <alignment wrapText="1"/>
    </xf>
    <xf numFmtId="0" fontId="18" fillId="0" borderId="0" xfId="0" applyFont="1" applyFill="1" applyBorder="1" applyAlignment="1">
      <alignment horizontal="center" wrapText="1"/>
    </xf>
    <xf numFmtId="0" fontId="18" fillId="0" borderId="0" xfId="0" applyFont="1" applyFill="1" applyAlignment="1">
      <alignment horizontal="center" wrapText="1"/>
    </xf>
    <xf numFmtId="2" fontId="18" fillId="0" borderId="0" xfId="0" applyNumberFormat="1" applyFont="1" applyFill="1" applyAlignment="1">
      <alignment horizontal="center" wrapText="1"/>
    </xf>
    <xf numFmtId="188" fontId="12" fillId="0" borderId="13" xfId="0" applyNumberFormat="1" applyFont="1" applyFill="1" applyBorder="1" applyAlignment="1">
      <alignment horizontal="center" vertical="center" wrapText="1"/>
    </xf>
    <xf numFmtId="188" fontId="12" fillId="0" borderId="14" xfId="0" applyNumberFormat="1" applyFont="1" applyFill="1" applyBorder="1" applyAlignment="1">
      <alignment horizontal="center" vertical="center" wrapText="1"/>
    </xf>
    <xf numFmtId="188" fontId="12" fillId="0" borderId="13" xfId="0" applyNumberFormat="1" applyFont="1" applyBorder="1" applyAlignment="1">
      <alignment horizontal="center" vertical="center" wrapText="1"/>
    </xf>
    <xf numFmtId="188" fontId="12" fillId="0" borderId="14" xfId="0" applyNumberFormat="1" applyFont="1" applyBorder="1" applyAlignment="1">
      <alignment horizontal="center" vertical="center" wrapText="1"/>
    </xf>
    <xf numFmtId="183" fontId="8" fillId="0" borderId="14" xfId="0" applyNumberFormat="1" applyFont="1" applyFill="1" applyBorder="1" applyAlignment="1">
      <alignment horizontal="center" vertical="center"/>
    </xf>
    <xf numFmtId="183" fontId="8" fillId="0" borderId="14" xfId="0" applyNumberFormat="1" applyFont="1" applyFill="1" applyBorder="1" applyAlignment="1">
      <alignment horizontal="center" vertical="center" wrapText="1"/>
    </xf>
    <xf numFmtId="188" fontId="7" fillId="0" borderId="13" xfId="0" applyNumberFormat="1" applyFont="1" applyBorder="1" applyAlignment="1">
      <alignment horizontal="center" vertical="center" wrapText="1"/>
    </xf>
    <xf numFmtId="188" fontId="7" fillId="0" borderId="12" xfId="0" applyNumberFormat="1" applyFont="1" applyBorder="1" applyAlignment="1">
      <alignment horizontal="left" vertical="center" wrapText="1"/>
    </xf>
    <xf numFmtId="0" fontId="7" fillId="0" borderId="15" xfId="153" applyFont="1" applyFill="1" applyBorder="1" applyAlignment="1">
      <alignment horizontal="center" vertical="center"/>
      <protection/>
    </xf>
    <xf numFmtId="188" fontId="12" fillId="0" borderId="13" xfId="0" applyNumberFormat="1" applyFont="1" applyBorder="1" applyAlignment="1">
      <alignment horizontal="center" vertical="center" wrapText="1"/>
    </xf>
    <xf numFmtId="188" fontId="12" fillId="0" borderId="12" xfId="0" applyNumberFormat="1" applyFont="1" applyBorder="1" applyAlignment="1">
      <alignment horizontal="center" vertical="center" wrapText="1"/>
    </xf>
    <xf numFmtId="188" fontId="12" fillId="0" borderId="14" xfId="0" applyNumberFormat="1" applyFont="1" applyBorder="1" applyAlignment="1">
      <alignment horizontal="center" vertical="center" wrapText="1"/>
    </xf>
    <xf numFmtId="2" fontId="7" fillId="0" borderId="16" xfId="153" applyNumberFormat="1" applyFont="1" applyFill="1" applyBorder="1" applyAlignment="1">
      <alignment horizontal="center" vertical="center"/>
      <protection/>
    </xf>
    <xf numFmtId="2" fontId="8" fillId="0" borderId="12" xfId="0" applyNumberFormat="1" applyFont="1" applyFill="1" applyBorder="1" applyAlignment="1">
      <alignment horizontal="left" vertical="center" wrapText="1"/>
    </xf>
    <xf numFmtId="0" fontId="8" fillId="0" borderId="13" xfId="0" applyFont="1" applyFill="1" applyBorder="1" applyAlignment="1">
      <alignment horizontal="center" vertical="center"/>
    </xf>
    <xf numFmtId="4" fontId="8"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193" fontId="8" fillId="0" borderId="12" xfId="0" applyNumberFormat="1" applyFont="1" applyFill="1" applyBorder="1" applyAlignment="1">
      <alignment horizontal="center" vertical="center"/>
    </xf>
    <xf numFmtId="183" fontId="7" fillId="0" borderId="14" xfId="0" applyNumberFormat="1" applyFont="1" applyFill="1" applyBorder="1" applyAlignment="1">
      <alignment horizontal="center" vertical="center"/>
    </xf>
    <xf numFmtId="0" fontId="6" fillId="32" borderId="0" xfId="0" applyFont="1" applyFill="1" applyBorder="1" applyAlignment="1">
      <alignment vertical="center"/>
    </xf>
    <xf numFmtId="0" fontId="15" fillId="0" borderId="0" xfId="0" applyFont="1" applyAlignment="1">
      <alignment horizontal="center" vertical="center"/>
    </xf>
    <xf numFmtId="2" fontId="92" fillId="0" borderId="0"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xf>
    <xf numFmtId="0" fontId="28" fillId="0" borderId="12" xfId="0" applyFont="1" applyFill="1" applyBorder="1" applyAlignment="1">
      <alignment horizontal="center" vertical="center" wrapText="1"/>
    </xf>
    <xf numFmtId="188" fontId="11" fillId="0" borderId="13" xfId="0" applyNumberFormat="1" applyFont="1" applyFill="1" applyBorder="1" applyAlignment="1">
      <alignment horizontal="center" vertical="center" wrapText="1"/>
    </xf>
    <xf numFmtId="188" fontId="11" fillId="0"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2" xfId="0" applyFont="1" applyFill="1" applyBorder="1" applyAlignment="1">
      <alignment horizontal="left" vertical="center" wrapText="1"/>
    </xf>
    <xf numFmtId="2" fontId="28"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190" fontId="11" fillId="0" borderId="12" xfId="0" applyNumberFormat="1" applyFont="1" applyFill="1" applyBorder="1" applyAlignment="1">
      <alignment horizontal="center" vertical="center" wrapText="1"/>
    </xf>
    <xf numFmtId="194" fontId="11" fillId="0" borderId="12" xfId="0" applyNumberFormat="1" applyFont="1" applyFill="1" applyBorder="1" applyAlignment="1">
      <alignment horizontal="center" vertical="center" wrapText="1"/>
    </xf>
    <xf numFmtId="0" fontId="28" fillId="0" borderId="15" xfId="0" applyFont="1" applyFill="1" applyBorder="1" applyAlignment="1">
      <alignment horizontal="center" wrapText="1"/>
    </xf>
    <xf numFmtId="2" fontId="28" fillId="0" borderId="16" xfId="0" applyNumberFormat="1" applyFont="1" applyFill="1" applyBorder="1" applyAlignment="1">
      <alignment horizontal="center" wrapText="1"/>
    </xf>
    <xf numFmtId="188" fontId="29" fillId="0" borderId="13" xfId="0" applyNumberFormat="1" applyFont="1" applyFill="1" applyBorder="1" applyAlignment="1">
      <alignment horizontal="center" vertical="center" wrapText="1"/>
    </xf>
    <xf numFmtId="188" fontId="29" fillId="0" borderId="12" xfId="0" applyNumberFormat="1" applyFont="1" applyFill="1" applyBorder="1" applyAlignment="1">
      <alignment horizontal="center" vertical="center" wrapText="1"/>
    </xf>
    <xf numFmtId="188" fontId="29" fillId="0" borderId="14" xfId="0" applyNumberFormat="1" applyFont="1" applyFill="1" applyBorder="1" applyAlignment="1">
      <alignment horizontal="center" vertical="center" wrapText="1"/>
    </xf>
    <xf numFmtId="188" fontId="29" fillId="0" borderId="0" xfId="0" applyNumberFormat="1" applyFont="1" applyFill="1" applyBorder="1" applyAlignment="1">
      <alignment horizontal="center" vertical="center" wrapText="1"/>
    </xf>
    <xf numFmtId="0" fontId="33" fillId="0" borderId="0" xfId="0" applyFont="1" applyFill="1" applyAlignment="1">
      <alignment horizontal="center"/>
    </xf>
    <xf numFmtId="2" fontId="33" fillId="0" borderId="0" xfId="0" applyNumberFormat="1" applyFont="1" applyFill="1" applyAlignment="1">
      <alignment horizontal="center"/>
    </xf>
    <xf numFmtId="2" fontId="28" fillId="0" borderId="14" xfId="0" applyNumberFormat="1" applyFont="1" applyFill="1" applyBorder="1" applyAlignment="1">
      <alignment horizontal="left" vertical="center" wrapText="1"/>
    </xf>
    <xf numFmtId="2" fontId="28" fillId="0" borderId="14" xfId="0" applyNumberFormat="1" applyFont="1" applyFill="1" applyBorder="1" applyAlignment="1">
      <alignment horizontal="left" wrapText="1"/>
    </xf>
    <xf numFmtId="0" fontId="28" fillId="0" borderId="17" xfId="0" applyFont="1" applyFill="1" applyBorder="1" applyAlignment="1">
      <alignment horizontal="center" vertical="center" wrapText="1"/>
    </xf>
    <xf numFmtId="0" fontId="28" fillId="0" borderId="12" xfId="0" applyFont="1" applyFill="1" applyBorder="1" applyAlignment="1">
      <alignment horizontal="center" vertical="center" wrapText="1"/>
    </xf>
    <xf numFmtId="188" fontId="28" fillId="0" borderId="13" xfId="0" applyNumberFormat="1" applyFont="1" applyFill="1" applyBorder="1" applyAlignment="1">
      <alignment horizontal="center" vertical="center" wrapText="1"/>
    </xf>
    <xf numFmtId="188" fontId="28" fillId="0" borderId="12" xfId="0" applyNumberFormat="1" applyFont="1" applyFill="1" applyBorder="1" applyAlignment="1">
      <alignment horizontal="left" vertical="center" wrapText="1"/>
    </xf>
    <xf numFmtId="2" fontId="28" fillId="0" borderId="12" xfId="0" applyNumberFormat="1" applyFont="1" applyFill="1" applyBorder="1" applyAlignment="1">
      <alignment horizontal="center" vertical="center"/>
    </xf>
    <xf numFmtId="190" fontId="28" fillId="0" borderId="12" xfId="0" applyNumberFormat="1" applyFont="1" applyFill="1" applyBorder="1" applyAlignment="1">
      <alignment horizontal="center" vertical="center" wrapText="1"/>
    </xf>
    <xf numFmtId="0" fontId="11" fillId="0" borderId="13" xfId="0" applyFont="1" applyBorder="1" applyAlignment="1">
      <alignment horizontal="center" vertical="center"/>
    </xf>
    <xf numFmtId="0" fontId="11" fillId="0" borderId="12" xfId="0" applyFont="1" applyBorder="1" applyAlignment="1">
      <alignment horizontal="left" vertical="center" wrapText="1"/>
    </xf>
    <xf numFmtId="2" fontId="11" fillId="0" borderId="12" xfId="0" applyNumberFormat="1" applyFont="1" applyFill="1" applyBorder="1" applyAlignment="1">
      <alignment horizontal="center" vertical="center"/>
    </xf>
    <xf numFmtId="188" fontId="11" fillId="0" borderId="12" xfId="0" applyNumberFormat="1" applyFont="1" applyFill="1" applyBorder="1" applyAlignment="1">
      <alignment horizontal="left" vertical="center" wrapText="1"/>
    </xf>
    <xf numFmtId="190" fontId="11"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0" fontId="11" fillId="0" borderId="12" xfId="0" applyFont="1" applyFill="1" applyBorder="1" applyAlignment="1">
      <alignment horizontal="center" vertical="center"/>
    </xf>
    <xf numFmtId="0" fontId="11" fillId="0" borderId="12" xfId="64" applyFont="1" applyFill="1" applyBorder="1" applyAlignment="1">
      <alignment horizontal="left" vertical="center" wrapText="1"/>
      <protection/>
    </xf>
    <xf numFmtId="0" fontId="11" fillId="0" borderId="12" xfId="0" applyFont="1" applyFill="1" applyBorder="1" applyAlignment="1">
      <alignment horizontal="center" vertical="center" wrapText="1"/>
    </xf>
    <xf numFmtId="0" fontId="11" fillId="0" borderId="12" xfId="73" applyFont="1" applyFill="1" applyBorder="1" applyAlignment="1">
      <alignment horizontal="center" vertical="center" wrapText="1"/>
      <protection/>
    </xf>
    <xf numFmtId="0" fontId="11" fillId="0" borderId="12" xfId="64" applyFont="1" applyFill="1" applyBorder="1" applyAlignment="1">
      <alignment horizontal="center" vertical="center" wrapText="1"/>
      <protection/>
    </xf>
    <xf numFmtId="2" fontId="11" fillId="0" borderId="12" xfId="73" applyNumberFormat="1" applyFont="1" applyFill="1" applyBorder="1" applyAlignment="1">
      <alignment horizontal="center" vertical="center" wrapText="1"/>
      <protection/>
    </xf>
    <xf numFmtId="2" fontId="28" fillId="0" borderId="12" xfId="73" applyNumberFormat="1" applyFont="1" applyFill="1" applyBorder="1" applyAlignment="1">
      <alignment horizontal="center" vertical="center"/>
      <protection/>
    </xf>
    <xf numFmtId="0" fontId="11" fillId="0" borderId="12" xfId="73" applyFont="1" applyFill="1" applyBorder="1" applyAlignment="1">
      <alignment horizontal="center" vertical="center"/>
      <protection/>
    </xf>
    <xf numFmtId="2" fontId="11" fillId="0" borderId="12" xfId="73" applyNumberFormat="1" applyFont="1" applyFill="1" applyBorder="1" applyAlignment="1">
      <alignment horizontal="center" vertical="center"/>
      <protection/>
    </xf>
    <xf numFmtId="1" fontId="11" fillId="0" borderId="12" xfId="145" applyNumberFormat="1" applyFont="1" applyFill="1" applyBorder="1" applyAlignment="1">
      <alignment horizontal="center" vertical="center" wrapText="1"/>
      <protection/>
    </xf>
    <xf numFmtId="2" fontId="11" fillId="0" borderId="12" xfId="148" applyNumberFormat="1" applyFont="1" applyFill="1" applyBorder="1" applyAlignment="1">
      <alignment horizontal="center" vertical="center"/>
      <protection/>
    </xf>
    <xf numFmtId="2" fontId="11" fillId="0" borderId="12" xfId="148" applyNumberFormat="1" applyFont="1" applyFill="1" applyBorder="1" applyAlignment="1">
      <alignment horizontal="center" vertical="center" wrapText="1"/>
      <protection/>
    </xf>
    <xf numFmtId="2" fontId="28" fillId="0" borderId="12" xfId="148" applyNumberFormat="1" applyFont="1" applyFill="1" applyBorder="1" applyAlignment="1">
      <alignment horizontal="left" vertical="center" wrapText="1"/>
      <protection/>
    </xf>
    <xf numFmtId="0" fontId="28" fillId="0" borderId="12" xfId="64" applyFont="1" applyFill="1" applyBorder="1" applyAlignment="1">
      <alignment horizontal="center" vertical="center" wrapText="1"/>
      <protection/>
    </xf>
    <xf numFmtId="2" fontId="28" fillId="0" borderId="12" xfId="0" applyNumberFormat="1" applyFont="1" applyFill="1" applyBorder="1" applyAlignment="1">
      <alignment horizontal="left" vertical="center"/>
    </xf>
    <xf numFmtId="188" fontId="11" fillId="0" borderId="12" xfId="73" applyNumberFormat="1" applyFont="1" applyFill="1" applyBorder="1" applyAlignment="1">
      <alignment horizontal="left" vertical="center" wrapText="1"/>
      <protection/>
    </xf>
    <xf numFmtId="188" fontId="28" fillId="0" borderId="12" xfId="73" applyNumberFormat="1" applyFont="1" applyFill="1" applyBorder="1" applyAlignment="1">
      <alignment horizontal="left" vertical="center" wrapText="1"/>
      <protection/>
    </xf>
    <xf numFmtId="188" fontId="11" fillId="0" borderId="12" xfId="73" applyNumberFormat="1" applyFont="1" applyFill="1" applyBorder="1" applyAlignment="1">
      <alignment horizontal="center" vertical="center" wrapText="1"/>
      <protection/>
    </xf>
    <xf numFmtId="0" fontId="11" fillId="0" borderId="12" xfId="73" applyFont="1" applyFill="1" applyBorder="1" applyAlignment="1">
      <alignment horizontal="left" vertical="center" wrapText="1"/>
      <protection/>
    </xf>
    <xf numFmtId="0" fontId="28" fillId="0" borderId="12" xfId="73" applyFont="1" applyFill="1" applyBorder="1" applyAlignment="1">
      <alignment horizontal="left" vertical="center" wrapText="1"/>
      <protection/>
    </xf>
    <xf numFmtId="2" fontId="28" fillId="0" borderId="12" xfId="149" applyNumberFormat="1" applyFont="1" applyFill="1" applyBorder="1" applyAlignment="1">
      <alignment horizontal="left" vertical="center" wrapText="1"/>
      <protection/>
    </xf>
    <xf numFmtId="1" fontId="11" fillId="0" borderId="12" xfId="145" applyNumberFormat="1" applyFont="1" applyFill="1" applyBorder="1" applyAlignment="1">
      <alignment horizontal="left" vertical="center" wrapText="1"/>
      <protection/>
    </xf>
    <xf numFmtId="0" fontId="28" fillId="0" borderId="12" xfId="64" applyFont="1" applyFill="1" applyBorder="1" applyAlignment="1">
      <alignment horizontal="left" vertical="center" wrapText="1"/>
      <protection/>
    </xf>
    <xf numFmtId="0" fontId="28" fillId="0" borderId="12" xfId="0" applyFont="1" applyFill="1" applyBorder="1" applyAlignment="1">
      <alignment horizontal="center" vertical="center"/>
    </xf>
    <xf numFmtId="0" fontId="28" fillId="0" borderId="12" xfId="73" applyFont="1" applyFill="1" applyBorder="1" applyAlignment="1">
      <alignment horizontal="center" vertical="center"/>
      <protection/>
    </xf>
    <xf numFmtId="2" fontId="11" fillId="0" borderId="12" xfId="149" applyNumberFormat="1" applyFont="1" applyFill="1" applyBorder="1" applyAlignment="1">
      <alignment horizontal="left" vertical="center" wrapText="1"/>
      <protection/>
    </xf>
    <xf numFmtId="2" fontId="11" fillId="0" borderId="12" xfId="149" applyNumberFormat="1" applyFont="1" applyFill="1" applyBorder="1" applyAlignment="1">
      <alignment horizontal="center" vertical="center" wrapText="1"/>
      <protection/>
    </xf>
    <xf numFmtId="2" fontId="28" fillId="0" borderId="12" xfId="149" applyNumberFormat="1" applyFont="1" applyFill="1" applyBorder="1" applyAlignment="1">
      <alignment horizontal="center" vertical="center" wrapText="1"/>
      <protection/>
    </xf>
    <xf numFmtId="2" fontId="11" fillId="0" borderId="12" xfId="148" applyNumberFormat="1" applyFont="1" applyFill="1" applyBorder="1" applyAlignment="1">
      <alignment horizontal="left" vertical="center" wrapText="1"/>
      <protection/>
    </xf>
    <xf numFmtId="2" fontId="28" fillId="0" borderId="12" xfId="148" applyNumberFormat="1" applyFont="1" applyFill="1" applyBorder="1" applyAlignment="1">
      <alignment horizontal="center" vertical="center"/>
      <protection/>
    </xf>
    <xf numFmtId="2" fontId="28" fillId="0" borderId="16" xfId="0" applyNumberFormat="1" applyFont="1" applyFill="1" applyBorder="1" applyAlignment="1">
      <alignment horizontal="center" vertical="center"/>
    </xf>
    <xf numFmtId="0" fontId="34" fillId="0" borderId="0" xfId="0" applyFont="1" applyFill="1" applyAlignment="1">
      <alignment/>
    </xf>
    <xf numFmtId="4" fontId="36" fillId="0" borderId="12" xfId="0" applyNumberFormat="1" applyFont="1" applyFill="1" applyBorder="1" applyAlignment="1">
      <alignment horizontal="center" vertical="center" wrapText="1"/>
    </xf>
    <xf numFmtId="2" fontId="36" fillId="0" borderId="12" xfId="0" applyNumberFormat="1" applyFont="1" applyFill="1" applyBorder="1" applyAlignment="1">
      <alignment horizontal="center" vertical="center" wrapText="1"/>
    </xf>
    <xf numFmtId="2" fontId="11" fillId="0" borderId="14" xfId="0" applyNumberFormat="1" applyFont="1" applyFill="1" applyBorder="1" applyAlignment="1">
      <alignment horizontal="left" vertical="center" wrapText="1"/>
    </xf>
    <xf numFmtId="2" fontId="11" fillId="0" borderId="12" xfId="0" applyNumberFormat="1" applyFont="1" applyFill="1" applyBorder="1" applyAlignment="1">
      <alignment horizontal="left" vertical="center" wrapText="1"/>
    </xf>
    <xf numFmtId="1" fontId="28" fillId="0" borderId="14" xfId="0" applyNumberFormat="1" applyFont="1" applyFill="1" applyBorder="1" applyAlignment="1">
      <alignment horizontal="left" vertical="center" wrapText="1"/>
    </xf>
    <xf numFmtId="1" fontId="11" fillId="0" borderId="14" xfId="0" applyNumberFormat="1" applyFont="1" applyFill="1" applyBorder="1" applyAlignment="1">
      <alignment horizontal="left" vertical="center" wrapText="1"/>
    </xf>
    <xf numFmtId="0" fontId="28" fillId="0" borderId="12" xfId="73" applyFont="1" applyFill="1" applyBorder="1" applyAlignment="1">
      <alignment horizontal="center" vertical="center" wrapText="1"/>
      <protection/>
    </xf>
    <xf numFmtId="188" fontId="29" fillId="0" borderId="13" xfId="73" applyNumberFormat="1" applyFont="1" applyBorder="1" applyAlignment="1">
      <alignment horizontal="center" vertical="center" wrapText="1"/>
      <protection/>
    </xf>
    <xf numFmtId="188" fontId="29" fillId="0" borderId="12" xfId="73" applyNumberFormat="1" applyFont="1" applyBorder="1" applyAlignment="1">
      <alignment horizontal="center" vertical="center" wrapText="1"/>
      <protection/>
    </xf>
    <xf numFmtId="188" fontId="29" fillId="0" borderId="14" xfId="73" applyNumberFormat="1" applyFont="1" applyBorder="1" applyAlignment="1">
      <alignment horizontal="center" vertical="center" wrapText="1"/>
      <protection/>
    </xf>
    <xf numFmtId="188" fontId="28" fillId="0" borderId="13" xfId="73" applyNumberFormat="1" applyFont="1" applyBorder="1" applyAlignment="1">
      <alignment horizontal="center" vertical="center" wrapText="1"/>
      <protection/>
    </xf>
    <xf numFmtId="2" fontId="28" fillId="0" borderId="12" xfId="73" applyNumberFormat="1" applyFont="1" applyBorder="1" applyAlignment="1">
      <alignment horizontal="center" vertical="center" wrapText="1"/>
      <protection/>
    </xf>
    <xf numFmtId="188" fontId="28" fillId="0" borderId="14" xfId="73" applyNumberFormat="1" applyFont="1" applyBorder="1" applyAlignment="1">
      <alignment horizontal="left" vertical="center" wrapText="1"/>
      <protection/>
    </xf>
    <xf numFmtId="186" fontId="28" fillId="0" borderId="0" xfId="73" applyNumberFormat="1" applyFont="1" applyAlignment="1">
      <alignment horizontal="center" vertical="center" wrapText="1"/>
      <protection/>
    </xf>
    <xf numFmtId="188" fontId="11" fillId="0" borderId="13" xfId="73" applyNumberFormat="1" applyFont="1" applyBorder="1" applyAlignment="1">
      <alignment horizontal="center" vertical="center" wrapText="1"/>
      <protection/>
    </xf>
    <xf numFmtId="2" fontId="11" fillId="0" borderId="12" xfId="73" applyNumberFormat="1" applyFont="1" applyBorder="1" applyAlignment="1">
      <alignment horizontal="center" vertical="center" wrapText="1"/>
      <protection/>
    </xf>
    <xf numFmtId="2" fontId="11" fillId="0" borderId="12" xfId="76" applyNumberFormat="1" applyFont="1" applyFill="1" applyBorder="1" applyAlignment="1">
      <alignment horizontal="left" vertical="center" wrapText="1"/>
      <protection/>
    </xf>
    <xf numFmtId="186" fontId="11" fillId="0" borderId="0" xfId="73" applyNumberFormat="1" applyFont="1" applyAlignment="1">
      <alignment horizontal="center" vertical="center" wrapText="1"/>
      <protection/>
    </xf>
    <xf numFmtId="2" fontId="28" fillId="0" borderId="12" xfId="73" applyNumberFormat="1" applyFont="1" applyBorder="1" applyAlignment="1">
      <alignment horizontal="left" vertical="center" wrapText="1"/>
      <protection/>
    </xf>
    <xf numFmtId="2" fontId="11" fillId="0" borderId="12" xfId="146" applyNumberFormat="1" applyFont="1" applyFill="1" applyBorder="1" applyAlignment="1">
      <alignment horizontal="center" vertical="center" wrapText="1"/>
      <protection/>
    </xf>
    <xf numFmtId="2" fontId="11" fillId="0" borderId="12" xfId="146" applyNumberFormat="1" applyFont="1" applyFill="1" applyBorder="1" applyAlignment="1">
      <alignment horizontal="center" vertical="center"/>
      <protection/>
    </xf>
    <xf numFmtId="2" fontId="11" fillId="0" borderId="12" xfId="76" applyNumberFormat="1" applyFont="1" applyFill="1" applyBorder="1" applyAlignment="1">
      <alignment horizontal="center" vertical="center" wrapText="1"/>
      <protection/>
    </xf>
    <xf numFmtId="2" fontId="11" fillId="0" borderId="12" xfId="42" applyNumberFormat="1" applyFont="1" applyFill="1" applyBorder="1" applyAlignment="1">
      <alignment horizontal="center" vertical="center" wrapText="1"/>
    </xf>
    <xf numFmtId="2" fontId="11" fillId="0" borderId="12" xfId="42" applyNumberFormat="1" applyFont="1" applyFill="1" applyBorder="1" applyAlignment="1">
      <alignment horizontal="center" vertical="center"/>
    </xf>
    <xf numFmtId="2" fontId="11" fillId="0" borderId="12" xfId="73" applyNumberFormat="1" applyFont="1" applyBorder="1" applyAlignment="1">
      <alignment horizontal="left" vertical="center" wrapText="1"/>
      <protection/>
    </xf>
    <xf numFmtId="2" fontId="11" fillId="0" borderId="12"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wrapText="1"/>
    </xf>
    <xf numFmtId="2" fontId="11" fillId="0" borderId="12" xfId="0" applyNumberFormat="1" applyFont="1" applyFill="1" applyBorder="1" applyAlignment="1">
      <alignment horizontal="left" vertical="center" wrapText="1"/>
    </xf>
    <xf numFmtId="2" fontId="11" fillId="0" borderId="12" xfId="73" applyNumberFormat="1" applyFont="1" applyBorder="1" applyAlignment="1">
      <alignment horizontal="center" vertical="center"/>
      <protection/>
    </xf>
    <xf numFmtId="2" fontId="28" fillId="0" borderId="12" xfId="146" applyNumberFormat="1" applyFont="1" applyFill="1" applyBorder="1" applyAlignment="1">
      <alignment horizontal="center" vertical="center" wrapText="1"/>
      <protection/>
    </xf>
    <xf numFmtId="188" fontId="28" fillId="0" borderId="15" xfId="73" applyNumberFormat="1" applyFont="1" applyBorder="1" applyAlignment="1">
      <alignment horizontal="center" vertical="center" wrapText="1"/>
      <protection/>
    </xf>
    <xf numFmtId="2" fontId="28" fillId="0" borderId="16" xfId="73" applyNumberFormat="1" applyFont="1" applyBorder="1" applyAlignment="1">
      <alignment horizontal="center" vertical="center" wrapText="1"/>
      <protection/>
    </xf>
    <xf numFmtId="188" fontId="28" fillId="0" borderId="18" xfId="73" applyNumberFormat="1" applyFont="1" applyBorder="1" applyAlignment="1">
      <alignment horizontal="left" vertical="center" wrapText="1"/>
      <protection/>
    </xf>
    <xf numFmtId="188" fontId="11" fillId="0" borderId="14" xfId="73" applyNumberFormat="1" applyFont="1" applyFill="1" applyBorder="1" applyAlignment="1">
      <alignment horizontal="left" vertical="center" wrapText="1"/>
      <protection/>
    </xf>
    <xf numFmtId="0" fontId="8" fillId="0" borderId="14" xfId="0" applyFont="1" applyFill="1" applyBorder="1" applyAlignment="1">
      <alignment horizontal="left"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9" fillId="0" borderId="13" xfId="0" applyFont="1" applyBorder="1" applyAlignment="1" quotePrefix="1">
      <alignment horizontal="center" vertical="center"/>
    </xf>
    <xf numFmtId="0" fontId="29" fillId="0" borderId="12" xfId="0" applyFont="1" applyBorder="1" applyAlignment="1" quotePrefix="1">
      <alignment horizontal="center" vertical="center"/>
    </xf>
    <xf numFmtId="0" fontId="29" fillId="0" borderId="14" xfId="0" applyFont="1" applyBorder="1" applyAlignment="1" quotePrefix="1">
      <alignment horizontal="center" vertical="center"/>
    </xf>
    <xf numFmtId="0" fontId="28" fillId="0" borderId="13" xfId="61" applyFont="1" applyFill="1" applyBorder="1" applyAlignment="1">
      <alignment horizontal="center" vertical="center" wrapText="1"/>
      <protection/>
    </xf>
    <xf numFmtId="0" fontId="28" fillId="0" borderId="12" xfId="61" applyFont="1" applyFill="1" applyBorder="1" applyAlignment="1">
      <alignment horizontal="left" vertical="center" wrapText="1"/>
      <protection/>
    </xf>
    <xf numFmtId="2" fontId="28" fillId="0" borderId="12" xfId="61" applyNumberFormat="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2" xfId="147" applyFont="1" applyFill="1" applyBorder="1" applyAlignment="1">
      <alignment horizontal="left" vertical="center" wrapText="1"/>
      <protection/>
    </xf>
    <xf numFmtId="2" fontId="11" fillId="0" borderId="12" xfId="61" applyNumberFormat="1" applyFont="1" applyFill="1" applyBorder="1" applyAlignment="1">
      <alignment horizontal="center" vertical="center" wrapText="1"/>
      <protection/>
    </xf>
    <xf numFmtId="2" fontId="11" fillId="0" borderId="12" xfId="44" applyNumberFormat="1" applyFont="1" applyFill="1" applyBorder="1" applyAlignment="1">
      <alignment horizontal="center" vertical="center" wrapText="1"/>
    </xf>
    <xf numFmtId="0" fontId="28" fillId="0" borderId="12" xfId="147" applyFont="1" applyFill="1" applyBorder="1" applyAlignment="1">
      <alignment horizontal="left" vertical="center" wrapText="1"/>
      <protection/>
    </xf>
    <xf numFmtId="0" fontId="11" fillId="0" borderId="12" xfId="61" applyFont="1" applyFill="1" applyBorder="1" applyAlignment="1">
      <alignment horizontal="left" vertical="center" wrapText="1"/>
      <protection/>
    </xf>
    <xf numFmtId="188" fontId="28" fillId="0" borderId="12" xfId="61" applyNumberFormat="1" applyFont="1" applyFill="1" applyBorder="1" applyAlignment="1">
      <alignment horizontal="left" vertical="center" wrapText="1"/>
      <protection/>
    </xf>
    <xf numFmtId="188" fontId="11" fillId="0" borderId="12" xfId="61" applyNumberFormat="1" applyFont="1" applyFill="1" applyBorder="1" applyAlignment="1">
      <alignment horizontal="left" vertical="center" wrapText="1"/>
      <protection/>
    </xf>
    <xf numFmtId="0" fontId="11" fillId="0" borderId="12" xfId="61" applyFont="1" applyFill="1" applyBorder="1" applyAlignment="1">
      <alignment horizontal="left" vertical="center" wrapText="1" shrinkToFit="1"/>
      <protection/>
    </xf>
    <xf numFmtId="0" fontId="28" fillId="0" borderId="15" xfId="61" applyFont="1" applyFill="1" applyBorder="1" applyAlignment="1">
      <alignment horizontal="center" vertical="center" wrapText="1"/>
      <protection/>
    </xf>
    <xf numFmtId="2" fontId="28" fillId="0" borderId="16" xfId="61" applyNumberFormat="1" applyFont="1" applyFill="1" applyBorder="1" applyAlignment="1">
      <alignment horizontal="center" vertical="center" wrapText="1"/>
      <protection/>
    </xf>
    <xf numFmtId="0" fontId="0" fillId="0" borderId="0" xfId="0" applyFont="1" applyFill="1" applyAlignment="1">
      <alignment horizontal="right"/>
    </xf>
    <xf numFmtId="2" fontId="0" fillId="0" borderId="0" xfId="0" applyNumberFormat="1" applyFont="1" applyFill="1" applyAlignment="1">
      <alignment horizontal="right"/>
    </xf>
    <xf numFmtId="0" fontId="33" fillId="0" borderId="0" xfId="0" applyFont="1" applyFill="1" applyAlignment="1">
      <alignment/>
    </xf>
    <xf numFmtId="2" fontId="28" fillId="0" borderId="12" xfId="0" applyNumberFormat="1" applyFont="1" applyFill="1" applyBorder="1" applyAlignment="1">
      <alignment horizontal="left" vertical="center" wrapText="1"/>
    </xf>
    <xf numFmtId="0" fontId="34" fillId="0" borderId="0" xfId="0" applyFont="1" applyFill="1" applyAlignment="1">
      <alignment vertical="center"/>
    </xf>
    <xf numFmtId="0" fontId="35" fillId="0" borderId="0" xfId="0" applyFont="1" applyFill="1" applyAlignment="1">
      <alignment vertical="center"/>
    </xf>
    <xf numFmtId="0" fontId="11" fillId="0" borderId="12" xfId="0" applyFont="1" applyBorder="1" applyAlignment="1">
      <alignment horizontal="left" vertical="center"/>
    </xf>
    <xf numFmtId="0" fontId="93" fillId="0" borderId="0" xfId="0" applyFont="1" applyAlignment="1">
      <alignment/>
    </xf>
    <xf numFmtId="0" fontId="28" fillId="0" borderId="13" xfId="0" applyFont="1" applyBorder="1" applyAlignment="1">
      <alignment horizontal="center" vertical="center"/>
    </xf>
    <xf numFmtId="0" fontId="11" fillId="0" borderId="13" xfId="0" applyFont="1" applyBorder="1" applyAlignment="1">
      <alignment horizontal="center" vertical="center" wrapText="1"/>
    </xf>
    <xf numFmtId="2" fontId="11" fillId="0" borderId="12" xfId="0" applyNumberFormat="1" applyFont="1" applyBorder="1" applyAlignment="1">
      <alignment horizontal="center" vertical="center" wrapText="1"/>
    </xf>
    <xf numFmtId="43" fontId="11" fillId="0" borderId="12" xfId="0" applyNumberFormat="1" applyFont="1" applyFill="1" applyBorder="1" applyAlignment="1" applyProtection="1">
      <alignment horizontal="left" vertical="center" wrapText="1"/>
      <protection hidden="1"/>
    </xf>
    <xf numFmtId="0" fontId="11" fillId="0" borderId="14" xfId="0" applyFont="1" applyFill="1" applyBorder="1" applyAlignment="1">
      <alignment horizontal="left" vertical="center" wrapText="1"/>
    </xf>
    <xf numFmtId="186" fontId="11" fillId="0" borderId="12" xfId="42" applyNumberFormat="1" applyFont="1" applyFill="1" applyBorder="1" applyAlignment="1">
      <alignment horizontal="left" vertical="center" wrapText="1"/>
    </xf>
    <xf numFmtId="2" fontId="28" fillId="0" borderId="16" xfId="0" applyNumberFormat="1" applyFont="1" applyFill="1" applyBorder="1" applyAlignment="1">
      <alignment horizontal="center" vertical="center" wrapText="1"/>
    </xf>
    <xf numFmtId="0" fontId="28" fillId="0" borderId="14" xfId="0" applyFont="1" applyFill="1" applyBorder="1" applyAlignment="1">
      <alignment horizontal="left" vertical="center" wrapText="1"/>
    </xf>
    <xf numFmtId="2" fontId="28" fillId="0" borderId="18" xfId="0" applyNumberFormat="1" applyFont="1" applyFill="1" applyBorder="1" applyAlignment="1">
      <alignment horizontal="left" vertical="center" wrapText="1"/>
    </xf>
    <xf numFmtId="188" fontId="94" fillId="0" borderId="13" xfId="0" applyNumberFormat="1" applyFont="1" applyFill="1" applyBorder="1" applyAlignment="1">
      <alignment horizontal="center" vertical="center" wrapText="1"/>
    </xf>
    <xf numFmtId="188" fontId="94" fillId="0" borderId="12" xfId="0" applyNumberFormat="1" applyFont="1" applyFill="1" applyBorder="1" applyAlignment="1">
      <alignment horizontal="center" vertical="center" wrapText="1"/>
    </xf>
    <xf numFmtId="188" fontId="94" fillId="0" borderId="14" xfId="0" applyNumberFormat="1" applyFont="1" applyFill="1" applyBorder="1" applyAlignment="1">
      <alignment horizontal="center" vertical="center" wrapText="1"/>
    </xf>
    <xf numFmtId="0" fontId="95" fillId="0" borderId="13" xfId="0" applyNumberFormat="1" applyFont="1" applyFill="1" applyBorder="1" applyAlignment="1">
      <alignment horizontal="center" vertical="center" wrapText="1"/>
    </xf>
    <xf numFmtId="2" fontId="95" fillId="0" borderId="12" xfId="0" applyNumberFormat="1" applyFont="1" applyFill="1" applyBorder="1" applyAlignment="1" quotePrefix="1">
      <alignment horizontal="center" vertical="center" wrapText="1"/>
    </xf>
    <xf numFmtId="0" fontId="96" fillId="0" borderId="13" xfId="0" applyNumberFormat="1" applyFont="1" applyFill="1" applyBorder="1" applyAlignment="1" quotePrefix="1">
      <alignment horizontal="center" vertical="center" wrapText="1"/>
    </xf>
    <xf numFmtId="2" fontId="96" fillId="0" borderId="12" xfId="0" applyNumberFormat="1" applyFont="1" applyFill="1" applyBorder="1" applyAlignment="1">
      <alignment horizontal="center" vertical="center" wrapText="1"/>
    </xf>
    <xf numFmtId="2" fontId="96" fillId="0" borderId="12" xfId="0" applyNumberFormat="1" applyFont="1" applyBorder="1" applyAlignment="1">
      <alignment horizontal="center" vertical="center" wrapText="1"/>
    </xf>
    <xf numFmtId="2" fontId="96" fillId="0" borderId="12" xfId="0" applyNumberFormat="1" applyFont="1" applyFill="1" applyBorder="1" applyAlignment="1" quotePrefix="1">
      <alignment horizontal="center" vertical="center" wrapText="1"/>
    </xf>
    <xf numFmtId="2" fontId="95" fillId="0" borderId="12" xfId="0" applyNumberFormat="1" applyFont="1" applyBorder="1" applyAlignment="1">
      <alignment horizontal="center" vertical="center" wrapText="1"/>
    </xf>
    <xf numFmtId="0" fontId="96" fillId="0" borderId="13" xfId="0" applyFont="1" applyFill="1" applyBorder="1" applyAlignment="1">
      <alignment horizontal="center" vertical="center" wrapText="1"/>
    </xf>
    <xf numFmtId="0" fontId="95" fillId="33" borderId="13" xfId="0" applyFont="1" applyFill="1" applyBorder="1" applyAlignment="1">
      <alignment horizontal="center" vertical="center" wrapText="1"/>
    </xf>
    <xf numFmtId="2" fontId="95" fillId="33" borderId="12" xfId="0" applyNumberFormat="1" applyFont="1" applyFill="1" applyBorder="1" applyAlignment="1">
      <alignment horizontal="center" vertical="center" wrapText="1"/>
    </xf>
    <xf numFmtId="2" fontId="95" fillId="0" borderId="12" xfId="0" applyNumberFormat="1" applyFont="1" applyFill="1" applyBorder="1" applyAlignment="1">
      <alignment horizontal="center" vertical="center" wrapText="1"/>
    </xf>
    <xf numFmtId="2" fontId="96" fillId="0" borderId="12" xfId="0" applyNumberFormat="1" applyFont="1" applyFill="1" applyBorder="1" applyAlignment="1">
      <alignment horizontal="left" vertical="center" wrapText="1"/>
    </xf>
    <xf numFmtId="0" fontId="28" fillId="0" borderId="12" xfId="0" applyFont="1" applyBorder="1" applyAlignment="1">
      <alignment horizontal="center" vertical="center"/>
    </xf>
    <xf numFmtId="0" fontId="11" fillId="32" borderId="13" xfId="0" applyFont="1" applyFill="1" applyBorder="1" applyAlignment="1">
      <alignment horizontal="center" vertical="center"/>
    </xf>
    <xf numFmtId="0" fontId="11" fillId="32" borderId="12" xfId="0" applyFont="1" applyFill="1" applyBorder="1" applyAlignment="1">
      <alignment horizontal="left" vertical="center"/>
    </xf>
    <xf numFmtId="0" fontId="11" fillId="32" borderId="12"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28" fillId="32" borderId="13" xfId="0" applyFont="1" applyFill="1" applyBorder="1" applyAlignment="1">
      <alignment horizontal="center" vertical="center"/>
    </xf>
    <xf numFmtId="0" fontId="28" fillId="32" borderId="12" xfId="0" applyFont="1" applyFill="1" applyBorder="1" applyAlignment="1">
      <alignment horizontal="left" vertical="center"/>
    </xf>
    <xf numFmtId="0" fontId="28" fillId="0" borderId="12" xfId="0" applyFont="1" applyBorder="1" applyAlignment="1">
      <alignment horizontal="left" vertical="center"/>
    </xf>
    <xf numFmtId="0" fontId="11" fillId="33" borderId="13" xfId="0" applyFont="1" applyFill="1" applyBorder="1" applyAlignment="1">
      <alignment horizontal="center" vertical="center"/>
    </xf>
    <xf numFmtId="188" fontId="11" fillId="33" borderId="12" xfId="0" applyNumberFormat="1"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2" borderId="14" xfId="0" applyFont="1" applyFill="1" applyBorder="1" applyAlignment="1">
      <alignment horizontal="left" vertical="center"/>
    </xf>
    <xf numFmtId="0" fontId="11" fillId="33" borderId="12" xfId="0" applyFont="1" applyFill="1" applyBorder="1" applyAlignment="1">
      <alignment horizontal="left" vertical="center"/>
    </xf>
    <xf numFmtId="0" fontId="11" fillId="32" borderId="15" xfId="0" applyFont="1" applyFill="1" applyBorder="1" applyAlignment="1">
      <alignment horizontal="center" vertical="center"/>
    </xf>
    <xf numFmtId="0" fontId="28" fillId="0" borderId="0" xfId="0" applyFont="1" applyFill="1" applyBorder="1" applyAlignment="1">
      <alignment horizontal="center" vertical="center" wrapText="1"/>
    </xf>
    <xf numFmtId="182" fontId="28" fillId="0" borderId="0" xfId="0" applyNumberFormat="1" applyFont="1" applyFill="1" applyBorder="1" applyAlignment="1">
      <alignment horizontal="center" vertical="center" wrapText="1"/>
    </xf>
    <xf numFmtId="188" fontId="11" fillId="0" borderId="0" xfId="0" applyNumberFormat="1" applyFont="1" applyFill="1" applyBorder="1" applyAlignment="1">
      <alignment horizontal="center" vertical="center" wrapText="1"/>
    </xf>
    <xf numFmtId="0" fontId="11" fillId="0" borderId="12" xfId="0" applyFont="1" applyFill="1" applyBorder="1" applyAlignment="1">
      <alignment horizontal="left" vertical="center"/>
    </xf>
    <xf numFmtId="188" fontId="28"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4" fontId="11" fillId="0" borderId="12" xfId="0" applyNumberFormat="1" applyFont="1" applyFill="1" applyBorder="1" applyAlignment="1">
      <alignment horizontal="center" vertical="center" wrapText="1"/>
    </xf>
    <xf numFmtId="0" fontId="11" fillId="0" borderId="13" xfId="0" applyFont="1" applyBorder="1" applyAlignment="1">
      <alignment horizontal="center" vertical="center"/>
    </xf>
    <xf numFmtId="4" fontId="11" fillId="0" borderId="12" xfId="0" applyNumberFormat="1" applyFont="1" applyBorder="1" applyAlignment="1">
      <alignment horizontal="center" vertical="center" wrapText="1"/>
    </xf>
    <xf numFmtId="49" fontId="11" fillId="0" borderId="12" xfId="0" applyNumberFormat="1" applyFont="1" applyFill="1" applyBorder="1" applyAlignment="1">
      <alignment horizontal="left" vertical="center" wrapText="1"/>
    </xf>
    <xf numFmtId="49" fontId="28" fillId="0" borderId="12" xfId="0" applyNumberFormat="1" applyFont="1" applyFill="1" applyBorder="1" applyAlignment="1">
      <alignment horizontal="left" vertical="center" wrapText="1"/>
    </xf>
    <xf numFmtId="2" fontId="11" fillId="0" borderId="12" xfId="0" applyNumberFormat="1" applyFont="1" applyBorder="1" applyAlignment="1">
      <alignment horizontal="center" vertical="center" wrapText="1"/>
    </xf>
    <xf numFmtId="0" fontId="32" fillId="0" borderId="14" xfId="66" applyFont="1" applyFill="1" applyBorder="1" applyAlignment="1">
      <alignment horizontal="left" vertical="center" wrapText="1"/>
      <protection/>
    </xf>
    <xf numFmtId="188" fontId="28" fillId="32" borderId="12" xfId="0" applyNumberFormat="1" applyFont="1" applyFill="1" applyBorder="1" applyAlignment="1">
      <alignment horizontal="left" vertical="center" wrapText="1"/>
    </xf>
    <xf numFmtId="2" fontId="28" fillId="32" borderId="12" xfId="0" applyNumberFormat="1" applyFont="1" applyFill="1" applyBorder="1" applyAlignment="1">
      <alignment horizontal="center" vertical="center" wrapText="1"/>
    </xf>
    <xf numFmtId="0" fontId="28" fillId="32" borderId="12" xfId="0" applyFont="1" applyFill="1" applyBorder="1" applyAlignment="1">
      <alignment horizontal="left" vertical="center" wrapText="1"/>
    </xf>
    <xf numFmtId="2" fontId="11" fillId="32" borderId="12" xfId="0" applyNumberFormat="1" applyFont="1" applyFill="1" applyBorder="1" applyAlignment="1">
      <alignment horizontal="center" vertical="center" wrapText="1"/>
    </xf>
    <xf numFmtId="49" fontId="11" fillId="0" borderId="14" xfId="0" applyNumberFormat="1" applyFont="1" applyFill="1" applyBorder="1" applyAlignment="1">
      <alignment horizontal="left" vertical="center" wrapText="1"/>
    </xf>
    <xf numFmtId="2" fontId="11" fillId="32" borderId="12" xfId="0" applyNumberFormat="1" applyFont="1" applyFill="1" applyBorder="1" applyAlignment="1" applyProtection="1">
      <alignment horizontal="center" vertical="center" wrapText="1"/>
      <protection hidden="1"/>
    </xf>
    <xf numFmtId="0" fontId="11" fillId="32" borderId="12" xfId="147" applyFont="1" applyFill="1" applyBorder="1" applyAlignment="1">
      <alignment horizontal="left" vertical="center" wrapText="1"/>
      <protection/>
    </xf>
    <xf numFmtId="0" fontId="28" fillId="32" borderId="12" xfId="147" applyFont="1" applyFill="1" applyBorder="1" applyAlignment="1">
      <alignment horizontal="left" vertical="center" wrapText="1"/>
      <protection/>
    </xf>
    <xf numFmtId="2" fontId="28" fillId="32" borderId="14" xfId="0" applyNumberFormat="1" applyFont="1" applyFill="1" applyBorder="1" applyAlignment="1">
      <alignment horizontal="left" vertical="center" wrapText="1"/>
    </xf>
    <xf numFmtId="2" fontId="28" fillId="32" borderId="12" xfId="0" applyNumberFormat="1" applyFont="1" applyFill="1" applyBorder="1" applyAlignment="1">
      <alignment horizontal="center" vertical="center"/>
    </xf>
    <xf numFmtId="2" fontId="28" fillId="32" borderId="14" xfId="0" applyNumberFormat="1" applyFont="1" applyFill="1" applyBorder="1" applyAlignment="1">
      <alignment horizontal="left" vertical="center"/>
    </xf>
    <xf numFmtId="2" fontId="11" fillId="32" borderId="14" xfId="0" applyNumberFormat="1" applyFont="1" applyFill="1" applyBorder="1" applyAlignment="1">
      <alignment horizontal="left" vertical="center" wrapText="1"/>
    </xf>
    <xf numFmtId="0" fontId="11" fillId="32" borderId="12" xfId="73" applyFont="1" applyFill="1" applyBorder="1" applyAlignment="1">
      <alignment horizontal="left" vertical="center" wrapText="1"/>
      <protection/>
    </xf>
    <xf numFmtId="2" fontId="11" fillId="33" borderId="14" xfId="0" applyNumberFormat="1" applyFont="1" applyFill="1" applyBorder="1" applyAlignment="1">
      <alignment horizontal="left" vertical="center" wrapText="1"/>
    </xf>
    <xf numFmtId="0" fontId="11" fillId="0" borderId="14" xfId="75" applyFont="1" applyFill="1" applyBorder="1" applyAlignment="1">
      <alignment horizontal="left" vertical="center" wrapText="1"/>
      <protection/>
    </xf>
    <xf numFmtId="0" fontId="41" fillId="0" borderId="13" xfId="140" applyFont="1" applyFill="1" applyBorder="1" applyAlignment="1">
      <alignment horizontal="center" vertical="center"/>
      <protection/>
    </xf>
    <xf numFmtId="0" fontId="36" fillId="0" borderId="13" xfId="140" applyFont="1" applyFill="1" applyBorder="1" applyAlignment="1">
      <alignment horizontal="center" vertical="center"/>
      <protection/>
    </xf>
    <xf numFmtId="0" fontId="11" fillId="0" borderId="12" xfId="74" applyFont="1" applyFill="1" applyBorder="1" applyAlignment="1">
      <alignment horizontal="left" vertical="center"/>
      <protection/>
    </xf>
    <xf numFmtId="2" fontId="11" fillId="0" borderId="12" xfId="140" applyNumberFormat="1" applyFont="1" applyFill="1" applyBorder="1" applyAlignment="1">
      <alignment horizontal="center" vertical="center"/>
      <protection/>
    </xf>
    <xf numFmtId="2" fontId="11" fillId="0" borderId="12" xfId="138" applyNumberFormat="1" applyFont="1" applyFill="1" applyBorder="1" applyAlignment="1">
      <alignment horizontal="left" vertical="center"/>
      <protection/>
    </xf>
    <xf numFmtId="2" fontId="11" fillId="0" borderId="12" xfId="138" applyNumberFormat="1" applyFont="1" applyFill="1" applyBorder="1" applyAlignment="1">
      <alignment horizontal="left" vertical="center" wrapText="1"/>
      <protection/>
    </xf>
    <xf numFmtId="2" fontId="41" fillId="0" borderId="12" xfId="140" applyNumberFormat="1" applyFont="1" applyFill="1" applyBorder="1" applyAlignment="1">
      <alignment horizontal="left" vertical="center"/>
      <protection/>
    </xf>
    <xf numFmtId="2" fontId="36" fillId="0" borderId="14" xfId="140" applyNumberFormat="1" applyFont="1" applyFill="1" applyBorder="1" applyAlignment="1">
      <alignment horizontal="left" vertical="center"/>
      <protection/>
    </xf>
    <xf numFmtId="2" fontId="11" fillId="0" borderId="12" xfId="63" applyNumberFormat="1" applyFont="1" applyFill="1" applyBorder="1" applyAlignment="1">
      <alignment horizontal="left" vertical="center"/>
      <protection/>
    </xf>
    <xf numFmtId="2" fontId="11" fillId="0" borderId="12" xfId="79" applyNumberFormat="1" applyFont="1" applyFill="1" applyBorder="1" applyAlignment="1">
      <alignment horizontal="center" vertical="center"/>
      <protection/>
    </xf>
    <xf numFmtId="0" fontId="11" fillId="0" borderId="14" xfId="0" applyFont="1" applyFill="1" applyBorder="1" applyAlignment="1">
      <alignment horizontal="left" vertical="center"/>
    </xf>
    <xf numFmtId="2" fontId="11" fillId="0" borderId="12" xfId="63" applyNumberFormat="1" applyFont="1" applyFill="1" applyBorder="1" applyAlignment="1">
      <alignment horizontal="left" vertical="center" wrapText="1"/>
      <protection/>
    </xf>
    <xf numFmtId="0" fontId="11" fillId="0" borderId="12" xfId="61" applyFont="1" applyFill="1" applyBorder="1" applyAlignment="1">
      <alignment horizontal="left" vertical="center"/>
      <protection/>
    </xf>
    <xf numFmtId="2" fontId="11" fillId="0" borderId="12" xfId="140" applyNumberFormat="1" applyFont="1" applyFill="1" applyBorder="1" applyAlignment="1">
      <alignment horizontal="left" vertical="center" wrapText="1"/>
      <protection/>
    </xf>
    <xf numFmtId="2" fontId="11" fillId="0" borderId="12" xfId="140" applyNumberFormat="1" applyFont="1" applyFill="1" applyBorder="1" applyAlignment="1">
      <alignment horizontal="left" vertical="center"/>
      <protection/>
    </xf>
    <xf numFmtId="0" fontId="28" fillId="0" borderId="12" xfId="140" applyFont="1" applyFill="1" applyBorder="1" applyAlignment="1">
      <alignment horizontal="left" vertical="center" wrapText="1"/>
      <protection/>
    </xf>
    <xf numFmtId="2" fontId="11" fillId="0" borderId="12" xfId="83" applyNumberFormat="1" applyFont="1" applyFill="1" applyBorder="1" applyAlignment="1">
      <alignment horizontal="left" vertical="center"/>
      <protection/>
    </xf>
    <xf numFmtId="0" fontId="28" fillId="0" borderId="12" xfId="140" applyFont="1" applyFill="1" applyBorder="1" applyAlignment="1">
      <alignment horizontal="left" vertical="center"/>
      <protection/>
    </xf>
    <xf numFmtId="0" fontId="11" fillId="0" borderId="12" xfId="140" applyFont="1" applyFill="1" applyBorder="1" applyAlignment="1">
      <alignment horizontal="left" vertical="center"/>
      <protection/>
    </xf>
    <xf numFmtId="0" fontId="36" fillId="32" borderId="13" xfId="140" applyFont="1" applyFill="1" applyBorder="1" applyAlignment="1">
      <alignment horizontal="center" vertical="center"/>
      <protection/>
    </xf>
    <xf numFmtId="2" fontId="11" fillId="32" borderId="12" xfId="140" applyNumberFormat="1" applyFont="1" applyFill="1" applyBorder="1" applyAlignment="1">
      <alignment horizontal="left" vertical="center" wrapText="1"/>
      <protection/>
    </xf>
    <xf numFmtId="2" fontId="11" fillId="32" borderId="12" xfId="140" applyNumberFormat="1" applyFont="1" applyFill="1" applyBorder="1" applyAlignment="1">
      <alignment horizontal="center" vertical="center"/>
      <protection/>
    </xf>
    <xf numFmtId="0" fontId="11" fillId="0" borderId="12" xfId="140" applyFont="1" applyFill="1" applyBorder="1" applyAlignment="1">
      <alignment horizontal="left" vertical="center" wrapText="1"/>
      <protection/>
    </xf>
    <xf numFmtId="2" fontId="41" fillId="0" borderId="12" xfId="140" applyNumberFormat="1" applyFont="1" applyFill="1" applyBorder="1" applyAlignment="1">
      <alignment horizontal="left" vertical="center" wrapText="1"/>
      <protection/>
    </xf>
    <xf numFmtId="0" fontId="11" fillId="0" borderId="12" xfId="104" applyFont="1" applyFill="1" applyBorder="1" applyAlignment="1">
      <alignment horizontal="left" vertical="center" wrapText="1"/>
      <protection/>
    </xf>
    <xf numFmtId="2" fontId="11" fillId="0" borderId="12" xfId="106" applyNumberFormat="1" applyFont="1" applyFill="1" applyBorder="1" applyAlignment="1">
      <alignment horizontal="left" vertical="center" wrapText="1"/>
      <protection/>
    </xf>
    <xf numFmtId="2" fontId="28" fillId="0" borderId="12" xfId="140" applyNumberFormat="1" applyFont="1" applyFill="1" applyBorder="1" applyAlignment="1" quotePrefix="1">
      <alignment horizontal="center" vertical="center"/>
      <protection/>
    </xf>
    <xf numFmtId="2" fontId="11" fillId="0" borderId="12" xfId="140" applyNumberFormat="1" applyFont="1" applyFill="1" applyBorder="1" applyAlignment="1" quotePrefix="1">
      <alignment horizontal="center" vertical="center"/>
      <protection/>
    </xf>
    <xf numFmtId="2" fontId="11" fillId="32" borderId="14" xfId="0" applyNumberFormat="1" applyFont="1" applyFill="1" applyBorder="1" applyAlignment="1">
      <alignment horizontal="left" vertical="center" wrapText="1"/>
    </xf>
    <xf numFmtId="2" fontId="11" fillId="0" borderId="12" xfId="106" applyNumberFormat="1" applyFont="1" applyFill="1" applyBorder="1" applyAlignment="1">
      <alignment horizontal="left" vertical="center"/>
      <protection/>
    </xf>
    <xf numFmtId="0" fontId="11" fillId="0" borderId="12" xfId="104" applyFont="1" applyFill="1" applyBorder="1" applyAlignment="1">
      <alignment horizontal="left" vertical="center"/>
      <protection/>
    </xf>
    <xf numFmtId="2" fontId="11" fillId="0" borderId="12" xfId="117" applyNumberFormat="1" applyFont="1" applyFill="1" applyBorder="1" applyAlignment="1">
      <alignment horizontal="left" vertical="center"/>
      <protection/>
    </xf>
    <xf numFmtId="2" fontId="11" fillId="0" borderId="12" xfId="125" applyNumberFormat="1" applyFont="1" applyFill="1" applyBorder="1" applyAlignment="1">
      <alignment horizontal="left" vertical="center" wrapText="1"/>
      <protection/>
    </xf>
    <xf numFmtId="0" fontId="11" fillId="0" borderId="12" xfId="123" applyFont="1" applyFill="1" applyBorder="1" applyAlignment="1">
      <alignment horizontal="left" vertical="center" wrapText="1"/>
      <protection/>
    </xf>
    <xf numFmtId="2" fontId="11" fillId="0" borderId="12" xfId="125" applyNumberFormat="1" applyFont="1" applyFill="1" applyBorder="1" applyAlignment="1">
      <alignment horizontal="left" vertical="center"/>
      <protection/>
    </xf>
    <xf numFmtId="0" fontId="11" fillId="0" borderId="12" xfId="123" applyFont="1" applyFill="1" applyBorder="1" applyAlignment="1">
      <alignment horizontal="left" vertical="center"/>
      <protection/>
    </xf>
    <xf numFmtId="0" fontId="11" fillId="0" borderId="12" xfId="132" applyFont="1" applyFill="1" applyBorder="1" applyAlignment="1">
      <alignment horizontal="left" vertical="center"/>
      <protection/>
    </xf>
    <xf numFmtId="2" fontId="11" fillId="0" borderId="12" xfId="134" applyNumberFormat="1" applyFont="1" applyFill="1" applyBorder="1" applyAlignment="1">
      <alignment horizontal="left" vertical="center"/>
      <protection/>
    </xf>
    <xf numFmtId="2" fontId="11" fillId="0" borderId="12" xfId="134" applyNumberFormat="1" applyFont="1" applyFill="1" applyBorder="1" applyAlignment="1">
      <alignment horizontal="left" vertical="center" wrapText="1"/>
      <protection/>
    </xf>
    <xf numFmtId="0" fontId="28" fillId="0" borderId="15" xfId="140" applyNumberFormat="1" applyFont="1" applyFill="1" applyBorder="1" applyAlignment="1">
      <alignment horizontal="center" vertical="center"/>
      <protection/>
    </xf>
    <xf numFmtId="2" fontId="28" fillId="0" borderId="16" xfId="140" applyNumberFormat="1" applyFont="1" applyFill="1" applyBorder="1" applyAlignment="1">
      <alignment horizontal="center" vertical="center"/>
      <protection/>
    </xf>
    <xf numFmtId="2" fontId="28" fillId="0" borderId="12" xfId="140" applyNumberFormat="1" applyFont="1" applyFill="1" applyBorder="1" applyAlignment="1">
      <alignment horizontal="center" vertical="center"/>
      <protection/>
    </xf>
    <xf numFmtId="2" fontId="11" fillId="0" borderId="12" xfId="92" applyNumberFormat="1" applyFont="1" applyFill="1" applyBorder="1" applyAlignment="1">
      <alignment horizontal="center" vertical="center"/>
      <protection/>
    </xf>
    <xf numFmtId="2" fontId="11" fillId="0" borderId="12" xfId="108" applyNumberFormat="1" applyFont="1" applyFill="1" applyBorder="1" applyAlignment="1">
      <alignment horizontal="center" vertical="center"/>
      <protection/>
    </xf>
    <xf numFmtId="2" fontId="11" fillId="0" borderId="12" xfId="143" applyNumberFormat="1" applyFont="1" applyFill="1" applyBorder="1" applyAlignment="1">
      <alignment horizontal="center" vertical="center"/>
      <protection/>
    </xf>
    <xf numFmtId="2" fontId="11" fillId="0" borderId="12" xfId="68" applyNumberFormat="1" applyFont="1" applyFill="1" applyBorder="1" applyAlignment="1">
      <alignment horizontal="center" vertical="center"/>
      <protection/>
    </xf>
    <xf numFmtId="2" fontId="11" fillId="0" borderId="12" xfId="70" applyNumberFormat="1" applyFont="1" applyFill="1" applyBorder="1" applyAlignment="1">
      <alignment horizontal="center" vertical="center"/>
      <protection/>
    </xf>
    <xf numFmtId="2" fontId="11" fillId="0" borderId="12" xfId="72" applyNumberFormat="1" applyFont="1" applyFill="1" applyBorder="1" applyAlignment="1">
      <alignment horizontal="center" vertical="center"/>
      <protection/>
    </xf>
    <xf numFmtId="2" fontId="11" fillId="0" borderId="12" xfId="68" applyNumberFormat="1" applyFont="1" applyFill="1" applyBorder="1" applyAlignment="1">
      <alignment horizontal="center" vertical="center" wrapText="1"/>
      <protection/>
    </xf>
    <xf numFmtId="2" fontId="11" fillId="0" borderId="12" xfId="70" applyNumberFormat="1" applyFont="1" applyFill="1" applyBorder="1" applyAlignment="1">
      <alignment horizontal="center" vertical="center" wrapText="1"/>
      <protection/>
    </xf>
    <xf numFmtId="2" fontId="11" fillId="0" borderId="12" xfId="72" applyNumberFormat="1" applyFont="1" applyFill="1" applyBorder="1" applyAlignment="1">
      <alignment horizontal="center" vertical="center" wrapText="1"/>
      <protection/>
    </xf>
    <xf numFmtId="2" fontId="11" fillId="0" borderId="12" xfId="140" applyNumberFormat="1" applyFont="1" applyFill="1" applyBorder="1" applyAlignment="1">
      <alignment horizontal="center" vertical="center" wrapText="1"/>
      <protection/>
    </xf>
    <xf numFmtId="2" fontId="11" fillId="0" borderId="12" xfId="87" applyNumberFormat="1" applyFont="1" applyFill="1" applyBorder="1" applyAlignment="1">
      <alignment horizontal="center" vertical="center" wrapText="1"/>
      <protection/>
    </xf>
    <xf numFmtId="2" fontId="11" fillId="0" borderId="12" xfId="89" applyNumberFormat="1" applyFont="1" applyFill="1" applyBorder="1" applyAlignment="1">
      <alignment horizontal="center" vertical="center" wrapText="1"/>
      <protection/>
    </xf>
    <xf numFmtId="2" fontId="11" fillId="0" borderId="12" xfId="98" applyNumberFormat="1" applyFont="1" applyFill="1" applyBorder="1" applyAlignment="1">
      <alignment horizontal="center" vertical="center"/>
      <protection/>
    </xf>
    <xf numFmtId="2" fontId="11" fillId="0" borderId="12" xfId="96" applyNumberFormat="1" applyFont="1" applyFill="1" applyBorder="1" applyAlignment="1">
      <alignment horizontal="center" vertical="center"/>
      <protection/>
    </xf>
    <xf numFmtId="2" fontId="11" fillId="0" borderId="12" xfId="98" applyNumberFormat="1" applyFont="1" applyFill="1" applyBorder="1" applyAlignment="1">
      <alignment horizontal="center" vertical="center" wrapText="1"/>
      <protection/>
    </xf>
    <xf numFmtId="2" fontId="11" fillId="32" borderId="12" xfId="92" applyNumberFormat="1" applyFont="1" applyFill="1" applyBorder="1" applyAlignment="1">
      <alignment horizontal="center" vertical="center"/>
      <protection/>
    </xf>
    <xf numFmtId="2" fontId="11" fillId="32" borderId="12" xfId="140" applyNumberFormat="1" applyFont="1" applyFill="1" applyBorder="1" applyAlignment="1">
      <alignment horizontal="center" vertical="center" wrapText="1"/>
      <protection/>
    </xf>
    <xf numFmtId="2" fontId="11" fillId="32" borderId="12" xfId="98" applyNumberFormat="1" applyFont="1" applyFill="1" applyBorder="1" applyAlignment="1">
      <alignment horizontal="center" vertical="center" wrapText="1"/>
      <protection/>
    </xf>
    <xf numFmtId="2" fontId="28" fillId="0" borderId="12" xfId="140" applyNumberFormat="1" applyFont="1" applyFill="1" applyBorder="1" applyAlignment="1">
      <alignment horizontal="center" vertical="center" wrapText="1"/>
      <protection/>
    </xf>
    <xf numFmtId="2" fontId="11" fillId="0" borderId="12" xfId="113" applyNumberFormat="1" applyFont="1" applyFill="1" applyBorder="1" applyAlignment="1">
      <alignment horizontal="center" vertical="center" wrapText="1"/>
      <protection/>
    </xf>
    <xf numFmtId="2" fontId="11" fillId="0" borderId="12" xfId="0" applyNumberFormat="1" applyFont="1" applyBorder="1" applyAlignment="1">
      <alignment horizontal="center" vertical="center"/>
    </xf>
    <xf numFmtId="2" fontId="11" fillId="0" borderId="12" xfId="113" applyNumberFormat="1" applyFont="1" applyFill="1" applyBorder="1" applyAlignment="1">
      <alignment horizontal="center" vertical="center"/>
      <protection/>
    </xf>
    <xf numFmtId="2" fontId="11" fillId="0" borderId="12" xfId="121" applyNumberFormat="1" applyFont="1" applyFill="1" applyBorder="1" applyAlignment="1">
      <alignment horizontal="center" vertical="center" wrapText="1"/>
      <protection/>
    </xf>
    <xf numFmtId="2" fontId="11" fillId="0" borderId="12" xfId="129" applyNumberFormat="1" applyFont="1" applyFill="1" applyBorder="1" applyAlignment="1">
      <alignment horizontal="center" vertical="center" wrapText="1"/>
      <protection/>
    </xf>
    <xf numFmtId="2" fontId="11" fillId="0" borderId="12" xfId="129" applyNumberFormat="1" applyFont="1" applyFill="1" applyBorder="1" applyAlignment="1">
      <alignment horizontal="center" vertical="center"/>
      <protection/>
    </xf>
    <xf numFmtId="2" fontId="11" fillId="0" borderId="12" xfId="136" applyNumberFormat="1" applyFont="1" applyFill="1" applyBorder="1" applyAlignment="1">
      <alignment horizontal="center" vertical="center"/>
      <protection/>
    </xf>
    <xf numFmtId="2" fontId="11" fillId="0" borderId="12" xfId="136" applyNumberFormat="1" applyFont="1" applyFill="1" applyBorder="1" applyAlignment="1">
      <alignment horizontal="center" vertical="center" wrapText="1"/>
      <protection/>
    </xf>
    <xf numFmtId="2" fontId="11" fillId="0" borderId="12" xfId="96" applyNumberFormat="1" applyFont="1" applyFill="1" applyBorder="1" applyAlignment="1">
      <alignment horizontal="center" vertical="center" wrapText="1"/>
      <protection/>
    </xf>
    <xf numFmtId="0" fontId="11" fillId="0" borderId="12" xfId="74" applyFont="1" applyFill="1" applyBorder="1" applyAlignment="1">
      <alignment horizontal="left" vertical="center" wrapText="1"/>
      <protection/>
    </xf>
    <xf numFmtId="2" fontId="11" fillId="0" borderId="14" xfId="140" applyNumberFormat="1" applyFont="1" applyFill="1" applyBorder="1" applyAlignment="1">
      <alignment horizontal="left" vertical="center" wrapText="1"/>
      <protection/>
    </xf>
    <xf numFmtId="2" fontId="28" fillId="0" borderId="14" xfId="61" applyNumberFormat="1" applyFont="1" applyFill="1" applyBorder="1" applyAlignment="1">
      <alignment horizontal="left" vertical="center" wrapText="1"/>
      <protection/>
    </xf>
    <xf numFmtId="2" fontId="11" fillId="0" borderId="14" xfId="61" applyNumberFormat="1" applyFont="1" applyFill="1" applyBorder="1" applyAlignment="1">
      <alignment horizontal="left" vertical="center" wrapText="1"/>
      <protection/>
    </xf>
    <xf numFmtId="188" fontId="11" fillId="0" borderId="14" xfId="0" applyNumberFormat="1" applyFont="1" applyFill="1" applyBorder="1" applyAlignment="1">
      <alignment horizontal="left" vertical="center" wrapText="1"/>
    </xf>
    <xf numFmtId="2" fontId="28" fillId="0" borderId="18" xfId="61" applyNumberFormat="1" applyFont="1" applyFill="1" applyBorder="1" applyAlignment="1">
      <alignment horizontal="left" vertical="center" wrapText="1"/>
      <protection/>
    </xf>
    <xf numFmtId="190" fontId="11" fillId="0" borderId="12" xfId="0" applyNumberFormat="1" applyFont="1" applyFill="1" applyBorder="1" applyAlignment="1" quotePrefix="1">
      <alignment vertical="center" wrapText="1"/>
    </xf>
    <xf numFmtId="190" fontId="11" fillId="0" borderId="14" xfId="0" applyNumberFormat="1" applyFont="1" applyFill="1" applyBorder="1" applyAlignment="1">
      <alignment horizontal="left" vertical="center" wrapText="1"/>
    </xf>
    <xf numFmtId="189" fontId="11" fillId="0" borderId="12" xfId="0" applyNumberFormat="1" applyFont="1" applyFill="1" applyBorder="1" applyAlignment="1">
      <alignment horizontal="center" vertical="center" wrapText="1"/>
    </xf>
    <xf numFmtId="190" fontId="11" fillId="0" borderId="12" xfId="0" applyNumberFormat="1" applyFont="1" applyFill="1" applyBorder="1" applyAlignment="1" quotePrefix="1">
      <alignment horizontal="center" vertical="center" wrapText="1"/>
    </xf>
    <xf numFmtId="2" fontId="11" fillId="0" borderId="12" xfId="76" applyNumberFormat="1" applyFont="1" applyBorder="1" applyAlignment="1">
      <alignment horizontal="center" vertical="center"/>
      <protection/>
    </xf>
    <xf numFmtId="2" fontId="11" fillId="0" borderId="12" xfId="73" applyNumberFormat="1" applyFont="1" applyBorder="1" applyAlignment="1" quotePrefix="1">
      <alignment horizontal="center" vertical="center"/>
      <protection/>
    </xf>
    <xf numFmtId="188" fontId="29" fillId="32" borderId="14" xfId="0" applyNumberFormat="1" applyFont="1" applyFill="1" applyBorder="1" applyAlignment="1">
      <alignment horizontal="center" vertical="center" wrapText="1"/>
    </xf>
    <xf numFmtId="0" fontId="28" fillId="32" borderId="13" xfId="0" applyFont="1" applyFill="1" applyBorder="1" applyAlignment="1">
      <alignment horizontal="center" vertical="center" wrapText="1"/>
    </xf>
    <xf numFmtId="2" fontId="43" fillId="32" borderId="14" xfId="0" applyNumberFormat="1" applyFont="1" applyFill="1" applyBorder="1" applyAlignment="1">
      <alignment horizontal="left" vertical="center" wrapText="1"/>
    </xf>
    <xf numFmtId="0" fontId="11" fillId="32" borderId="13" xfId="0" applyFont="1" applyFill="1" applyBorder="1" applyAlignment="1">
      <alignment horizontal="center" vertical="center" wrapText="1"/>
    </xf>
    <xf numFmtId="2" fontId="11" fillId="32" borderId="12" xfId="152" applyNumberFormat="1" applyFont="1" applyFill="1" applyBorder="1" applyAlignment="1">
      <alignment horizontal="left" vertical="center" wrapText="1"/>
      <protection/>
    </xf>
    <xf numFmtId="2" fontId="11" fillId="32" borderId="12" xfId="151" applyNumberFormat="1" applyFont="1" applyFill="1" applyBorder="1" applyAlignment="1">
      <alignment horizontal="center" vertical="center" wrapText="1"/>
      <protection/>
    </xf>
    <xf numFmtId="2" fontId="11" fillId="32" borderId="12" xfId="148" applyNumberFormat="1" applyFont="1" applyFill="1" applyBorder="1" applyAlignment="1">
      <alignment horizontal="center" vertical="center" wrapText="1"/>
      <protection/>
    </xf>
    <xf numFmtId="2" fontId="28" fillId="32" borderId="12" xfId="152" applyNumberFormat="1" applyFont="1" applyFill="1" applyBorder="1" applyAlignment="1">
      <alignment horizontal="left" vertical="center" wrapText="1"/>
      <protection/>
    </xf>
    <xf numFmtId="2" fontId="11" fillId="32" borderId="12" xfId="151" applyNumberFormat="1" applyFont="1" applyFill="1" applyBorder="1" applyAlignment="1">
      <alignment horizontal="left" vertical="center" wrapText="1"/>
      <protection/>
    </xf>
    <xf numFmtId="2" fontId="28" fillId="32" borderId="12" xfId="148" applyNumberFormat="1" applyFont="1" applyFill="1" applyBorder="1" applyAlignment="1">
      <alignment horizontal="left" vertical="center" wrapText="1"/>
      <protection/>
    </xf>
    <xf numFmtId="2" fontId="28" fillId="32" borderId="12" xfId="151" applyNumberFormat="1" applyFont="1" applyFill="1" applyBorder="1" applyAlignment="1">
      <alignment horizontal="center" vertical="center" wrapText="1"/>
      <protection/>
    </xf>
    <xf numFmtId="4" fontId="11" fillId="32" borderId="12" xfId="151" applyNumberFormat="1" applyFont="1" applyFill="1" applyBorder="1" applyAlignment="1">
      <alignment horizontal="left" vertical="center" wrapText="1"/>
      <protection/>
    </xf>
    <xf numFmtId="2" fontId="11" fillId="32" borderId="12" xfId="148" applyNumberFormat="1" applyFont="1" applyFill="1" applyBorder="1" applyAlignment="1">
      <alignment horizontal="left" vertical="center" wrapText="1"/>
      <protection/>
    </xf>
    <xf numFmtId="2" fontId="11" fillId="32" borderId="12" xfId="152" applyNumberFormat="1" applyFont="1" applyFill="1" applyBorder="1" applyAlignment="1">
      <alignment horizontal="center" vertical="center" wrapText="1"/>
      <protection/>
    </xf>
    <xf numFmtId="180" fontId="28" fillId="32" borderId="13" xfId="151" applyNumberFormat="1" applyFont="1" applyFill="1" applyBorder="1" applyAlignment="1">
      <alignment horizontal="center" vertical="center" wrapText="1"/>
      <protection/>
    </xf>
    <xf numFmtId="2" fontId="28" fillId="32" borderId="12" xfId="151" applyNumberFormat="1" applyFont="1" applyFill="1" applyBorder="1" applyAlignment="1">
      <alignment horizontal="left" vertical="center" wrapText="1"/>
      <protection/>
    </xf>
    <xf numFmtId="2" fontId="28" fillId="32" borderId="13" xfId="152" applyNumberFormat="1" applyFont="1" applyFill="1" applyBorder="1" applyAlignment="1">
      <alignment horizontal="center" vertical="center" wrapText="1"/>
      <protection/>
    </xf>
    <xf numFmtId="4" fontId="28" fillId="32" borderId="12" xfId="151" applyNumberFormat="1" applyFont="1" applyFill="1" applyBorder="1" applyAlignment="1">
      <alignment horizontal="left" vertical="center" wrapText="1"/>
      <protection/>
    </xf>
    <xf numFmtId="2" fontId="28" fillId="32" borderId="16" xfId="0" applyNumberFormat="1" applyFont="1" applyFill="1" applyBorder="1" applyAlignment="1">
      <alignment horizontal="center" vertical="center" wrapText="1"/>
    </xf>
    <xf numFmtId="0" fontId="28" fillId="32" borderId="18" xfId="0"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2" fontId="7" fillId="32" borderId="14" xfId="0" applyNumberFormat="1" applyFont="1" applyFill="1" applyBorder="1" applyAlignment="1">
      <alignment horizontal="left" vertical="center" wrapText="1"/>
    </xf>
    <xf numFmtId="0" fontId="97" fillId="0" borderId="13" xfId="0" applyFont="1" applyFill="1" applyBorder="1" applyAlignment="1">
      <alignment horizontal="center" vertical="center" wrapText="1"/>
    </xf>
    <xf numFmtId="0" fontId="97" fillId="0" borderId="12" xfId="0" applyFont="1" applyFill="1" applyBorder="1" applyAlignment="1">
      <alignment horizontal="left" vertical="center" wrapText="1"/>
    </xf>
    <xf numFmtId="183" fontId="97" fillId="0" borderId="14" xfId="0" applyNumberFormat="1" applyFont="1" applyFill="1" applyBorder="1" applyAlignment="1">
      <alignment horizontal="center" vertical="center"/>
    </xf>
    <xf numFmtId="182" fontId="97" fillId="33" borderId="14" xfId="0" applyNumberFormat="1" applyFont="1" applyFill="1" applyBorder="1" applyAlignment="1">
      <alignment horizontal="center" vertical="center"/>
    </xf>
    <xf numFmtId="182" fontId="97" fillId="0" borderId="14"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xf>
    <xf numFmtId="3" fontId="11" fillId="0" borderId="12" xfId="0" applyNumberFormat="1" applyFont="1" applyFill="1" applyBorder="1" applyAlignment="1">
      <alignment horizontal="left" vertical="center" wrapText="1"/>
    </xf>
    <xf numFmtId="2" fontId="11" fillId="0" borderId="12"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wrapText="1"/>
    </xf>
    <xf numFmtId="0" fontId="32" fillId="0" borderId="14" xfId="0" applyFont="1" applyBorder="1" applyAlignment="1">
      <alignment horizontal="left" vertical="center" wrapText="1"/>
    </xf>
    <xf numFmtId="0" fontId="95" fillId="0" borderId="12" xfId="0" applyFont="1" applyFill="1" applyBorder="1" applyAlignment="1">
      <alignment horizontal="center" vertical="center" wrapText="1"/>
    </xf>
    <xf numFmtId="2" fontId="28" fillId="0" borderId="12" xfId="0" applyNumberFormat="1" applyFont="1" applyBorder="1" applyAlignment="1">
      <alignment horizontal="center" vertical="center"/>
    </xf>
    <xf numFmtId="0" fontId="11" fillId="0" borderId="13" xfId="0" applyFont="1" applyFill="1" applyBorder="1" applyAlignment="1">
      <alignment horizontal="center" vertical="center"/>
    </xf>
    <xf numFmtId="2" fontId="11" fillId="0" borderId="12" xfId="0" applyNumberFormat="1" applyFont="1" applyFill="1" applyBorder="1" applyAlignment="1">
      <alignment horizontal="left" vertical="center"/>
    </xf>
    <xf numFmtId="0" fontId="11" fillId="0" borderId="14" xfId="0" applyFont="1" applyBorder="1" applyAlignment="1">
      <alignment horizontal="left" vertical="center" wrapText="1"/>
    </xf>
    <xf numFmtId="0" fontId="0" fillId="0" borderId="0" xfId="0" applyAlignment="1">
      <alignment horizontal="center" vertical="center"/>
    </xf>
    <xf numFmtId="188" fontId="0" fillId="0" borderId="0" xfId="0" applyNumberFormat="1" applyAlignment="1">
      <alignment horizontal="center" vertical="center"/>
    </xf>
    <xf numFmtId="43" fontId="0" fillId="0" borderId="0" xfId="42" applyFont="1" applyAlignment="1">
      <alignment horizontal="center" vertical="center"/>
    </xf>
    <xf numFmtId="1" fontId="8" fillId="0" borderId="12" xfId="0" applyNumberFormat="1" applyFont="1" applyBorder="1" applyAlignment="1">
      <alignment horizontal="center" vertical="center"/>
    </xf>
    <xf numFmtId="4" fontId="8" fillId="0" borderId="14" xfId="0" applyNumberFormat="1" applyFont="1" applyFill="1" applyBorder="1" applyAlignment="1">
      <alignment horizontal="center" vertical="center" wrapText="1"/>
    </xf>
    <xf numFmtId="2" fontId="0" fillId="0" borderId="0" xfId="0" applyNumberFormat="1" applyAlignment="1">
      <alignment horizontal="center" vertical="center"/>
    </xf>
    <xf numFmtId="182" fontId="8" fillId="0" borderId="14" xfId="0" applyNumberFormat="1" applyFont="1" applyFill="1" applyBorder="1" applyAlignment="1">
      <alignment horizontal="center" vertical="center" wrapText="1"/>
    </xf>
    <xf numFmtId="1" fontId="97" fillId="0" borderId="12" xfId="0" applyNumberFormat="1" applyFont="1" applyFill="1" applyBorder="1" applyAlignment="1">
      <alignment horizontal="center" vertical="center" wrapText="1"/>
    </xf>
    <xf numFmtId="2" fontId="97" fillId="0" borderId="12" xfId="0" applyNumberFormat="1" applyFont="1" applyFill="1" applyBorder="1" applyAlignment="1">
      <alignment horizontal="center" vertical="center"/>
    </xf>
    <xf numFmtId="0" fontId="98" fillId="0" borderId="0" xfId="0" applyFont="1" applyAlignment="1">
      <alignment horizontal="center" vertical="center"/>
    </xf>
    <xf numFmtId="2" fontId="98" fillId="0" borderId="0" xfId="0" applyNumberFormat="1" applyFont="1" applyAlignment="1">
      <alignment horizontal="center" vertical="center"/>
    </xf>
    <xf numFmtId="1" fontId="8" fillId="0" borderId="12" xfId="0" applyNumberFormat="1" applyFont="1" applyFill="1" applyBorder="1" applyAlignment="1">
      <alignment horizontal="center" vertical="center" wrapText="1"/>
    </xf>
    <xf numFmtId="2" fontId="97" fillId="33" borderId="12" xfId="0" applyNumberFormat="1" applyFont="1" applyFill="1" applyBorder="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2" fontId="7" fillId="0" borderId="12" xfId="0" applyNumberFormat="1" applyFont="1" applyFill="1" applyBorder="1" applyAlignment="1">
      <alignment horizontal="center" vertical="center"/>
    </xf>
    <xf numFmtId="0" fontId="18" fillId="0" borderId="0" xfId="0" applyFont="1" applyAlignment="1">
      <alignment horizontal="center" vertical="center"/>
    </xf>
    <xf numFmtId="2" fontId="18" fillId="0" borderId="0" xfId="0" applyNumberFormat="1" applyFont="1" applyAlignment="1">
      <alignment horizontal="center" vertical="center"/>
    </xf>
    <xf numFmtId="0" fontId="7" fillId="0" borderId="15" xfId="0" applyFont="1" applyFill="1" applyBorder="1" applyAlignment="1">
      <alignment horizontal="center" vertical="center"/>
    </xf>
    <xf numFmtId="1" fontId="7" fillId="0" borderId="16"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18" xfId="0" applyFont="1" applyFill="1" applyBorder="1" applyAlignment="1">
      <alignment horizontal="center" vertical="center"/>
    </xf>
    <xf numFmtId="1" fontId="0" fillId="0" borderId="0" xfId="0" applyNumberFormat="1" applyAlignment="1">
      <alignment horizontal="center" vertical="center"/>
    </xf>
    <xf numFmtId="0" fontId="7" fillId="0" borderId="12" xfId="0" applyFont="1" applyFill="1" applyBorder="1" applyAlignment="1">
      <alignment horizontal="right" vertical="center" wrapText="1"/>
    </xf>
    <xf numFmtId="0" fontId="7" fillId="0" borderId="16" xfId="0" applyFont="1" applyFill="1" applyBorder="1" applyAlignment="1">
      <alignment horizontal="left"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0" fillId="0" borderId="0" xfId="0" applyFont="1" applyFill="1" applyAlignment="1">
      <alignment horizontal="center" vertical="center"/>
    </xf>
    <xf numFmtId="0" fontId="33" fillId="0" borderId="0" xfId="0" applyFont="1" applyFill="1" applyAlignment="1">
      <alignment horizontal="center" vertical="center"/>
    </xf>
    <xf numFmtId="2" fontId="33" fillId="0" borderId="0" xfId="0" applyNumberFormat="1" applyFont="1" applyFill="1" applyAlignment="1">
      <alignment horizontal="center" vertical="center"/>
    </xf>
    <xf numFmtId="0" fontId="34" fillId="0" borderId="0" xfId="0" applyFont="1" applyFill="1" applyAlignment="1">
      <alignment horizontal="center" vertical="center" wrapText="1"/>
    </xf>
    <xf numFmtId="2" fontId="34" fillId="0" borderId="0" xfId="0" applyNumberFormat="1" applyFont="1" applyFill="1" applyAlignment="1">
      <alignment horizontal="center" vertical="center" wrapText="1"/>
    </xf>
    <xf numFmtId="2" fontId="95" fillId="0" borderId="12" xfId="0" applyNumberFormat="1" applyFont="1" applyBorder="1" applyAlignment="1" quotePrefix="1">
      <alignment horizontal="center" vertical="center" wrapText="1"/>
    </xf>
    <xf numFmtId="0" fontId="99" fillId="0" borderId="0" xfId="0" applyFont="1" applyFill="1" applyAlignment="1">
      <alignment horizontal="center" vertical="center" wrapText="1"/>
    </xf>
    <xf numFmtId="2" fontId="99" fillId="0" borderId="0" xfId="0" applyNumberFormat="1" applyFont="1" applyFill="1" applyAlignment="1">
      <alignment horizontal="center" vertical="center" wrapText="1"/>
    </xf>
    <xf numFmtId="0" fontId="93" fillId="33" borderId="0" xfId="0" applyFont="1" applyFill="1" applyAlignment="1">
      <alignment horizontal="center" vertical="center" wrapText="1"/>
    </xf>
    <xf numFmtId="2" fontId="93" fillId="33" borderId="0" xfId="0" applyNumberFormat="1" applyFont="1" applyFill="1" applyAlignment="1">
      <alignment horizontal="center" vertical="center" wrapText="1"/>
    </xf>
    <xf numFmtId="2" fontId="96" fillId="0" borderId="12" xfId="0" applyNumberFormat="1" applyFont="1" applyBorder="1" applyAlignment="1" quotePrefix="1">
      <alignment horizontal="center" vertical="center" wrapText="1"/>
    </xf>
    <xf numFmtId="0" fontId="100" fillId="0" borderId="0" xfId="0" applyFont="1" applyFill="1" applyAlignment="1">
      <alignment horizontal="center" vertical="center" wrapText="1"/>
    </xf>
    <xf numFmtId="2" fontId="100" fillId="0" borderId="0" xfId="0" applyNumberFormat="1" applyFont="1" applyFill="1" applyAlignment="1">
      <alignment horizontal="center" vertical="center" wrapText="1"/>
    </xf>
    <xf numFmtId="0" fontId="34" fillId="33" borderId="0" xfId="0" applyFont="1" applyFill="1" applyAlignment="1">
      <alignment horizontal="center" vertical="center" wrapText="1"/>
    </xf>
    <xf numFmtId="2" fontId="34" fillId="33" borderId="0" xfId="0" applyNumberFormat="1" applyFont="1" applyFill="1" applyAlignment="1">
      <alignment horizontal="center" vertical="center" wrapText="1"/>
    </xf>
    <xf numFmtId="0" fontId="101" fillId="0" borderId="15" xfId="0" applyFont="1" applyFill="1" applyBorder="1" applyAlignment="1">
      <alignment horizontal="center" vertical="center" wrapText="1"/>
    </xf>
    <xf numFmtId="2" fontId="95" fillId="0" borderId="16" xfId="0" applyNumberFormat="1" applyFont="1" applyFill="1" applyBorder="1" applyAlignment="1">
      <alignment horizontal="center" vertical="center" wrapText="1"/>
    </xf>
    <xf numFmtId="0" fontId="35" fillId="0" borderId="0" xfId="0" applyFont="1" applyFill="1" applyAlignment="1">
      <alignment horizontal="center" vertical="center" wrapText="1"/>
    </xf>
    <xf numFmtId="2" fontId="35" fillId="0" borderId="0" xfId="0" applyNumberFormat="1" applyFont="1" applyFill="1" applyAlignment="1">
      <alignment horizontal="center" vertical="center" wrapText="1"/>
    </xf>
    <xf numFmtId="0" fontId="16" fillId="0" borderId="0" xfId="0" applyFont="1" applyFill="1" applyAlignment="1">
      <alignment horizontal="center" vertical="center"/>
    </xf>
    <xf numFmtId="0" fontId="13" fillId="0" borderId="0" xfId="0" applyFont="1" applyFill="1" applyAlignment="1">
      <alignment horizontal="center" vertical="center"/>
    </xf>
    <xf numFmtId="2" fontId="0" fillId="0" borderId="0" xfId="0" applyNumberFormat="1" applyFont="1" applyFill="1" applyAlignment="1">
      <alignment horizontal="center" vertical="center"/>
    </xf>
    <xf numFmtId="1" fontId="95" fillId="0" borderId="12" xfId="0" applyNumberFormat="1" applyFont="1" applyFill="1" applyBorder="1" applyAlignment="1">
      <alignment horizontal="left" vertical="center" wrapText="1"/>
    </xf>
    <xf numFmtId="0" fontId="96" fillId="0" borderId="12" xfId="0" applyFont="1" applyFill="1" applyBorder="1" applyAlignment="1">
      <alignment horizontal="left" vertical="center" wrapText="1"/>
    </xf>
    <xf numFmtId="0" fontId="96" fillId="0" borderId="12" xfId="0" applyFont="1" applyBorder="1" applyAlignment="1">
      <alignment horizontal="left" vertical="center" wrapText="1"/>
    </xf>
    <xf numFmtId="0" fontId="95" fillId="33" borderId="12" xfId="0" applyFont="1" applyFill="1" applyBorder="1" applyAlignment="1">
      <alignment horizontal="left" vertical="center" wrapText="1"/>
    </xf>
    <xf numFmtId="2" fontId="95" fillId="0" borderId="12" xfId="0" applyNumberFormat="1" applyFont="1" applyFill="1" applyBorder="1" applyAlignment="1" quotePrefix="1">
      <alignment horizontal="left" vertical="center" wrapText="1"/>
    </xf>
    <xf numFmtId="2" fontId="96" fillId="0" borderId="12" xfId="0" applyNumberFormat="1" applyFont="1" applyBorder="1" applyAlignment="1">
      <alignment horizontal="left" vertical="center" wrapText="1"/>
    </xf>
    <xf numFmtId="2" fontId="95" fillId="33" borderId="12" xfId="0" applyNumberFormat="1" applyFont="1" applyFill="1" applyBorder="1" applyAlignment="1">
      <alignment horizontal="left" vertical="center" wrapText="1"/>
    </xf>
    <xf numFmtId="2" fontId="95" fillId="0" borderId="16" xfId="0" applyNumberFormat="1" applyFont="1" applyFill="1" applyBorder="1" applyAlignment="1">
      <alignment horizontal="left" vertical="center" wrapText="1"/>
    </xf>
    <xf numFmtId="4" fontId="96" fillId="0" borderId="14" xfId="0" applyNumberFormat="1" applyFont="1" applyBorder="1" applyAlignment="1">
      <alignment horizontal="left" vertical="center" wrapText="1"/>
    </xf>
    <xf numFmtId="0" fontId="93" fillId="33" borderId="14" xfId="0" applyFont="1" applyFill="1" applyBorder="1" applyAlignment="1">
      <alignment horizontal="left" vertical="center" wrapText="1"/>
    </xf>
    <xf numFmtId="2" fontId="95" fillId="33" borderId="14" xfId="0" applyNumberFormat="1" applyFont="1" applyFill="1" applyBorder="1" applyAlignment="1">
      <alignment horizontal="left" vertical="center" wrapText="1"/>
    </xf>
    <xf numFmtId="4" fontId="96" fillId="33" borderId="14" xfId="0" applyNumberFormat="1" applyFont="1" applyFill="1" applyBorder="1" applyAlignment="1">
      <alignment horizontal="left" vertical="center" wrapText="1"/>
    </xf>
    <xf numFmtId="0" fontId="101" fillId="0" borderId="18" xfId="0" applyFont="1" applyFill="1" applyBorder="1" applyAlignment="1">
      <alignment horizontal="left" vertical="center" wrapText="1"/>
    </xf>
    <xf numFmtId="0" fontId="22" fillId="0" borderId="0" xfId="0" applyFont="1" applyAlignment="1">
      <alignment horizontal="center" vertical="center"/>
    </xf>
    <xf numFmtId="0" fontId="39" fillId="0" borderId="0" xfId="0" applyFont="1" applyAlignment="1">
      <alignment horizontal="center" vertical="center"/>
    </xf>
    <xf numFmtId="188" fontId="28" fillId="32" borderId="13" xfId="0" applyNumberFormat="1" applyFont="1" applyFill="1" applyBorder="1" applyAlignment="1">
      <alignment horizontal="center" vertical="center" wrapText="1"/>
    </xf>
    <xf numFmtId="0" fontId="20" fillId="0" borderId="0" xfId="0" applyFont="1" applyAlignment="1">
      <alignment horizontal="center" vertical="center"/>
    </xf>
    <xf numFmtId="2" fontId="11" fillId="32" borderId="12" xfId="0" applyNumberFormat="1" applyFont="1" applyFill="1" applyBorder="1" applyAlignment="1">
      <alignment horizontal="center" vertical="center"/>
    </xf>
    <xf numFmtId="2" fontId="11" fillId="32" borderId="12" xfId="42" applyNumberFormat="1" applyFont="1" applyFill="1" applyBorder="1" applyAlignment="1">
      <alignment horizontal="center" vertical="center" wrapText="1"/>
    </xf>
    <xf numFmtId="0" fontId="22" fillId="0" borderId="0" xfId="0" applyFont="1" applyFill="1" applyAlignment="1">
      <alignment horizontal="center" vertical="center"/>
    </xf>
    <xf numFmtId="2" fontId="8" fillId="0" borderId="12" xfId="0" applyNumberFormat="1" applyFont="1" applyFill="1" applyBorder="1" applyAlignment="1" applyProtection="1">
      <alignment horizontal="center" vertical="center" wrapText="1"/>
      <protection hidden="1"/>
    </xf>
    <xf numFmtId="0" fontId="0" fillId="0" borderId="0" xfId="0" applyFill="1" applyAlignment="1">
      <alignment horizontal="center" vertical="center"/>
    </xf>
    <xf numFmtId="0" fontId="28" fillId="32" borderId="15" xfId="0" applyFont="1" applyFill="1" applyBorder="1" applyAlignment="1">
      <alignment horizontal="center" vertical="center"/>
    </xf>
    <xf numFmtId="2" fontId="28" fillId="32" borderId="16" xfId="0" applyNumberFormat="1" applyFont="1" applyFill="1" applyBorder="1" applyAlignment="1">
      <alignment horizontal="center" vertical="center"/>
    </xf>
    <xf numFmtId="2" fontId="8" fillId="0" borderId="14" xfId="0" applyNumberFormat="1" applyFont="1" applyFill="1" applyBorder="1" applyAlignment="1">
      <alignment horizontal="left" vertical="center" wrapText="1"/>
    </xf>
    <xf numFmtId="2" fontId="28" fillId="32" borderId="18" xfId="0" applyNumberFormat="1" applyFont="1" applyFill="1" applyBorder="1" applyAlignment="1">
      <alignment horizontal="left" vertical="center"/>
    </xf>
    <xf numFmtId="2" fontId="11" fillId="33" borderId="12" xfId="0" applyNumberFormat="1" applyFont="1" applyFill="1" applyBorder="1" applyAlignment="1">
      <alignment horizontal="center" vertical="center"/>
    </xf>
    <xf numFmtId="0" fontId="29" fillId="0" borderId="12" xfId="0" applyFont="1" applyBorder="1" applyAlignment="1" quotePrefix="1">
      <alignment horizontal="left" vertical="center"/>
    </xf>
    <xf numFmtId="2" fontId="28" fillId="32" borderId="12" xfId="0" applyNumberFormat="1" applyFont="1" applyFill="1" applyBorder="1" applyAlignment="1">
      <alignment horizontal="left" vertical="center"/>
    </xf>
    <xf numFmtId="2" fontId="28" fillId="32" borderId="16" xfId="0" applyNumberFormat="1" applyFont="1" applyFill="1" applyBorder="1" applyAlignment="1">
      <alignment horizontal="left" vertical="center"/>
    </xf>
    <xf numFmtId="0" fontId="0" fillId="0" borderId="0" xfId="0" applyAlignment="1">
      <alignment horizontal="left" vertical="center"/>
    </xf>
    <xf numFmtId="0" fontId="28" fillId="32" borderId="14" xfId="0" applyFont="1" applyFill="1" applyBorder="1" applyAlignment="1">
      <alignment horizontal="left" vertical="center"/>
    </xf>
    <xf numFmtId="0" fontId="28" fillId="0" borderId="14" xfId="0" applyFont="1" applyBorder="1" applyAlignment="1">
      <alignment horizontal="left" vertical="center"/>
    </xf>
    <xf numFmtId="0" fontId="11" fillId="32" borderId="18"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Alignment="1">
      <alignment horizontal="center" vertical="center"/>
    </xf>
    <xf numFmtId="188" fontId="28" fillId="0" borderId="12" xfId="0" applyNumberFormat="1" applyFont="1" applyFill="1" applyBorder="1" applyAlignment="1">
      <alignment horizontal="center" vertical="center" wrapText="1"/>
    </xf>
    <xf numFmtId="188" fontId="28" fillId="0" borderId="14" xfId="0" applyNumberFormat="1" applyFont="1" applyFill="1" applyBorder="1" applyAlignment="1">
      <alignment horizontal="center" vertical="center" wrapText="1"/>
    </xf>
    <xf numFmtId="0" fontId="28" fillId="0" borderId="0" xfId="0" applyFont="1" applyFill="1" applyAlignment="1">
      <alignment horizontal="center" vertical="center"/>
    </xf>
    <xf numFmtId="0" fontId="11" fillId="0" borderId="0" xfId="0" applyFont="1" applyFill="1" applyAlignment="1">
      <alignment horizontal="center" vertical="center"/>
    </xf>
    <xf numFmtId="180" fontId="11" fillId="0" borderId="12"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center"/>
    </xf>
    <xf numFmtId="0" fontId="28" fillId="0" borderId="13" xfId="0" applyFont="1" applyFill="1" applyBorder="1" applyAlignment="1">
      <alignment horizontal="center" vertical="center"/>
    </xf>
    <xf numFmtId="0" fontId="11" fillId="0" borderId="0" xfId="73" applyFont="1" applyFill="1" applyAlignment="1">
      <alignment horizontal="center" vertical="center"/>
      <protection/>
    </xf>
    <xf numFmtId="0" fontId="28" fillId="0" borderId="0" xfId="73" applyFont="1" applyFill="1" applyAlignment="1">
      <alignment horizontal="center" vertical="center"/>
      <protection/>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6" xfId="0" applyFont="1" applyFill="1" applyBorder="1" applyAlignment="1">
      <alignment horizontal="left" vertical="center" wrapText="1"/>
    </xf>
    <xf numFmtId="190" fontId="28" fillId="0" borderId="12" xfId="0" applyNumberFormat="1" applyFont="1" applyFill="1" applyBorder="1" applyAlignment="1">
      <alignment horizontal="left" vertical="center" wrapText="1"/>
    </xf>
    <xf numFmtId="2" fontId="28" fillId="0" borderId="16" xfId="0" applyNumberFormat="1" applyFont="1" applyFill="1" applyBorder="1" applyAlignment="1">
      <alignment horizontal="left" vertical="center"/>
    </xf>
    <xf numFmtId="0" fontId="9" fillId="0" borderId="0" xfId="0" applyFont="1" applyFill="1" applyAlignment="1">
      <alignment horizontal="left" vertical="center"/>
    </xf>
    <xf numFmtId="0" fontId="11" fillId="0" borderId="14" xfId="73" applyFont="1" applyFill="1" applyBorder="1" applyAlignment="1">
      <alignment horizontal="left" vertical="center" wrapText="1"/>
      <protection/>
    </xf>
    <xf numFmtId="0" fontId="28" fillId="0" borderId="14" xfId="73" applyFont="1" applyFill="1" applyBorder="1" applyAlignment="1">
      <alignment horizontal="left" vertical="center" wrapText="1"/>
      <protection/>
    </xf>
    <xf numFmtId="0" fontId="28" fillId="0" borderId="18" xfId="0" applyFont="1" applyFill="1" applyBorder="1" applyAlignment="1">
      <alignment horizontal="left" vertical="center" wrapText="1"/>
    </xf>
    <xf numFmtId="0" fontId="29" fillId="0" borderId="0" xfId="0" applyFont="1" applyFill="1" applyAlignment="1">
      <alignment horizontal="center" vertical="center"/>
    </xf>
    <xf numFmtId="0" fontId="29" fillId="0" borderId="0" xfId="0" applyFont="1" applyFill="1" applyAlignment="1" quotePrefix="1">
      <alignment horizontal="center" vertical="center"/>
    </xf>
    <xf numFmtId="0" fontId="23" fillId="0" borderId="0" xfId="0" applyFont="1" applyFill="1" applyAlignment="1">
      <alignment horizontal="center" vertical="center"/>
    </xf>
    <xf numFmtId="0" fontId="11" fillId="0" borderId="0" xfId="0" applyFont="1" applyFill="1" applyBorder="1" applyAlignment="1">
      <alignment horizontal="center" vertical="center"/>
    </xf>
    <xf numFmtId="2" fontId="28" fillId="32" borderId="12" xfId="140" applyNumberFormat="1" applyFont="1" applyFill="1" applyBorder="1" applyAlignment="1" quotePrefix="1">
      <alignment horizontal="center" vertical="center"/>
      <protection/>
    </xf>
    <xf numFmtId="0" fontId="11" fillId="32" borderId="0" xfId="0" applyFont="1" applyFill="1" applyBorder="1" applyAlignment="1">
      <alignment horizontal="center" vertical="center"/>
    </xf>
    <xf numFmtId="0" fontId="11" fillId="32" borderId="0" xfId="0" applyFont="1" applyFill="1" applyAlignment="1">
      <alignment horizontal="center" vertical="center"/>
    </xf>
    <xf numFmtId="0" fontId="34" fillId="0" borderId="0" xfId="0" applyFont="1" applyAlignment="1">
      <alignment horizontal="center" vertical="center"/>
    </xf>
    <xf numFmtId="0" fontId="5" fillId="0" borderId="0" xfId="0" applyFont="1" applyFill="1" applyAlignment="1">
      <alignment horizontal="center" vertical="center"/>
    </xf>
    <xf numFmtId="0" fontId="21" fillId="0" borderId="0" xfId="0" applyFont="1" applyFill="1" applyAlignment="1">
      <alignment horizontal="center" vertical="center"/>
    </xf>
    <xf numFmtId="0" fontId="11" fillId="0" borderId="12" xfId="81" applyFont="1" applyFill="1" applyBorder="1" applyAlignment="1">
      <alignment horizontal="left" vertical="center" wrapText="1"/>
      <protection/>
    </xf>
    <xf numFmtId="0" fontId="11" fillId="32" borderId="12" xfId="140" applyFont="1" applyFill="1" applyBorder="1" applyAlignment="1">
      <alignment horizontal="left" vertical="center" wrapText="1"/>
      <protection/>
    </xf>
    <xf numFmtId="0" fontId="11" fillId="0" borderId="12" xfId="0" applyFont="1" applyBorder="1" applyAlignment="1">
      <alignment horizontal="left" vertical="center" wrapText="1"/>
    </xf>
    <xf numFmtId="0" fontId="11" fillId="0" borderId="12" xfId="115" applyFont="1" applyFill="1" applyBorder="1" applyAlignment="1">
      <alignment horizontal="left" vertical="center"/>
      <protection/>
    </xf>
    <xf numFmtId="0" fontId="11" fillId="0" borderId="12" xfId="132" applyFont="1" applyFill="1" applyBorder="1" applyAlignment="1">
      <alignment horizontal="left" vertical="center"/>
      <protection/>
    </xf>
    <xf numFmtId="2" fontId="28" fillId="0" borderId="16" xfId="140" applyNumberFormat="1" applyFont="1" applyFill="1" applyBorder="1" applyAlignment="1">
      <alignment horizontal="left" vertical="center"/>
      <protection/>
    </xf>
    <xf numFmtId="0" fontId="11" fillId="0" borderId="0" xfId="0" applyFont="1" applyFill="1" applyAlignment="1">
      <alignment horizontal="left" vertical="center"/>
    </xf>
    <xf numFmtId="0" fontId="21" fillId="0" borderId="0" xfId="0" applyFont="1" applyFill="1" applyAlignment="1">
      <alignment horizontal="left" vertical="center"/>
    </xf>
    <xf numFmtId="0" fontId="26" fillId="0" borderId="0" xfId="0" applyFont="1" applyFill="1" applyAlignment="1">
      <alignment horizontal="left" vertical="center"/>
    </xf>
    <xf numFmtId="2" fontId="41" fillId="0" borderId="14" xfId="140" applyNumberFormat="1" applyFont="1" applyFill="1" applyBorder="1" applyAlignment="1">
      <alignment horizontal="left" vertical="center"/>
      <protection/>
    </xf>
    <xf numFmtId="2" fontId="11" fillId="0" borderId="14" xfId="140" applyNumberFormat="1" applyFont="1" applyFill="1" applyBorder="1" applyAlignment="1">
      <alignment horizontal="left" vertical="center" wrapText="1"/>
      <protection/>
    </xf>
    <xf numFmtId="2" fontId="28" fillId="0" borderId="14" xfId="140" applyNumberFormat="1" applyFont="1" applyFill="1" applyBorder="1" applyAlignment="1">
      <alignment horizontal="left" vertical="center"/>
      <protection/>
    </xf>
    <xf numFmtId="2" fontId="11" fillId="0" borderId="14" xfId="140" applyNumberFormat="1" applyFont="1" applyFill="1" applyBorder="1" applyAlignment="1">
      <alignment horizontal="left" vertical="center"/>
      <protection/>
    </xf>
    <xf numFmtId="0" fontId="11" fillId="0" borderId="14" xfId="0" applyFont="1" applyFill="1" applyBorder="1" applyAlignment="1">
      <alignment horizontal="left" vertical="center" wrapText="1"/>
    </xf>
    <xf numFmtId="2" fontId="41" fillId="0" borderId="14" xfId="140" applyNumberFormat="1" applyFont="1" applyFill="1" applyBorder="1" applyAlignment="1">
      <alignment horizontal="left" vertical="center" wrapText="1"/>
      <protection/>
    </xf>
    <xf numFmtId="2" fontId="28" fillId="0" borderId="18" xfId="140" applyNumberFormat="1" applyFont="1" applyFill="1" applyBorder="1" applyAlignment="1">
      <alignment horizontal="left" vertical="center"/>
      <protection/>
    </xf>
    <xf numFmtId="0" fontId="0" fillId="0" borderId="0" xfId="0" applyBorder="1" applyAlignment="1">
      <alignment horizontal="center" vertical="center"/>
    </xf>
    <xf numFmtId="0" fontId="38" fillId="0" borderId="0" xfId="0" applyFont="1" applyAlignment="1">
      <alignment horizontal="center" vertical="center"/>
    </xf>
    <xf numFmtId="2" fontId="28" fillId="0" borderId="14" xfId="61" applyNumberFormat="1" applyFont="1" applyFill="1" applyBorder="1" applyAlignment="1">
      <alignment horizontal="center" vertical="center" wrapText="1"/>
      <protection/>
    </xf>
    <xf numFmtId="0" fontId="38" fillId="0" borderId="0" xfId="61" applyFont="1" applyFill="1" applyAlignment="1">
      <alignment horizontal="center" vertical="center" wrapText="1"/>
      <protection/>
    </xf>
    <xf numFmtId="0" fontId="34" fillId="0" borderId="0" xfId="0" applyFont="1" applyAlignment="1">
      <alignment horizontal="center" vertical="center"/>
    </xf>
    <xf numFmtId="0" fontId="40" fillId="0" borderId="0" xfId="61" applyFont="1" applyFill="1" applyAlignment="1">
      <alignment horizontal="center" vertical="center" wrapText="1"/>
      <protection/>
    </xf>
    <xf numFmtId="0" fontId="34" fillId="0" borderId="0" xfId="0" applyFont="1" applyFill="1" applyAlignment="1">
      <alignment horizontal="center" vertical="center"/>
    </xf>
    <xf numFmtId="188" fontId="28" fillId="0" borderId="16" xfId="61" applyNumberFormat="1" applyFont="1" applyFill="1" applyBorder="1" applyAlignment="1">
      <alignment horizontal="left" vertical="center" wrapText="1"/>
      <protection/>
    </xf>
    <xf numFmtId="2" fontId="28" fillId="0" borderId="12" xfId="61" applyNumberFormat="1" applyFont="1" applyFill="1" applyBorder="1" applyAlignment="1">
      <alignment horizontal="left" vertical="center" wrapText="1"/>
      <protection/>
    </xf>
    <xf numFmtId="2" fontId="11" fillId="0" borderId="12" xfId="61" applyNumberFormat="1" applyFont="1" applyFill="1" applyBorder="1" applyAlignment="1" applyProtection="1">
      <alignment horizontal="left" vertical="center" wrapText="1"/>
      <protection hidden="1"/>
    </xf>
    <xf numFmtId="2" fontId="11" fillId="0" borderId="12" xfId="61" applyNumberFormat="1" applyFont="1" applyFill="1" applyBorder="1" applyAlignment="1">
      <alignment horizontal="left" vertical="center" wrapText="1"/>
      <protection/>
    </xf>
    <xf numFmtId="2" fontId="28" fillId="0" borderId="16" xfId="61" applyNumberFormat="1" applyFont="1" applyFill="1" applyBorder="1" applyAlignment="1">
      <alignment horizontal="left" vertical="center" wrapText="1"/>
      <protection/>
    </xf>
    <xf numFmtId="2" fontId="8" fillId="0" borderId="14" xfId="140" applyNumberFormat="1" applyFont="1" applyFill="1" applyBorder="1" applyAlignment="1">
      <alignment horizontal="left" vertical="center" wrapText="1"/>
      <protection/>
    </xf>
    <xf numFmtId="0" fontId="11" fillId="32" borderId="0" xfId="0" applyFont="1" applyFill="1" applyAlignment="1">
      <alignment horizontal="center" vertical="center" wrapText="1"/>
    </xf>
    <xf numFmtId="0" fontId="29" fillId="32" borderId="0" xfId="0" applyFont="1" applyFill="1" applyAlignment="1">
      <alignment horizontal="center" vertical="center" wrapText="1"/>
    </xf>
    <xf numFmtId="0" fontId="29" fillId="32" borderId="0" xfId="0" applyNumberFormat="1" applyFont="1" applyFill="1" applyBorder="1" applyAlignment="1">
      <alignment horizontal="center" vertical="center" wrapText="1"/>
    </xf>
    <xf numFmtId="0" fontId="23" fillId="32" borderId="0" xfId="0" applyFont="1" applyFill="1" applyAlignment="1">
      <alignment horizontal="center" vertical="center" wrapText="1"/>
    </xf>
    <xf numFmtId="0" fontId="23" fillId="32" borderId="0" xfId="0" applyNumberFormat="1" applyFont="1" applyFill="1" applyBorder="1" applyAlignment="1">
      <alignment horizontal="center" vertical="center" wrapText="1"/>
    </xf>
    <xf numFmtId="2" fontId="42" fillId="32" borderId="12" xfId="0" applyNumberFormat="1" applyFont="1" applyFill="1" applyBorder="1" applyAlignment="1">
      <alignment horizontal="center" vertical="center" wrapText="1"/>
    </xf>
    <xf numFmtId="0" fontId="24" fillId="32" borderId="0" xfId="0" applyFont="1" applyFill="1" applyAlignment="1">
      <alignment horizontal="center" vertical="center" wrapText="1"/>
    </xf>
    <xf numFmtId="0" fontId="24" fillId="32" borderId="0" xfId="0" applyNumberFormat="1" applyFont="1" applyFill="1" applyBorder="1" applyAlignment="1">
      <alignment horizontal="center" vertical="center" wrapText="1"/>
    </xf>
    <xf numFmtId="2" fontId="11" fillId="32" borderId="0" xfId="0" applyNumberFormat="1" applyFont="1" applyFill="1" applyBorder="1" applyAlignment="1">
      <alignment horizontal="center" vertical="center" wrapText="1"/>
    </xf>
    <xf numFmtId="2" fontId="28" fillId="32" borderId="12" xfId="0" applyNumberFormat="1" applyFont="1" applyFill="1" applyBorder="1" applyAlignment="1">
      <alignment horizontal="left" vertical="center" wrapText="1"/>
    </xf>
    <xf numFmtId="2" fontId="28" fillId="32" borderId="16" xfId="0" applyNumberFormat="1" applyFont="1" applyFill="1" applyBorder="1" applyAlignment="1">
      <alignment horizontal="left" vertical="center" wrapText="1"/>
    </xf>
    <xf numFmtId="0" fontId="28" fillId="0" borderId="15" xfId="0" applyFont="1" applyFill="1" applyBorder="1" applyAlignment="1">
      <alignment horizontal="center" vertical="center" wrapText="1"/>
    </xf>
    <xf numFmtId="2" fontId="28" fillId="0" borderId="16" xfId="0" applyNumberFormat="1" applyFont="1" applyFill="1" applyBorder="1" applyAlignment="1">
      <alignment horizontal="left" vertical="center" wrapText="1"/>
    </xf>
    <xf numFmtId="0" fontId="0" fillId="0" borderId="0" xfId="0" applyFont="1" applyFill="1" applyAlignment="1">
      <alignment horizontal="left" vertical="center"/>
    </xf>
    <xf numFmtId="0" fontId="28" fillId="0" borderId="16" xfId="0" applyFont="1" applyFill="1" applyBorder="1" applyAlignment="1">
      <alignment horizontal="left" wrapText="1"/>
    </xf>
    <xf numFmtId="2" fontId="28" fillId="0" borderId="16" xfId="0" applyNumberFormat="1" applyFont="1" applyFill="1" applyBorder="1" applyAlignment="1">
      <alignment horizontal="left" wrapText="1"/>
    </xf>
    <xf numFmtId="0" fontId="28" fillId="0" borderId="18" xfId="0" applyFont="1" applyFill="1" applyBorder="1" applyAlignment="1">
      <alignment horizontal="left" wrapText="1"/>
    </xf>
    <xf numFmtId="0" fontId="10" fillId="0" borderId="0" xfId="0" applyFont="1" applyFill="1" applyBorder="1" applyAlignment="1">
      <alignment horizontal="center" vertical="center" wrapText="1"/>
    </xf>
    <xf numFmtId="0" fontId="34" fillId="0" borderId="0" xfId="0" applyFont="1" applyFill="1" applyAlignment="1">
      <alignment horizontal="center" vertical="center"/>
    </xf>
    <xf numFmtId="0" fontId="11" fillId="0" borderId="0" xfId="0" applyFont="1" applyFill="1" applyAlignment="1">
      <alignment horizontal="center" vertical="center" wrapText="1"/>
    </xf>
    <xf numFmtId="0" fontId="28"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1" fillId="32" borderId="12" xfId="0" applyFont="1" applyFill="1" applyBorder="1" applyAlignment="1">
      <alignment horizontal="left" vertical="center" wrapText="1"/>
    </xf>
    <xf numFmtId="0" fontId="34" fillId="0" borderId="0" xfId="0" applyFont="1" applyFill="1" applyAlignment="1">
      <alignment horizontal="left" vertical="center"/>
    </xf>
    <xf numFmtId="0" fontId="14" fillId="0" borderId="0" xfId="0" applyFont="1" applyFill="1" applyAlignment="1">
      <alignment horizontal="left" vertical="center"/>
    </xf>
    <xf numFmtId="0" fontId="11" fillId="0" borderId="14" xfId="0" applyFont="1" applyBorder="1" applyAlignment="1">
      <alignment horizontal="left" vertical="center" wrapText="1"/>
    </xf>
    <xf numFmtId="0" fontId="25" fillId="0" borderId="0" xfId="0" applyFont="1" applyAlignment="1">
      <alignment horizontal="center" vertical="center"/>
    </xf>
    <xf numFmtId="0" fontId="27" fillId="0" borderId="0" xfId="0" applyFont="1" applyFill="1" applyAlignment="1">
      <alignment horizontal="center" vertical="center"/>
    </xf>
    <xf numFmtId="0" fontId="28" fillId="0" borderId="15" xfId="0" applyFont="1" applyBorder="1" applyAlignment="1">
      <alignment horizontal="center" vertical="center" wrapText="1"/>
    </xf>
    <xf numFmtId="0" fontId="28" fillId="0" borderId="16" xfId="0" applyFont="1" applyBorder="1" applyAlignment="1">
      <alignment horizontal="left" vertical="center" wrapText="1"/>
    </xf>
    <xf numFmtId="0" fontId="28" fillId="0" borderId="14" xfId="0" applyFont="1" applyFill="1" applyBorder="1" applyAlignment="1">
      <alignment horizontal="left" vertical="center"/>
    </xf>
    <xf numFmtId="0" fontId="23" fillId="0" borderId="0" xfId="73" applyFont="1" applyAlignment="1">
      <alignment horizontal="center" vertical="center"/>
      <protection/>
    </xf>
    <xf numFmtId="0" fontId="11" fillId="0" borderId="0" xfId="73" applyFont="1" applyAlignment="1">
      <alignment horizontal="center" vertical="center"/>
      <protection/>
    </xf>
    <xf numFmtId="0" fontId="37" fillId="0" borderId="0" xfId="73" applyFont="1" applyAlignment="1">
      <alignment horizontal="center" vertical="center"/>
      <protection/>
    </xf>
    <xf numFmtId="186" fontId="29" fillId="0" borderId="0" xfId="73" applyNumberFormat="1" applyFont="1" applyAlignment="1">
      <alignment horizontal="center" vertical="center" wrapText="1"/>
      <protection/>
    </xf>
    <xf numFmtId="0" fontId="29" fillId="0" borderId="0" xfId="73" applyFont="1" applyAlignment="1">
      <alignment horizontal="center" vertical="center"/>
      <protection/>
    </xf>
    <xf numFmtId="0" fontId="24" fillId="0" borderId="0" xfId="73" applyFont="1" applyAlignment="1">
      <alignment horizontal="center" vertical="center"/>
      <protection/>
    </xf>
    <xf numFmtId="0" fontId="28" fillId="0" borderId="0" xfId="73" applyFont="1" applyAlignment="1">
      <alignment horizontal="center" vertical="center"/>
      <protection/>
    </xf>
    <xf numFmtId="2" fontId="28" fillId="0" borderId="12" xfId="73" applyNumberFormat="1" applyFont="1" applyBorder="1" applyAlignment="1" quotePrefix="1">
      <alignment horizontal="center" vertical="center"/>
      <protection/>
    </xf>
    <xf numFmtId="0" fontId="21" fillId="0" borderId="0" xfId="73" applyFont="1" applyAlignment="1">
      <alignment horizontal="center" vertical="center"/>
      <protection/>
    </xf>
    <xf numFmtId="188" fontId="28" fillId="0" borderId="12" xfId="73" applyNumberFormat="1" applyFont="1" applyBorder="1" applyAlignment="1">
      <alignment horizontal="left" vertical="center" wrapText="1"/>
      <protection/>
    </xf>
    <xf numFmtId="188" fontId="11" fillId="0" borderId="12" xfId="73" applyNumberFormat="1" applyFont="1" applyBorder="1" applyAlignment="1">
      <alignment horizontal="left" vertical="center" wrapText="1"/>
      <protection/>
    </xf>
    <xf numFmtId="4" fontId="11" fillId="0" borderId="12" xfId="0" applyNumberFormat="1" applyFont="1" applyBorder="1" applyAlignment="1">
      <alignment horizontal="left" vertical="center" wrapText="1"/>
    </xf>
    <xf numFmtId="0" fontId="11" fillId="0" borderId="12" xfId="73" applyFont="1" applyBorder="1" applyAlignment="1">
      <alignment horizontal="left" vertical="center" wrapText="1"/>
      <protection/>
    </xf>
    <xf numFmtId="188" fontId="28" fillId="0" borderId="16" xfId="73" applyNumberFormat="1" applyFont="1" applyBorder="1" applyAlignment="1">
      <alignment horizontal="left" vertical="center" wrapText="1"/>
      <protection/>
    </xf>
    <xf numFmtId="0" fontId="21" fillId="0" borderId="0" xfId="73" applyFont="1" applyAlignment="1">
      <alignment horizontal="left" vertical="center"/>
      <protection/>
    </xf>
    <xf numFmtId="2" fontId="28" fillId="0" borderId="16" xfId="73" applyNumberFormat="1" applyFont="1" applyBorder="1" applyAlignment="1">
      <alignment horizontal="left" vertical="center" wrapText="1"/>
      <protection/>
    </xf>
    <xf numFmtId="4" fontId="11" fillId="0" borderId="14" xfId="0" applyNumberFormat="1" applyFont="1" applyFill="1" applyBorder="1" applyAlignment="1">
      <alignment horizontal="left" vertical="center" wrapText="1"/>
    </xf>
    <xf numFmtId="0" fontId="14" fillId="0" borderId="0" xfId="0" applyFont="1" applyAlignment="1">
      <alignment horizontal="center" vertical="center"/>
    </xf>
    <xf numFmtId="2" fontId="14" fillId="0" borderId="0" xfId="0" applyNumberFormat="1" applyFont="1" applyAlignment="1">
      <alignment horizontal="center" vertical="center"/>
    </xf>
    <xf numFmtId="2" fontId="34" fillId="0" borderId="0" xfId="0" applyNumberFormat="1" applyFont="1" applyFill="1" applyAlignment="1">
      <alignment horizontal="center" vertical="center"/>
    </xf>
    <xf numFmtId="0" fontId="35" fillId="0" borderId="0" xfId="0" applyFont="1" applyFill="1" applyAlignment="1">
      <alignment horizontal="center" vertical="center"/>
    </xf>
    <xf numFmtId="2" fontId="35" fillId="0" borderId="0" xfId="0" applyNumberFormat="1" applyFont="1" applyFill="1" applyAlignment="1">
      <alignment horizontal="center" vertical="center"/>
    </xf>
    <xf numFmtId="2" fontId="35" fillId="0" borderId="12" xfId="0" applyNumberFormat="1" applyFont="1" applyFill="1" applyBorder="1" applyAlignment="1">
      <alignment horizontal="center" vertical="center" wrapText="1"/>
    </xf>
    <xf numFmtId="2" fontId="28" fillId="0" borderId="0" xfId="0" applyNumberFormat="1" applyFont="1" applyFill="1" applyAlignment="1">
      <alignment horizontal="center" vertical="center"/>
    </xf>
    <xf numFmtId="0" fontId="28" fillId="0" borderId="16" xfId="0" applyFont="1" applyFill="1" applyBorder="1" applyAlignment="1">
      <alignment horizontal="left" vertical="center"/>
    </xf>
    <xf numFmtId="2" fontId="35" fillId="0" borderId="12" xfId="0" applyNumberFormat="1" applyFont="1" applyFill="1" applyBorder="1" applyAlignment="1">
      <alignment horizontal="left" vertical="center" wrapText="1"/>
    </xf>
    <xf numFmtId="2" fontId="28" fillId="0" borderId="18" xfId="0" applyNumberFormat="1" applyFont="1" applyFill="1" applyBorder="1" applyAlignment="1">
      <alignment horizontal="left" vertical="center"/>
    </xf>
    <xf numFmtId="0" fontId="4" fillId="0" borderId="0" xfId="0" applyFont="1" applyAlignment="1">
      <alignment horizontal="center" vertical="center"/>
    </xf>
    <xf numFmtId="0" fontId="7" fillId="0" borderId="12" xfId="0" applyFont="1" applyFill="1" applyBorder="1" applyAlignment="1">
      <alignment horizontal="left" vertical="center"/>
    </xf>
    <xf numFmtId="0" fontId="8" fillId="0" borderId="12" xfId="64" applyFont="1" applyFill="1" applyBorder="1" applyAlignment="1">
      <alignment horizontal="left" vertical="center" wrapText="1"/>
      <protection/>
    </xf>
    <xf numFmtId="0" fontId="7" fillId="0" borderId="16" xfId="153" applyFont="1" applyFill="1" applyBorder="1" applyAlignment="1">
      <alignment horizontal="left" vertical="center"/>
      <protection/>
    </xf>
    <xf numFmtId="2" fontId="7" fillId="0" borderId="12" xfId="0" applyNumberFormat="1" applyFont="1" applyFill="1" applyBorder="1" applyAlignment="1">
      <alignment horizontal="left" vertical="center"/>
    </xf>
    <xf numFmtId="2" fontId="7" fillId="0" borderId="16" xfId="153" applyNumberFormat="1" applyFont="1" applyFill="1" applyBorder="1" applyAlignment="1">
      <alignment horizontal="left" vertical="center"/>
      <protection/>
    </xf>
    <xf numFmtId="188" fontId="7" fillId="0" borderId="14" xfId="0" applyNumberFormat="1" applyFont="1" applyBorder="1" applyAlignment="1">
      <alignment horizontal="left" vertical="center" wrapText="1"/>
    </xf>
    <xf numFmtId="188" fontId="7" fillId="0" borderId="18" xfId="153" applyNumberFormat="1" applyFont="1" applyFill="1" applyBorder="1" applyAlignment="1">
      <alignment horizontal="left" vertical="center"/>
      <protection/>
    </xf>
    <xf numFmtId="0" fontId="95" fillId="0" borderId="16" xfId="0" applyFont="1" applyFill="1" applyBorder="1" applyAlignment="1">
      <alignment horizontal="left" vertical="center" wrapText="1"/>
    </xf>
    <xf numFmtId="188" fontId="28" fillId="32" borderId="16" xfId="0" applyNumberFormat="1" applyFont="1" applyFill="1" applyBorder="1" applyAlignment="1">
      <alignment horizontal="left" vertical="center" wrapText="1"/>
    </xf>
    <xf numFmtId="0" fontId="28" fillId="32" borderId="16" xfId="0" applyFont="1" applyFill="1" applyBorder="1" applyAlignment="1">
      <alignment horizontal="left" vertical="center"/>
    </xf>
    <xf numFmtId="0" fontId="26" fillId="0" borderId="0" xfId="0" applyFont="1" applyAlignment="1">
      <alignment horizontal="center" vertical="center"/>
    </xf>
    <xf numFmtId="2" fontId="0" fillId="0" borderId="0" xfId="0" applyNumberFormat="1" applyAlignment="1">
      <alignment/>
    </xf>
    <xf numFmtId="2" fontId="28" fillId="0" borderId="14" xfId="0" applyNumberFormat="1" applyFont="1" applyFill="1" applyBorder="1" applyAlignment="1">
      <alignment horizontal="left" vertical="center"/>
    </xf>
    <xf numFmtId="2" fontId="11" fillId="0" borderId="14" xfId="0" applyNumberFormat="1" applyFont="1" applyFill="1" applyBorder="1" applyAlignment="1">
      <alignment horizontal="left" vertical="center"/>
    </xf>
    <xf numFmtId="4" fontId="11" fillId="0" borderId="12" xfId="0" applyNumberFormat="1" applyFont="1" applyFill="1" applyBorder="1" applyAlignment="1">
      <alignment horizontal="left" vertical="center" wrapText="1"/>
    </xf>
    <xf numFmtId="0" fontId="44" fillId="0" borderId="0" xfId="0" applyFont="1" applyAlignment="1">
      <alignment horizontal="center" vertical="center"/>
    </xf>
    <xf numFmtId="0" fontId="44" fillId="32" borderId="0" xfId="0" applyNumberFormat="1" applyFont="1" applyFill="1" applyBorder="1" applyAlignment="1">
      <alignment horizontal="center" vertical="center" wrapText="1"/>
    </xf>
    <xf numFmtId="0" fontId="8" fillId="0" borderId="0" xfId="0" applyFont="1" applyAlignment="1">
      <alignment vertical="center"/>
    </xf>
    <xf numFmtId="4" fontId="7" fillId="32" borderId="0" xfId="0" applyNumberFormat="1" applyFont="1" applyFill="1" applyBorder="1" applyAlignment="1">
      <alignment vertical="center" wrapText="1"/>
    </xf>
    <xf numFmtId="0" fontId="45" fillId="0" borderId="12" xfId="0" applyFont="1" applyBorder="1" applyAlignment="1">
      <alignment horizontal="center" vertical="center" wrapText="1"/>
    </xf>
    <xf numFmtId="0" fontId="6" fillId="0" borderId="0" xfId="0"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44" fillId="0" borderId="0" xfId="0" applyFont="1" applyFill="1" applyBorder="1" applyAlignment="1">
      <alignment horizontal="center" wrapText="1"/>
    </xf>
    <xf numFmtId="0" fontId="44" fillId="0" borderId="0" xfId="0" applyFont="1" applyFill="1" applyAlignment="1">
      <alignment horizontal="center" wrapText="1"/>
    </xf>
    <xf numFmtId="0" fontId="7"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0" xfId="0" applyFont="1" applyAlignment="1">
      <alignment horizontal="center" vertical="center" wrapText="1"/>
    </xf>
    <xf numFmtId="0" fontId="10" fillId="0" borderId="20" xfId="0" applyFont="1" applyFill="1" applyBorder="1" applyAlignment="1">
      <alignment horizontal="center" vertical="center" wrapText="1"/>
    </xf>
    <xf numFmtId="2" fontId="26" fillId="0" borderId="0" xfId="0" applyNumberFormat="1" applyFont="1" applyAlignment="1">
      <alignment horizontal="center" vertical="center"/>
    </xf>
    <xf numFmtId="49" fontId="7" fillId="0" borderId="21"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xf>
    <xf numFmtId="49" fontId="28" fillId="0" borderId="13" xfId="0" applyNumberFormat="1" applyFont="1" applyFill="1" applyBorder="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1" fillId="0" borderId="0" xfId="0" applyFont="1" applyAlignment="1">
      <alignment horizontal="left" vertical="center"/>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32" fillId="0" borderId="14" xfId="0" applyFont="1" applyBorder="1" applyAlignment="1">
      <alignment horizontal="left" vertical="center" wrapText="1"/>
    </xf>
    <xf numFmtId="0" fontId="34" fillId="0" borderId="14" xfId="0" applyFont="1" applyBorder="1" applyAlignment="1">
      <alignment horizontal="left" vertical="center" wrapText="1"/>
    </xf>
    <xf numFmtId="0" fontId="95" fillId="0" borderId="17" xfId="0" applyFont="1" applyFill="1" applyBorder="1" applyAlignment="1">
      <alignment horizontal="center" vertical="center" wrapText="1"/>
    </xf>
    <xf numFmtId="49" fontId="95" fillId="0" borderId="21" xfId="0" applyNumberFormat="1" applyFont="1" applyFill="1" applyBorder="1" applyAlignment="1">
      <alignment horizontal="center" vertical="center"/>
    </xf>
    <xf numFmtId="49" fontId="95" fillId="0" borderId="13" xfId="0" applyNumberFormat="1" applyFont="1" applyFill="1" applyBorder="1" applyAlignment="1">
      <alignment horizontal="center" vertical="center"/>
    </xf>
    <xf numFmtId="0" fontId="95" fillId="0" borderId="12" xfId="0" applyFont="1" applyFill="1" applyBorder="1" applyAlignment="1">
      <alignment horizontal="center" vertical="center" wrapText="1"/>
    </xf>
    <xf numFmtId="0" fontId="95" fillId="0" borderId="19" xfId="0" applyFont="1" applyFill="1" applyBorder="1" applyAlignment="1">
      <alignment horizontal="center" vertical="center" wrapText="1"/>
    </xf>
    <xf numFmtId="0" fontId="95" fillId="0" borderId="14" xfId="0"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7" xfId="0" applyFont="1" applyBorder="1" applyAlignment="1">
      <alignment horizontal="center" vertical="center"/>
    </xf>
    <xf numFmtId="0" fontId="28" fillId="0" borderId="12"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13" xfId="0" applyFont="1" applyBorder="1" applyAlignment="1">
      <alignment horizontal="center" vertical="center"/>
    </xf>
    <xf numFmtId="0" fontId="28" fillId="0" borderId="17"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49" fontId="28" fillId="0" borderId="21" xfId="0" applyNumberFormat="1" applyFont="1" applyFill="1" applyBorder="1" applyAlignment="1">
      <alignment horizontal="center" vertical="center"/>
    </xf>
    <xf numFmtId="49" fontId="28" fillId="0" borderId="13"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0" fillId="0" borderId="0"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2" xfId="0" applyFont="1" applyBorder="1" applyAlignment="1">
      <alignment horizontal="left" vertical="center" wrapText="1"/>
    </xf>
    <xf numFmtId="0" fontId="28" fillId="0" borderId="12" xfId="0" applyFont="1" applyBorder="1" applyAlignment="1">
      <alignment horizontal="left" vertical="center" wrapText="1"/>
    </xf>
    <xf numFmtId="190" fontId="11" fillId="0" borderId="12"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xf>
    <xf numFmtId="0" fontId="11" fillId="0" borderId="12" xfId="73" applyFont="1" applyFill="1" applyBorder="1" applyAlignment="1">
      <alignment horizontal="center" vertical="center"/>
      <protection/>
    </xf>
    <xf numFmtId="0" fontId="28" fillId="0" borderId="17" xfId="140" applyFont="1" applyFill="1" applyBorder="1" applyAlignment="1">
      <alignment horizontal="center" vertical="center" wrapText="1"/>
      <protection/>
    </xf>
    <xf numFmtId="0" fontId="28" fillId="0" borderId="12" xfId="140" applyFont="1" applyFill="1" applyBorder="1" applyAlignment="1">
      <alignment horizontal="center" vertical="center" wrapText="1"/>
      <protection/>
    </xf>
    <xf numFmtId="0" fontId="28" fillId="0" borderId="17" xfId="140" applyFont="1" applyFill="1" applyBorder="1" applyAlignment="1">
      <alignment horizontal="center" vertical="center"/>
      <protection/>
    </xf>
    <xf numFmtId="0" fontId="26" fillId="0" borderId="0" xfId="0" applyFont="1" applyFill="1" applyAlignment="1">
      <alignment horizontal="center" vertical="center"/>
    </xf>
    <xf numFmtId="0" fontId="23" fillId="0" borderId="0" xfId="0" applyFont="1" applyFill="1" applyBorder="1" applyAlignment="1">
      <alignment horizontal="center" vertical="center" wrapText="1"/>
    </xf>
    <xf numFmtId="0" fontId="42" fillId="0" borderId="26" xfId="0" applyFont="1" applyFill="1" applyBorder="1" applyAlignment="1">
      <alignment horizontal="center" vertical="center"/>
    </xf>
    <xf numFmtId="0" fontId="28" fillId="0" borderId="19" xfId="140" applyFont="1" applyFill="1" applyBorder="1" applyAlignment="1">
      <alignment horizontal="center" vertical="center" wrapText="1"/>
      <protection/>
    </xf>
    <xf numFmtId="0" fontId="28" fillId="0" borderId="14" xfId="140" applyFont="1" applyFill="1" applyBorder="1" applyAlignment="1">
      <alignment horizontal="center" vertical="center" wrapText="1"/>
      <protection/>
    </xf>
    <xf numFmtId="0" fontId="28" fillId="0" borderId="21" xfId="140" applyNumberFormat="1" applyFont="1" applyFill="1" applyBorder="1" applyAlignment="1">
      <alignment horizontal="center" vertical="center"/>
      <protection/>
    </xf>
    <xf numFmtId="0" fontId="28" fillId="0" borderId="13" xfId="140" applyNumberFormat="1" applyFont="1" applyFill="1" applyBorder="1" applyAlignment="1">
      <alignment horizontal="center" vertical="center"/>
      <protection/>
    </xf>
    <xf numFmtId="2" fontId="28" fillId="0" borderId="17" xfId="150" applyNumberFormat="1" applyFont="1" applyFill="1" applyBorder="1" applyAlignment="1">
      <alignment horizontal="center" vertical="center" wrapText="1"/>
      <protection/>
    </xf>
    <xf numFmtId="2" fontId="28" fillId="0" borderId="12" xfId="150" applyNumberFormat="1" applyFont="1" applyFill="1" applyBorder="1" applyAlignment="1">
      <alignment horizontal="center" vertical="center" wrapText="1"/>
      <protection/>
    </xf>
    <xf numFmtId="0" fontId="44" fillId="0" borderId="0" xfId="0" applyFont="1" applyAlignment="1">
      <alignment horizontal="center" vertical="center"/>
    </xf>
    <xf numFmtId="0" fontId="25" fillId="0" borderId="0" xfId="0" applyFont="1" applyFill="1" applyBorder="1" applyAlignment="1">
      <alignment horizontal="center" vertical="center" wrapText="1"/>
    </xf>
    <xf numFmtId="0" fontId="11" fillId="32" borderId="0" xfId="0" applyNumberFormat="1" applyFont="1" applyFill="1" applyBorder="1" applyAlignment="1">
      <alignment horizontal="left" vertical="center" wrapText="1"/>
    </xf>
    <xf numFmtId="0" fontId="44" fillId="32" borderId="0"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32" borderId="17" xfId="0" applyFont="1" applyFill="1" applyBorder="1" applyAlignment="1">
      <alignment horizontal="center" vertical="center" wrapText="1"/>
    </xf>
    <xf numFmtId="0" fontId="7" fillId="32" borderId="12" xfId="0" applyFont="1" applyFill="1" applyBorder="1" applyAlignment="1">
      <alignment horizontal="center" vertical="center" wrapText="1"/>
    </xf>
    <xf numFmtId="4" fontId="7" fillId="32" borderId="17" xfId="0" applyNumberFormat="1" applyFont="1" applyFill="1" applyBorder="1" applyAlignment="1">
      <alignment horizontal="center" vertical="center" wrapText="1"/>
    </xf>
    <xf numFmtId="4" fontId="7" fillId="32" borderId="12" xfId="0" applyNumberFormat="1" applyFont="1" applyFill="1" applyBorder="1" applyAlignment="1">
      <alignment horizontal="center" vertical="center" wrapText="1"/>
    </xf>
    <xf numFmtId="180" fontId="28" fillId="32" borderId="15" xfId="152" applyNumberFormat="1" applyFont="1" applyFill="1" applyBorder="1" applyAlignment="1">
      <alignment horizontal="center" vertical="center" wrapText="1"/>
      <protection/>
    </xf>
    <xf numFmtId="180" fontId="28" fillId="32" borderId="16" xfId="152" applyNumberFormat="1" applyFont="1" applyFill="1" applyBorder="1" applyAlignment="1">
      <alignment horizontal="center" vertical="center" wrapText="1"/>
      <protection/>
    </xf>
    <xf numFmtId="0" fontId="25" fillId="0" borderId="20"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14" xfId="0" applyFont="1" applyFill="1" applyBorder="1" applyAlignment="1">
      <alignment horizontal="center" vertical="center" wrapText="1"/>
    </xf>
    <xf numFmtId="49" fontId="7" fillId="32" borderId="21" xfId="0" applyNumberFormat="1" applyFont="1" applyFill="1" applyBorder="1" applyAlignment="1">
      <alignment horizontal="center" vertical="center" wrapText="1"/>
    </xf>
    <xf numFmtId="49" fontId="7" fillId="32" borderId="13" xfId="0" applyNumberFormat="1" applyFont="1" applyFill="1" applyBorder="1" applyAlignment="1">
      <alignment horizontal="center" vertical="center" wrapText="1"/>
    </xf>
    <xf numFmtId="0" fontId="6" fillId="32" borderId="0" xfId="0" applyFont="1" applyFill="1" applyBorder="1" applyAlignment="1">
      <alignment horizontal="center"/>
    </xf>
    <xf numFmtId="0" fontId="25" fillId="32" borderId="20" xfId="0" applyFont="1" applyFill="1" applyBorder="1" applyAlignment="1">
      <alignment horizontal="center" vertical="center"/>
    </xf>
    <xf numFmtId="0" fontId="6" fillId="0" borderId="0" xfId="0" applyFont="1" applyAlignment="1">
      <alignment horizontal="center" vertical="center" wrapText="1"/>
    </xf>
    <xf numFmtId="0" fontId="11" fillId="0" borderId="14"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28" fillId="0" borderId="19" xfId="73" applyFont="1" applyBorder="1" applyAlignment="1">
      <alignment horizontal="center" vertical="center" wrapText="1"/>
      <protection/>
    </xf>
    <xf numFmtId="0" fontId="28" fillId="0" borderId="14" xfId="73" applyFont="1" applyBorder="1" applyAlignment="1">
      <alignment horizontal="center" vertical="center"/>
      <protection/>
    </xf>
    <xf numFmtId="186" fontId="21" fillId="0" borderId="0" xfId="73" applyNumberFormat="1" applyFont="1" applyAlignment="1">
      <alignment horizontal="center" vertical="center" wrapText="1"/>
      <protection/>
    </xf>
    <xf numFmtId="0" fontId="28" fillId="0" borderId="21" xfId="73" applyNumberFormat="1" applyFont="1" applyFill="1" applyBorder="1" applyAlignment="1">
      <alignment horizontal="center" vertical="center"/>
      <protection/>
    </xf>
    <xf numFmtId="0" fontId="28" fillId="0" borderId="13" xfId="73" applyNumberFormat="1" applyFont="1" applyFill="1" applyBorder="1" applyAlignment="1">
      <alignment horizontal="center" vertical="center"/>
      <protection/>
    </xf>
    <xf numFmtId="2" fontId="28" fillId="0" borderId="17" xfId="149" applyNumberFormat="1" applyFont="1" applyFill="1" applyBorder="1" applyAlignment="1">
      <alignment horizontal="center" vertical="center" wrapText="1"/>
      <protection/>
    </xf>
    <xf numFmtId="2" fontId="28" fillId="0" borderId="12" xfId="149" applyNumberFormat="1" applyFont="1" applyFill="1" applyBorder="1" applyAlignment="1">
      <alignment horizontal="center" vertical="center" wrapText="1"/>
      <protection/>
    </xf>
    <xf numFmtId="0" fontId="28" fillId="0" borderId="17" xfId="73" applyFont="1" applyFill="1" applyBorder="1" applyAlignment="1">
      <alignment horizontal="center" vertical="center" wrapText="1"/>
      <protection/>
    </xf>
    <xf numFmtId="0" fontId="28" fillId="0" borderId="12" xfId="73" applyFont="1" applyFill="1" applyBorder="1" applyAlignment="1">
      <alignment horizontal="center" vertical="center" wrapText="1"/>
      <protection/>
    </xf>
    <xf numFmtId="4" fontId="11" fillId="0" borderId="14" xfId="0" applyNumberFormat="1" applyFont="1" applyFill="1" applyBorder="1" applyAlignment="1">
      <alignment horizontal="left" vertical="center" wrapText="1"/>
    </xf>
    <xf numFmtId="0" fontId="28" fillId="0" borderId="17" xfId="73" applyFont="1" applyBorder="1" applyAlignment="1">
      <alignment horizontal="center" vertical="center" wrapText="1"/>
      <protection/>
    </xf>
    <xf numFmtId="49" fontId="11" fillId="0" borderId="21"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6" fillId="0" borderId="0" xfId="0" applyFont="1" applyAlignment="1">
      <alignment horizontal="center" vertical="center"/>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5" xfId="0" applyFont="1" applyFill="1" applyBorder="1" applyAlignment="1">
      <alignment horizontal="center" vertical="center" wrapText="1"/>
    </xf>
  </cellXfs>
  <cellStyles count="1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12 2" xfId="61"/>
    <cellStyle name="Normal 13" xfId="62"/>
    <cellStyle name="Normal 13 2" xfId="63"/>
    <cellStyle name="Normal 14" xfId="64"/>
    <cellStyle name="Normal 14 2" xfId="65"/>
    <cellStyle name="Normal 14 3" xfId="66"/>
    <cellStyle name="Normal 15" xfId="67"/>
    <cellStyle name="Normal 15 2" xfId="68"/>
    <cellStyle name="Normal 17" xfId="69"/>
    <cellStyle name="Normal 17 2" xfId="70"/>
    <cellStyle name="Normal 18" xfId="71"/>
    <cellStyle name="Normal 18 2" xfId="72"/>
    <cellStyle name="Normal 2" xfId="73"/>
    <cellStyle name="Normal 2 2" xfId="74"/>
    <cellStyle name="Normal 2 2 2" xfId="75"/>
    <cellStyle name="Normal 2 3" xfId="76"/>
    <cellStyle name="Normal 2 3 2" xfId="77"/>
    <cellStyle name="Normal 21" xfId="78"/>
    <cellStyle name="Normal 21 2" xfId="79"/>
    <cellStyle name="Normal 22" xfId="80"/>
    <cellStyle name="Normal 22 2" xfId="81"/>
    <cellStyle name="Normal 23" xfId="82"/>
    <cellStyle name="Normal 23 2" xfId="83"/>
    <cellStyle name="Normal 24" xfId="84"/>
    <cellStyle name="Normal 24 2" xfId="85"/>
    <cellStyle name="Normal 25" xfId="86"/>
    <cellStyle name="Normal 25 2" xfId="87"/>
    <cellStyle name="Normal 27" xfId="88"/>
    <cellStyle name="Normal 27 2" xfId="89"/>
    <cellStyle name="Normal 29" xfId="90"/>
    <cellStyle name="Normal 3" xfId="91"/>
    <cellStyle name="Normal 3 2" xfId="92"/>
    <cellStyle name="Normal 3 2 2" xfId="93"/>
    <cellStyle name="Normal 30" xfId="94"/>
    <cellStyle name="Normal 31" xfId="95"/>
    <cellStyle name="Normal 31 2" xfId="96"/>
    <cellStyle name="Normal 32" xfId="97"/>
    <cellStyle name="Normal 32 2" xfId="98"/>
    <cellStyle name="Normal 33" xfId="99"/>
    <cellStyle name="Normal 34" xfId="100"/>
    <cellStyle name="Normal 35" xfId="101"/>
    <cellStyle name="Normal 36" xfId="102"/>
    <cellStyle name="Normal 38" xfId="103"/>
    <cellStyle name="Normal 38 2" xfId="104"/>
    <cellStyle name="Normal 39" xfId="105"/>
    <cellStyle name="Normal 39 2" xfId="106"/>
    <cellStyle name="Normal 4" xfId="107"/>
    <cellStyle name="Normal 4 2" xfId="108"/>
    <cellStyle name="Normal 4 2 2" xfId="109"/>
    <cellStyle name="Normal 40" xfId="110"/>
    <cellStyle name="Normal 40 2" xfId="111"/>
    <cellStyle name="Normal 41" xfId="112"/>
    <cellStyle name="Normal 41 2" xfId="113"/>
    <cellStyle name="Normal 42" xfId="114"/>
    <cellStyle name="Normal 42 2" xfId="115"/>
    <cellStyle name="Normal 43" xfId="116"/>
    <cellStyle name="Normal 43 2" xfId="117"/>
    <cellStyle name="Normal 44" xfId="118"/>
    <cellStyle name="Normal 44 2" xfId="119"/>
    <cellStyle name="Normal 45" xfId="120"/>
    <cellStyle name="Normal 45 2" xfId="121"/>
    <cellStyle name="Normal 46" xfId="122"/>
    <cellStyle name="Normal 46 2" xfId="123"/>
    <cellStyle name="Normal 47" xfId="124"/>
    <cellStyle name="Normal 47 2" xfId="125"/>
    <cellStyle name="Normal 48" xfId="126"/>
    <cellStyle name="Normal 48 2" xfId="127"/>
    <cellStyle name="Normal 49" xfId="128"/>
    <cellStyle name="Normal 49 2" xfId="129"/>
    <cellStyle name="Normal 5" xfId="130"/>
    <cellStyle name="Normal 50" xfId="131"/>
    <cellStyle name="Normal 50 2" xfId="132"/>
    <cellStyle name="Normal 51" xfId="133"/>
    <cellStyle name="Normal 51 2" xfId="134"/>
    <cellStyle name="Normal 52" xfId="135"/>
    <cellStyle name="Normal 52 2" xfId="136"/>
    <cellStyle name="Normal 6" xfId="137"/>
    <cellStyle name="Normal 6 2" xfId="138"/>
    <cellStyle name="Normal 6 2 2" xfId="139"/>
    <cellStyle name="Normal 7" xfId="140"/>
    <cellStyle name="Normal 7 2" xfId="141"/>
    <cellStyle name="Normal 8" xfId="142"/>
    <cellStyle name="Normal 8 2" xfId="143"/>
    <cellStyle name="Normal 8 2 2" xfId="144"/>
    <cellStyle name="Normal_Bieu mau (CV )" xfId="145"/>
    <cellStyle name="Normal_Mau Bieu KH cap huyen Vu quang11.11" xfId="146"/>
    <cellStyle name="Normal_Mau Bieu KH câp huyen(Anh) 12_11" xfId="147"/>
    <cellStyle name="Normal_Sheet1" xfId="148"/>
    <cellStyle name="Normal_Sheet1 2" xfId="149"/>
    <cellStyle name="Normal_Sheet1 3" xfId="150"/>
    <cellStyle name="Normal_Sheet1_1" xfId="151"/>
    <cellStyle name="Normal_Sheet1_2" xfId="152"/>
    <cellStyle name="Normal_TT.GR HT-QH " xfId="153"/>
    <cellStyle name="Note" xfId="154"/>
    <cellStyle name="Output" xfId="155"/>
    <cellStyle name="Percent" xfId="156"/>
    <cellStyle name="Title" xfId="157"/>
    <cellStyle name="Total" xfId="158"/>
    <cellStyle name="Warning Text" xfId="159"/>
  </cellStyles>
  <dxfs count="3">
    <dxf>
      <font>
        <color indexed="9"/>
      </font>
    </dxf>
    <dxf>
      <font>
        <color indexed="9"/>
      </font>
      <fill>
        <patternFill>
          <fgColor indexed="6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3</xdr:row>
      <xdr:rowOff>38100</xdr:rowOff>
    </xdr:from>
    <xdr:to>
      <xdr:col>2</xdr:col>
      <xdr:colOff>381000</xdr:colOff>
      <xdr:row>3</xdr:row>
      <xdr:rowOff>38100</xdr:rowOff>
    </xdr:to>
    <xdr:sp>
      <xdr:nvSpPr>
        <xdr:cNvPr id="1" name="Line 1"/>
        <xdr:cNvSpPr>
          <a:spLocks/>
        </xdr:cNvSpPr>
      </xdr:nvSpPr>
      <xdr:spPr>
        <a:xfrm flipV="1">
          <a:off x="771525" y="51435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3</xdr:row>
      <xdr:rowOff>38100</xdr:rowOff>
    </xdr:from>
    <xdr:to>
      <xdr:col>12</xdr:col>
      <xdr:colOff>114300</xdr:colOff>
      <xdr:row>3</xdr:row>
      <xdr:rowOff>38100</xdr:rowOff>
    </xdr:to>
    <xdr:sp>
      <xdr:nvSpPr>
        <xdr:cNvPr id="2" name="Line 1"/>
        <xdr:cNvSpPr>
          <a:spLocks/>
        </xdr:cNvSpPr>
      </xdr:nvSpPr>
      <xdr:spPr>
        <a:xfrm>
          <a:off x="6086475" y="51435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209550</xdr:rowOff>
    </xdr:from>
    <xdr:to>
      <xdr:col>3</xdr:col>
      <xdr:colOff>219075</xdr:colOff>
      <xdr:row>1</xdr:row>
      <xdr:rowOff>209550</xdr:rowOff>
    </xdr:to>
    <xdr:sp>
      <xdr:nvSpPr>
        <xdr:cNvPr id="1" name="Straight Connector 1"/>
        <xdr:cNvSpPr>
          <a:spLocks/>
        </xdr:cNvSpPr>
      </xdr:nvSpPr>
      <xdr:spPr>
        <a:xfrm>
          <a:off x="542925" y="419100"/>
          <a:ext cx="1466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190500</xdr:colOff>
      <xdr:row>2</xdr:row>
      <xdr:rowOff>19050</xdr:rowOff>
    </xdr:from>
    <xdr:to>
      <xdr:col>14</xdr:col>
      <xdr:colOff>333375</xdr:colOff>
      <xdr:row>2</xdr:row>
      <xdr:rowOff>19050</xdr:rowOff>
    </xdr:to>
    <xdr:sp>
      <xdr:nvSpPr>
        <xdr:cNvPr id="2" name="Straight Connector 2"/>
        <xdr:cNvSpPr>
          <a:spLocks/>
        </xdr:cNvSpPr>
      </xdr:nvSpPr>
      <xdr:spPr>
        <a:xfrm>
          <a:off x="6486525" y="438150"/>
          <a:ext cx="1457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2</xdr:row>
      <xdr:rowOff>19050</xdr:rowOff>
    </xdr:from>
    <xdr:to>
      <xdr:col>2</xdr:col>
      <xdr:colOff>257175</xdr:colOff>
      <xdr:row>2</xdr:row>
      <xdr:rowOff>19050</xdr:rowOff>
    </xdr:to>
    <xdr:sp>
      <xdr:nvSpPr>
        <xdr:cNvPr id="1" name="Straight Connector 1"/>
        <xdr:cNvSpPr>
          <a:spLocks/>
        </xdr:cNvSpPr>
      </xdr:nvSpPr>
      <xdr:spPr>
        <a:xfrm>
          <a:off x="981075" y="438150"/>
          <a:ext cx="1314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342900</xdr:colOff>
      <xdr:row>2</xdr:row>
      <xdr:rowOff>19050</xdr:rowOff>
    </xdr:from>
    <xdr:to>
      <xdr:col>14</xdr:col>
      <xdr:colOff>428625</xdr:colOff>
      <xdr:row>2</xdr:row>
      <xdr:rowOff>19050</xdr:rowOff>
    </xdr:to>
    <xdr:sp>
      <xdr:nvSpPr>
        <xdr:cNvPr id="2" name="Straight Connector 2"/>
        <xdr:cNvSpPr>
          <a:spLocks/>
        </xdr:cNvSpPr>
      </xdr:nvSpPr>
      <xdr:spPr>
        <a:xfrm>
          <a:off x="6638925" y="438150"/>
          <a:ext cx="1562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2</xdr:row>
      <xdr:rowOff>19050</xdr:rowOff>
    </xdr:from>
    <xdr:to>
      <xdr:col>2</xdr:col>
      <xdr:colOff>257175</xdr:colOff>
      <xdr:row>2</xdr:row>
      <xdr:rowOff>19050</xdr:rowOff>
    </xdr:to>
    <xdr:sp>
      <xdr:nvSpPr>
        <xdr:cNvPr id="1" name="Straight Connector 1"/>
        <xdr:cNvSpPr>
          <a:spLocks/>
        </xdr:cNvSpPr>
      </xdr:nvSpPr>
      <xdr:spPr>
        <a:xfrm>
          <a:off x="962025" y="438150"/>
          <a:ext cx="125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342900</xdr:colOff>
      <xdr:row>2</xdr:row>
      <xdr:rowOff>19050</xdr:rowOff>
    </xdr:from>
    <xdr:to>
      <xdr:col>14</xdr:col>
      <xdr:colOff>419100</xdr:colOff>
      <xdr:row>2</xdr:row>
      <xdr:rowOff>19050</xdr:rowOff>
    </xdr:to>
    <xdr:sp>
      <xdr:nvSpPr>
        <xdr:cNvPr id="2" name="Straight Connector 2"/>
        <xdr:cNvSpPr>
          <a:spLocks/>
        </xdr:cNvSpPr>
      </xdr:nvSpPr>
      <xdr:spPr>
        <a:xfrm>
          <a:off x="6343650" y="438150"/>
          <a:ext cx="1590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9525</xdr:rowOff>
    </xdr:from>
    <xdr:to>
      <xdr:col>3</xdr:col>
      <xdr:colOff>47625</xdr:colOff>
      <xdr:row>2</xdr:row>
      <xdr:rowOff>9525</xdr:rowOff>
    </xdr:to>
    <xdr:sp>
      <xdr:nvSpPr>
        <xdr:cNvPr id="1" name="Straight Connector 1"/>
        <xdr:cNvSpPr>
          <a:spLocks/>
        </xdr:cNvSpPr>
      </xdr:nvSpPr>
      <xdr:spPr>
        <a:xfrm>
          <a:off x="723900" y="485775"/>
          <a:ext cx="1209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2</xdr:row>
      <xdr:rowOff>19050</xdr:rowOff>
    </xdr:from>
    <xdr:to>
      <xdr:col>14</xdr:col>
      <xdr:colOff>628650</xdr:colOff>
      <xdr:row>2</xdr:row>
      <xdr:rowOff>19050</xdr:rowOff>
    </xdr:to>
    <xdr:sp>
      <xdr:nvSpPr>
        <xdr:cNvPr id="2" name="Straight Connector 2"/>
        <xdr:cNvSpPr>
          <a:spLocks/>
        </xdr:cNvSpPr>
      </xdr:nvSpPr>
      <xdr:spPr>
        <a:xfrm>
          <a:off x="6143625" y="495300"/>
          <a:ext cx="1590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9525</xdr:rowOff>
    </xdr:from>
    <xdr:to>
      <xdr:col>3</xdr:col>
      <xdr:colOff>57150</xdr:colOff>
      <xdr:row>2</xdr:row>
      <xdr:rowOff>9525</xdr:rowOff>
    </xdr:to>
    <xdr:sp>
      <xdr:nvSpPr>
        <xdr:cNvPr id="1" name="Straight Connector 1"/>
        <xdr:cNvSpPr>
          <a:spLocks/>
        </xdr:cNvSpPr>
      </xdr:nvSpPr>
      <xdr:spPr>
        <a:xfrm>
          <a:off x="723900" y="428625"/>
          <a:ext cx="125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2</xdr:row>
      <xdr:rowOff>9525</xdr:rowOff>
    </xdr:from>
    <xdr:to>
      <xdr:col>14</xdr:col>
      <xdr:colOff>133350</xdr:colOff>
      <xdr:row>2</xdr:row>
      <xdr:rowOff>9525</xdr:rowOff>
    </xdr:to>
    <xdr:sp>
      <xdr:nvSpPr>
        <xdr:cNvPr id="2" name="Straight Connector 2"/>
        <xdr:cNvSpPr>
          <a:spLocks/>
        </xdr:cNvSpPr>
      </xdr:nvSpPr>
      <xdr:spPr>
        <a:xfrm>
          <a:off x="6438900" y="428625"/>
          <a:ext cx="1676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9525</xdr:rowOff>
    </xdr:from>
    <xdr:to>
      <xdr:col>3</xdr:col>
      <xdr:colOff>47625</xdr:colOff>
      <xdr:row>2</xdr:row>
      <xdr:rowOff>9525</xdr:rowOff>
    </xdr:to>
    <xdr:sp>
      <xdr:nvSpPr>
        <xdr:cNvPr id="1" name="Straight Connector 1"/>
        <xdr:cNvSpPr>
          <a:spLocks/>
        </xdr:cNvSpPr>
      </xdr:nvSpPr>
      <xdr:spPr>
        <a:xfrm>
          <a:off x="657225" y="428625"/>
          <a:ext cx="1600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266700</xdr:colOff>
      <xdr:row>2</xdr:row>
      <xdr:rowOff>9525</xdr:rowOff>
    </xdr:from>
    <xdr:to>
      <xdr:col>14</xdr:col>
      <xdr:colOff>447675</xdr:colOff>
      <xdr:row>2</xdr:row>
      <xdr:rowOff>9525</xdr:rowOff>
    </xdr:to>
    <xdr:sp>
      <xdr:nvSpPr>
        <xdr:cNvPr id="2" name="Straight Connector 2"/>
        <xdr:cNvSpPr>
          <a:spLocks/>
        </xdr:cNvSpPr>
      </xdr:nvSpPr>
      <xdr:spPr>
        <a:xfrm>
          <a:off x="6429375" y="428625"/>
          <a:ext cx="1400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38100</xdr:rowOff>
    </xdr:from>
    <xdr:to>
      <xdr:col>2</xdr:col>
      <xdr:colOff>381000</xdr:colOff>
      <xdr:row>2</xdr:row>
      <xdr:rowOff>38100</xdr:rowOff>
    </xdr:to>
    <xdr:sp>
      <xdr:nvSpPr>
        <xdr:cNvPr id="1" name="Line 1"/>
        <xdr:cNvSpPr>
          <a:spLocks/>
        </xdr:cNvSpPr>
      </xdr:nvSpPr>
      <xdr:spPr>
        <a:xfrm flipV="1">
          <a:off x="695325" y="4572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2</xdr:row>
      <xdr:rowOff>47625</xdr:rowOff>
    </xdr:from>
    <xdr:to>
      <xdr:col>13</xdr:col>
      <xdr:colOff>95250</xdr:colOff>
      <xdr:row>2</xdr:row>
      <xdr:rowOff>47625</xdr:rowOff>
    </xdr:to>
    <xdr:sp>
      <xdr:nvSpPr>
        <xdr:cNvPr id="2" name="Line 1"/>
        <xdr:cNvSpPr>
          <a:spLocks/>
        </xdr:cNvSpPr>
      </xdr:nvSpPr>
      <xdr:spPr>
        <a:xfrm flipV="1">
          <a:off x="6124575" y="4667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38100</xdr:rowOff>
    </xdr:from>
    <xdr:to>
      <xdr:col>2</xdr:col>
      <xdr:colOff>152400</xdr:colOff>
      <xdr:row>2</xdr:row>
      <xdr:rowOff>38100</xdr:rowOff>
    </xdr:to>
    <xdr:sp>
      <xdr:nvSpPr>
        <xdr:cNvPr id="1" name="Line 1"/>
        <xdr:cNvSpPr>
          <a:spLocks/>
        </xdr:cNvSpPr>
      </xdr:nvSpPr>
      <xdr:spPr>
        <a:xfrm flipV="1">
          <a:off x="676275" y="45720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2</xdr:row>
      <xdr:rowOff>28575</xdr:rowOff>
    </xdr:from>
    <xdr:to>
      <xdr:col>12</xdr:col>
      <xdr:colOff>361950</xdr:colOff>
      <xdr:row>2</xdr:row>
      <xdr:rowOff>28575</xdr:rowOff>
    </xdr:to>
    <xdr:sp>
      <xdr:nvSpPr>
        <xdr:cNvPr id="2" name="Line 1"/>
        <xdr:cNvSpPr>
          <a:spLocks/>
        </xdr:cNvSpPr>
      </xdr:nvSpPr>
      <xdr:spPr>
        <a:xfrm>
          <a:off x="5924550" y="44767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19050</xdr:rowOff>
    </xdr:from>
    <xdr:to>
      <xdr:col>2</xdr:col>
      <xdr:colOff>247650</xdr:colOff>
      <xdr:row>2</xdr:row>
      <xdr:rowOff>19050</xdr:rowOff>
    </xdr:to>
    <xdr:sp>
      <xdr:nvSpPr>
        <xdr:cNvPr id="1" name="Line 1"/>
        <xdr:cNvSpPr>
          <a:spLocks/>
        </xdr:cNvSpPr>
      </xdr:nvSpPr>
      <xdr:spPr>
        <a:xfrm flipV="1">
          <a:off x="552450" y="4381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238125</xdr:colOff>
      <xdr:row>1</xdr:row>
      <xdr:rowOff>209550</xdr:rowOff>
    </xdr:from>
    <xdr:to>
      <xdr:col>14</xdr:col>
      <xdr:colOff>619125</xdr:colOff>
      <xdr:row>2</xdr:row>
      <xdr:rowOff>0</xdr:rowOff>
    </xdr:to>
    <xdr:sp>
      <xdr:nvSpPr>
        <xdr:cNvPr id="2" name="Line 1"/>
        <xdr:cNvSpPr>
          <a:spLocks/>
        </xdr:cNvSpPr>
      </xdr:nvSpPr>
      <xdr:spPr>
        <a:xfrm flipV="1">
          <a:off x="5648325" y="419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xdr:row>
      <xdr:rowOff>19050</xdr:rowOff>
    </xdr:from>
    <xdr:to>
      <xdr:col>2</xdr:col>
      <xdr:colOff>323850</xdr:colOff>
      <xdr:row>2</xdr:row>
      <xdr:rowOff>19050</xdr:rowOff>
    </xdr:to>
    <xdr:sp>
      <xdr:nvSpPr>
        <xdr:cNvPr id="1" name="Line 1"/>
        <xdr:cNvSpPr>
          <a:spLocks/>
        </xdr:cNvSpPr>
      </xdr:nvSpPr>
      <xdr:spPr>
        <a:xfrm flipV="1">
          <a:off x="523875" y="4381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xdr:row>
      <xdr:rowOff>9525</xdr:rowOff>
    </xdr:from>
    <xdr:to>
      <xdr:col>13</xdr:col>
      <xdr:colOff>381000</xdr:colOff>
      <xdr:row>2</xdr:row>
      <xdr:rowOff>9525</xdr:rowOff>
    </xdr:to>
    <xdr:sp>
      <xdr:nvSpPr>
        <xdr:cNvPr id="2" name="Line 1"/>
        <xdr:cNvSpPr>
          <a:spLocks/>
        </xdr:cNvSpPr>
      </xdr:nvSpPr>
      <xdr:spPr>
        <a:xfrm flipV="1">
          <a:off x="5934075" y="42862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28575</xdr:rowOff>
    </xdr:from>
    <xdr:to>
      <xdr:col>4</xdr:col>
      <xdr:colOff>123825</xdr:colOff>
      <xdr:row>2</xdr:row>
      <xdr:rowOff>28575</xdr:rowOff>
    </xdr:to>
    <xdr:sp>
      <xdr:nvSpPr>
        <xdr:cNvPr id="1" name="Line 1"/>
        <xdr:cNvSpPr>
          <a:spLocks/>
        </xdr:cNvSpPr>
      </xdr:nvSpPr>
      <xdr:spPr>
        <a:xfrm>
          <a:off x="676275" y="4286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400050</xdr:colOff>
      <xdr:row>2</xdr:row>
      <xdr:rowOff>9525</xdr:rowOff>
    </xdr:from>
    <xdr:to>
      <xdr:col>23</xdr:col>
      <xdr:colOff>152400</xdr:colOff>
      <xdr:row>2</xdr:row>
      <xdr:rowOff>9525</xdr:rowOff>
    </xdr:to>
    <xdr:sp>
      <xdr:nvSpPr>
        <xdr:cNvPr id="2" name="Line 1"/>
        <xdr:cNvSpPr>
          <a:spLocks/>
        </xdr:cNvSpPr>
      </xdr:nvSpPr>
      <xdr:spPr>
        <a:xfrm flipV="1">
          <a:off x="4543425"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38100</xdr:colOff>
      <xdr:row>2</xdr:row>
      <xdr:rowOff>19050</xdr:rowOff>
    </xdr:from>
    <xdr:to>
      <xdr:col>29</xdr:col>
      <xdr:colOff>152400</xdr:colOff>
      <xdr:row>2</xdr:row>
      <xdr:rowOff>19050</xdr:rowOff>
    </xdr:to>
    <xdr:sp>
      <xdr:nvSpPr>
        <xdr:cNvPr id="3" name="Line 1"/>
        <xdr:cNvSpPr>
          <a:spLocks/>
        </xdr:cNvSpPr>
      </xdr:nvSpPr>
      <xdr:spPr>
        <a:xfrm flipV="1">
          <a:off x="5676900" y="41910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2</xdr:row>
      <xdr:rowOff>0</xdr:rowOff>
    </xdr:from>
    <xdr:to>
      <xdr:col>3</xdr:col>
      <xdr:colOff>76200</xdr:colOff>
      <xdr:row>2</xdr:row>
      <xdr:rowOff>0</xdr:rowOff>
    </xdr:to>
    <xdr:sp>
      <xdr:nvSpPr>
        <xdr:cNvPr id="1" name="Line 1"/>
        <xdr:cNvSpPr>
          <a:spLocks/>
        </xdr:cNvSpPr>
      </xdr:nvSpPr>
      <xdr:spPr>
        <a:xfrm>
          <a:off x="981075" y="45720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2</xdr:row>
      <xdr:rowOff>28575</xdr:rowOff>
    </xdr:from>
    <xdr:to>
      <xdr:col>14</xdr:col>
      <xdr:colOff>533400</xdr:colOff>
      <xdr:row>2</xdr:row>
      <xdr:rowOff>28575</xdr:rowOff>
    </xdr:to>
    <xdr:sp>
      <xdr:nvSpPr>
        <xdr:cNvPr id="2" name="Line 1"/>
        <xdr:cNvSpPr>
          <a:spLocks/>
        </xdr:cNvSpPr>
      </xdr:nvSpPr>
      <xdr:spPr>
        <a:xfrm>
          <a:off x="6772275" y="48577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28575</xdr:rowOff>
    </xdr:from>
    <xdr:to>
      <xdr:col>1</xdr:col>
      <xdr:colOff>2066925</xdr:colOff>
      <xdr:row>2</xdr:row>
      <xdr:rowOff>28575</xdr:rowOff>
    </xdr:to>
    <xdr:sp>
      <xdr:nvSpPr>
        <xdr:cNvPr id="1" name="Line 1"/>
        <xdr:cNvSpPr>
          <a:spLocks/>
        </xdr:cNvSpPr>
      </xdr:nvSpPr>
      <xdr:spPr>
        <a:xfrm>
          <a:off x="885825" y="44767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2</xdr:row>
      <xdr:rowOff>28575</xdr:rowOff>
    </xdr:from>
    <xdr:to>
      <xdr:col>14</xdr:col>
      <xdr:colOff>152400</xdr:colOff>
      <xdr:row>2</xdr:row>
      <xdr:rowOff>28575</xdr:rowOff>
    </xdr:to>
    <xdr:sp>
      <xdr:nvSpPr>
        <xdr:cNvPr id="2" name="Line 1"/>
        <xdr:cNvSpPr>
          <a:spLocks/>
        </xdr:cNvSpPr>
      </xdr:nvSpPr>
      <xdr:spPr>
        <a:xfrm>
          <a:off x="6800850" y="4476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xdr:row>
      <xdr:rowOff>9525</xdr:rowOff>
    </xdr:from>
    <xdr:to>
      <xdr:col>1</xdr:col>
      <xdr:colOff>1866900</xdr:colOff>
      <xdr:row>2</xdr:row>
      <xdr:rowOff>9525</xdr:rowOff>
    </xdr:to>
    <xdr:sp>
      <xdr:nvSpPr>
        <xdr:cNvPr id="1" name="Straight Connector 2"/>
        <xdr:cNvSpPr>
          <a:spLocks/>
        </xdr:cNvSpPr>
      </xdr:nvSpPr>
      <xdr:spPr>
        <a:xfrm>
          <a:off x="704850" y="428625"/>
          <a:ext cx="1457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285750</xdr:colOff>
      <xdr:row>2</xdr:row>
      <xdr:rowOff>47625</xdr:rowOff>
    </xdr:from>
    <xdr:to>
      <xdr:col>15</xdr:col>
      <xdr:colOff>219075</xdr:colOff>
      <xdr:row>2</xdr:row>
      <xdr:rowOff>47625</xdr:rowOff>
    </xdr:to>
    <xdr:sp>
      <xdr:nvSpPr>
        <xdr:cNvPr id="2" name="Straight Connector 3"/>
        <xdr:cNvSpPr>
          <a:spLocks/>
        </xdr:cNvSpPr>
      </xdr:nvSpPr>
      <xdr:spPr>
        <a:xfrm>
          <a:off x="6162675" y="466725"/>
          <a:ext cx="1466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8"/>
  <sheetViews>
    <sheetView zoomScale="115" zoomScaleNormal="115" zoomScalePageLayoutView="0" workbookViewId="0" topLeftCell="A17">
      <selection activeCell="A7" sqref="A7:O7"/>
    </sheetView>
  </sheetViews>
  <sheetFormatPr defaultColWidth="9.140625" defaultRowHeight="12.75"/>
  <cols>
    <col min="1" max="1" width="5.140625" style="383" customWidth="1"/>
    <col min="2" max="2" width="18.00390625" style="383" customWidth="1"/>
    <col min="3" max="3" width="7.421875" style="405" customWidth="1"/>
    <col min="4" max="4" width="10.140625" style="388" customWidth="1"/>
    <col min="5" max="8" width="8.7109375" style="388" customWidth="1"/>
    <col min="9" max="9" width="12.8515625" style="388" customWidth="1"/>
    <col min="10" max="10" width="7.8515625" style="388" customWidth="1"/>
    <col min="11" max="11" width="8.57421875" style="388" customWidth="1"/>
    <col min="12" max="12" width="9.140625" style="388" customWidth="1"/>
    <col min="13" max="13" width="6.8515625" style="388" customWidth="1"/>
    <col min="14" max="14" width="9.140625" style="388" customWidth="1"/>
    <col min="15" max="15" width="10.28125" style="383" customWidth="1"/>
    <col min="16" max="16384" width="9.140625" style="383" customWidth="1"/>
  </cols>
  <sheetData>
    <row r="1" spans="1:15" ht="6" customHeight="1" hidden="1">
      <c r="A1" s="607"/>
      <c r="B1" s="607"/>
      <c r="C1" s="607"/>
      <c r="D1" s="607"/>
      <c r="E1" s="607"/>
      <c r="F1" s="607"/>
      <c r="G1" s="607"/>
      <c r="H1" s="607"/>
      <c r="I1" s="607"/>
      <c r="J1" s="607"/>
      <c r="K1" s="607"/>
      <c r="L1" s="607"/>
      <c r="M1" s="607"/>
      <c r="N1" s="607"/>
      <c r="O1" s="607"/>
    </row>
    <row r="2" spans="1:15" ht="18.75" customHeight="1">
      <c r="A2" s="610" t="s">
        <v>1806</v>
      </c>
      <c r="B2" s="610"/>
      <c r="C2" s="610"/>
      <c r="D2" s="610"/>
      <c r="E2" s="598"/>
      <c r="F2" s="598"/>
      <c r="G2" s="598"/>
      <c r="H2" s="611" t="s">
        <v>1807</v>
      </c>
      <c r="I2" s="611"/>
      <c r="J2" s="611"/>
      <c r="K2" s="611"/>
      <c r="L2" s="611"/>
      <c r="M2" s="611"/>
      <c r="N2" s="611"/>
      <c r="O2" s="611"/>
    </row>
    <row r="3" spans="1:15" ht="18.75" customHeight="1">
      <c r="A3" s="611" t="s">
        <v>1810</v>
      </c>
      <c r="B3" s="611"/>
      <c r="C3" s="611"/>
      <c r="D3" s="611"/>
      <c r="E3" s="598"/>
      <c r="F3" s="598"/>
      <c r="G3" s="598"/>
      <c r="H3" s="611" t="s">
        <v>1808</v>
      </c>
      <c r="I3" s="611"/>
      <c r="J3" s="611"/>
      <c r="K3" s="611"/>
      <c r="L3" s="611"/>
      <c r="M3" s="611"/>
      <c r="N3" s="611"/>
      <c r="O3" s="611"/>
    </row>
    <row r="4" spans="1:15" ht="18.75" customHeight="1">
      <c r="A4" s="7"/>
      <c r="B4" s="1"/>
      <c r="C4" s="1"/>
      <c r="D4" s="598"/>
      <c r="E4" s="598"/>
      <c r="F4" s="598"/>
      <c r="G4" s="598"/>
      <c r="H4" s="598"/>
      <c r="I4" s="598"/>
      <c r="J4" s="6"/>
      <c r="K4" s="1"/>
      <c r="L4" s="1"/>
      <c r="M4" s="1"/>
      <c r="N4" s="1"/>
      <c r="O4" s="1"/>
    </row>
    <row r="5" spans="1:15" ht="18.75" customHeight="1">
      <c r="A5" s="607" t="s">
        <v>1812</v>
      </c>
      <c r="B5" s="614"/>
      <c r="C5" s="614"/>
      <c r="D5" s="614"/>
      <c r="E5" s="614"/>
      <c r="F5" s="614"/>
      <c r="G5" s="614"/>
      <c r="H5" s="614"/>
      <c r="I5" s="614"/>
      <c r="J5" s="614"/>
      <c r="K5" s="614"/>
      <c r="L5" s="614"/>
      <c r="M5" s="614"/>
      <c r="N5" s="614"/>
      <c r="O5" s="614"/>
    </row>
    <row r="6" spans="1:15" ht="18.75" customHeight="1">
      <c r="A6" s="607" t="s">
        <v>1809</v>
      </c>
      <c r="B6" s="607"/>
      <c r="C6" s="607"/>
      <c r="D6" s="607"/>
      <c r="E6" s="607"/>
      <c r="F6" s="607"/>
      <c r="G6" s="607"/>
      <c r="H6" s="607"/>
      <c r="I6" s="607"/>
      <c r="J6" s="607"/>
      <c r="K6" s="607"/>
      <c r="L6" s="607"/>
      <c r="M6" s="607"/>
      <c r="N6" s="607"/>
      <c r="O6" s="607"/>
    </row>
    <row r="7" spans="1:15" ht="18.75" customHeight="1" thickBot="1">
      <c r="A7" s="615" t="s">
        <v>1817</v>
      </c>
      <c r="B7" s="615"/>
      <c r="C7" s="615"/>
      <c r="D7" s="615"/>
      <c r="E7" s="615"/>
      <c r="F7" s="615"/>
      <c r="G7" s="615"/>
      <c r="H7" s="615"/>
      <c r="I7" s="615"/>
      <c r="J7" s="615"/>
      <c r="K7" s="615"/>
      <c r="L7" s="615"/>
      <c r="M7" s="615"/>
      <c r="N7" s="615"/>
      <c r="O7" s="615"/>
    </row>
    <row r="8" spans="1:15" ht="26.25" customHeight="1" thickTop="1">
      <c r="A8" s="617" t="s">
        <v>0</v>
      </c>
      <c r="B8" s="619" t="s">
        <v>23</v>
      </c>
      <c r="C8" s="621" t="s">
        <v>36</v>
      </c>
      <c r="D8" s="608" t="s">
        <v>24</v>
      </c>
      <c r="E8" s="608" t="s">
        <v>40</v>
      </c>
      <c r="F8" s="608"/>
      <c r="G8" s="608"/>
      <c r="H8" s="608"/>
      <c r="I8" s="608" t="s">
        <v>38</v>
      </c>
      <c r="J8" s="608" t="s">
        <v>41</v>
      </c>
      <c r="K8" s="608"/>
      <c r="L8" s="608"/>
      <c r="M8" s="608"/>
      <c r="N8" s="608"/>
      <c r="O8" s="612" t="s">
        <v>4</v>
      </c>
    </row>
    <row r="9" spans="1:15" ht="58.5" customHeight="1">
      <c r="A9" s="618"/>
      <c r="B9" s="620"/>
      <c r="C9" s="622"/>
      <c r="D9" s="609"/>
      <c r="E9" s="5" t="s">
        <v>2</v>
      </c>
      <c r="F9" s="5" t="s">
        <v>1</v>
      </c>
      <c r="G9" s="5" t="s">
        <v>1410</v>
      </c>
      <c r="H9" s="5" t="s">
        <v>37</v>
      </c>
      <c r="I9" s="609"/>
      <c r="J9" s="5" t="s">
        <v>15</v>
      </c>
      <c r="K9" s="5" t="s">
        <v>7</v>
      </c>
      <c r="L9" s="5" t="s">
        <v>8</v>
      </c>
      <c r="M9" s="5" t="s">
        <v>9</v>
      </c>
      <c r="N9" s="5" t="s">
        <v>11</v>
      </c>
      <c r="O9" s="613"/>
    </row>
    <row r="10" spans="1:16" s="384" customFormat="1" ht="22.5">
      <c r="A10" s="48">
        <v>-1</v>
      </c>
      <c r="B10" s="4">
        <v>-2</v>
      </c>
      <c r="C10" s="4">
        <v>-3</v>
      </c>
      <c r="D10" s="4" t="s">
        <v>718</v>
      </c>
      <c r="E10" s="4">
        <v>-5</v>
      </c>
      <c r="F10" s="4">
        <v>-6</v>
      </c>
      <c r="G10" s="4">
        <v>-7</v>
      </c>
      <c r="H10" s="4">
        <v>-8</v>
      </c>
      <c r="I10" s="4" t="s">
        <v>39</v>
      </c>
      <c r="J10" s="4">
        <v>-10</v>
      </c>
      <c r="K10" s="4">
        <v>-11</v>
      </c>
      <c r="L10" s="4">
        <v>-12</v>
      </c>
      <c r="M10" s="4">
        <v>-13</v>
      </c>
      <c r="N10" s="4">
        <v>-14</v>
      </c>
      <c r="O10" s="49">
        <v>-15</v>
      </c>
      <c r="P10" s="385"/>
    </row>
    <row r="11" spans="1:16" ht="18" customHeight="1">
      <c r="A11" s="36">
        <v>1</v>
      </c>
      <c r="B11" s="2" t="s">
        <v>26</v>
      </c>
      <c r="C11" s="386">
        <f>'TP Ha Tinh'!A89</f>
        <v>65</v>
      </c>
      <c r="D11" s="371">
        <f>'TP Ha Tinh'!C90</f>
        <v>106.34557000000001</v>
      </c>
      <c r="E11" s="371">
        <f>'TP Ha Tinh'!D90</f>
        <v>91.71000000000001</v>
      </c>
      <c r="F11" s="371">
        <f>'TP Ha Tinh'!E90</f>
        <v>0</v>
      </c>
      <c r="G11" s="371">
        <f>'TP Ha Tinh'!F90</f>
        <v>0</v>
      </c>
      <c r="H11" s="371">
        <f>'TP Ha Tinh'!G90</f>
        <v>14.635569999999998</v>
      </c>
      <c r="I11" s="371">
        <f>'TP Ha Tinh'!I90</f>
        <v>306.064</v>
      </c>
      <c r="J11" s="371">
        <f>'TP Ha Tinh'!J90</f>
        <v>71.734</v>
      </c>
      <c r="K11" s="371">
        <f>'TP Ha Tinh'!K90</f>
        <v>58.529999999999994</v>
      </c>
      <c r="L11" s="371">
        <f>'TP Ha Tinh'!L90</f>
        <v>124.65</v>
      </c>
      <c r="M11" s="371">
        <f>'TP Ha Tinh'!M90</f>
        <v>21.270000000000003</v>
      </c>
      <c r="N11" s="371">
        <f>'TP Ha Tinh'!N90</f>
        <v>29.88</v>
      </c>
      <c r="O11" s="387"/>
      <c r="P11" s="388"/>
    </row>
    <row r="12" spans="1:16" ht="18" customHeight="1">
      <c r="A12" s="36">
        <v>2</v>
      </c>
      <c r="B12" s="2" t="s">
        <v>25</v>
      </c>
      <c r="C12" s="386">
        <f>'TX Hong Linh'!A24</f>
        <v>10</v>
      </c>
      <c r="D12" s="371">
        <f>'TX Hong Linh'!C25</f>
        <v>3.23</v>
      </c>
      <c r="E12" s="371">
        <f>'TX Hong Linh'!D25</f>
        <v>1.3800000000000001</v>
      </c>
      <c r="F12" s="371">
        <f>'TX Hong Linh'!E25</f>
        <v>0</v>
      </c>
      <c r="G12" s="371">
        <f>'TX Hong Linh'!F25</f>
        <v>0</v>
      </c>
      <c r="H12" s="371">
        <f>'TX Hong Linh'!G25</f>
        <v>1.85</v>
      </c>
      <c r="I12" s="371">
        <f>'TX Hong Linh'!I25</f>
        <v>3.57</v>
      </c>
      <c r="J12" s="371">
        <f>'TX Hong Linh'!J25</f>
        <v>0</v>
      </c>
      <c r="K12" s="371">
        <f>'TX Hong Linh'!K25</f>
        <v>0.64</v>
      </c>
      <c r="L12" s="371">
        <f>'TX Hong Linh'!L25</f>
        <v>2.9</v>
      </c>
      <c r="M12" s="371">
        <f>'TX Hong Linh'!M25</f>
        <v>0</v>
      </c>
      <c r="N12" s="371">
        <f>'TX Hong Linh'!N25</f>
        <v>0.03</v>
      </c>
      <c r="O12" s="389"/>
      <c r="P12" s="388"/>
    </row>
    <row r="13" spans="1:16" ht="18" customHeight="1">
      <c r="A13" s="36">
        <v>3</v>
      </c>
      <c r="B13" s="2" t="s">
        <v>45</v>
      </c>
      <c r="C13" s="386">
        <f>'TX Kỳ Anh'!A51</f>
        <v>32</v>
      </c>
      <c r="D13" s="371">
        <f>'TX Kỳ Anh'!C52</f>
        <v>129.26</v>
      </c>
      <c r="E13" s="371">
        <f>'TX Kỳ Anh'!D52</f>
        <v>23.93</v>
      </c>
      <c r="F13" s="371">
        <f>'TX Kỳ Anh'!E52</f>
        <v>0</v>
      </c>
      <c r="G13" s="371">
        <f>'TX Kỳ Anh'!F52</f>
        <v>0</v>
      </c>
      <c r="H13" s="371">
        <f>'TX Kỳ Anh'!G52</f>
        <v>105.33000000000001</v>
      </c>
      <c r="I13" s="371">
        <f>'TX Kỳ Anh'!I52</f>
        <v>117.1</v>
      </c>
      <c r="J13" s="371">
        <f>'TX Kỳ Anh'!J52</f>
        <v>10</v>
      </c>
      <c r="K13" s="371">
        <f>'TX Kỳ Anh'!K52</f>
        <v>51.9</v>
      </c>
      <c r="L13" s="371">
        <f>'TX Kỳ Anh'!L52</f>
        <v>34.2</v>
      </c>
      <c r="M13" s="371">
        <f>'TX Kỳ Anh'!M52</f>
        <v>18.5</v>
      </c>
      <c r="N13" s="371">
        <f>'TX Kỳ Anh'!N52</f>
        <v>2.5</v>
      </c>
      <c r="O13" s="389"/>
      <c r="P13" s="388"/>
    </row>
    <row r="14" spans="1:16" s="392" customFormat="1" ht="18" customHeight="1">
      <c r="A14" s="366">
        <v>4</v>
      </c>
      <c r="B14" s="367" t="s">
        <v>30</v>
      </c>
      <c r="C14" s="390">
        <f>'Nghi Xuân'!A45</f>
        <v>29</v>
      </c>
      <c r="D14" s="391">
        <f>'Nghi Xuân'!C46</f>
        <v>77.49</v>
      </c>
      <c r="E14" s="391">
        <f>'Nghi Xuân'!D46</f>
        <v>9.47</v>
      </c>
      <c r="F14" s="391">
        <f>'Nghi Xuân'!E46</f>
        <v>19.47</v>
      </c>
      <c r="G14" s="391">
        <f>'Nghi Xuân'!F46</f>
        <v>0</v>
      </c>
      <c r="H14" s="391">
        <f>'Nghi Xuân'!G46</f>
        <v>48.550000000000004</v>
      </c>
      <c r="I14" s="391">
        <f>'Nghi Xuân'!I46</f>
        <v>60.69999999999999</v>
      </c>
      <c r="J14" s="391">
        <f>'Nghi Xuân'!J46</f>
        <v>43.18</v>
      </c>
      <c r="K14" s="391">
        <f>'Nghi Xuân'!K46</f>
        <v>6.239999999999999</v>
      </c>
      <c r="L14" s="391">
        <f>'Nghi Xuân'!L46</f>
        <v>0.31000000000000005</v>
      </c>
      <c r="M14" s="391">
        <f>'Nghi Xuân'!M46</f>
        <v>3.97</v>
      </c>
      <c r="N14" s="391">
        <f>'Nghi Xuân'!N46</f>
        <v>7</v>
      </c>
      <c r="O14" s="368"/>
      <c r="P14" s="393"/>
    </row>
    <row r="15" spans="1:16" s="392" customFormat="1" ht="18" customHeight="1">
      <c r="A15" s="366">
        <v>5</v>
      </c>
      <c r="B15" s="367" t="s">
        <v>34</v>
      </c>
      <c r="C15" s="390">
        <f>'Thạch Hà'!A237</f>
        <v>211</v>
      </c>
      <c r="D15" s="391">
        <f>'Thạch Hà'!D238</f>
        <v>275.92</v>
      </c>
      <c r="E15" s="391">
        <f>'Thạch Hà'!E238</f>
        <v>175.71000000000004</v>
      </c>
      <c r="F15" s="391">
        <f>'Thạch Hà'!F238</f>
        <v>0.35</v>
      </c>
      <c r="G15" s="391">
        <f>'Thạch Hà'!G238</f>
        <v>0</v>
      </c>
      <c r="H15" s="391">
        <f>'Thạch Hà'!H238</f>
        <v>99.85999999999997</v>
      </c>
      <c r="I15" s="391">
        <f>'Thạch Hà'!Y238</f>
        <v>437.38434299999994</v>
      </c>
      <c r="J15" s="391">
        <f>'Thạch Hà'!Z238</f>
        <v>66.27132</v>
      </c>
      <c r="K15" s="391">
        <f>'Thạch Hà'!AA238</f>
        <v>206.7376</v>
      </c>
      <c r="L15" s="391">
        <f>'Thạch Hà'!AB238</f>
        <v>117.19142340000002</v>
      </c>
      <c r="M15" s="391">
        <f>'Thạch Hà'!AC238</f>
        <v>47.183999599999986</v>
      </c>
      <c r="N15" s="391">
        <f>'Thạch Hà'!AD238</f>
        <v>0</v>
      </c>
      <c r="O15" s="368"/>
      <c r="P15" s="393"/>
    </row>
    <row r="16" spans="1:16" ht="18" customHeight="1">
      <c r="A16" s="36">
        <v>9</v>
      </c>
      <c r="B16" s="2" t="s">
        <v>47</v>
      </c>
      <c r="C16" s="394">
        <f>'Cẩm Xuyên'!A248</f>
        <v>231</v>
      </c>
      <c r="D16" s="371">
        <f>'Cẩm Xuyên'!C249</f>
        <v>178.334</v>
      </c>
      <c r="E16" s="371">
        <f>'Cẩm Xuyên'!D249</f>
        <v>71.37</v>
      </c>
      <c r="F16" s="371">
        <f>'Cẩm Xuyên'!E249</f>
        <v>15.600000000000001</v>
      </c>
      <c r="G16" s="371">
        <f>'Cẩm Xuyên'!F249</f>
        <v>0</v>
      </c>
      <c r="H16" s="371">
        <f>'Cẩm Xuyên'!G249</f>
        <v>91.36400000000002</v>
      </c>
      <c r="I16" s="371">
        <f>'Cẩm Xuyên'!I249</f>
        <v>151.914</v>
      </c>
      <c r="J16" s="371">
        <f>'Cẩm Xuyên'!J249</f>
        <v>8.32</v>
      </c>
      <c r="K16" s="371">
        <f>'Cẩm Xuyên'!K249</f>
        <v>62.87000000000001</v>
      </c>
      <c r="L16" s="371">
        <f>'Cẩm Xuyên'!L249</f>
        <v>24.61</v>
      </c>
      <c r="M16" s="371">
        <f>'Cẩm Xuyên'!M249</f>
        <v>45.214000000000006</v>
      </c>
      <c r="N16" s="371">
        <f>'Cẩm Xuyên'!N249</f>
        <v>10.9</v>
      </c>
      <c r="O16" s="51"/>
      <c r="P16" s="388"/>
    </row>
    <row r="17" spans="1:16" s="392" customFormat="1" ht="18" customHeight="1">
      <c r="A17" s="366">
        <v>7</v>
      </c>
      <c r="B17" s="367" t="s">
        <v>28</v>
      </c>
      <c r="C17" s="390">
        <f>'Hương Sơn'!A77</f>
        <v>60</v>
      </c>
      <c r="D17" s="395">
        <f>'Hương Sơn'!C78</f>
        <v>69.29000000000002</v>
      </c>
      <c r="E17" s="395">
        <f>'Hương Sơn'!D78</f>
        <v>19.39</v>
      </c>
      <c r="F17" s="395">
        <f>'Hương Sơn'!E78</f>
        <v>7.6</v>
      </c>
      <c r="G17" s="395">
        <f>'Hương Sơn'!F78</f>
        <v>0</v>
      </c>
      <c r="H17" s="395">
        <f>'Hương Sơn'!G78</f>
        <v>42.3</v>
      </c>
      <c r="I17" s="395">
        <f>'Hương Sơn'!I78</f>
        <v>43.85</v>
      </c>
      <c r="J17" s="395">
        <f>'Hương Sơn'!J78</f>
        <v>3.26</v>
      </c>
      <c r="K17" s="395">
        <f>'Hương Sơn'!K78</f>
        <v>21.41</v>
      </c>
      <c r="L17" s="395">
        <f>'Hương Sơn'!L78</f>
        <v>0.12</v>
      </c>
      <c r="M17" s="395">
        <f>'Hương Sơn'!M78</f>
        <v>19.060000000000002</v>
      </c>
      <c r="N17" s="395">
        <f>'Hương Sơn'!N78</f>
        <v>0</v>
      </c>
      <c r="O17" s="369"/>
      <c r="P17" s="393"/>
    </row>
    <row r="18" spans="1:16" s="396" customFormat="1" ht="18" customHeight="1">
      <c r="A18" s="36">
        <v>8</v>
      </c>
      <c r="B18" s="2" t="s">
        <v>32</v>
      </c>
      <c r="C18" s="394">
        <f>'Đức Thọ'!A149</f>
        <v>130</v>
      </c>
      <c r="D18" s="372">
        <f>'Đức Thọ'!C150</f>
        <v>119.42299999999999</v>
      </c>
      <c r="E18" s="372">
        <f>'Đức Thọ'!D150</f>
        <v>38.199999999999996</v>
      </c>
      <c r="F18" s="372">
        <f>'Đức Thọ'!E150</f>
        <v>1.6</v>
      </c>
      <c r="G18" s="372">
        <f>'Đức Thọ'!G150</f>
        <v>0</v>
      </c>
      <c r="H18" s="372">
        <f>'Đức Thọ'!H150</f>
        <v>79.62299999999999</v>
      </c>
      <c r="I18" s="372">
        <f>'Đức Thọ'!J150</f>
        <v>42.87334</v>
      </c>
      <c r="J18" s="372">
        <f>'Đức Thọ'!K150</f>
        <v>12.1426</v>
      </c>
      <c r="K18" s="372">
        <f>'Đức Thọ'!L150</f>
        <v>2.07227</v>
      </c>
      <c r="L18" s="372">
        <f>'Đức Thọ'!M150</f>
        <v>2.8996699999999995</v>
      </c>
      <c r="M18" s="372">
        <f>'Đức Thọ'!N150</f>
        <v>25.758799999999994</v>
      </c>
      <c r="N18" s="372">
        <f>'Đức Thọ'!O150</f>
        <v>0</v>
      </c>
      <c r="O18" s="50"/>
      <c r="P18" s="397"/>
    </row>
    <row r="19" spans="1:16" ht="18" customHeight="1">
      <c r="A19" s="36">
        <v>6</v>
      </c>
      <c r="B19" s="2" t="s">
        <v>46</v>
      </c>
      <c r="C19" s="394">
        <f>'Can Lộc'!A48</f>
        <v>34</v>
      </c>
      <c r="D19" s="372">
        <f>'Can Lộc'!C49</f>
        <v>63.41400000000001</v>
      </c>
      <c r="E19" s="372">
        <f>'Can Lộc'!D49</f>
        <v>11.359</v>
      </c>
      <c r="F19" s="372">
        <f>'Can Lộc'!E49</f>
        <v>0</v>
      </c>
      <c r="G19" s="372">
        <f>'Can Lộc'!F49</f>
        <v>0</v>
      </c>
      <c r="H19" s="372">
        <f>'Can Lộc'!G49</f>
        <v>52.055</v>
      </c>
      <c r="I19" s="372">
        <f>'Can Lộc'!I49</f>
        <v>37.625</v>
      </c>
      <c r="J19" s="372">
        <f>'Can Lộc'!J49</f>
        <v>10</v>
      </c>
      <c r="K19" s="372">
        <f>'Can Lộc'!K49</f>
        <v>0</v>
      </c>
      <c r="L19" s="372">
        <f>'Can Lộc'!L49</f>
        <v>18.25</v>
      </c>
      <c r="M19" s="372">
        <f>'Can Lộc'!M49</f>
        <v>8.374999999999998</v>
      </c>
      <c r="N19" s="372">
        <f>'Can Lộc'!N49</f>
        <v>1</v>
      </c>
      <c r="O19" s="50"/>
      <c r="P19" s="388"/>
    </row>
    <row r="20" spans="1:16" s="392" customFormat="1" ht="18" customHeight="1">
      <c r="A20" s="366">
        <v>10</v>
      </c>
      <c r="B20" s="367" t="s">
        <v>29</v>
      </c>
      <c r="C20" s="390">
        <f>'Kỳ Anh'!A69</f>
        <v>50</v>
      </c>
      <c r="D20" s="391">
        <f>'Kỳ Anh'!C70</f>
        <v>234.45000000000002</v>
      </c>
      <c r="E20" s="391">
        <f>'Kỳ Anh'!D70</f>
        <v>84.94</v>
      </c>
      <c r="F20" s="391">
        <f>'Kỳ Anh'!E70</f>
        <v>25.6</v>
      </c>
      <c r="G20" s="391">
        <f>'Kỳ Anh'!F70</f>
        <v>0</v>
      </c>
      <c r="H20" s="391">
        <f>'Kỳ Anh'!G70</f>
        <v>123.91000000000001</v>
      </c>
      <c r="I20" s="391">
        <f>'Kỳ Anh'!I70</f>
        <v>177.95997199999996</v>
      </c>
      <c r="J20" s="391">
        <f>'Kỳ Anh'!J70</f>
        <v>98.835</v>
      </c>
      <c r="K20" s="391">
        <f>'Kỳ Anh'!K70</f>
        <v>46.468</v>
      </c>
      <c r="L20" s="391">
        <f>'Kỳ Anh'!L70</f>
        <v>2.525</v>
      </c>
      <c r="M20" s="391">
        <f>'Kỳ Anh'!M70</f>
        <v>22.926771999999996</v>
      </c>
      <c r="N20" s="391">
        <f>'Kỳ Anh'!N70</f>
        <v>7.2052</v>
      </c>
      <c r="O20" s="370"/>
      <c r="P20" s="393"/>
    </row>
    <row r="21" spans="1:16" s="392" customFormat="1" ht="18" customHeight="1">
      <c r="A21" s="366">
        <v>11</v>
      </c>
      <c r="B21" s="367" t="s">
        <v>27</v>
      </c>
      <c r="C21" s="390">
        <f>'Huong Khe'!A114</f>
        <v>94</v>
      </c>
      <c r="D21" s="391">
        <f>'Huong Khe'!C115</f>
        <v>127.98999999999998</v>
      </c>
      <c r="E21" s="391">
        <f>'Huong Khe'!D115</f>
        <v>17.650000000000002</v>
      </c>
      <c r="F21" s="391">
        <f>'Huong Khe'!E115</f>
        <v>0.48</v>
      </c>
      <c r="G21" s="391">
        <f>'Huong Khe'!F115</f>
        <v>0</v>
      </c>
      <c r="H21" s="391">
        <f>'Huong Khe'!G115</f>
        <v>109.86</v>
      </c>
      <c r="I21" s="391">
        <f>'Huong Khe'!I115</f>
        <v>92.26999999999998</v>
      </c>
      <c r="J21" s="391">
        <f>'Huong Khe'!J115</f>
        <v>27.089999999999996</v>
      </c>
      <c r="K21" s="391">
        <f>'Huong Khe'!K115</f>
        <v>36.73</v>
      </c>
      <c r="L21" s="391">
        <f>'Huong Khe'!L115</f>
        <v>8.5</v>
      </c>
      <c r="M21" s="391">
        <f>'Huong Khe'!M115</f>
        <v>17.449999999999996</v>
      </c>
      <c r="N21" s="391">
        <f>'Huong Khe'!N115</f>
        <v>2.5</v>
      </c>
      <c r="O21" s="370"/>
      <c r="P21" s="393"/>
    </row>
    <row r="22" spans="1:16" s="392" customFormat="1" ht="18" customHeight="1">
      <c r="A22" s="366">
        <v>12</v>
      </c>
      <c r="B22" s="367" t="s">
        <v>31</v>
      </c>
      <c r="C22" s="390">
        <f>'Vũ Quang'!A45</f>
        <v>28</v>
      </c>
      <c r="D22" s="391">
        <f>'Vũ Quang'!C46</f>
        <v>59.629999999999995</v>
      </c>
      <c r="E22" s="391">
        <f>'Vũ Quang'!D46</f>
        <v>6.1</v>
      </c>
      <c r="F22" s="391">
        <f>'Vũ Quang'!E46</f>
        <v>0</v>
      </c>
      <c r="G22" s="391">
        <f>'Vũ Quang'!F46</f>
        <v>0</v>
      </c>
      <c r="H22" s="391">
        <f>'Vũ Quang'!G46</f>
        <v>53.53</v>
      </c>
      <c r="I22" s="391">
        <f>'Vũ Quang'!I46</f>
        <v>39.050000000000004</v>
      </c>
      <c r="J22" s="391">
        <f>'Vũ Quang'!J46</f>
        <v>27.12</v>
      </c>
      <c r="K22" s="391">
        <f>'Vũ Quang'!K46</f>
        <v>8.35</v>
      </c>
      <c r="L22" s="391">
        <f>'Vũ Quang'!L46</f>
        <v>1.8</v>
      </c>
      <c r="M22" s="391">
        <f>'Vũ Quang'!M46</f>
        <v>1.7799999999999998</v>
      </c>
      <c r="N22" s="391">
        <f>'Vũ Quang'!N46</f>
        <v>0</v>
      </c>
      <c r="O22" s="368"/>
      <c r="P22" s="393"/>
    </row>
    <row r="23" spans="1:16" s="392" customFormat="1" ht="18" customHeight="1">
      <c r="A23" s="366">
        <v>13</v>
      </c>
      <c r="B23" s="367" t="s">
        <v>33</v>
      </c>
      <c r="C23" s="390">
        <f>'Lộc Hà'!A95</f>
        <v>79</v>
      </c>
      <c r="D23" s="391">
        <f>'Lộc Hà'!C96</f>
        <v>115.11</v>
      </c>
      <c r="E23" s="391">
        <f>'Lộc Hà'!D96</f>
        <v>41.49</v>
      </c>
      <c r="F23" s="391">
        <f>'Lộc Hà'!E96</f>
        <v>0</v>
      </c>
      <c r="G23" s="391">
        <f>'Lộc Hà'!F96</f>
        <v>0</v>
      </c>
      <c r="H23" s="391">
        <f>'Lộc Hà'!G96</f>
        <v>73.61999999999999</v>
      </c>
      <c r="I23" s="391">
        <f>'Lộc Hà'!I96</f>
        <v>128.11650899999998</v>
      </c>
      <c r="J23" s="391">
        <f>'Lộc Hà'!J96</f>
        <v>45</v>
      </c>
      <c r="K23" s="391">
        <f>'Lộc Hà'!K96</f>
        <v>3</v>
      </c>
      <c r="L23" s="391">
        <f>'Lộc Hà'!L96</f>
        <v>28.706071999999995</v>
      </c>
      <c r="M23" s="391">
        <f>'Lộc Hà'!M96</f>
        <v>19.220437000000004</v>
      </c>
      <c r="N23" s="391">
        <f>'Lộc Hà'!N96</f>
        <v>32.19</v>
      </c>
      <c r="O23" s="368"/>
      <c r="P23" s="393"/>
    </row>
    <row r="24" spans="1:16" s="399" customFormat="1" ht="18" customHeight="1">
      <c r="A24" s="35"/>
      <c r="B24" s="406" t="s">
        <v>5</v>
      </c>
      <c r="C24" s="376">
        <f>SUM(C11:C23)</f>
        <v>1053</v>
      </c>
      <c r="D24" s="398">
        <f>SUM(D11:D23)</f>
        <v>1559.88657</v>
      </c>
      <c r="E24" s="398">
        <f aca="true" t="shared" si="0" ref="E24:M24">SUM(E11:E23)</f>
        <v>592.6990000000001</v>
      </c>
      <c r="F24" s="398">
        <f t="shared" si="0"/>
        <v>70.7</v>
      </c>
      <c r="G24" s="398">
        <f t="shared" si="0"/>
        <v>0</v>
      </c>
      <c r="H24" s="398">
        <f t="shared" si="0"/>
        <v>896.48757</v>
      </c>
      <c r="I24" s="398">
        <f t="shared" si="0"/>
        <v>1638.4771639999997</v>
      </c>
      <c r="J24" s="398">
        <f t="shared" si="0"/>
        <v>422.95291999999995</v>
      </c>
      <c r="K24" s="398">
        <f t="shared" si="0"/>
        <v>504.9478700000001</v>
      </c>
      <c r="L24" s="398">
        <f t="shared" si="0"/>
        <v>366.66216540000005</v>
      </c>
      <c r="M24" s="398">
        <f t="shared" si="0"/>
        <v>250.7090086</v>
      </c>
      <c r="N24" s="398">
        <f>SUM(N11:N23)</f>
        <v>93.20519999999999</v>
      </c>
      <c r="O24" s="64"/>
      <c r="P24" s="400"/>
    </row>
    <row r="25" spans="1:16" ht="50.25" customHeight="1">
      <c r="A25" s="36">
        <v>14</v>
      </c>
      <c r="B25" s="2" t="s">
        <v>1473</v>
      </c>
      <c r="C25" s="394">
        <f>'TH 6T cuối 2015'!A13</f>
        <v>2</v>
      </c>
      <c r="D25" s="372">
        <f>'TH 6T cuối 2015'!C14</f>
        <v>7.4</v>
      </c>
      <c r="E25" s="372">
        <f>'TH 6T cuối 2015'!D14</f>
        <v>7.4</v>
      </c>
      <c r="F25" s="372">
        <f>'TH 6T cuối 2015'!E14</f>
        <v>0</v>
      </c>
      <c r="G25" s="372">
        <f>'TH 6T cuối 2015'!F14</f>
        <v>0</v>
      </c>
      <c r="H25" s="372">
        <f>'TH 6T cuối 2015'!G14</f>
        <v>0</v>
      </c>
      <c r="I25" s="372">
        <f>'TH 6T cuối 2015'!I14</f>
        <v>8.58</v>
      </c>
      <c r="J25" s="372">
        <f>'TH 6T cuối 2015'!J14</f>
        <v>0</v>
      </c>
      <c r="K25" s="372">
        <f>'TH 6T cuối 2015'!K14</f>
        <v>5</v>
      </c>
      <c r="L25" s="372">
        <f>'TH 6T cuối 2015'!L14</f>
        <v>3.58</v>
      </c>
      <c r="M25" s="372">
        <f>'TH 6T cuối 2015'!M14</f>
        <v>0</v>
      </c>
      <c r="N25" s="372">
        <f>'TH 6T cuối 2015'!N14</f>
        <v>0</v>
      </c>
      <c r="O25" s="50"/>
      <c r="P25" s="388"/>
    </row>
    <row r="26" spans="1:15" s="399" customFormat="1" ht="18" customHeight="1" thickBot="1">
      <c r="A26" s="401"/>
      <c r="B26" s="407" t="s">
        <v>1420</v>
      </c>
      <c r="C26" s="402">
        <f>C25+C24</f>
        <v>1055</v>
      </c>
      <c r="D26" s="403">
        <f aca="true" t="shared" si="1" ref="D26:N26">D25+D24</f>
        <v>1567.28657</v>
      </c>
      <c r="E26" s="403">
        <f t="shared" si="1"/>
        <v>600.099</v>
      </c>
      <c r="F26" s="403">
        <f t="shared" si="1"/>
        <v>70.7</v>
      </c>
      <c r="G26" s="403">
        <f t="shared" si="1"/>
        <v>0</v>
      </c>
      <c r="H26" s="403">
        <f t="shared" si="1"/>
        <v>896.48757</v>
      </c>
      <c r="I26" s="403">
        <f t="shared" si="1"/>
        <v>1647.0571639999996</v>
      </c>
      <c r="J26" s="403">
        <f t="shared" si="1"/>
        <v>422.95291999999995</v>
      </c>
      <c r="K26" s="403">
        <f t="shared" si="1"/>
        <v>509.9478700000001</v>
      </c>
      <c r="L26" s="403">
        <f t="shared" si="1"/>
        <v>370.24216540000003</v>
      </c>
      <c r="M26" s="403">
        <f t="shared" si="1"/>
        <v>250.7090086</v>
      </c>
      <c r="N26" s="403">
        <f t="shared" si="1"/>
        <v>93.20519999999999</v>
      </c>
      <c r="O26" s="404"/>
    </row>
    <row r="27" ht="13.5" thickTop="1"/>
    <row r="28" spans="10:15" ht="24.75" customHeight="1">
      <c r="J28" s="616"/>
      <c r="K28" s="616"/>
      <c r="L28" s="616"/>
      <c r="M28" s="616"/>
      <c r="N28" s="616"/>
      <c r="O28" s="616"/>
    </row>
  </sheetData>
  <sheetProtection/>
  <mergeCells count="17">
    <mergeCell ref="A5:O5"/>
    <mergeCell ref="A6:O6"/>
    <mergeCell ref="A7:O7"/>
    <mergeCell ref="J28:O28"/>
    <mergeCell ref="A8:A9"/>
    <mergeCell ref="B8:B9"/>
    <mergeCell ref="C8:C9"/>
    <mergeCell ref="A1:O1"/>
    <mergeCell ref="D8:D9"/>
    <mergeCell ref="A2:D2"/>
    <mergeCell ref="H2:O2"/>
    <mergeCell ref="A3:D3"/>
    <mergeCell ref="H3:O3"/>
    <mergeCell ref="E8:H8"/>
    <mergeCell ref="I8:I9"/>
    <mergeCell ref="J8:N8"/>
    <mergeCell ref="O8:O9"/>
  </mergeCells>
  <printOptions horizontalCentered="1"/>
  <pageMargins left="0.45" right="0.45" top="0.38" bottom="0.37"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R59"/>
  <sheetViews>
    <sheetView zoomScale="115" zoomScaleNormal="115" zoomScalePageLayoutView="0" workbookViewId="0" topLeftCell="A4">
      <selection activeCell="J13" sqref="J13"/>
    </sheetView>
  </sheetViews>
  <sheetFormatPr defaultColWidth="7.8515625" defaultRowHeight="12.75"/>
  <cols>
    <col min="1" max="1" width="3.8515625" style="7" customWidth="1"/>
    <col min="2" max="2" width="14.8515625" style="7" customWidth="1"/>
    <col min="3" max="3" width="8.140625" style="1" customWidth="1"/>
    <col min="4" max="4" width="6.00390625" style="1" customWidth="1"/>
    <col min="5" max="5" width="6.8515625" style="1" customWidth="1"/>
    <col min="6" max="6" width="5.421875" style="1" customWidth="1"/>
    <col min="7" max="7" width="6.28125" style="1" customWidth="1"/>
    <col min="8" max="8" width="21.28125" style="7" customWidth="1"/>
    <col min="9" max="9" width="9.7109375" style="1" customWidth="1"/>
    <col min="10" max="10" width="5.8515625" style="1" customWidth="1"/>
    <col min="11" max="11" width="6.140625" style="1" customWidth="1"/>
    <col min="12" max="12" width="6.7109375" style="1" customWidth="1"/>
    <col min="13" max="13" width="6.421875" style="1" customWidth="1"/>
    <col min="14" max="14" width="6.57421875" style="1" customWidth="1"/>
    <col min="15" max="15" width="29.421875" style="7" customWidth="1"/>
    <col min="16" max="16" width="8.8515625" style="1" customWidth="1"/>
    <col min="17" max="17" width="7.8515625" style="1" customWidth="1"/>
    <col min="18" max="18" width="7.8515625" style="13" customWidth="1"/>
    <col min="19" max="16384" width="7.8515625" style="1" customWidth="1"/>
  </cols>
  <sheetData>
    <row r="1" spans="1:15" ht="16.5">
      <c r="A1" s="679" t="s">
        <v>1806</v>
      </c>
      <c r="B1" s="679"/>
      <c r="C1" s="679"/>
      <c r="D1" s="679"/>
      <c r="E1" s="679"/>
      <c r="F1" s="383"/>
      <c r="G1" s="383"/>
      <c r="H1" s="462"/>
      <c r="I1" s="679" t="s">
        <v>1807</v>
      </c>
      <c r="J1" s="679"/>
      <c r="K1" s="679"/>
      <c r="L1" s="679"/>
      <c r="M1" s="679"/>
      <c r="N1" s="679"/>
      <c r="O1" s="679"/>
    </row>
    <row r="2" spans="1:15" ht="16.5">
      <c r="A2" s="679" t="s">
        <v>1810</v>
      </c>
      <c r="B2" s="679"/>
      <c r="C2" s="679"/>
      <c r="D2" s="679"/>
      <c r="E2" s="679"/>
      <c r="F2" s="383"/>
      <c r="G2" s="383"/>
      <c r="H2" s="462"/>
      <c r="I2" s="679" t="s">
        <v>1808</v>
      </c>
      <c r="J2" s="679"/>
      <c r="K2" s="679"/>
      <c r="L2" s="679"/>
      <c r="M2" s="679"/>
      <c r="N2" s="679"/>
      <c r="O2" s="679"/>
    </row>
    <row r="3" spans="1:15" ht="22.5" customHeight="1">
      <c r="A3" s="602"/>
      <c r="B3" s="602"/>
      <c r="C3" s="602"/>
      <c r="D3" s="602"/>
      <c r="E3" s="602"/>
      <c r="F3" s="383"/>
      <c r="G3" s="383"/>
      <c r="H3" s="462"/>
      <c r="I3" s="602"/>
      <c r="J3" s="602"/>
      <c r="K3" s="602"/>
      <c r="L3" s="602"/>
      <c r="M3" s="602"/>
      <c r="N3" s="602"/>
      <c r="O3" s="602"/>
    </row>
    <row r="4" spans="1:15" s="65" customFormat="1" ht="15.75">
      <c r="A4" s="696" t="s">
        <v>1835</v>
      </c>
      <c r="B4" s="696"/>
      <c r="C4" s="696"/>
      <c r="D4" s="696"/>
      <c r="E4" s="696"/>
      <c r="F4" s="696"/>
      <c r="G4" s="696"/>
      <c r="H4" s="696"/>
      <c r="I4" s="696"/>
      <c r="J4" s="696"/>
      <c r="K4" s="696"/>
      <c r="L4" s="696"/>
      <c r="M4" s="696"/>
      <c r="N4" s="696"/>
      <c r="O4" s="696"/>
    </row>
    <row r="5" spans="1:15" s="65" customFormat="1" ht="15.75">
      <c r="A5" s="696" t="s">
        <v>1822</v>
      </c>
      <c r="B5" s="696"/>
      <c r="C5" s="696"/>
      <c r="D5" s="696"/>
      <c r="E5" s="696"/>
      <c r="F5" s="696"/>
      <c r="G5" s="696"/>
      <c r="H5" s="696"/>
      <c r="I5" s="696"/>
      <c r="J5" s="696"/>
      <c r="K5" s="696"/>
      <c r="L5" s="696"/>
      <c r="M5" s="696"/>
      <c r="N5" s="696"/>
      <c r="O5" s="696"/>
    </row>
    <row r="6" spans="1:15" s="65" customFormat="1" ht="21" customHeight="1" thickBot="1">
      <c r="A6" s="697" t="s">
        <v>1819</v>
      </c>
      <c r="B6" s="697"/>
      <c r="C6" s="697"/>
      <c r="D6" s="697"/>
      <c r="E6" s="697"/>
      <c r="F6" s="697"/>
      <c r="G6" s="697"/>
      <c r="H6" s="697"/>
      <c r="I6" s="697"/>
      <c r="J6" s="697"/>
      <c r="K6" s="697"/>
      <c r="L6" s="697"/>
      <c r="M6" s="697"/>
      <c r="N6" s="697"/>
      <c r="O6" s="697"/>
    </row>
    <row r="7" spans="1:16" ht="23.25" customHeight="1" thickTop="1">
      <c r="A7" s="623" t="s">
        <v>0</v>
      </c>
      <c r="B7" s="627" t="s">
        <v>10</v>
      </c>
      <c r="C7" s="627" t="s">
        <v>13</v>
      </c>
      <c r="D7" s="627" t="s">
        <v>40</v>
      </c>
      <c r="E7" s="627"/>
      <c r="F7" s="627"/>
      <c r="G7" s="627"/>
      <c r="H7" s="627" t="s">
        <v>705</v>
      </c>
      <c r="I7" s="627" t="s">
        <v>38</v>
      </c>
      <c r="J7" s="627" t="s">
        <v>41</v>
      </c>
      <c r="K7" s="627"/>
      <c r="L7" s="627"/>
      <c r="M7" s="627"/>
      <c r="N7" s="627"/>
      <c r="O7" s="630" t="s">
        <v>4</v>
      </c>
      <c r="P7" s="25"/>
    </row>
    <row r="8" spans="1:16" ht="57" customHeight="1">
      <c r="A8" s="624"/>
      <c r="B8" s="628"/>
      <c r="C8" s="628"/>
      <c r="D8" s="69" t="s">
        <v>2</v>
      </c>
      <c r="E8" s="69" t="s">
        <v>1</v>
      </c>
      <c r="F8" s="69" t="s">
        <v>1410</v>
      </c>
      <c r="G8" s="69" t="s">
        <v>608</v>
      </c>
      <c r="H8" s="628"/>
      <c r="I8" s="628"/>
      <c r="J8" s="69" t="s">
        <v>6</v>
      </c>
      <c r="K8" s="69" t="s">
        <v>7</v>
      </c>
      <c r="L8" s="69" t="s">
        <v>8</v>
      </c>
      <c r="M8" s="69" t="s">
        <v>9</v>
      </c>
      <c r="N8" s="69" t="s">
        <v>11</v>
      </c>
      <c r="O8" s="631"/>
      <c r="P8" s="25"/>
    </row>
    <row r="9" spans="1:18" s="85" customFormat="1" ht="9">
      <c r="A9" s="81">
        <v>-1</v>
      </c>
      <c r="B9" s="82">
        <v>-2</v>
      </c>
      <c r="C9" s="82" t="s">
        <v>708</v>
      </c>
      <c r="D9" s="82">
        <v>-4</v>
      </c>
      <c r="E9" s="82">
        <v>-5</v>
      </c>
      <c r="F9" s="82">
        <v>-6</v>
      </c>
      <c r="G9" s="82">
        <v>-7</v>
      </c>
      <c r="H9" s="82">
        <v>-8</v>
      </c>
      <c r="I9" s="82" t="s">
        <v>674</v>
      </c>
      <c r="J9" s="82">
        <v>-10</v>
      </c>
      <c r="K9" s="82">
        <v>-11</v>
      </c>
      <c r="L9" s="82">
        <v>-12</v>
      </c>
      <c r="M9" s="82">
        <v>-13</v>
      </c>
      <c r="N9" s="82">
        <v>-14</v>
      </c>
      <c r="O9" s="83"/>
      <c r="P9" s="84"/>
      <c r="R9" s="86"/>
    </row>
    <row r="10" spans="1:18" s="37" customFormat="1" ht="12.75">
      <c r="A10" s="72" t="s">
        <v>94</v>
      </c>
      <c r="B10" s="73" t="s">
        <v>102</v>
      </c>
      <c r="C10" s="74">
        <f>SUM(C11:C31)</f>
        <v>7.810000000000001</v>
      </c>
      <c r="D10" s="74">
        <f aca="true" t="shared" si="0" ref="D10:N10">SUM(D11:D31)</f>
        <v>5.760000000000001</v>
      </c>
      <c r="E10" s="74">
        <f t="shared" si="0"/>
        <v>0</v>
      </c>
      <c r="F10" s="74">
        <f t="shared" si="0"/>
        <v>0</v>
      </c>
      <c r="G10" s="74">
        <f t="shared" si="0"/>
        <v>2.05</v>
      </c>
      <c r="H10" s="74"/>
      <c r="I10" s="74">
        <f t="shared" si="0"/>
        <v>8.374999999999998</v>
      </c>
      <c r="J10" s="74">
        <f t="shared" si="0"/>
        <v>0</v>
      </c>
      <c r="K10" s="74">
        <f t="shared" si="0"/>
        <v>0</v>
      </c>
      <c r="L10" s="74">
        <f t="shared" si="0"/>
        <v>0</v>
      </c>
      <c r="M10" s="74">
        <f t="shared" si="0"/>
        <v>8.374999999999998</v>
      </c>
      <c r="N10" s="74">
        <f t="shared" si="0"/>
        <v>0</v>
      </c>
      <c r="O10" s="87"/>
      <c r="P10" s="26"/>
      <c r="R10" s="38"/>
    </row>
    <row r="11" spans="1:18" s="37" customFormat="1" ht="36">
      <c r="A11" s="75">
        <v>1</v>
      </c>
      <c r="B11" s="32" t="s">
        <v>170</v>
      </c>
      <c r="C11" s="76">
        <f aca="true" t="shared" si="1" ref="C11:C48">D11+E11+F11+G11</f>
        <v>1</v>
      </c>
      <c r="D11" s="76">
        <v>0.3</v>
      </c>
      <c r="E11" s="76"/>
      <c r="F11" s="76"/>
      <c r="G11" s="76">
        <v>0.7</v>
      </c>
      <c r="H11" s="99" t="s">
        <v>1119</v>
      </c>
      <c r="I11" s="77">
        <f>J11+K11+L11+M11+N11</f>
        <v>0.48</v>
      </c>
      <c r="J11" s="337"/>
      <c r="K11" s="337"/>
      <c r="L11" s="337"/>
      <c r="M11" s="77">
        <v>0.48</v>
      </c>
      <c r="N11" s="337"/>
      <c r="O11" s="338" t="s">
        <v>1500</v>
      </c>
      <c r="P11" s="26"/>
      <c r="R11" s="38"/>
    </row>
    <row r="12" spans="1:18" s="37" customFormat="1" ht="36">
      <c r="A12" s="75">
        <v>2</v>
      </c>
      <c r="B12" s="32" t="s">
        <v>170</v>
      </c>
      <c r="C12" s="76">
        <f t="shared" si="1"/>
        <v>0.5</v>
      </c>
      <c r="D12" s="76">
        <v>0.5</v>
      </c>
      <c r="E12" s="77"/>
      <c r="F12" s="77"/>
      <c r="G12" s="77"/>
      <c r="H12" s="99" t="s">
        <v>1120</v>
      </c>
      <c r="I12" s="77">
        <f aca="true" t="shared" si="2" ref="I12:I48">J12+K12+L12+M12+N12</f>
        <v>0.9</v>
      </c>
      <c r="J12" s="337"/>
      <c r="K12" s="337"/>
      <c r="L12" s="337"/>
      <c r="M12" s="77">
        <v>0.9</v>
      </c>
      <c r="N12" s="337"/>
      <c r="O12" s="338" t="s">
        <v>1500</v>
      </c>
      <c r="P12" s="26"/>
      <c r="R12" s="38"/>
    </row>
    <row r="13" spans="1:18" s="37" customFormat="1" ht="36">
      <c r="A13" s="75">
        <v>3</v>
      </c>
      <c r="B13" s="32" t="s">
        <v>170</v>
      </c>
      <c r="C13" s="76">
        <f t="shared" si="1"/>
        <v>0.5</v>
      </c>
      <c r="D13" s="76">
        <v>0.5</v>
      </c>
      <c r="E13" s="76"/>
      <c r="F13" s="76"/>
      <c r="G13" s="76"/>
      <c r="H13" s="99" t="s">
        <v>609</v>
      </c>
      <c r="I13" s="77">
        <f t="shared" si="2"/>
        <v>1</v>
      </c>
      <c r="J13" s="337"/>
      <c r="K13" s="337"/>
      <c r="L13" s="337"/>
      <c r="M13" s="77">
        <v>1</v>
      </c>
      <c r="N13" s="337"/>
      <c r="O13" s="338" t="s">
        <v>1500</v>
      </c>
      <c r="P13" s="26"/>
      <c r="R13" s="38"/>
    </row>
    <row r="14" spans="1:18" s="37" customFormat="1" ht="36">
      <c r="A14" s="75">
        <v>4</v>
      </c>
      <c r="B14" s="32" t="s">
        <v>170</v>
      </c>
      <c r="C14" s="76">
        <f t="shared" si="1"/>
        <v>0.7</v>
      </c>
      <c r="D14" s="76">
        <v>0.7</v>
      </c>
      <c r="E14" s="76"/>
      <c r="F14" s="76"/>
      <c r="G14" s="76"/>
      <c r="H14" s="32" t="s">
        <v>1130</v>
      </c>
      <c r="I14" s="77">
        <f t="shared" si="2"/>
        <v>1.2</v>
      </c>
      <c r="J14" s="337"/>
      <c r="K14" s="337"/>
      <c r="L14" s="337"/>
      <c r="M14" s="77">
        <v>1.2</v>
      </c>
      <c r="N14" s="337"/>
      <c r="O14" s="338" t="s">
        <v>1500</v>
      </c>
      <c r="P14" s="26"/>
      <c r="R14" s="38"/>
    </row>
    <row r="15" spans="1:18" s="37" customFormat="1" ht="36">
      <c r="A15" s="75">
        <v>5</v>
      </c>
      <c r="B15" s="32" t="s">
        <v>170</v>
      </c>
      <c r="C15" s="76">
        <f t="shared" si="1"/>
        <v>0.7</v>
      </c>
      <c r="D15" s="76">
        <v>0.7</v>
      </c>
      <c r="E15" s="76"/>
      <c r="F15" s="76"/>
      <c r="G15" s="76"/>
      <c r="H15" s="99" t="s">
        <v>1131</v>
      </c>
      <c r="I15" s="77">
        <f t="shared" si="2"/>
        <v>0.5</v>
      </c>
      <c r="J15" s="337"/>
      <c r="K15" s="337"/>
      <c r="L15" s="337"/>
      <c r="M15" s="77">
        <v>0.5</v>
      </c>
      <c r="N15" s="337"/>
      <c r="O15" s="338" t="s">
        <v>1500</v>
      </c>
      <c r="P15" s="26"/>
      <c r="R15" s="38"/>
    </row>
    <row r="16" spans="1:18" s="37" customFormat="1" ht="36">
      <c r="A16" s="75">
        <v>6</v>
      </c>
      <c r="B16" s="32" t="s">
        <v>170</v>
      </c>
      <c r="C16" s="76">
        <f t="shared" si="1"/>
        <v>0.4</v>
      </c>
      <c r="D16" s="76">
        <v>0.4</v>
      </c>
      <c r="E16" s="76"/>
      <c r="F16" s="76"/>
      <c r="G16" s="76"/>
      <c r="H16" s="99" t="s">
        <v>1132</v>
      </c>
      <c r="I16" s="77">
        <f t="shared" si="2"/>
        <v>0.5</v>
      </c>
      <c r="J16" s="337"/>
      <c r="K16" s="337"/>
      <c r="L16" s="337"/>
      <c r="M16" s="77">
        <v>0.5</v>
      </c>
      <c r="N16" s="337"/>
      <c r="O16" s="338" t="s">
        <v>1500</v>
      </c>
      <c r="P16" s="26"/>
      <c r="R16" s="38"/>
    </row>
    <row r="17" spans="1:18" s="37" customFormat="1" ht="36">
      <c r="A17" s="75">
        <v>7</v>
      </c>
      <c r="B17" s="32" t="s">
        <v>170</v>
      </c>
      <c r="C17" s="76">
        <f t="shared" si="1"/>
        <v>0.38</v>
      </c>
      <c r="D17" s="76">
        <v>0.38</v>
      </c>
      <c r="E17" s="76"/>
      <c r="F17" s="76"/>
      <c r="G17" s="76"/>
      <c r="H17" s="99" t="s">
        <v>1218</v>
      </c>
      <c r="I17" s="77">
        <f t="shared" si="2"/>
        <v>0.072</v>
      </c>
      <c r="J17" s="337"/>
      <c r="K17" s="337"/>
      <c r="L17" s="337"/>
      <c r="M17" s="77">
        <v>0.072</v>
      </c>
      <c r="N17" s="337"/>
      <c r="O17" s="338" t="s">
        <v>1500</v>
      </c>
      <c r="P17" s="26"/>
      <c r="R17" s="38"/>
    </row>
    <row r="18" spans="1:18" s="37" customFormat="1" ht="36">
      <c r="A18" s="75">
        <v>8</v>
      </c>
      <c r="B18" s="32" t="s">
        <v>170</v>
      </c>
      <c r="C18" s="76">
        <f t="shared" si="1"/>
        <v>0.1</v>
      </c>
      <c r="D18" s="76">
        <v>0.1</v>
      </c>
      <c r="E18" s="76"/>
      <c r="F18" s="76"/>
      <c r="G18" s="76"/>
      <c r="H18" s="99" t="s">
        <v>1219</v>
      </c>
      <c r="I18" s="77">
        <f t="shared" si="2"/>
        <v>0.023</v>
      </c>
      <c r="J18" s="337"/>
      <c r="K18" s="337"/>
      <c r="L18" s="337"/>
      <c r="M18" s="77">
        <v>0.023</v>
      </c>
      <c r="N18" s="337"/>
      <c r="O18" s="338" t="s">
        <v>1500</v>
      </c>
      <c r="P18" s="26"/>
      <c r="R18" s="38"/>
    </row>
    <row r="19" spans="1:18" s="37" customFormat="1" ht="36">
      <c r="A19" s="75">
        <v>9</v>
      </c>
      <c r="B19" s="32" t="s">
        <v>170</v>
      </c>
      <c r="C19" s="76">
        <f t="shared" si="1"/>
        <v>0.13</v>
      </c>
      <c r="D19" s="76">
        <v>0.13</v>
      </c>
      <c r="E19" s="76"/>
      <c r="F19" s="76"/>
      <c r="G19" s="76"/>
      <c r="H19" s="99" t="s">
        <v>1226</v>
      </c>
      <c r="I19" s="77">
        <f t="shared" si="2"/>
        <v>0.03</v>
      </c>
      <c r="J19" s="337"/>
      <c r="K19" s="337"/>
      <c r="L19" s="337"/>
      <c r="M19" s="77">
        <v>0.03</v>
      </c>
      <c r="N19" s="337"/>
      <c r="O19" s="338" t="s">
        <v>1500</v>
      </c>
      <c r="P19" s="26"/>
      <c r="R19" s="38"/>
    </row>
    <row r="20" spans="1:18" s="37" customFormat="1" ht="36">
      <c r="A20" s="75">
        <v>10</v>
      </c>
      <c r="B20" s="32" t="s">
        <v>170</v>
      </c>
      <c r="C20" s="76">
        <f t="shared" si="1"/>
        <v>0.12</v>
      </c>
      <c r="D20" s="76">
        <v>0.12</v>
      </c>
      <c r="E20" s="76"/>
      <c r="F20" s="76"/>
      <c r="G20" s="76"/>
      <c r="H20" s="32" t="s">
        <v>1225</v>
      </c>
      <c r="I20" s="77">
        <f t="shared" si="2"/>
        <v>0.32</v>
      </c>
      <c r="J20" s="337"/>
      <c r="K20" s="337"/>
      <c r="L20" s="337"/>
      <c r="M20" s="77">
        <v>0.32</v>
      </c>
      <c r="N20" s="337"/>
      <c r="O20" s="338" t="s">
        <v>1500</v>
      </c>
      <c r="P20" s="26"/>
      <c r="R20" s="38"/>
    </row>
    <row r="21" spans="1:18" s="37" customFormat="1" ht="36">
      <c r="A21" s="75">
        <v>11</v>
      </c>
      <c r="B21" s="32" t="s">
        <v>610</v>
      </c>
      <c r="C21" s="76">
        <f t="shared" si="1"/>
        <v>0.2</v>
      </c>
      <c r="D21" s="76">
        <v>0.2</v>
      </c>
      <c r="E21" s="77"/>
      <c r="F21" s="77"/>
      <c r="G21" s="76"/>
      <c r="H21" s="99" t="s">
        <v>1224</v>
      </c>
      <c r="I21" s="77">
        <f t="shared" si="2"/>
        <v>0.8</v>
      </c>
      <c r="J21" s="337"/>
      <c r="K21" s="337"/>
      <c r="L21" s="337"/>
      <c r="M21" s="77">
        <v>0.8</v>
      </c>
      <c r="N21" s="337"/>
      <c r="O21" s="338" t="s">
        <v>1500</v>
      </c>
      <c r="P21" s="26"/>
      <c r="R21" s="38"/>
    </row>
    <row r="22" spans="1:18" s="37" customFormat="1" ht="36">
      <c r="A22" s="75">
        <v>12</v>
      </c>
      <c r="B22" s="32" t="s">
        <v>610</v>
      </c>
      <c r="C22" s="76">
        <f t="shared" si="1"/>
        <v>0.2</v>
      </c>
      <c r="D22" s="76">
        <v>0.2</v>
      </c>
      <c r="E22" s="77"/>
      <c r="F22" s="77"/>
      <c r="G22" s="76"/>
      <c r="H22" s="99" t="s">
        <v>1223</v>
      </c>
      <c r="I22" s="77">
        <f t="shared" si="2"/>
        <v>0.6</v>
      </c>
      <c r="J22" s="337"/>
      <c r="K22" s="337"/>
      <c r="L22" s="337"/>
      <c r="M22" s="77">
        <v>0.6</v>
      </c>
      <c r="N22" s="337"/>
      <c r="O22" s="338" t="s">
        <v>1500</v>
      </c>
      <c r="P22" s="26"/>
      <c r="R22" s="38"/>
    </row>
    <row r="23" spans="1:18" s="37" customFormat="1" ht="36">
      <c r="A23" s="75">
        <v>13</v>
      </c>
      <c r="B23" s="32" t="s">
        <v>610</v>
      </c>
      <c r="C23" s="76">
        <f t="shared" si="1"/>
        <v>0.3</v>
      </c>
      <c r="D23" s="76">
        <v>0.3</v>
      </c>
      <c r="E23" s="77"/>
      <c r="F23" s="77"/>
      <c r="G23" s="76"/>
      <c r="H23" s="99" t="s">
        <v>1222</v>
      </c>
      <c r="I23" s="77">
        <f t="shared" si="2"/>
        <v>0.8</v>
      </c>
      <c r="J23" s="337"/>
      <c r="K23" s="337"/>
      <c r="L23" s="337"/>
      <c r="M23" s="77">
        <v>0.8</v>
      </c>
      <c r="N23" s="337"/>
      <c r="O23" s="338" t="s">
        <v>1500</v>
      </c>
      <c r="P23" s="26"/>
      <c r="R23" s="38"/>
    </row>
    <row r="24" spans="1:18" s="37" customFormat="1" ht="36">
      <c r="A24" s="75">
        <v>14</v>
      </c>
      <c r="B24" s="32" t="s">
        <v>610</v>
      </c>
      <c r="C24" s="76">
        <f t="shared" si="1"/>
        <v>0.2</v>
      </c>
      <c r="D24" s="76">
        <v>0.2</v>
      </c>
      <c r="E24" s="76"/>
      <c r="F24" s="76"/>
      <c r="G24" s="339"/>
      <c r="H24" s="32" t="s">
        <v>1221</v>
      </c>
      <c r="I24" s="77">
        <f t="shared" si="2"/>
        <v>0.6</v>
      </c>
      <c r="J24" s="337"/>
      <c r="K24" s="337"/>
      <c r="L24" s="337"/>
      <c r="M24" s="77">
        <v>0.6</v>
      </c>
      <c r="N24" s="337"/>
      <c r="O24" s="338" t="s">
        <v>1500</v>
      </c>
      <c r="P24" s="26"/>
      <c r="R24" s="38"/>
    </row>
    <row r="25" spans="1:18" s="37" customFormat="1" ht="36">
      <c r="A25" s="75">
        <v>15</v>
      </c>
      <c r="B25" s="32" t="s">
        <v>610</v>
      </c>
      <c r="C25" s="76">
        <f t="shared" si="1"/>
        <v>0.6599999999999999</v>
      </c>
      <c r="D25" s="77">
        <v>0.31</v>
      </c>
      <c r="E25" s="77"/>
      <c r="F25" s="77"/>
      <c r="G25" s="77">
        <v>0.35</v>
      </c>
      <c r="H25" s="99" t="s">
        <v>1220</v>
      </c>
      <c r="I25" s="77">
        <f t="shared" si="2"/>
        <v>0.1</v>
      </c>
      <c r="J25" s="337"/>
      <c r="K25" s="337"/>
      <c r="L25" s="337"/>
      <c r="M25" s="77">
        <v>0.1</v>
      </c>
      <c r="N25" s="337"/>
      <c r="O25" s="338" t="s">
        <v>1500</v>
      </c>
      <c r="P25" s="26"/>
      <c r="R25" s="38"/>
    </row>
    <row r="26" spans="1:18" s="37" customFormat="1" ht="36">
      <c r="A26" s="75">
        <v>16</v>
      </c>
      <c r="B26" s="32" t="s">
        <v>610</v>
      </c>
      <c r="C26" s="76">
        <f t="shared" si="1"/>
        <v>0.2</v>
      </c>
      <c r="D26" s="76">
        <v>0.2</v>
      </c>
      <c r="E26" s="77"/>
      <c r="F26" s="77"/>
      <c r="G26" s="77"/>
      <c r="H26" s="99" t="s">
        <v>1227</v>
      </c>
      <c r="I26" s="77">
        <f t="shared" si="2"/>
        <v>0.1</v>
      </c>
      <c r="J26" s="337"/>
      <c r="K26" s="337"/>
      <c r="L26" s="337"/>
      <c r="M26" s="77">
        <v>0.1</v>
      </c>
      <c r="N26" s="337"/>
      <c r="O26" s="338" t="s">
        <v>1500</v>
      </c>
      <c r="P26" s="26"/>
      <c r="R26" s="38"/>
    </row>
    <row r="27" spans="1:18" s="37" customFormat="1" ht="36">
      <c r="A27" s="75">
        <v>17</v>
      </c>
      <c r="B27" s="32" t="s">
        <v>610</v>
      </c>
      <c r="C27" s="76">
        <f t="shared" si="1"/>
        <v>0.2</v>
      </c>
      <c r="D27" s="76">
        <v>0.2</v>
      </c>
      <c r="E27" s="77"/>
      <c r="F27" s="77"/>
      <c r="G27" s="77"/>
      <c r="H27" s="99" t="s">
        <v>1228</v>
      </c>
      <c r="I27" s="77">
        <f t="shared" si="2"/>
        <v>0.07</v>
      </c>
      <c r="J27" s="337"/>
      <c r="K27" s="337"/>
      <c r="L27" s="337"/>
      <c r="M27" s="77">
        <v>0.07</v>
      </c>
      <c r="N27" s="337"/>
      <c r="O27" s="338" t="s">
        <v>1500</v>
      </c>
      <c r="P27" s="26"/>
      <c r="R27" s="38"/>
    </row>
    <row r="28" spans="1:18" s="37" customFormat="1" ht="36">
      <c r="A28" s="75">
        <v>18</v>
      </c>
      <c r="B28" s="32" t="s">
        <v>170</v>
      </c>
      <c r="C28" s="76">
        <f t="shared" si="1"/>
        <v>0.2</v>
      </c>
      <c r="D28" s="76">
        <v>0.2</v>
      </c>
      <c r="E28" s="76"/>
      <c r="F28" s="76"/>
      <c r="G28" s="76"/>
      <c r="H28" s="32" t="s">
        <v>1229</v>
      </c>
      <c r="I28" s="77">
        <f t="shared" si="2"/>
        <v>0.05</v>
      </c>
      <c r="J28" s="337"/>
      <c r="K28" s="337"/>
      <c r="L28" s="337"/>
      <c r="M28" s="77">
        <v>0.05</v>
      </c>
      <c r="N28" s="337"/>
      <c r="O28" s="338" t="s">
        <v>1500</v>
      </c>
      <c r="P28" s="26"/>
      <c r="R28" s="38"/>
    </row>
    <row r="29" spans="1:18" s="37" customFormat="1" ht="36">
      <c r="A29" s="75">
        <v>19</v>
      </c>
      <c r="B29" s="32" t="s">
        <v>170</v>
      </c>
      <c r="C29" s="76">
        <f t="shared" si="1"/>
        <v>0.12</v>
      </c>
      <c r="D29" s="76">
        <v>0.12</v>
      </c>
      <c r="E29" s="76"/>
      <c r="F29" s="76"/>
      <c r="G29" s="76"/>
      <c r="H29" s="32" t="s">
        <v>1230</v>
      </c>
      <c r="I29" s="77">
        <f t="shared" si="2"/>
        <v>0.03</v>
      </c>
      <c r="J29" s="337"/>
      <c r="K29" s="337"/>
      <c r="L29" s="337"/>
      <c r="M29" s="77">
        <v>0.03</v>
      </c>
      <c r="N29" s="337"/>
      <c r="O29" s="338" t="s">
        <v>1500</v>
      </c>
      <c r="P29" s="26"/>
      <c r="R29" s="38"/>
    </row>
    <row r="30" spans="1:18" s="37" customFormat="1" ht="36">
      <c r="A30" s="75">
        <v>20</v>
      </c>
      <c r="B30" s="32" t="s">
        <v>170</v>
      </c>
      <c r="C30" s="76">
        <f t="shared" si="1"/>
        <v>0.5</v>
      </c>
      <c r="D30" s="76"/>
      <c r="E30" s="76"/>
      <c r="F30" s="76"/>
      <c r="G30" s="76">
        <v>0.5</v>
      </c>
      <c r="H30" s="32" t="s">
        <v>1211</v>
      </c>
      <c r="I30" s="77">
        <f t="shared" si="2"/>
        <v>0.1</v>
      </c>
      <c r="J30" s="337"/>
      <c r="K30" s="337"/>
      <c r="L30" s="337"/>
      <c r="M30" s="77">
        <v>0.1</v>
      </c>
      <c r="N30" s="337"/>
      <c r="O30" s="338" t="s">
        <v>1500</v>
      </c>
      <c r="P30" s="26"/>
      <c r="R30" s="38"/>
    </row>
    <row r="31" spans="1:18" s="37" customFormat="1" ht="36">
      <c r="A31" s="75">
        <v>21</v>
      </c>
      <c r="B31" s="32" t="s">
        <v>170</v>
      </c>
      <c r="C31" s="76">
        <f t="shared" si="1"/>
        <v>0.5</v>
      </c>
      <c r="D31" s="76"/>
      <c r="E31" s="76"/>
      <c r="F31" s="76"/>
      <c r="G31" s="76">
        <v>0.5</v>
      </c>
      <c r="H31" s="32" t="s">
        <v>1336</v>
      </c>
      <c r="I31" s="77">
        <f t="shared" si="2"/>
        <v>0.1</v>
      </c>
      <c r="J31" s="337"/>
      <c r="K31" s="337"/>
      <c r="L31" s="337"/>
      <c r="M31" s="77">
        <v>0.1</v>
      </c>
      <c r="N31" s="337"/>
      <c r="O31" s="338" t="s">
        <v>1500</v>
      </c>
      <c r="P31" s="26"/>
      <c r="R31" s="38"/>
    </row>
    <row r="32" spans="1:18" s="37" customFormat="1" ht="36">
      <c r="A32" s="72" t="s">
        <v>130</v>
      </c>
      <c r="B32" s="73" t="s">
        <v>454</v>
      </c>
      <c r="C32" s="74">
        <f>SUM(C33)</f>
        <v>0.58</v>
      </c>
      <c r="D32" s="74">
        <f aca="true" t="shared" si="3" ref="D32:N32">SUM(D33)</f>
        <v>0.58</v>
      </c>
      <c r="E32" s="74">
        <f t="shared" si="3"/>
        <v>0</v>
      </c>
      <c r="F32" s="74">
        <f t="shared" si="3"/>
        <v>0</v>
      </c>
      <c r="G32" s="74">
        <f t="shared" si="3"/>
        <v>0</v>
      </c>
      <c r="H32" s="190"/>
      <c r="I32" s="74">
        <f t="shared" si="3"/>
        <v>1</v>
      </c>
      <c r="J32" s="74">
        <f t="shared" si="3"/>
        <v>0</v>
      </c>
      <c r="K32" s="74">
        <f t="shared" si="3"/>
        <v>0</v>
      </c>
      <c r="L32" s="74">
        <f t="shared" si="3"/>
        <v>0</v>
      </c>
      <c r="M32" s="74">
        <f t="shared" si="3"/>
        <v>0</v>
      </c>
      <c r="N32" s="74">
        <f t="shared" si="3"/>
        <v>1</v>
      </c>
      <c r="O32" s="87"/>
      <c r="P32" s="26"/>
      <c r="R32" s="38"/>
    </row>
    <row r="33" spans="1:18" s="37" customFormat="1" ht="36">
      <c r="A33" s="70">
        <v>22</v>
      </c>
      <c r="B33" s="32" t="s">
        <v>611</v>
      </c>
      <c r="C33" s="74">
        <f t="shared" si="1"/>
        <v>0.58</v>
      </c>
      <c r="D33" s="76">
        <v>0.58</v>
      </c>
      <c r="E33" s="76"/>
      <c r="F33" s="76"/>
      <c r="G33" s="76"/>
      <c r="H33" s="32" t="s">
        <v>1231</v>
      </c>
      <c r="I33" s="77">
        <f t="shared" si="2"/>
        <v>1</v>
      </c>
      <c r="J33" s="77"/>
      <c r="K33" s="340"/>
      <c r="L33" s="340"/>
      <c r="M33" s="340"/>
      <c r="N33" s="340">
        <v>1</v>
      </c>
      <c r="O33" s="338" t="s">
        <v>1501</v>
      </c>
      <c r="P33" s="26"/>
      <c r="R33" s="38"/>
    </row>
    <row r="34" spans="1:18" s="39" customFormat="1" ht="36">
      <c r="A34" s="72" t="s">
        <v>132</v>
      </c>
      <c r="B34" s="73" t="s">
        <v>131</v>
      </c>
      <c r="C34" s="74">
        <f>SUM(C35)</f>
        <v>7</v>
      </c>
      <c r="D34" s="74">
        <f aca="true" t="shared" si="4" ref="D34:N34">SUM(D35)</f>
        <v>0</v>
      </c>
      <c r="E34" s="74">
        <f t="shared" si="4"/>
        <v>0</v>
      </c>
      <c r="F34" s="74">
        <f t="shared" si="4"/>
        <v>0</v>
      </c>
      <c r="G34" s="74">
        <f t="shared" si="4"/>
        <v>7</v>
      </c>
      <c r="H34" s="190"/>
      <c r="I34" s="74">
        <f t="shared" si="4"/>
        <v>1.5</v>
      </c>
      <c r="J34" s="74">
        <f t="shared" si="4"/>
        <v>0</v>
      </c>
      <c r="K34" s="74">
        <f t="shared" si="4"/>
        <v>0</v>
      </c>
      <c r="L34" s="74">
        <f t="shared" si="4"/>
        <v>1.5</v>
      </c>
      <c r="M34" s="74">
        <f t="shared" si="4"/>
        <v>0</v>
      </c>
      <c r="N34" s="74">
        <f t="shared" si="4"/>
        <v>0</v>
      </c>
      <c r="O34" s="87"/>
      <c r="P34" s="26"/>
      <c r="R34" s="40"/>
    </row>
    <row r="35" spans="1:18" s="39" customFormat="1" ht="36">
      <c r="A35" s="75">
        <v>23</v>
      </c>
      <c r="B35" s="200" t="s">
        <v>612</v>
      </c>
      <c r="C35" s="74">
        <f t="shared" si="1"/>
        <v>7</v>
      </c>
      <c r="D35" s="77"/>
      <c r="E35" s="76"/>
      <c r="F35" s="76"/>
      <c r="G35" s="77">
        <v>7</v>
      </c>
      <c r="H35" s="32" t="s">
        <v>1334</v>
      </c>
      <c r="I35" s="77">
        <f t="shared" si="2"/>
        <v>1.5</v>
      </c>
      <c r="J35" s="340"/>
      <c r="K35" s="340"/>
      <c r="L35" s="77">
        <v>1.5</v>
      </c>
      <c r="M35" s="340"/>
      <c r="N35" s="340"/>
      <c r="O35" s="338" t="s">
        <v>1502</v>
      </c>
      <c r="P35" s="27"/>
      <c r="R35" s="40"/>
    </row>
    <row r="36" spans="1:18" s="41" customFormat="1" ht="18">
      <c r="A36" s="72" t="s">
        <v>134</v>
      </c>
      <c r="B36" s="73" t="s">
        <v>135</v>
      </c>
      <c r="C36" s="74">
        <f>SUM(C37:C46)</f>
        <v>47.42400000000001</v>
      </c>
      <c r="D36" s="74">
        <f aca="true" t="shared" si="5" ref="D36:N36">SUM(D37:D46)</f>
        <v>5.019</v>
      </c>
      <c r="E36" s="74">
        <f t="shared" si="5"/>
        <v>0</v>
      </c>
      <c r="F36" s="74">
        <f t="shared" si="5"/>
        <v>0</v>
      </c>
      <c r="G36" s="74">
        <f t="shared" si="5"/>
        <v>42.405</v>
      </c>
      <c r="H36" s="190"/>
      <c r="I36" s="74">
        <f t="shared" si="5"/>
        <v>25.75</v>
      </c>
      <c r="J36" s="74">
        <f t="shared" si="5"/>
        <v>10</v>
      </c>
      <c r="K36" s="74">
        <f t="shared" si="5"/>
        <v>0</v>
      </c>
      <c r="L36" s="74">
        <f t="shared" si="5"/>
        <v>15.750000000000002</v>
      </c>
      <c r="M36" s="74">
        <f t="shared" si="5"/>
        <v>0</v>
      </c>
      <c r="N36" s="74">
        <f t="shared" si="5"/>
        <v>0</v>
      </c>
      <c r="O36" s="87"/>
      <c r="P36" s="26"/>
      <c r="R36" s="42"/>
    </row>
    <row r="37" spans="1:18" s="41" customFormat="1" ht="48">
      <c r="A37" s="70">
        <v>24</v>
      </c>
      <c r="B37" s="200" t="s">
        <v>613</v>
      </c>
      <c r="C37" s="74">
        <f t="shared" si="1"/>
        <v>0.879</v>
      </c>
      <c r="D37" s="78">
        <v>0.879</v>
      </c>
      <c r="E37" s="76"/>
      <c r="F37" s="76"/>
      <c r="G37" s="76"/>
      <c r="H37" s="32" t="s">
        <v>1335</v>
      </c>
      <c r="I37" s="77">
        <f t="shared" si="2"/>
        <v>0.5</v>
      </c>
      <c r="J37" s="340"/>
      <c r="K37" s="340"/>
      <c r="L37" s="77">
        <v>0.5</v>
      </c>
      <c r="M37" s="340"/>
      <c r="N37" s="340"/>
      <c r="O37" s="338" t="s">
        <v>1503</v>
      </c>
      <c r="P37" s="26"/>
      <c r="R37" s="42"/>
    </row>
    <row r="38" spans="1:18" s="41" customFormat="1" ht="48">
      <c r="A38" s="70">
        <v>25</v>
      </c>
      <c r="B38" s="200" t="s">
        <v>1433</v>
      </c>
      <c r="C38" s="74">
        <f t="shared" si="1"/>
        <v>7.199999999999999</v>
      </c>
      <c r="D38" s="78">
        <v>4.14</v>
      </c>
      <c r="E38" s="76"/>
      <c r="F38" s="76"/>
      <c r="G38" s="76">
        <v>3.06</v>
      </c>
      <c r="H38" s="32" t="s">
        <v>1434</v>
      </c>
      <c r="I38" s="77">
        <f t="shared" si="2"/>
        <v>10</v>
      </c>
      <c r="J38" s="340">
        <v>10</v>
      </c>
      <c r="K38" s="340"/>
      <c r="L38" s="77"/>
      <c r="M38" s="340"/>
      <c r="N38" s="340"/>
      <c r="O38" s="338" t="s">
        <v>1680</v>
      </c>
      <c r="P38" s="67"/>
      <c r="R38" s="42"/>
    </row>
    <row r="39" spans="1:18" s="41" customFormat="1" ht="60">
      <c r="A39" s="70">
        <v>26</v>
      </c>
      <c r="B39" s="200" t="s">
        <v>614</v>
      </c>
      <c r="C39" s="74">
        <f t="shared" si="1"/>
        <v>2</v>
      </c>
      <c r="D39" s="77"/>
      <c r="E39" s="76"/>
      <c r="F39" s="76"/>
      <c r="G39" s="77">
        <v>2</v>
      </c>
      <c r="H39" s="32" t="s">
        <v>1212</v>
      </c>
      <c r="I39" s="77">
        <f t="shared" si="2"/>
        <v>0.5</v>
      </c>
      <c r="J39" s="340"/>
      <c r="K39" s="340"/>
      <c r="L39" s="77">
        <v>0.5</v>
      </c>
      <c r="M39" s="340"/>
      <c r="N39" s="340"/>
      <c r="O39" s="338" t="s">
        <v>1504</v>
      </c>
      <c r="P39" s="26"/>
      <c r="R39" s="42"/>
    </row>
    <row r="40" spans="1:18" s="41" customFormat="1" ht="48">
      <c r="A40" s="70">
        <v>27</v>
      </c>
      <c r="B40" s="200" t="s">
        <v>615</v>
      </c>
      <c r="C40" s="74">
        <f t="shared" si="1"/>
        <v>4.2</v>
      </c>
      <c r="D40" s="78"/>
      <c r="E40" s="76"/>
      <c r="F40" s="76"/>
      <c r="G40" s="78">
        <v>4.2</v>
      </c>
      <c r="H40" s="32" t="s">
        <v>1213</v>
      </c>
      <c r="I40" s="77">
        <f t="shared" si="2"/>
        <v>0.3</v>
      </c>
      <c r="J40" s="340"/>
      <c r="K40" s="340"/>
      <c r="L40" s="77">
        <v>0.3</v>
      </c>
      <c r="M40" s="340"/>
      <c r="N40" s="340"/>
      <c r="O40" s="338" t="s">
        <v>1505</v>
      </c>
      <c r="P40" s="26"/>
      <c r="R40" s="42"/>
    </row>
    <row r="41" spans="1:18" s="41" customFormat="1" ht="60">
      <c r="A41" s="70">
        <v>28</v>
      </c>
      <c r="B41" s="200" t="s">
        <v>616</v>
      </c>
      <c r="C41" s="74">
        <f t="shared" si="1"/>
        <v>3.875</v>
      </c>
      <c r="D41" s="77"/>
      <c r="E41" s="76"/>
      <c r="F41" s="76"/>
      <c r="G41" s="77">
        <v>3.875</v>
      </c>
      <c r="H41" s="32" t="s">
        <v>1214</v>
      </c>
      <c r="I41" s="77">
        <f t="shared" si="2"/>
        <v>0.25</v>
      </c>
      <c r="J41" s="340"/>
      <c r="K41" s="340"/>
      <c r="L41" s="77">
        <v>0.25</v>
      </c>
      <c r="M41" s="340"/>
      <c r="N41" s="340"/>
      <c r="O41" s="338" t="s">
        <v>1506</v>
      </c>
      <c r="P41" s="26"/>
      <c r="R41" s="42"/>
    </row>
    <row r="42" spans="1:18" s="41" customFormat="1" ht="36">
      <c r="A42" s="70">
        <v>29</v>
      </c>
      <c r="B42" s="200" t="s">
        <v>617</v>
      </c>
      <c r="C42" s="74">
        <f t="shared" si="1"/>
        <v>10.8</v>
      </c>
      <c r="D42" s="77"/>
      <c r="E42" s="76"/>
      <c r="F42" s="76"/>
      <c r="G42" s="77">
        <v>10.8</v>
      </c>
      <c r="H42" s="32" t="s">
        <v>1215</v>
      </c>
      <c r="I42" s="77">
        <f t="shared" si="2"/>
        <v>5</v>
      </c>
      <c r="J42" s="340"/>
      <c r="K42" s="340"/>
      <c r="L42" s="77">
        <v>5</v>
      </c>
      <c r="M42" s="340"/>
      <c r="N42" s="340"/>
      <c r="O42" s="338" t="s">
        <v>1507</v>
      </c>
      <c r="P42" s="26"/>
      <c r="R42" s="42"/>
    </row>
    <row r="43" spans="1:18" s="41" customFormat="1" ht="36">
      <c r="A43" s="70">
        <v>30</v>
      </c>
      <c r="B43" s="200" t="s">
        <v>618</v>
      </c>
      <c r="C43" s="74">
        <f t="shared" si="1"/>
        <v>4.63</v>
      </c>
      <c r="D43" s="77"/>
      <c r="E43" s="76"/>
      <c r="F43" s="76"/>
      <c r="G43" s="77">
        <v>4.63</v>
      </c>
      <c r="H43" s="32" t="s">
        <v>1216</v>
      </c>
      <c r="I43" s="77">
        <f t="shared" si="2"/>
        <v>3</v>
      </c>
      <c r="J43" s="340"/>
      <c r="K43" s="340"/>
      <c r="L43" s="77">
        <v>3</v>
      </c>
      <c r="M43" s="340"/>
      <c r="N43" s="340"/>
      <c r="O43" s="338" t="s">
        <v>1508</v>
      </c>
      <c r="P43" s="26"/>
      <c r="R43" s="42"/>
    </row>
    <row r="44" spans="1:18" s="41" customFormat="1" ht="36">
      <c r="A44" s="70">
        <v>31</v>
      </c>
      <c r="B44" s="200" t="s">
        <v>619</v>
      </c>
      <c r="C44" s="74">
        <f t="shared" si="1"/>
        <v>3.5</v>
      </c>
      <c r="D44" s="77"/>
      <c r="E44" s="76"/>
      <c r="F44" s="76"/>
      <c r="G44" s="77">
        <v>3.5</v>
      </c>
      <c r="H44" s="32" t="s">
        <v>1217</v>
      </c>
      <c r="I44" s="77">
        <f t="shared" si="2"/>
        <v>1.8</v>
      </c>
      <c r="J44" s="340"/>
      <c r="K44" s="340"/>
      <c r="L44" s="77">
        <v>1.8</v>
      </c>
      <c r="M44" s="340"/>
      <c r="N44" s="340"/>
      <c r="O44" s="338" t="s">
        <v>1509</v>
      </c>
      <c r="P44" s="26"/>
      <c r="R44" s="42"/>
    </row>
    <row r="45" spans="1:18" s="41" customFormat="1" ht="36">
      <c r="A45" s="70">
        <v>32</v>
      </c>
      <c r="B45" s="200" t="s">
        <v>620</v>
      </c>
      <c r="C45" s="74">
        <f t="shared" si="1"/>
        <v>4.74</v>
      </c>
      <c r="D45" s="77"/>
      <c r="E45" s="76"/>
      <c r="F45" s="76"/>
      <c r="G45" s="77">
        <v>4.74</v>
      </c>
      <c r="H45" s="32" t="s">
        <v>1332</v>
      </c>
      <c r="I45" s="77">
        <f t="shared" si="2"/>
        <v>2.5</v>
      </c>
      <c r="J45" s="340"/>
      <c r="K45" s="340"/>
      <c r="L45" s="77">
        <v>2.5</v>
      </c>
      <c r="M45" s="340"/>
      <c r="N45" s="340"/>
      <c r="O45" s="338" t="s">
        <v>1510</v>
      </c>
      <c r="P45" s="26"/>
      <c r="R45" s="42"/>
    </row>
    <row r="46" spans="1:18" s="41" customFormat="1" ht="36">
      <c r="A46" s="70">
        <v>33</v>
      </c>
      <c r="B46" s="200" t="s">
        <v>621</v>
      </c>
      <c r="C46" s="74">
        <f t="shared" si="1"/>
        <v>5.6</v>
      </c>
      <c r="D46" s="77"/>
      <c r="E46" s="76"/>
      <c r="F46" s="76"/>
      <c r="G46" s="77">
        <v>5.6</v>
      </c>
      <c r="H46" s="32" t="s">
        <v>1333</v>
      </c>
      <c r="I46" s="77">
        <f t="shared" si="2"/>
        <v>1.9</v>
      </c>
      <c r="J46" s="340"/>
      <c r="K46" s="340"/>
      <c r="L46" s="77">
        <v>1.9</v>
      </c>
      <c r="M46" s="340"/>
      <c r="N46" s="340"/>
      <c r="O46" s="338" t="s">
        <v>1511</v>
      </c>
      <c r="P46" s="26"/>
      <c r="R46" s="42"/>
    </row>
    <row r="47" spans="1:18" s="41" customFormat="1" ht="18">
      <c r="A47" s="72" t="s">
        <v>139</v>
      </c>
      <c r="B47" s="73" t="s">
        <v>622</v>
      </c>
      <c r="C47" s="74">
        <f>SUM(C48)</f>
        <v>0.6</v>
      </c>
      <c r="D47" s="74">
        <f aca="true" t="shared" si="6" ref="D47:N47">SUM(D48)</f>
        <v>0</v>
      </c>
      <c r="E47" s="74">
        <f t="shared" si="6"/>
        <v>0</v>
      </c>
      <c r="F47" s="74">
        <f t="shared" si="6"/>
        <v>0</v>
      </c>
      <c r="G47" s="74">
        <f t="shared" si="6"/>
        <v>0.6</v>
      </c>
      <c r="H47" s="190"/>
      <c r="I47" s="74">
        <f t="shared" si="6"/>
        <v>1</v>
      </c>
      <c r="J47" s="74">
        <f t="shared" si="6"/>
        <v>0</v>
      </c>
      <c r="K47" s="74">
        <f t="shared" si="6"/>
        <v>0</v>
      </c>
      <c r="L47" s="74">
        <f t="shared" si="6"/>
        <v>1</v>
      </c>
      <c r="M47" s="74">
        <f t="shared" si="6"/>
        <v>0</v>
      </c>
      <c r="N47" s="74">
        <f t="shared" si="6"/>
        <v>0</v>
      </c>
      <c r="O47" s="88"/>
      <c r="P47" s="26"/>
      <c r="R47" s="42"/>
    </row>
    <row r="48" spans="1:18" s="41" customFormat="1" ht="48">
      <c r="A48" s="70">
        <v>34</v>
      </c>
      <c r="B48" s="200" t="s">
        <v>623</v>
      </c>
      <c r="C48" s="74">
        <f t="shared" si="1"/>
        <v>0.6</v>
      </c>
      <c r="D48" s="77"/>
      <c r="E48" s="76"/>
      <c r="F48" s="76"/>
      <c r="G48" s="77">
        <v>0.6</v>
      </c>
      <c r="H48" s="32" t="s">
        <v>1332</v>
      </c>
      <c r="I48" s="77">
        <f t="shared" si="2"/>
        <v>1</v>
      </c>
      <c r="J48" s="340"/>
      <c r="K48" s="340"/>
      <c r="L48" s="77">
        <v>1</v>
      </c>
      <c r="M48" s="340"/>
      <c r="N48" s="340"/>
      <c r="O48" s="338" t="s">
        <v>1512</v>
      </c>
      <c r="P48" s="26"/>
      <c r="R48" s="42"/>
    </row>
    <row r="49" spans="1:18" s="44" customFormat="1" ht="13.5" thickBot="1">
      <c r="A49" s="79"/>
      <c r="B49" s="542" t="s">
        <v>5</v>
      </c>
      <c r="C49" s="80">
        <f>C47+C36+C34+C10+C32</f>
        <v>63.41400000000001</v>
      </c>
      <c r="D49" s="80">
        <f aca="true" t="shared" si="7" ref="D49:N49">D47+D36+D34+D10+D32</f>
        <v>11.359</v>
      </c>
      <c r="E49" s="80">
        <f t="shared" si="7"/>
        <v>0</v>
      </c>
      <c r="F49" s="80">
        <f t="shared" si="7"/>
        <v>0</v>
      </c>
      <c r="G49" s="80">
        <f t="shared" si="7"/>
        <v>52.055</v>
      </c>
      <c r="H49" s="543"/>
      <c r="I49" s="80">
        <f t="shared" si="7"/>
        <v>37.625</v>
      </c>
      <c r="J49" s="80">
        <f t="shared" si="7"/>
        <v>10</v>
      </c>
      <c r="K49" s="80">
        <f t="shared" si="7"/>
        <v>0</v>
      </c>
      <c r="L49" s="80">
        <f t="shared" si="7"/>
        <v>18.25</v>
      </c>
      <c r="M49" s="80">
        <f t="shared" si="7"/>
        <v>8.374999999999998</v>
      </c>
      <c r="N49" s="80">
        <f t="shared" si="7"/>
        <v>1</v>
      </c>
      <c r="O49" s="544"/>
      <c r="P49" s="43"/>
      <c r="R49" s="45"/>
    </row>
    <row r="50" ht="7.5" customHeight="1" thickTop="1"/>
    <row r="51" ht="17.25" customHeight="1">
      <c r="R51" s="1"/>
    </row>
    <row r="53" spans="1:18" ht="12.75">
      <c r="A53" s="1"/>
      <c r="R53" s="1"/>
    </row>
    <row r="54" spans="1:18" ht="12.75">
      <c r="A54" s="1"/>
      <c r="R54" s="1"/>
    </row>
    <row r="55" spans="1:18" ht="12.75">
      <c r="A55" s="1"/>
      <c r="R55" s="1"/>
    </row>
    <row r="56" spans="1:18" ht="12.75">
      <c r="A56" s="1"/>
      <c r="R56" s="1"/>
    </row>
    <row r="57" spans="1:18" ht="12.75">
      <c r="A57" s="1"/>
      <c r="R57" s="1"/>
    </row>
    <row r="58" spans="1:18" ht="39.75" customHeight="1">
      <c r="A58" s="1"/>
      <c r="R58" s="1"/>
    </row>
    <row r="59" spans="1:18" ht="39.75" customHeight="1">
      <c r="A59" s="1"/>
      <c r="R59" s="1"/>
    </row>
  </sheetData>
  <sheetProtection/>
  <mergeCells count="15">
    <mergeCell ref="A6:O6"/>
    <mergeCell ref="I7:I8"/>
    <mergeCell ref="J7:N7"/>
    <mergeCell ref="O7:O8"/>
    <mergeCell ref="A7:A8"/>
    <mergeCell ref="B7:B8"/>
    <mergeCell ref="C7:C8"/>
    <mergeCell ref="D7:G7"/>
    <mergeCell ref="H7:H8"/>
    <mergeCell ref="A5:O5"/>
    <mergeCell ref="I1:O1"/>
    <mergeCell ref="I2:O2"/>
    <mergeCell ref="A1:E1"/>
    <mergeCell ref="A2:E2"/>
    <mergeCell ref="A4:O4"/>
  </mergeCells>
  <printOptions/>
  <pageMargins left="0.38" right="0.28" top="0.39" bottom="0.41" header="0.3" footer="0.25"/>
  <pageSetup horizontalDpi="600" verticalDpi="600" orientation="landscape" paperSize="9" r:id="rId2"/>
  <headerFooter>
    <oddFooter>&amp;R&amp;P</oddFooter>
  </headerFooter>
  <drawing r:id="rId1"/>
</worksheet>
</file>

<file path=xl/worksheets/sheet11.xml><?xml version="1.0" encoding="utf-8"?>
<worksheet xmlns="http://schemas.openxmlformats.org/spreadsheetml/2006/main" xmlns:r="http://schemas.openxmlformats.org/officeDocument/2006/relationships">
  <dimension ref="A1:AZ76"/>
  <sheetViews>
    <sheetView zoomScale="115" zoomScaleNormal="115" zoomScalePageLayoutView="0" workbookViewId="0" topLeftCell="A58">
      <selection activeCell="B75" sqref="B75"/>
    </sheetView>
  </sheetViews>
  <sheetFormatPr defaultColWidth="7.8515625" defaultRowHeight="12.75"/>
  <cols>
    <col min="1" max="1" width="4.8515625" style="410" customWidth="1"/>
    <col min="2" max="2" width="25.7109375" style="541" customWidth="1"/>
    <col min="3" max="3" width="8.140625" style="410" customWidth="1"/>
    <col min="4" max="4" width="6.57421875" style="410" customWidth="1"/>
    <col min="5" max="5" width="4.8515625" style="410" customWidth="1"/>
    <col min="6" max="6" width="4.7109375" style="410" customWidth="1"/>
    <col min="7" max="7" width="5.7109375" style="410" customWidth="1"/>
    <col min="8" max="8" width="20.00390625" style="552" customWidth="1"/>
    <col min="9" max="9" width="8.140625" style="410" customWidth="1"/>
    <col min="10" max="10" width="5.7109375" style="410" customWidth="1"/>
    <col min="11" max="11" width="5.57421875" style="410" customWidth="1"/>
    <col min="12" max="12" width="5.140625" style="410" customWidth="1"/>
    <col min="13" max="13" width="5.421875" style="410" customWidth="1"/>
    <col min="14" max="14" width="6.00390625" style="410" customWidth="1"/>
    <col min="15" max="15" width="24.57421875" style="541" customWidth="1"/>
    <col min="16" max="16" width="9.7109375" style="410" customWidth="1"/>
    <col min="17" max="17" width="7.8515625" style="410" customWidth="1"/>
    <col min="18" max="18" width="11.7109375" style="410" bestFit="1" customWidth="1"/>
    <col min="19" max="16384" width="7.8515625" style="410" customWidth="1"/>
  </cols>
  <sheetData>
    <row r="1" spans="1:15" ht="16.5">
      <c r="A1" s="679" t="s">
        <v>1806</v>
      </c>
      <c r="B1" s="679"/>
      <c r="C1" s="679"/>
      <c r="D1" s="679"/>
      <c r="E1" s="679"/>
      <c r="F1" s="383"/>
      <c r="G1" s="383"/>
      <c r="H1" s="462"/>
      <c r="I1" s="679" t="s">
        <v>1807</v>
      </c>
      <c r="J1" s="679"/>
      <c r="K1" s="679"/>
      <c r="L1" s="679"/>
      <c r="M1" s="679"/>
      <c r="N1" s="679"/>
      <c r="O1" s="679"/>
    </row>
    <row r="2" spans="1:15" ht="16.5">
      <c r="A2" s="679" t="s">
        <v>1810</v>
      </c>
      <c r="B2" s="679"/>
      <c r="C2" s="679"/>
      <c r="D2" s="679"/>
      <c r="E2" s="679"/>
      <c r="F2" s="383"/>
      <c r="G2" s="383"/>
      <c r="H2" s="462"/>
      <c r="I2" s="679" t="s">
        <v>1808</v>
      </c>
      <c r="J2" s="679"/>
      <c r="K2" s="679"/>
      <c r="L2" s="679"/>
      <c r="M2" s="679"/>
      <c r="N2" s="679"/>
      <c r="O2" s="679"/>
    </row>
    <row r="3" spans="1:15" ht="16.5">
      <c r="A3" s="602"/>
      <c r="B3" s="602"/>
      <c r="C3" s="602"/>
      <c r="D3" s="602"/>
      <c r="E3" s="602"/>
      <c r="F3" s="383"/>
      <c r="G3" s="383"/>
      <c r="H3" s="462"/>
      <c r="I3" s="602"/>
      <c r="J3" s="602"/>
      <c r="K3" s="602"/>
      <c r="L3" s="602"/>
      <c r="M3" s="602"/>
      <c r="N3" s="602"/>
      <c r="O3" s="602"/>
    </row>
    <row r="4" spans="1:52" s="515" customFormat="1" ht="15.75">
      <c r="A4" s="607" t="s">
        <v>1836</v>
      </c>
      <c r="B4" s="614"/>
      <c r="C4" s="614"/>
      <c r="D4" s="614"/>
      <c r="E4" s="614"/>
      <c r="F4" s="614"/>
      <c r="G4" s="614"/>
      <c r="H4" s="614"/>
      <c r="I4" s="614"/>
      <c r="J4" s="614"/>
      <c r="K4" s="614"/>
      <c r="L4" s="614"/>
      <c r="M4" s="614"/>
      <c r="N4" s="614"/>
      <c r="O4" s="614"/>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515" customFormat="1" ht="15.75">
      <c r="A5" s="698" t="s">
        <v>1823</v>
      </c>
      <c r="B5" s="698"/>
      <c r="C5" s="698"/>
      <c r="D5" s="698"/>
      <c r="E5" s="698"/>
      <c r="F5" s="698"/>
      <c r="G5" s="698"/>
      <c r="H5" s="698"/>
      <c r="I5" s="698"/>
      <c r="J5" s="698"/>
      <c r="K5" s="698"/>
      <c r="L5" s="698"/>
      <c r="M5" s="698"/>
      <c r="N5" s="698"/>
      <c r="O5" s="698"/>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16" ht="21.75" customHeight="1" thickBot="1">
      <c r="A6" s="680" t="s">
        <v>1819</v>
      </c>
      <c r="B6" s="680"/>
      <c r="C6" s="680"/>
      <c r="D6" s="680"/>
      <c r="E6" s="680"/>
      <c r="F6" s="680"/>
      <c r="G6" s="680"/>
      <c r="H6" s="680"/>
      <c r="I6" s="680"/>
      <c r="J6" s="680"/>
      <c r="K6" s="680"/>
      <c r="L6" s="680"/>
      <c r="M6" s="680"/>
      <c r="N6" s="680"/>
      <c r="O6" s="680"/>
      <c r="P6" s="545"/>
    </row>
    <row r="7" spans="1:16" s="546" customFormat="1" ht="27.75" customHeight="1" thickTop="1">
      <c r="A7" s="623" t="s">
        <v>0</v>
      </c>
      <c r="B7" s="627" t="s">
        <v>10</v>
      </c>
      <c r="C7" s="627" t="s">
        <v>13</v>
      </c>
      <c r="D7" s="627" t="s">
        <v>40</v>
      </c>
      <c r="E7" s="627"/>
      <c r="F7" s="627"/>
      <c r="G7" s="627"/>
      <c r="H7" s="627" t="s">
        <v>12</v>
      </c>
      <c r="I7" s="627" t="s">
        <v>38</v>
      </c>
      <c r="J7" s="627" t="s">
        <v>41</v>
      </c>
      <c r="K7" s="627"/>
      <c r="L7" s="627"/>
      <c r="M7" s="627"/>
      <c r="N7" s="627"/>
      <c r="O7" s="630" t="s">
        <v>4</v>
      </c>
      <c r="P7" s="233"/>
    </row>
    <row r="8" spans="1:16" s="546" customFormat="1" ht="74.25" customHeight="1">
      <c r="A8" s="624"/>
      <c r="B8" s="628"/>
      <c r="C8" s="628"/>
      <c r="D8" s="69" t="s">
        <v>2</v>
      </c>
      <c r="E8" s="69" t="s">
        <v>1</v>
      </c>
      <c r="F8" s="69" t="s">
        <v>1410</v>
      </c>
      <c r="G8" s="69" t="s">
        <v>3</v>
      </c>
      <c r="H8" s="628"/>
      <c r="I8" s="628"/>
      <c r="J8" s="69" t="s">
        <v>6</v>
      </c>
      <c r="K8" s="69" t="s">
        <v>7</v>
      </c>
      <c r="L8" s="69" t="s">
        <v>8</v>
      </c>
      <c r="M8" s="69" t="s">
        <v>9</v>
      </c>
      <c r="N8" s="69" t="s">
        <v>11</v>
      </c>
      <c r="O8" s="631"/>
      <c r="P8" s="233"/>
    </row>
    <row r="9" spans="1:16" s="411" customFormat="1" ht="24" customHeight="1">
      <c r="A9" s="81">
        <v>-1</v>
      </c>
      <c r="B9" s="82">
        <v>-2</v>
      </c>
      <c r="C9" s="82" t="s">
        <v>675</v>
      </c>
      <c r="D9" s="82">
        <v>-4</v>
      </c>
      <c r="E9" s="82">
        <v>-5</v>
      </c>
      <c r="F9" s="82">
        <v>-6</v>
      </c>
      <c r="G9" s="82">
        <v>-7</v>
      </c>
      <c r="H9" s="82">
        <v>-8</v>
      </c>
      <c r="I9" s="82" t="s">
        <v>22</v>
      </c>
      <c r="J9" s="82">
        <v>-10</v>
      </c>
      <c r="K9" s="82">
        <v>-11</v>
      </c>
      <c r="L9" s="82">
        <v>-12</v>
      </c>
      <c r="M9" s="82">
        <v>-13</v>
      </c>
      <c r="N9" s="82">
        <v>-14</v>
      </c>
      <c r="O9" s="83">
        <v>-15</v>
      </c>
      <c r="P9" s="84"/>
    </row>
    <row r="10" spans="1:16" s="474" customFormat="1" ht="12">
      <c r="A10" s="72" t="s">
        <v>94</v>
      </c>
      <c r="B10" s="73" t="s">
        <v>224</v>
      </c>
      <c r="C10" s="74">
        <f>SUM(C11:C33)</f>
        <v>39.089999999999996</v>
      </c>
      <c r="D10" s="74">
        <f aca="true" t="shared" si="0" ref="D10:N10">SUM(D11:D33)</f>
        <v>19.389999999999997</v>
      </c>
      <c r="E10" s="74">
        <f t="shared" si="0"/>
        <v>0</v>
      </c>
      <c r="F10" s="74">
        <f t="shared" si="0"/>
        <v>0</v>
      </c>
      <c r="G10" s="74">
        <f t="shared" si="0"/>
        <v>19.7</v>
      </c>
      <c r="H10" s="190"/>
      <c r="I10" s="74">
        <f t="shared" si="0"/>
        <v>28.391672</v>
      </c>
      <c r="J10" s="74">
        <f t="shared" si="0"/>
        <v>0</v>
      </c>
      <c r="K10" s="74">
        <f t="shared" si="0"/>
        <v>0</v>
      </c>
      <c r="L10" s="74">
        <f t="shared" si="0"/>
        <v>1.225</v>
      </c>
      <c r="M10" s="74">
        <f t="shared" si="0"/>
        <v>19.971471999999995</v>
      </c>
      <c r="N10" s="74">
        <f t="shared" si="0"/>
        <v>7.1952</v>
      </c>
      <c r="O10" s="87"/>
      <c r="P10" s="234"/>
    </row>
    <row r="11" spans="1:16" s="547" customFormat="1" ht="24">
      <c r="A11" s="70">
        <v>1</v>
      </c>
      <c r="B11" s="32" t="s">
        <v>712</v>
      </c>
      <c r="C11" s="76">
        <f>D11+E11+F11+G11</f>
        <v>0.57</v>
      </c>
      <c r="D11" s="76">
        <v>0.57</v>
      </c>
      <c r="E11" s="76"/>
      <c r="F11" s="76"/>
      <c r="G11" s="76"/>
      <c r="H11" s="136" t="s">
        <v>624</v>
      </c>
      <c r="I11" s="76">
        <f>J11+K11+L11+M11+N11</f>
        <v>0.42453599999999997</v>
      </c>
      <c r="J11" s="76"/>
      <c r="K11" s="76"/>
      <c r="L11" s="76"/>
      <c r="M11" s="76">
        <v>0.42453599999999997</v>
      </c>
      <c r="N11" s="76"/>
      <c r="O11" s="135"/>
      <c r="P11" s="235"/>
    </row>
    <row r="12" spans="1:16" s="547" customFormat="1" ht="12">
      <c r="A12" s="70">
        <v>2</v>
      </c>
      <c r="B12" s="32" t="s">
        <v>625</v>
      </c>
      <c r="C12" s="76">
        <f aca="true" t="shared" si="1" ref="C12:C31">D12+E12+F12+G12</f>
        <v>1.04</v>
      </c>
      <c r="D12" s="76">
        <v>1.04</v>
      </c>
      <c r="E12" s="76"/>
      <c r="F12" s="76"/>
      <c r="G12" s="76"/>
      <c r="H12" s="136" t="s">
        <v>626</v>
      </c>
      <c r="I12" s="76">
        <f aca="true" t="shared" si="2" ref="I12:I49">J12+K12+L12+M12+N12</f>
        <v>0.7745920000000001</v>
      </c>
      <c r="J12" s="76"/>
      <c r="K12" s="76"/>
      <c r="L12" s="76"/>
      <c r="M12" s="76">
        <v>0.7745920000000001</v>
      </c>
      <c r="N12" s="76"/>
      <c r="O12" s="135"/>
      <c r="P12" s="235"/>
    </row>
    <row r="13" spans="1:16" s="547" customFormat="1" ht="12">
      <c r="A13" s="70">
        <v>3</v>
      </c>
      <c r="B13" s="32" t="s">
        <v>627</v>
      </c>
      <c r="C13" s="76">
        <f t="shared" si="1"/>
        <v>0.59</v>
      </c>
      <c r="D13" s="76">
        <v>0.59</v>
      </c>
      <c r="E13" s="76"/>
      <c r="F13" s="76"/>
      <c r="G13" s="76"/>
      <c r="H13" s="136" t="s">
        <v>628</v>
      </c>
      <c r="I13" s="76">
        <f t="shared" si="2"/>
        <v>0.439432</v>
      </c>
      <c r="J13" s="76"/>
      <c r="K13" s="76"/>
      <c r="L13" s="76"/>
      <c r="M13" s="76">
        <v>0.439432</v>
      </c>
      <c r="N13" s="76"/>
      <c r="O13" s="135"/>
      <c r="P13" s="235"/>
    </row>
    <row r="14" spans="1:16" s="547" customFormat="1" ht="24">
      <c r="A14" s="70">
        <v>4</v>
      </c>
      <c r="B14" s="98" t="s">
        <v>629</v>
      </c>
      <c r="C14" s="76">
        <f t="shared" si="1"/>
        <v>0.2</v>
      </c>
      <c r="D14" s="76">
        <v>0.2</v>
      </c>
      <c r="E14" s="76"/>
      <c r="F14" s="76"/>
      <c r="G14" s="76"/>
      <c r="H14" s="136" t="s">
        <v>630</v>
      </c>
      <c r="I14" s="76">
        <f t="shared" si="2"/>
        <v>0.14896</v>
      </c>
      <c r="J14" s="76"/>
      <c r="K14" s="76"/>
      <c r="L14" s="76"/>
      <c r="M14" s="76">
        <v>0.14896</v>
      </c>
      <c r="N14" s="76"/>
      <c r="O14" s="135"/>
      <c r="P14" s="235"/>
    </row>
    <row r="15" spans="1:16" s="547" customFormat="1" ht="24">
      <c r="A15" s="70">
        <v>5</v>
      </c>
      <c r="B15" s="98" t="s">
        <v>629</v>
      </c>
      <c r="C15" s="76">
        <f t="shared" si="1"/>
        <v>0.2</v>
      </c>
      <c r="D15" s="76"/>
      <c r="E15" s="76"/>
      <c r="F15" s="76"/>
      <c r="G15" s="76">
        <v>0.2</v>
      </c>
      <c r="H15" s="136" t="s">
        <v>631</v>
      </c>
      <c r="I15" s="76">
        <f t="shared" si="2"/>
        <v>0.164</v>
      </c>
      <c r="J15" s="76"/>
      <c r="K15" s="76"/>
      <c r="L15" s="76"/>
      <c r="M15" s="76">
        <v>0.164</v>
      </c>
      <c r="N15" s="76"/>
      <c r="O15" s="135"/>
      <c r="P15" s="235"/>
    </row>
    <row r="16" spans="1:16" s="547" customFormat="1" ht="24">
      <c r="A16" s="70">
        <v>6</v>
      </c>
      <c r="B16" s="98" t="s">
        <v>629</v>
      </c>
      <c r="C16" s="76">
        <f t="shared" si="1"/>
        <v>0.25</v>
      </c>
      <c r="D16" s="76"/>
      <c r="E16" s="76"/>
      <c r="F16" s="76"/>
      <c r="G16" s="76">
        <v>0.25</v>
      </c>
      <c r="H16" s="136" t="s">
        <v>632</v>
      </c>
      <c r="I16" s="76">
        <f t="shared" si="2"/>
        <v>0.205</v>
      </c>
      <c r="J16" s="76"/>
      <c r="K16" s="76"/>
      <c r="L16" s="76"/>
      <c r="M16" s="76">
        <v>0.205</v>
      </c>
      <c r="N16" s="76"/>
      <c r="O16" s="135"/>
      <c r="P16" s="235"/>
    </row>
    <row r="17" spans="1:16" s="547" customFormat="1" ht="24">
      <c r="A17" s="70">
        <v>7</v>
      </c>
      <c r="B17" s="98" t="s">
        <v>633</v>
      </c>
      <c r="C17" s="76">
        <f t="shared" si="1"/>
        <v>1.2</v>
      </c>
      <c r="D17" s="76"/>
      <c r="E17" s="76"/>
      <c r="F17" s="76"/>
      <c r="G17" s="76">
        <v>1.2</v>
      </c>
      <c r="H17" s="136" t="s">
        <v>631</v>
      </c>
      <c r="I17" s="76">
        <f t="shared" si="2"/>
        <v>0.9839999999999999</v>
      </c>
      <c r="J17" s="76"/>
      <c r="K17" s="76"/>
      <c r="L17" s="76"/>
      <c r="M17" s="76">
        <v>0.9839999999999999</v>
      </c>
      <c r="N17" s="76"/>
      <c r="O17" s="135"/>
      <c r="P17" s="235"/>
    </row>
    <row r="18" spans="1:16" s="547" customFormat="1" ht="24">
      <c r="A18" s="70">
        <v>8</v>
      </c>
      <c r="B18" s="98" t="s">
        <v>634</v>
      </c>
      <c r="C18" s="76">
        <f t="shared" si="1"/>
        <v>0.4</v>
      </c>
      <c r="D18" s="76"/>
      <c r="E18" s="76"/>
      <c r="F18" s="76"/>
      <c r="G18" s="76">
        <v>0.4</v>
      </c>
      <c r="H18" s="136" t="s">
        <v>631</v>
      </c>
      <c r="I18" s="76">
        <f t="shared" si="2"/>
        <v>0.328</v>
      </c>
      <c r="J18" s="76"/>
      <c r="K18" s="76"/>
      <c r="L18" s="76"/>
      <c r="M18" s="76">
        <v>0.328</v>
      </c>
      <c r="N18" s="76"/>
      <c r="O18" s="135"/>
      <c r="P18" s="235"/>
    </row>
    <row r="19" spans="1:16" s="547" customFormat="1" ht="24">
      <c r="A19" s="70">
        <v>9</v>
      </c>
      <c r="B19" s="98" t="s">
        <v>635</v>
      </c>
      <c r="C19" s="76">
        <f t="shared" si="1"/>
        <v>9.6</v>
      </c>
      <c r="D19" s="76">
        <v>9</v>
      </c>
      <c r="E19" s="76"/>
      <c r="F19" s="76"/>
      <c r="G19" s="76">
        <v>0.6</v>
      </c>
      <c r="H19" s="136" t="s">
        <v>636</v>
      </c>
      <c r="I19" s="76">
        <f t="shared" si="2"/>
        <v>7.1952</v>
      </c>
      <c r="J19" s="76"/>
      <c r="K19" s="76"/>
      <c r="L19" s="76"/>
      <c r="M19" s="76"/>
      <c r="N19" s="76">
        <v>7.1952</v>
      </c>
      <c r="O19" s="135"/>
      <c r="P19" s="235"/>
    </row>
    <row r="20" spans="1:16" s="547" customFormat="1" ht="24">
      <c r="A20" s="70">
        <v>10</v>
      </c>
      <c r="B20" s="98" t="s">
        <v>637</v>
      </c>
      <c r="C20" s="76">
        <f t="shared" si="1"/>
        <v>0.2</v>
      </c>
      <c r="D20" s="76"/>
      <c r="E20" s="76"/>
      <c r="F20" s="76"/>
      <c r="G20" s="76">
        <v>0.2</v>
      </c>
      <c r="H20" s="136" t="s">
        <v>638</v>
      </c>
      <c r="I20" s="76">
        <f t="shared" si="2"/>
        <v>0.164</v>
      </c>
      <c r="J20" s="76"/>
      <c r="K20" s="76"/>
      <c r="L20" s="76"/>
      <c r="M20" s="76">
        <v>0.164</v>
      </c>
      <c r="N20" s="76"/>
      <c r="O20" s="135"/>
      <c r="P20" s="235"/>
    </row>
    <row r="21" spans="1:16" s="547" customFormat="1" ht="36">
      <c r="A21" s="70">
        <v>11</v>
      </c>
      <c r="B21" s="98" t="s">
        <v>639</v>
      </c>
      <c r="C21" s="76">
        <f t="shared" si="1"/>
        <v>3</v>
      </c>
      <c r="D21" s="76"/>
      <c r="E21" s="76"/>
      <c r="F21" s="76"/>
      <c r="G21" s="76">
        <v>3</v>
      </c>
      <c r="H21" s="136" t="s">
        <v>640</v>
      </c>
      <c r="I21" s="76">
        <f t="shared" si="2"/>
        <v>2.46</v>
      </c>
      <c r="J21" s="76"/>
      <c r="K21" s="76"/>
      <c r="L21" s="76">
        <v>0.3</v>
      </c>
      <c r="M21" s="76">
        <v>2.16</v>
      </c>
      <c r="N21" s="76"/>
      <c r="O21" s="135"/>
      <c r="P21" s="235"/>
    </row>
    <row r="22" spans="1:16" s="547" customFormat="1" ht="36">
      <c r="A22" s="70">
        <v>12</v>
      </c>
      <c r="B22" s="32" t="s">
        <v>641</v>
      </c>
      <c r="C22" s="76">
        <f t="shared" si="1"/>
        <v>0.22</v>
      </c>
      <c r="D22" s="76">
        <v>0.22</v>
      </c>
      <c r="E22" s="76"/>
      <c r="F22" s="76"/>
      <c r="G22" s="76"/>
      <c r="H22" s="136" t="s">
        <v>642</v>
      </c>
      <c r="I22" s="76">
        <f t="shared" si="2"/>
        <v>0.163856</v>
      </c>
      <c r="J22" s="76"/>
      <c r="K22" s="76"/>
      <c r="L22" s="76"/>
      <c r="M22" s="76">
        <v>0.163856</v>
      </c>
      <c r="N22" s="76"/>
      <c r="O22" s="135"/>
      <c r="P22" s="235"/>
    </row>
    <row r="23" spans="1:16" s="547" customFormat="1" ht="12">
      <c r="A23" s="70">
        <v>13</v>
      </c>
      <c r="B23" s="98" t="s">
        <v>581</v>
      </c>
      <c r="C23" s="76">
        <f t="shared" si="1"/>
        <v>3</v>
      </c>
      <c r="D23" s="76"/>
      <c r="E23" s="76"/>
      <c r="F23" s="76"/>
      <c r="G23" s="76">
        <v>3</v>
      </c>
      <c r="H23" s="136" t="s">
        <v>643</v>
      </c>
      <c r="I23" s="76">
        <f t="shared" si="2"/>
        <v>2.46</v>
      </c>
      <c r="J23" s="76"/>
      <c r="K23" s="76"/>
      <c r="L23" s="76">
        <v>0.3</v>
      </c>
      <c r="M23" s="76">
        <v>2.16</v>
      </c>
      <c r="N23" s="76"/>
      <c r="O23" s="135"/>
      <c r="P23" s="235"/>
    </row>
    <row r="24" spans="1:16" s="547" customFormat="1" ht="12">
      <c r="A24" s="70">
        <v>14</v>
      </c>
      <c r="B24" s="32" t="s">
        <v>644</v>
      </c>
      <c r="C24" s="76">
        <f t="shared" si="1"/>
        <v>0.33</v>
      </c>
      <c r="D24" s="76"/>
      <c r="E24" s="76"/>
      <c r="F24" s="76"/>
      <c r="G24" s="76">
        <v>0.33</v>
      </c>
      <c r="H24" s="136" t="s">
        <v>645</v>
      </c>
      <c r="I24" s="76">
        <f t="shared" si="2"/>
        <v>0.2706</v>
      </c>
      <c r="J24" s="76"/>
      <c r="K24" s="76"/>
      <c r="L24" s="76"/>
      <c r="M24" s="76">
        <v>0.2706</v>
      </c>
      <c r="N24" s="76"/>
      <c r="O24" s="135"/>
      <c r="P24" s="235"/>
    </row>
    <row r="25" spans="1:16" s="547" customFormat="1" ht="24">
      <c r="A25" s="70">
        <v>15</v>
      </c>
      <c r="B25" s="98" t="s">
        <v>646</v>
      </c>
      <c r="C25" s="76">
        <f t="shared" si="1"/>
        <v>1.1</v>
      </c>
      <c r="D25" s="76">
        <v>1.1</v>
      </c>
      <c r="E25" s="76"/>
      <c r="F25" s="76"/>
      <c r="G25" s="76"/>
      <c r="H25" s="136" t="s">
        <v>1121</v>
      </c>
      <c r="I25" s="76">
        <f t="shared" si="2"/>
        <v>0.8192800000000001</v>
      </c>
      <c r="J25" s="76"/>
      <c r="K25" s="76"/>
      <c r="L25" s="76">
        <v>0.03</v>
      </c>
      <c r="M25" s="76">
        <v>0.7892800000000001</v>
      </c>
      <c r="N25" s="76"/>
      <c r="O25" s="135"/>
      <c r="P25" s="235"/>
    </row>
    <row r="26" spans="1:16" s="547" customFormat="1" ht="24">
      <c r="A26" s="70">
        <v>16</v>
      </c>
      <c r="B26" s="32" t="s">
        <v>647</v>
      </c>
      <c r="C26" s="76">
        <f t="shared" si="1"/>
        <v>2</v>
      </c>
      <c r="D26" s="76">
        <v>1</v>
      </c>
      <c r="E26" s="76"/>
      <c r="F26" s="76"/>
      <c r="G26" s="76">
        <v>1</v>
      </c>
      <c r="H26" s="136" t="s">
        <v>648</v>
      </c>
      <c r="I26" s="76">
        <f t="shared" si="2"/>
        <v>1.5648</v>
      </c>
      <c r="J26" s="76"/>
      <c r="K26" s="76"/>
      <c r="L26" s="76">
        <v>0.07</v>
      </c>
      <c r="M26" s="76">
        <v>1.4948</v>
      </c>
      <c r="N26" s="76"/>
      <c r="O26" s="135"/>
      <c r="P26" s="235"/>
    </row>
    <row r="27" spans="1:16" s="547" customFormat="1" ht="12">
      <c r="A27" s="70">
        <v>17</v>
      </c>
      <c r="B27" s="32" t="s">
        <v>647</v>
      </c>
      <c r="C27" s="76">
        <f t="shared" si="1"/>
        <v>2.5</v>
      </c>
      <c r="D27" s="76"/>
      <c r="E27" s="76"/>
      <c r="F27" s="76"/>
      <c r="G27" s="76">
        <v>2.5</v>
      </c>
      <c r="H27" s="136" t="s">
        <v>649</v>
      </c>
      <c r="I27" s="76">
        <f t="shared" si="2"/>
        <v>1.9539999999999997</v>
      </c>
      <c r="J27" s="76"/>
      <c r="K27" s="76"/>
      <c r="L27" s="76">
        <v>0.255</v>
      </c>
      <c r="M27" s="76">
        <v>1.6989999999999998</v>
      </c>
      <c r="N27" s="76"/>
      <c r="O27" s="135"/>
      <c r="P27" s="235"/>
    </row>
    <row r="28" spans="1:16" s="547" customFormat="1" ht="12">
      <c r="A28" s="70">
        <v>18</v>
      </c>
      <c r="B28" s="32" t="s">
        <v>404</v>
      </c>
      <c r="C28" s="76">
        <f t="shared" si="1"/>
        <v>2.62</v>
      </c>
      <c r="D28" s="76"/>
      <c r="E28" s="76"/>
      <c r="F28" s="76"/>
      <c r="G28" s="76">
        <v>2.62</v>
      </c>
      <c r="H28" s="136" t="s">
        <v>650</v>
      </c>
      <c r="I28" s="76">
        <f t="shared" si="2"/>
        <v>2.1484</v>
      </c>
      <c r="J28" s="76"/>
      <c r="K28" s="76"/>
      <c r="L28" s="76">
        <v>0.09</v>
      </c>
      <c r="M28" s="76">
        <v>2.0584000000000002</v>
      </c>
      <c r="N28" s="76"/>
      <c r="O28" s="135"/>
      <c r="P28" s="235"/>
    </row>
    <row r="29" spans="1:16" s="547" customFormat="1" ht="24">
      <c r="A29" s="70">
        <v>19</v>
      </c>
      <c r="B29" s="32" t="s">
        <v>404</v>
      </c>
      <c r="C29" s="76">
        <f t="shared" si="1"/>
        <v>3.57</v>
      </c>
      <c r="D29" s="76">
        <v>3.57</v>
      </c>
      <c r="E29" s="76"/>
      <c r="F29" s="76"/>
      <c r="G29" s="76"/>
      <c r="H29" s="136" t="s">
        <v>651</v>
      </c>
      <c r="I29" s="76">
        <f t="shared" si="2"/>
        <v>2.6589359999999997</v>
      </c>
      <c r="J29" s="76"/>
      <c r="K29" s="76"/>
      <c r="L29" s="76">
        <v>0.12</v>
      </c>
      <c r="M29" s="76">
        <v>2.5389359999999996</v>
      </c>
      <c r="N29" s="76"/>
      <c r="O29" s="135"/>
      <c r="P29" s="235"/>
    </row>
    <row r="30" spans="1:16" s="547" customFormat="1" ht="12">
      <c r="A30" s="70">
        <v>20</v>
      </c>
      <c r="B30" s="32" t="s">
        <v>404</v>
      </c>
      <c r="C30" s="76">
        <f t="shared" si="1"/>
        <v>1.95</v>
      </c>
      <c r="D30" s="76">
        <v>1.95</v>
      </c>
      <c r="E30" s="76"/>
      <c r="F30" s="76"/>
      <c r="G30" s="76"/>
      <c r="H30" s="136" t="s">
        <v>652</v>
      </c>
      <c r="I30" s="76">
        <f t="shared" si="2"/>
        <v>1.45236</v>
      </c>
      <c r="J30" s="76"/>
      <c r="K30" s="76"/>
      <c r="L30" s="76">
        <v>0.06</v>
      </c>
      <c r="M30" s="76">
        <v>1.39236</v>
      </c>
      <c r="N30" s="76"/>
      <c r="O30" s="135"/>
      <c r="P30" s="235"/>
    </row>
    <row r="31" spans="1:16" s="547" customFormat="1" ht="12">
      <c r="A31" s="70">
        <v>21</v>
      </c>
      <c r="B31" s="32" t="s">
        <v>653</v>
      </c>
      <c r="C31" s="76">
        <f t="shared" si="1"/>
        <v>0.15</v>
      </c>
      <c r="D31" s="76">
        <v>0.15</v>
      </c>
      <c r="E31" s="76"/>
      <c r="F31" s="76"/>
      <c r="G31" s="76"/>
      <c r="H31" s="136" t="s">
        <v>1129</v>
      </c>
      <c r="I31" s="76">
        <f t="shared" si="2"/>
        <v>0.11172</v>
      </c>
      <c r="J31" s="76"/>
      <c r="K31" s="76"/>
      <c r="L31" s="76"/>
      <c r="M31" s="76">
        <v>0.11172</v>
      </c>
      <c r="N31" s="76"/>
      <c r="O31" s="135"/>
      <c r="P31" s="235"/>
    </row>
    <row r="32" spans="1:16" s="474" customFormat="1" ht="12">
      <c r="A32" s="70">
        <v>22</v>
      </c>
      <c r="B32" s="236" t="s">
        <v>1458</v>
      </c>
      <c r="C32" s="76">
        <v>1.4</v>
      </c>
      <c r="D32" s="97"/>
      <c r="E32" s="97"/>
      <c r="F32" s="97"/>
      <c r="G32" s="97">
        <v>1.4</v>
      </c>
      <c r="H32" s="136" t="s">
        <v>1459</v>
      </c>
      <c r="I32" s="97">
        <v>1</v>
      </c>
      <c r="J32" s="97"/>
      <c r="K32" s="97"/>
      <c r="L32" s="97"/>
      <c r="M32" s="97">
        <v>1</v>
      </c>
      <c r="N32" s="97"/>
      <c r="O32" s="135"/>
      <c r="P32" s="235"/>
    </row>
    <row r="33" spans="1:16" s="474" customFormat="1" ht="12">
      <c r="A33" s="70">
        <v>23</v>
      </c>
      <c r="B33" s="236" t="s">
        <v>1460</v>
      </c>
      <c r="C33" s="76">
        <v>3</v>
      </c>
      <c r="D33" s="97"/>
      <c r="E33" s="97"/>
      <c r="F33" s="97"/>
      <c r="G33" s="97">
        <v>3</v>
      </c>
      <c r="H33" s="136" t="s">
        <v>1459</v>
      </c>
      <c r="I33" s="97">
        <v>0.5</v>
      </c>
      <c r="J33" s="97"/>
      <c r="K33" s="97"/>
      <c r="L33" s="97"/>
      <c r="M33" s="97">
        <v>0.5</v>
      </c>
      <c r="N33" s="97"/>
      <c r="O33" s="135"/>
      <c r="P33" s="235"/>
    </row>
    <row r="34" spans="1:16" s="548" customFormat="1" ht="12">
      <c r="A34" s="91" t="s">
        <v>130</v>
      </c>
      <c r="B34" s="73" t="s">
        <v>681</v>
      </c>
      <c r="C34" s="74">
        <f>SUM(C35)</f>
        <v>0.2</v>
      </c>
      <c r="D34" s="74">
        <f aca="true" t="shared" si="3" ref="D34:N34">SUM(D35)</f>
        <v>0</v>
      </c>
      <c r="E34" s="74">
        <f t="shared" si="3"/>
        <v>0</v>
      </c>
      <c r="F34" s="74">
        <f t="shared" si="3"/>
        <v>0</v>
      </c>
      <c r="G34" s="74">
        <f t="shared" si="3"/>
        <v>0.2</v>
      </c>
      <c r="H34" s="190"/>
      <c r="I34" s="74">
        <f t="shared" si="3"/>
        <v>0.164</v>
      </c>
      <c r="J34" s="74">
        <f t="shared" si="3"/>
        <v>0</v>
      </c>
      <c r="K34" s="74">
        <f t="shared" si="3"/>
        <v>0</v>
      </c>
      <c r="L34" s="74">
        <f t="shared" si="3"/>
        <v>0</v>
      </c>
      <c r="M34" s="74">
        <f t="shared" si="3"/>
        <v>0.164</v>
      </c>
      <c r="N34" s="74">
        <f t="shared" si="3"/>
        <v>0</v>
      </c>
      <c r="O34" s="87"/>
      <c r="P34" s="237"/>
    </row>
    <row r="35" spans="1:16" s="547" customFormat="1" ht="24">
      <c r="A35" s="70">
        <v>24</v>
      </c>
      <c r="B35" s="32" t="s">
        <v>655</v>
      </c>
      <c r="C35" s="76">
        <f>D35+E35+F35+G35</f>
        <v>0.2</v>
      </c>
      <c r="D35" s="76"/>
      <c r="E35" s="76"/>
      <c r="F35" s="76"/>
      <c r="G35" s="76">
        <v>0.2</v>
      </c>
      <c r="H35" s="136" t="s">
        <v>638</v>
      </c>
      <c r="I35" s="76">
        <f t="shared" si="2"/>
        <v>0.164</v>
      </c>
      <c r="J35" s="76"/>
      <c r="K35" s="76"/>
      <c r="L35" s="76"/>
      <c r="M35" s="76">
        <v>0.164</v>
      </c>
      <c r="N35" s="76"/>
      <c r="O35" s="135"/>
      <c r="P35" s="235"/>
    </row>
    <row r="36" spans="1:16" s="547" customFormat="1" ht="12">
      <c r="A36" s="72" t="s">
        <v>132</v>
      </c>
      <c r="B36" s="73" t="s">
        <v>135</v>
      </c>
      <c r="C36" s="74">
        <f>SUM(C37:C45)</f>
        <v>182.46</v>
      </c>
      <c r="D36" s="74">
        <f aca="true" t="shared" si="4" ref="D36:N36">SUM(D37:D45)</f>
        <v>62.8</v>
      </c>
      <c r="E36" s="74">
        <f t="shared" si="4"/>
        <v>25.6</v>
      </c>
      <c r="F36" s="74">
        <f t="shared" si="4"/>
        <v>0</v>
      </c>
      <c r="G36" s="74">
        <f t="shared" si="4"/>
        <v>94.06</v>
      </c>
      <c r="H36" s="190"/>
      <c r="I36" s="74">
        <f t="shared" si="4"/>
        <v>146.26984</v>
      </c>
      <c r="J36" s="74">
        <f t="shared" si="4"/>
        <v>98.55</v>
      </c>
      <c r="K36" s="74">
        <f t="shared" si="4"/>
        <v>46.468</v>
      </c>
      <c r="L36" s="74">
        <f t="shared" si="4"/>
        <v>0.7</v>
      </c>
      <c r="M36" s="74">
        <f t="shared" si="4"/>
        <v>0.5518400000000001</v>
      </c>
      <c r="N36" s="74">
        <f t="shared" si="4"/>
        <v>0</v>
      </c>
      <c r="O36" s="87"/>
      <c r="P36" s="238"/>
    </row>
    <row r="37" spans="1:16" s="547" customFormat="1" ht="24">
      <c r="A37" s="70">
        <v>25</v>
      </c>
      <c r="B37" s="32" t="s">
        <v>263</v>
      </c>
      <c r="C37" s="76">
        <f aca="true" t="shared" si="5" ref="C37:C43">D37+E37+F37+G37</f>
        <v>0.8</v>
      </c>
      <c r="D37" s="76">
        <v>0.4</v>
      </c>
      <c r="E37" s="76"/>
      <c r="F37" s="76"/>
      <c r="G37" s="76">
        <v>0.4</v>
      </c>
      <c r="H37" s="136" t="s">
        <v>1128</v>
      </c>
      <c r="I37" s="76">
        <f t="shared" si="2"/>
        <v>0.62592</v>
      </c>
      <c r="J37" s="76"/>
      <c r="K37" s="76"/>
      <c r="L37" s="76">
        <v>0.35</v>
      </c>
      <c r="M37" s="76">
        <v>0.27592000000000005</v>
      </c>
      <c r="N37" s="76"/>
      <c r="O37" s="135"/>
      <c r="P37" s="235"/>
    </row>
    <row r="38" spans="1:16" s="547" customFormat="1" ht="36">
      <c r="A38" s="70">
        <v>26</v>
      </c>
      <c r="B38" s="32" t="s">
        <v>1427</v>
      </c>
      <c r="C38" s="76">
        <f t="shared" si="5"/>
        <v>43.2</v>
      </c>
      <c r="D38" s="76">
        <v>18</v>
      </c>
      <c r="E38" s="76">
        <v>15.6</v>
      </c>
      <c r="F38" s="76"/>
      <c r="G38" s="76">
        <v>9.6</v>
      </c>
      <c r="H38" s="136" t="s">
        <v>1429</v>
      </c>
      <c r="I38" s="76">
        <f t="shared" si="2"/>
        <v>45</v>
      </c>
      <c r="J38" s="76">
        <v>45</v>
      </c>
      <c r="K38" s="76"/>
      <c r="L38" s="76"/>
      <c r="M38" s="76"/>
      <c r="N38" s="76"/>
      <c r="O38" s="135" t="s">
        <v>1677</v>
      </c>
      <c r="P38" s="235"/>
    </row>
    <row r="39" spans="1:15" s="496" customFormat="1" ht="12">
      <c r="A39" s="70">
        <v>27</v>
      </c>
      <c r="B39" s="550" t="s">
        <v>1415</v>
      </c>
      <c r="C39" s="76">
        <f t="shared" si="5"/>
        <v>6.66</v>
      </c>
      <c r="D39" s="159"/>
      <c r="E39" s="159"/>
      <c r="F39" s="159"/>
      <c r="G39" s="159">
        <v>6.66</v>
      </c>
      <c r="H39" s="160" t="s">
        <v>1479</v>
      </c>
      <c r="I39" s="76">
        <f t="shared" si="2"/>
        <v>1.4</v>
      </c>
      <c r="J39" s="159"/>
      <c r="K39" s="159">
        <v>1.4</v>
      </c>
      <c r="L39" s="159"/>
      <c r="M39" s="159"/>
      <c r="N39" s="159"/>
      <c r="O39" s="553"/>
    </row>
    <row r="40" spans="1:16" s="547" customFormat="1" ht="51">
      <c r="A40" s="70">
        <v>28</v>
      </c>
      <c r="B40" s="181" t="s">
        <v>1445</v>
      </c>
      <c r="C40" s="76">
        <f t="shared" si="5"/>
        <v>55</v>
      </c>
      <c r="D40" s="76">
        <v>16.5</v>
      </c>
      <c r="E40" s="76"/>
      <c r="F40" s="76"/>
      <c r="G40" s="76">
        <v>38.5</v>
      </c>
      <c r="H40" s="136" t="s">
        <v>1446</v>
      </c>
      <c r="I40" s="76">
        <f t="shared" si="2"/>
        <v>35</v>
      </c>
      <c r="J40" s="76"/>
      <c r="K40" s="76">
        <v>35</v>
      </c>
      <c r="L40" s="76"/>
      <c r="M40" s="76"/>
      <c r="N40" s="76"/>
      <c r="O40" s="527" t="s">
        <v>1676</v>
      </c>
      <c r="P40" s="235"/>
    </row>
    <row r="41" spans="1:16" s="547" customFormat="1" ht="48">
      <c r="A41" s="70">
        <v>29</v>
      </c>
      <c r="B41" s="98" t="s">
        <v>656</v>
      </c>
      <c r="C41" s="76">
        <f t="shared" si="5"/>
        <v>35</v>
      </c>
      <c r="D41" s="76">
        <v>1</v>
      </c>
      <c r="E41" s="76">
        <v>10</v>
      </c>
      <c r="F41" s="76"/>
      <c r="G41" s="76">
        <v>24</v>
      </c>
      <c r="H41" s="136" t="s">
        <v>657</v>
      </c>
      <c r="I41" s="76">
        <f t="shared" si="2"/>
        <v>31.55</v>
      </c>
      <c r="J41" s="76">
        <v>31.55</v>
      </c>
      <c r="K41" s="76"/>
      <c r="L41" s="76"/>
      <c r="M41" s="76"/>
      <c r="N41" s="76"/>
      <c r="O41" s="135"/>
      <c r="P41" s="235"/>
    </row>
    <row r="42" spans="1:16" s="547" customFormat="1" ht="60">
      <c r="A42" s="70">
        <v>30</v>
      </c>
      <c r="B42" s="32" t="s">
        <v>658</v>
      </c>
      <c r="C42" s="76">
        <f t="shared" si="5"/>
        <v>15</v>
      </c>
      <c r="D42" s="76">
        <v>10</v>
      </c>
      <c r="E42" s="76"/>
      <c r="F42" s="76"/>
      <c r="G42" s="76">
        <v>5</v>
      </c>
      <c r="H42" s="136" t="s">
        <v>1123</v>
      </c>
      <c r="I42" s="76">
        <f t="shared" si="2"/>
        <v>10.068000000000001</v>
      </c>
      <c r="J42" s="76"/>
      <c r="K42" s="76">
        <v>10.068000000000001</v>
      </c>
      <c r="L42" s="76"/>
      <c r="M42" s="76"/>
      <c r="N42" s="76"/>
      <c r="O42" s="135"/>
      <c r="P42" s="235"/>
    </row>
    <row r="43" spans="1:16" s="474" customFormat="1" ht="24">
      <c r="A43" s="70">
        <v>31</v>
      </c>
      <c r="B43" s="236" t="s">
        <v>1461</v>
      </c>
      <c r="C43" s="76">
        <f t="shared" si="5"/>
        <v>0.8</v>
      </c>
      <c r="D43" s="97">
        <v>0.4</v>
      </c>
      <c r="E43" s="97"/>
      <c r="F43" s="97"/>
      <c r="G43" s="97">
        <v>0.4</v>
      </c>
      <c r="H43" s="136" t="s">
        <v>1462</v>
      </c>
      <c r="I43" s="97">
        <f t="shared" si="2"/>
        <v>0.62592</v>
      </c>
      <c r="J43" s="97"/>
      <c r="K43" s="97"/>
      <c r="L43" s="97">
        <v>0.35</v>
      </c>
      <c r="M43" s="97">
        <v>0.27592000000000005</v>
      </c>
      <c r="N43" s="97"/>
      <c r="O43" s="135"/>
      <c r="P43" s="235"/>
    </row>
    <row r="44" spans="1:16" s="474" customFormat="1" ht="36">
      <c r="A44" s="70">
        <v>32</v>
      </c>
      <c r="B44" s="98" t="s">
        <v>1463</v>
      </c>
      <c r="C44" s="76">
        <v>20</v>
      </c>
      <c r="D44" s="76">
        <v>16</v>
      </c>
      <c r="E44" s="76"/>
      <c r="F44" s="76"/>
      <c r="G44" s="76">
        <v>4</v>
      </c>
      <c r="H44" s="136" t="s">
        <v>1478</v>
      </c>
      <c r="I44" s="97">
        <v>20</v>
      </c>
      <c r="J44" s="97">
        <v>20</v>
      </c>
      <c r="K44" s="76"/>
      <c r="L44" s="97"/>
      <c r="M44" s="97"/>
      <c r="N44" s="97"/>
      <c r="O44" s="135"/>
      <c r="P44" s="235"/>
    </row>
    <row r="45" spans="1:16" s="474" customFormat="1" ht="24">
      <c r="A45" s="70">
        <v>33</v>
      </c>
      <c r="B45" s="98" t="s">
        <v>1464</v>
      </c>
      <c r="C45" s="76">
        <v>6</v>
      </c>
      <c r="D45" s="76">
        <v>0.5</v>
      </c>
      <c r="E45" s="76"/>
      <c r="F45" s="76"/>
      <c r="G45" s="76">
        <v>5.5</v>
      </c>
      <c r="H45" s="136" t="s">
        <v>1477</v>
      </c>
      <c r="I45" s="97">
        <v>2</v>
      </c>
      <c r="J45" s="97">
        <v>2</v>
      </c>
      <c r="K45" s="76"/>
      <c r="L45" s="97"/>
      <c r="M45" s="97"/>
      <c r="N45" s="97"/>
      <c r="O45" s="135"/>
      <c r="P45" s="235"/>
    </row>
    <row r="46" spans="1:16" s="547" customFormat="1" ht="12">
      <c r="A46" s="72" t="s">
        <v>134</v>
      </c>
      <c r="B46" s="73" t="s">
        <v>140</v>
      </c>
      <c r="C46" s="74">
        <f>SUM(C47)</f>
        <v>0.6</v>
      </c>
      <c r="D46" s="74">
        <f aca="true" t="shared" si="6" ref="D46:N46">SUM(D47)</f>
        <v>0.6</v>
      </c>
      <c r="E46" s="74">
        <f t="shared" si="6"/>
        <v>0</v>
      </c>
      <c r="F46" s="74">
        <f t="shared" si="6"/>
        <v>0</v>
      </c>
      <c r="G46" s="74">
        <f t="shared" si="6"/>
        <v>0</v>
      </c>
      <c r="H46" s="190"/>
      <c r="I46" s="74">
        <f t="shared" si="6"/>
        <v>0</v>
      </c>
      <c r="J46" s="74">
        <f t="shared" si="6"/>
        <v>0</v>
      </c>
      <c r="K46" s="74">
        <f t="shared" si="6"/>
        <v>0</v>
      </c>
      <c r="L46" s="74">
        <f t="shared" si="6"/>
        <v>0</v>
      </c>
      <c r="M46" s="74">
        <f t="shared" si="6"/>
        <v>0</v>
      </c>
      <c r="N46" s="74">
        <f t="shared" si="6"/>
        <v>0</v>
      </c>
      <c r="O46" s="87"/>
      <c r="P46" s="238"/>
    </row>
    <row r="47" spans="1:16" s="547" customFormat="1" ht="24">
      <c r="A47" s="70">
        <v>34</v>
      </c>
      <c r="B47" s="32" t="s">
        <v>659</v>
      </c>
      <c r="C47" s="76">
        <f>D47+E47+F47+G47</f>
        <v>0.6</v>
      </c>
      <c r="D47" s="76">
        <v>0.6</v>
      </c>
      <c r="E47" s="76"/>
      <c r="F47" s="76"/>
      <c r="G47" s="76"/>
      <c r="H47" s="136" t="s">
        <v>1122</v>
      </c>
      <c r="I47" s="76">
        <f t="shared" si="2"/>
        <v>0</v>
      </c>
      <c r="J47" s="76"/>
      <c r="K47" s="76"/>
      <c r="L47" s="76"/>
      <c r="M47" s="76"/>
      <c r="N47" s="76"/>
      <c r="O47" s="135"/>
      <c r="P47" s="235"/>
    </row>
    <row r="48" spans="1:16" s="548" customFormat="1" ht="12">
      <c r="A48" s="91" t="s">
        <v>139</v>
      </c>
      <c r="B48" s="73" t="s">
        <v>660</v>
      </c>
      <c r="C48" s="74">
        <f>SUM(C49:C50)</f>
        <v>1.53</v>
      </c>
      <c r="D48" s="74">
        <f aca="true" t="shared" si="7" ref="D48:N48">SUM(D49:D50)</f>
        <v>0</v>
      </c>
      <c r="E48" s="74">
        <f t="shared" si="7"/>
        <v>0</v>
      </c>
      <c r="F48" s="74">
        <f t="shared" si="7"/>
        <v>0</v>
      </c>
      <c r="G48" s="74">
        <f t="shared" si="7"/>
        <v>1.53</v>
      </c>
      <c r="H48" s="190"/>
      <c r="I48" s="74">
        <f t="shared" si="7"/>
        <v>1.1625999999999999</v>
      </c>
      <c r="J48" s="74">
        <f t="shared" si="7"/>
        <v>0</v>
      </c>
      <c r="K48" s="74">
        <f t="shared" si="7"/>
        <v>0</v>
      </c>
      <c r="L48" s="74">
        <f t="shared" si="7"/>
        <v>0.6</v>
      </c>
      <c r="M48" s="74">
        <f t="shared" si="7"/>
        <v>0.5626</v>
      </c>
      <c r="N48" s="74">
        <f t="shared" si="7"/>
        <v>0</v>
      </c>
      <c r="O48" s="87"/>
      <c r="P48" s="237"/>
    </row>
    <row r="49" spans="1:16" s="547" customFormat="1" ht="24">
      <c r="A49" s="70">
        <v>35</v>
      </c>
      <c r="B49" s="32" t="s">
        <v>661</v>
      </c>
      <c r="C49" s="76">
        <f aca="true" t="shared" si="8" ref="C49:C69">D49+E49+F49+G49</f>
        <v>0.93</v>
      </c>
      <c r="D49" s="76"/>
      <c r="E49" s="76"/>
      <c r="F49" s="76"/>
      <c r="G49" s="76">
        <v>0.93</v>
      </c>
      <c r="H49" s="136" t="s">
        <v>662</v>
      </c>
      <c r="I49" s="76">
        <f t="shared" si="2"/>
        <v>0.5626</v>
      </c>
      <c r="J49" s="76"/>
      <c r="K49" s="76"/>
      <c r="L49" s="76"/>
      <c r="M49" s="76">
        <v>0.5626</v>
      </c>
      <c r="N49" s="76"/>
      <c r="O49" s="135"/>
      <c r="P49" s="235"/>
    </row>
    <row r="50" spans="1:16" s="474" customFormat="1" ht="24">
      <c r="A50" s="70">
        <v>36</v>
      </c>
      <c r="B50" s="32" t="s">
        <v>1465</v>
      </c>
      <c r="C50" s="76">
        <v>0.6</v>
      </c>
      <c r="D50" s="76"/>
      <c r="E50" s="76"/>
      <c r="F50" s="76"/>
      <c r="G50" s="76">
        <v>0.6</v>
      </c>
      <c r="H50" s="136" t="s">
        <v>1466</v>
      </c>
      <c r="I50" s="76">
        <v>0.6</v>
      </c>
      <c r="J50" s="76"/>
      <c r="K50" s="76"/>
      <c r="L50" s="76">
        <v>0.6</v>
      </c>
      <c r="M50" s="76"/>
      <c r="N50" s="76"/>
      <c r="O50" s="135"/>
      <c r="P50" s="235"/>
    </row>
    <row r="51" spans="1:16" s="548" customFormat="1" ht="12">
      <c r="A51" s="91" t="s">
        <v>141</v>
      </c>
      <c r="B51" s="73" t="s">
        <v>99</v>
      </c>
      <c r="C51" s="74">
        <f>SUM(C52:C53)</f>
        <v>0.45999999999999996</v>
      </c>
      <c r="D51" s="74">
        <f aca="true" t="shared" si="9" ref="D51:N51">SUM(D52:D53)</f>
        <v>0</v>
      </c>
      <c r="E51" s="74">
        <f t="shared" si="9"/>
        <v>0</v>
      </c>
      <c r="F51" s="74">
        <f t="shared" si="9"/>
        <v>0</v>
      </c>
      <c r="G51" s="74">
        <f t="shared" si="9"/>
        <v>0.45999999999999996</v>
      </c>
      <c r="H51" s="190"/>
      <c r="I51" s="74">
        <f t="shared" si="9"/>
        <v>0.346</v>
      </c>
      <c r="J51" s="74">
        <f t="shared" si="9"/>
        <v>0</v>
      </c>
      <c r="K51" s="74">
        <f t="shared" si="9"/>
        <v>0</v>
      </c>
      <c r="L51" s="74">
        <f t="shared" si="9"/>
        <v>0</v>
      </c>
      <c r="M51" s="74">
        <f t="shared" si="9"/>
        <v>0.346</v>
      </c>
      <c r="N51" s="74">
        <f t="shared" si="9"/>
        <v>0</v>
      </c>
      <c r="O51" s="87"/>
      <c r="P51" s="233"/>
    </row>
    <row r="52" spans="1:16" s="547" customFormat="1" ht="12">
      <c r="A52" s="70">
        <v>37</v>
      </c>
      <c r="B52" s="32" t="s">
        <v>663</v>
      </c>
      <c r="C52" s="239">
        <v>0.16</v>
      </c>
      <c r="D52" s="77" t="s">
        <v>128</v>
      </c>
      <c r="E52" s="77"/>
      <c r="F52" s="77"/>
      <c r="G52" s="77">
        <v>0.16</v>
      </c>
      <c r="H52" s="136" t="s">
        <v>664</v>
      </c>
      <c r="I52" s="76">
        <f aca="true" t="shared" si="10" ref="I52:I69">J52+K52+L52+M52+N52</f>
        <v>0.13119999999999998</v>
      </c>
      <c r="J52" s="76"/>
      <c r="K52" s="76"/>
      <c r="L52" s="76"/>
      <c r="M52" s="76">
        <v>0.13119999999999998</v>
      </c>
      <c r="N52" s="76"/>
      <c r="O52" s="135"/>
      <c r="P52" s="235"/>
    </row>
    <row r="53" spans="1:16" s="547" customFormat="1" ht="12">
      <c r="A53" s="70">
        <v>38</v>
      </c>
      <c r="B53" s="32" t="s">
        <v>663</v>
      </c>
      <c r="C53" s="76">
        <f t="shared" si="8"/>
        <v>0.3</v>
      </c>
      <c r="D53" s="76"/>
      <c r="E53" s="76"/>
      <c r="F53" s="76"/>
      <c r="G53" s="76">
        <v>0.3</v>
      </c>
      <c r="H53" s="136" t="s">
        <v>649</v>
      </c>
      <c r="I53" s="76">
        <f t="shared" si="10"/>
        <v>0.2148</v>
      </c>
      <c r="J53" s="76"/>
      <c r="K53" s="76"/>
      <c r="L53" s="76"/>
      <c r="M53" s="76">
        <v>0.2148</v>
      </c>
      <c r="N53" s="76"/>
      <c r="O53" s="135"/>
      <c r="P53" s="235"/>
    </row>
    <row r="54" spans="1:18" s="547" customFormat="1" ht="12">
      <c r="A54" s="91" t="s">
        <v>143</v>
      </c>
      <c r="B54" s="73" t="s">
        <v>95</v>
      </c>
      <c r="C54" s="74">
        <f>SUM(C55:C60)</f>
        <v>8.21</v>
      </c>
      <c r="D54" s="74">
        <f aca="true" t="shared" si="11" ref="D54:N54">SUM(D55:D60)</f>
        <v>1.6800000000000002</v>
      </c>
      <c r="E54" s="74">
        <f t="shared" si="11"/>
        <v>0</v>
      </c>
      <c r="F54" s="74">
        <f t="shared" si="11"/>
        <v>0</v>
      </c>
      <c r="G54" s="74">
        <f t="shared" si="11"/>
        <v>6.53</v>
      </c>
      <c r="H54" s="190"/>
      <c r="I54" s="74">
        <f t="shared" si="11"/>
        <v>1.369</v>
      </c>
      <c r="J54" s="74">
        <f t="shared" si="11"/>
        <v>0.285</v>
      </c>
      <c r="K54" s="74">
        <f t="shared" si="11"/>
        <v>0</v>
      </c>
      <c r="L54" s="74">
        <f t="shared" si="11"/>
        <v>0</v>
      </c>
      <c r="M54" s="74">
        <f t="shared" si="11"/>
        <v>1.084</v>
      </c>
      <c r="N54" s="74">
        <f t="shared" si="11"/>
        <v>0</v>
      </c>
      <c r="O54" s="135"/>
      <c r="P54" s="549"/>
      <c r="R54" s="77"/>
    </row>
    <row r="55" spans="1:15" s="547" customFormat="1" ht="24">
      <c r="A55" s="70">
        <v>39</v>
      </c>
      <c r="B55" s="32" t="s">
        <v>665</v>
      </c>
      <c r="C55" s="76">
        <f t="shared" si="8"/>
        <v>1.08</v>
      </c>
      <c r="D55" s="76">
        <v>1.08</v>
      </c>
      <c r="E55" s="76"/>
      <c r="F55" s="76"/>
      <c r="G55" s="76"/>
      <c r="H55" s="136" t="s">
        <v>666</v>
      </c>
      <c r="I55" s="76">
        <f t="shared" si="10"/>
        <v>0</v>
      </c>
      <c r="J55" s="76"/>
      <c r="K55" s="76"/>
      <c r="L55" s="76"/>
      <c r="M55" s="76"/>
      <c r="N55" s="76"/>
      <c r="O55" s="135"/>
    </row>
    <row r="56" spans="1:15" s="496" customFormat="1" ht="12">
      <c r="A56" s="240">
        <v>40</v>
      </c>
      <c r="B56" s="550" t="s">
        <v>1413</v>
      </c>
      <c r="C56" s="76">
        <f t="shared" si="8"/>
        <v>0.6</v>
      </c>
      <c r="D56" s="241">
        <v>0.6</v>
      </c>
      <c r="E56" s="159"/>
      <c r="F56" s="159"/>
      <c r="G56" s="159"/>
      <c r="H56" s="160" t="s">
        <v>1476</v>
      </c>
      <c r="I56" s="76">
        <f t="shared" si="10"/>
        <v>0.65</v>
      </c>
      <c r="J56" s="159"/>
      <c r="K56" s="159"/>
      <c r="L56" s="159"/>
      <c r="M56" s="159">
        <v>0.65</v>
      </c>
      <c r="N56" s="159"/>
      <c r="O56" s="553"/>
    </row>
    <row r="57" spans="1:15" s="547" customFormat="1" ht="24">
      <c r="A57" s="70">
        <v>41</v>
      </c>
      <c r="B57" s="32" t="s">
        <v>177</v>
      </c>
      <c r="C57" s="76">
        <f t="shared" si="8"/>
        <v>1.5</v>
      </c>
      <c r="D57" s="76"/>
      <c r="E57" s="76"/>
      <c r="F57" s="76"/>
      <c r="G57" s="76">
        <v>1.5</v>
      </c>
      <c r="H57" s="136" t="s">
        <v>662</v>
      </c>
      <c r="I57" s="76">
        <f t="shared" si="10"/>
        <v>0.15</v>
      </c>
      <c r="J57" s="76"/>
      <c r="K57" s="76"/>
      <c r="L57" s="76"/>
      <c r="M57" s="76">
        <v>0.15</v>
      </c>
      <c r="N57" s="76"/>
      <c r="O57" s="135"/>
    </row>
    <row r="58" spans="1:15" s="547" customFormat="1" ht="12">
      <c r="A58" s="240">
        <v>42</v>
      </c>
      <c r="B58" s="32" t="s">
        <v>177</v>
      </c>
      <c r="C58" s="76">
        <f t="shared" si="8"/>
        <v>3.2</v>
      </c>
      <c r="D58" s="76"/>
      <c r="E58" s="76"/>
      <c r="F58" s="76"/>
      <c r="G58" s="76">
        <v>3.2</v>
      </c>
      <c r="H58" s="136" t="s">
        <v>667</v>
      </c>
      <c r="I58" s="76">
        <f t="shared" si="10"/>
        <v>0.189</v>
      </c>
      <c r="J58" s="76"/>
      <c r="K58" s="76"/>
      <c r="L58" s="76"/>
      <c r="M58" s="76">
        <v>0.189</v>
      </c>
      <c r="N58" s="76"/>
      <c r="O58" s="135"/>
    </row>
    <row r="59" spans="1:15" s="547" customFormat="1" ht="24">
      <c r="A59" s="70">
        <v>43</v>
      </c>
      <c r="B59" s="32" t="s">
        <v>44</v>
      </c>
      <c r="C59" s="76">
        <f t="shared" si="8"/>
        <v>1.5</v>
      </c>
      <c r="D59" s="76"/>
      <c r="E59" s="76"/>
      <c r="F59" s="76"/>
      <c r="G59" s="76">
        <v>1.5</v>
      </c>
      <c r="H59" s="136" t="s">
        <v>662</v>
      </c>
      <c r="I59" s="76">
        <f t="shared" si="10"/>
        <v>0.095</v>
      </c>
      <c r="J59" s="76"/>
      <c r="K59" s="76"/>
      <c r="L59" s="76"/>
      <c r="M59" s="76">
        <v>0.095</v>
      </c>
      <c r="N59" s="76"/>
      <c r="O59" s="135"/>
    </row>
    <row r="60" spans="1:15" s="547" customFormat="1" ht="24">
      <c r="A60" s="240">
        <v>44</v>
      </c>
      <c r="B60" s="242" t="s">
        <v>668</v>
      </c>
      <c r="C60" s="76">
        <f t="shared" si="8"/>
        <v>0.33</v>
      </c>
      <c r="D60" s="76"/>
      <c r="E60" s="76"/>
      <c r="F60" s="76"/>
      <c r="G60" s="76">
        <v>0.33</v>
      </c>
      <c r="H60" s="136" t="s">
        <v>654</v>
      </c>
      <c r="I60" s="76">
        <f t="shared" si="10"/>
        <v>0.285</v>
      </c>
      <c r="J60" s="76">
        <v>0.285</v>
      </c>
      <c r="K60" s="76"/>
      <c r="L60" s="76"/>
      <c r="M60" s="76"/>
      <c r="N60" s="76"/>
      <c r="O60" s="135"/>
    </row>
    <row r="61" spans="1:15" s="548" customFormat="1" ht="12">
      <c r="A61" s="91" t="s">
        <v>147</v>
      </c>
      <c r="B61" s="243" t="s">
        <v>144</v>
      </c>
      <c r="C61" s="74">
        <f>SUM(C62)</f>
        <v>0.02</v>
      </c>
      <c r="D61" s="74">
        <f aca="true" t="shared" si="12" ref="D61:N61">SUM(D62)</f>
        <v>0</v>
      </c>
      <c r="E61" s="74">
        <f t="shared" si="12"/>
        <v>0</v>
      </c>
      <c r="F61" s="74">
        <f t="shared" si="12"/>
        <v>0</v>
      </c>
      <c r="G61" s="74">
        <f t="shared" si="12"/>
        <v>0.02</v>
      </c>
      <c r="H61" s="190"/>
      <c r="I61" s="74">
        <f t="shared" si="12"/>
        <v>0.01</v>
      </c>
      <c r="J61" s="74">
        <f t="shared" si="12"/>
        <v>0</v>
      </c>
      <c r="K61" s="74">
        <f t="shared" si="12"/>
        <v>0</v>
      </c>
      <c r="L61" s="74">
        <f t="shared" si="12"/>
        <v>0</v>
      </c>
      <c r="M61" s="74">
        <f t="shared" si="12"/>
        <v>0</v>
      </c>
      <c r="N61" s="74">
        <f t="shared" si="12"/>
        <v>0.01</v>
      </c>
      <c r="O61" s="87"/>
    </row>
    <row r="62" spans="1:15" s="496" customFormat="1" ht="24">
      <c r="A62" s="240">
        <v>45</v>
      </c>
      <c r="B62" s="550" t="s">
        <v>1414</v>
      </c>
      <c r="C62" s="241">
        <v>0.02</v>
      </c>
      <c r="D62" s="244"/>
      <c r="E62" s="244"/>
      <c r="F62" s="244"/>
      <c r="G62" s="159">
        <v>0.02</v>
      </c>
      <c r="H62" s="160" t="s">
        <v>1475</v>
      </c>
      <c r="I62" s="159">
        <v>0.01</v>
      </c>
      <c r="J62" s="159"/>
      <c r="K62" s="159"/>
      <c r="L62" s="159"/>
      <c r="M62" s="159"/>
      <c r="N62" s="159">
        <v>0.01</v>
      </c>
      <c r="O62" s="553"/>
    </row>
    <row r="63" spans="1:15" s="547" customFormat="1" ht="12">
      <c r="A63" s="91" t="s">
        <v>323</v>
      </c>
      <c r="B63" s="73" t="s">
        <v>84</v>
      </c>
      <c r="C63" s="74">
        <f>SUM(C64:C67)</f>
        <v>0.6799999999999999</v>
      </c>
      <c r="D63" s="74">
        <f aca="true" t="shared" si="13" ref="D63:M63">SUM(D64:D67)</f>
        <v>0.47</v>
      </c>
      <c r="E63" s="74">
        <f t="shared" si="13"/>
        <v>0</v>
      </c>
      <c r="F63" s="74">
        <f t="shared" si="13"/>
        <v>0</v>
      </c>
      <c r="G63" s="74">
        <f t="shared" si="13"/>
        <v>0.21000000000000002</v>
      </c>
      <c r="H63" s="190"/>
      <c r="I63" s="74">
        <f t="shared" si="13"/>
        <v>0.10286</v>
      </c>
      <c r="J63" s="74">
        <f t="shared" si="13"/>
        <v>0</v>
      </c>
      <c r="K63" s="74">
        <f t="shared" si="13"/>
        <v>0</v>
      </c>
      <c r="L63" s="74">
        <f t="shared" si="13"/>
        <v>0</v>
      </c>
      <c r="M63" s="74">
        <f t="shared" si="13"/>
        <v>0.10286</v>
      </c>
      <c r="N63" s="74">
        <f>SUM(N64:N67)</f>
        <v>0</v>
      </c>
      <c r="O63" s="135"/>
    </row>
    <row r="64" spans="1:15" s="547" customFormat="1" ht="24">
      <c r="A64" s="70">
        <v>46</v>
      </c>
      <c r="B64" s="32" t="s">
        <v>669</v>
      </c>
      <c r="C64" s="76">
        <f t="shared" si="8"/>
        <v>0.06</v>
      </c>
      <c r="D64" s="76"/>
      <c r="E64" s="76"/>
      <c r="F64" s="76"/>
      <c r="G64" s="76">
        <v>0.06</v>
      </c>
      <c r="H64" s="136" t="s">
        <v>670</v>
      </c>
      <c r="I64" s="76">
        <f t="shared" si="10"/>
        <v>0.02286</v>
      </c>
      <c r="J64" s="76"/>
      <c r="K64" s="76"/>
      <c r="L64" s="76"/>
      <c r="M64" s="76">
        <v>0.02286</v>
      </c>
      <c r="N64" s="76"/>
      <c r="O64" s="135"/>
    </row>
    <row r="65" spans="1:15" s="547" customFormat="1" ht="24">
      <c r="A65" s="70">
        <v>47</v>
      </c>
      <c r="B65" s="32" t="s">
        <v>669</v>
      </c>
      <c r="C65" s="76">
        <f t="shared" si="8"/>
        <v>0.11</v>
      </c>
      <c r="D65" s="76">
        <v>0.11</v>
      </c>
      <c r="E65" s="76"/>
      <c r="F65" s="76"/>
      <c r="G65" s="76"/>
      <c r="H65" s="136" t="s">
        <v>1127</v>
      </c>
      <c r="I65" s="76">
        <f t="shared" si="10"/>
        <v>0.02</v>
      </c>
      <c r="J65" s="76"/>
      <c r="K65" s="76"/>
      <c r="L65" s="76"/>
      <c r="M65" s="76">
        <v>0.02</v>
      </c>
      <c r="N65" s="76"/>
      <c r="O65" s="135"/>
    </row>
    <row r="66" spans="1:15" s="547" customFormat="1" ht="24">
      <c r="A66" s="70">
        <v>48</v>
      </c>
      <c r="B66" s="32" t="s">
        <v>669</v>
      </c>
      <c r="C66" s="76">
        <f t="shared" si="8"/>
        <v>0.25</v>
      </c>
      <c r="D66" s="76">
        <v>0.25</v>
      </c>
      <c r="E66" s="76"/>
      <c r="F66" s="76"/>
      <c r="G66" s="76"/>
      <c r="H66" s="136" t="s">
        <v>1126</v>
      </c>
      <c r="I66" s="76">
        <f t="shared" si="10"/>
        <v>0.03</v>
      </c>
      <c r="J66" s="76"/>
      <c r="K66" s="76"/>
      <c r="L66" s="76"/>
      <c r="M66" s="76">
        <v>0.03</v>
      </c>
      <c r="N66" s="76"/>
      <c r="O66" s="135"/>
    </row>
    <row r="67" spans="1:15" s="547" customFormat="1" ht="12">
      <c r="A67" s="70">
        <v>49</v>
      </c>
      <c r="B67" s="32" t="s">
        <v>671</v>
      </c>
      <c r="C67" s="76">
        <f t="shared" si="8"/>
        <v>0.26</v>
      </c>
      <c r="D67" s="76">
        <v>0.11</v>
      </c>
      <c r="E67" s="76"/>
      <c r="F67" s="76"/>
      <c r="G67" s="76">
        <v>0.15000000000000002</v>
      </c>
      <c r="H67" s="136" t="s">
        <v>1125</v>
      </c>
      <c r="I67" s="76">
        <f t="shared" si="10"/>
        <v>0.03</v>
      </c>
      <c r="J67" s="76"/>
      <c r="K67" s="76"/>
      <c r="L67" s="76"/>
      <c r="M67" s="76">
        <v>0.03</v>
      </c>
      <c r="N67" s="76"/>
      <c r="O67" s="135"/>
    </row>
    <row r="68" spans="1:15" s="547" customFormat="1" ht="12">
      <c r="A68" s="72" t="s">
        <v>150</v>
      </c>
      <c r="B68" s="73" t="s">
        <v>363</v>
      </c>
      <c r="C68" s="74">
        <f>SUM(C69)</f>
        <v>1.2</v>
      </c>
      <c r="D68" s="74">
        <f aca="true" t="shared" si="14" ref="D68:N68">SUM(D69)</f>
        <v>0</v>
      </c>
      <c r="E68" s="74">
        <f t="shared" si="14"/>
        <v>0</v>
      </c>
      <c r="F68" s="74">
        <f t="shared" si="14"/>
        <v>0</v>
      </c>
      <c r="G68" s="74">
        <f t="shared" si="14"/>
        <v>1.2</v>
      </c>
      <c r="H68" s="190"/>
      <c r="I68" s="74">
        <f t="shared" si="14"/>
        <v>0.144</v>
      </c>
      <c r="J68" s="74">
        <f t="shared" si="14"/>
        <v>0</v>
      </c>
      <c r="K68" s="74">
        <f t="shared" si="14"/>
        <v>0</v>
      </c>
      <c r="L68" s="74">
        <f t="shared" si="14"/>
        <v>0</v>
      </c>
      <c r="M68" s="74">
        <f t="shared" si="14"/>
        <v>0.144</v>
      </c>
      <c r="N68" s="74">
        <f t="shared" si="14"/>
        <v>0</v>
      </c>
      <c r="O68" s="87"/>
    </row>
    <row r="69" spans="1:15" s="547" customFormat="1" ht="12">
      <c r="A69" s="70">
        <v>50</v>
      </c>
      <c r="B69" s="32" t="s">
        <v>672</v>
      </c>
      <c r="C69" s="76">
        <f t="shared" si="8"/>
        <v>1.2</v>
      </c>
      <c r="D69" s="76"/>
      <c r="E69" s="76"/>
      <c r="F69" s="76"/>
      <c r="G69" s="76">
        <v>1.2</v>
      </c>
      <c r="H69" s="136" t="s">
        <v>1124</v>
      </c>
      <c r="I69" s="76">
        <f t="shared" si="10"/>
        <v>0.144</v>
      </c>
      <c r="J69" s="76"/>
      <c r="K69" s="76"/>
      <c r="L69" s="76"/>
      <c r="M69" s="76">
        <v>0.144</v>
      </c>
      <c r="N69" s="76"/>
      <c r="O69" s="135"/>
    </row>
    <row r="70" spans="1:15" s="473" customFormat="1" ht="12.75" thickBot="1">
      <c r="A70" s="539"/>
      <c r="B70" s="482" t="s">
        <v>5</v>
      </c>
      <c r="C70" s="201">
        <f>C68+C63+C54+C51+C48+C46+C36+C34+C10+C61</f>
        <v>234.45000000000002</v>
      </c>
      <c r="D70" s="201">
        <f aca="true" t="shared" si="15" ref="D70:N70">D68+D63+D54+D51+D48+D46+D36+D34+D10+D61</f>
        <v>84.94</v>
      </c>
      <c r="E70" s="201">
        <f t="shared" si="15"/>
        <v>25.6</v>
      </c>
      <c r="F70" s="201">
        <f t="shared" si="15"/>
        <v>0</v>
      </c>
      <c r="G70" s="201">
        <f t="shared" si="15"/>
        <v>123.91000000000001</v>
      </c>
      <c r="H70" s="540"/>
      <c r="I70" s="201">
        <f t="shared" si="15"/>
        <v>177.95997199999996</v>
      </c>
      <c r="J70" s="201">
        <f t="shared" si="15"/>
        <v>98.835</v>
      </c>
      <c r="K70" s="201">
        <f t="shared" si="15"/>
        <v>46.468</v>
      </c>
      <c r="L70" s="201">
        <f t="shared" si="15"/>
        <v>2.525</v>
      </c>
      <c r="M70" s="201">
        <f t="shared" si="15"/>
        <v>22.926771999999996</v>
      </c>
      <c r="N70" s="201">
        <f t="shared" si="15"/>
        <v>7.2052</v>
      </c>
      <c r="O70" s="203"/>
    </row>
    <row r="71" spans="2:15" s="546" customFormat="1" ht="12.75" thickTop="1">
      <c r="B71" s="551"/>
      <c r="H71" s="551"/>
      <c r="O71" s="551"/>
    </row>
    <row r="72" spans="1:15" ht="12.75">
      <c r="A72" s="629" t="s">
        <v>1841</v>
      </c>
      <c r="B72" s="629"/>
      <c r="C72" s="629"/>
      <c r="D72" s="629"/>
      <c r="E72" s="629"/>
      <c r="F72" s="629"/>
      <c r="G72" s="629"/>
      <c r="H72" s="629"/>
      <c r="I72" s="629"/>
      <c r="J72" s="629"/>
      <c r="K72" s="629"/>
      <c r="L72" s="629"/>
      <c r="M72" s="629"/>
      <c r="N72" s="629"/>
      <c r="O72" s="629"/>
    </row>
    <row r="76" ht="14.25">
      <c r="I76" s="410" t="s">
        <v>128</v>
      </c>
    </row>
  </sheetData>
  <sheetProtection/>
  <mergeCells count="16">
    <mergeCell ref="H7:H8"/>
    <mergeCell ref="I7:I8"/>
    <mergeCell ref="J7:N7"/>
    <mergeCell ref="O7:O8"/>
    <mergeCell ref="A7:A8"/>
    <mergeCell ref="B7:B8"/>
    <mergeCell ref="A72:O72"/>
    <mergeCell ref="A1:E1"/>
    <mergeCell ref="I1:O1"/>
    <mergeCell ref="A2:E2"/>
    <mergeCell ref="I2:O2"/>
    <mergeCell ref="A5:O5"/>
    <mergeCell ref="A4:O4"/>
    <mergeCell ref="A6:O6"/>
    <mergeCell ref="C7:C8"/>
    <mergeCell ref="D7:G7"/>
  </mergeCells>
  <printOptions horizontalCentered="1"/>
  <pageMargins left="0.45" right="0.37" top="0.31" bottom="0.58" header="0.16" footer="0.16"/>
  <pageSetup horizontalDpi="600" verticalDpi="600" orientation="landscape" paperSize="9"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P117"/>
  <sheetViews>
    <sheetView zoomScale="115" zoomScaleNormal="115" zoomScalePageLayoutView="0" workbookViewId="0" topLeftCell="A109">
      <selection activeCell="B119" sqref="B119"/>
    </sheetView>
  </sheetViews>
  <sheetFormatPr defaultColWidth="9.140625" defaultRowHeight="12.75"/>
  <cols>
    <col min="1" max="1" width="4.57421875" style="383" customWidth="1"/>
    <col min="2" max="2" width="24.8515625" style="462" customWidth="1"/>
    <col min="3" max="3" width="7.140625" style="383" customWidth="1"/>
    <col min="4" max="4" width="5.8515625" style="383" bestFit="1" customWidth="1"/>
    <col min="5" max="6" width="5.7109375" style="383" customWidth="1"/>
    <col min="7" max="7" width="6.28125" style="383" customWidth="1"/>
    <col min="8" max="8" width="13.00390625" style="462" customWidth="1"/>
    <col min="9" max="9" width="11.140625" style="383" customWidth="1"/>
    <col min="10" max="10" width="5.7109375" style="383" customWidth="1"/>
    <col min="11" max="11" width="6.00390625" style="383" customWidth="1"/>
    <col min="12" max="12" width="5.421875" style="383" customWidth="1"/>
    <col min="13" max="13" width="5.28125" style="383" customWidth="1"/>
    <col min="14" max="14" width="6.00390625" style="383" customWidth="1"/>
    <col min="15" max="15" width="26.8515625" style="462" customWidth="1"/>
    <col min="16" max="16384" width="9.140625" style="383" customWidth="1"/>
  </cols>
  <sheetData>
    <row r="1" spans="1:15" ht="16.5">
      <c r="A1" s="679" t="s">
        <v>1806</v>
      </c>
      <c r="B1" s="679"/>
      <c r="C1" s="679"/>
      <c r="D1" s="679"/>
      <c r="E1" s="679"/>
      <c r="I1" s="679" t="s">
        <v>1807</v>
      </c>
      <c r="J1" s="679"/>
      <c r="K1" s="679"/>
      <c r="L1" s="679"/>
      <c r="M1" s="679"/>
      <c r="N1" s="679"/>
      <c r="O1" s="679"/>
    </row>
    <row r="2" spans="1:15" ht="16.5">
      <c r="A2" s="679" t="s">
        <v>1810</v>
      </c>
      <c r="B2" s="679"/>
      <c r="C2" s="679"/>
      <c r="D2" s="679"/>
      <c r="E2" s="679"/>
      <c r="I2" s="679" t="s">
        <v>1808</v>
      </c>
      <c r="J2" s="679"/>
      <c r="K2" s="679"/>
      <c r="L2" s="679"/>
      <c r="M2" s="679"/>
      <c r="N2" s="679"/>
      <c r="O2" s="679"/>
    </row>
    <row r="3" spans="1:15" ht="16.5">
      <c r="A3" s="602"/>
      <c r="B3" s="602"/>
      <c r="C3" s="602"/>
      <c r="D3" s="602"/>
      <c r="E3" s="602"/>
      <c r="I3" s="602"/>
      <c r="J3" s="602"/>
      <c r="K3" s="602"/>
      <c r="L3" s="602"/>
      <c r="M3" s="602"/>
      <c r="N3" s="602"/>
      <c r="O3" s="602"/>
    </row>
    <row r="4" spans="1:16" s="410" customFormat="1" ht="15.75">
      <c r="A4" s="607" t="s">
        <v>1837</v>
      </c>
      <c r="B4" s="614"/>
      <c r="C4" s="614"/>
      <c r="D4" s="614"/>
      <c r="E4" s="614"/>
      <c r="F4" s="614"/>
      <c r="G4" s="614"/>
      <c r="H4" s="614"/>
      <c r="I4" s="614"/>
      <c r="J4" s="614"/>
      <c r="K4" s="614"/>
      <c r="L4" s="614"/>
      <c r="M4" s="614"/>
      <c r="N4" s="614"/>
      <c r="O4" s="614"/>
      <c r="P4" s="11"/>
    </row>
    <row r="5" spans="1:16" s="410" customFormat="1" ht="15.75">
      <c r="A5" s="698" t="s">
        <v>1824</v>
      </c>
      <c r="B5" s="698"/>
      <c r="C5" s="698"/>
      <c r="D5" s="698"/>
      <c r="E5" s="698"/>
      <c r="F5" s="698"/>
      <c r="G5" s="698"/>
      <c r="H5" s="698"/>
      <c r="I5" s="698"/>
      <c r="J5" s="698"/>
      <c r="K5" s="698"/>
      <c r="L5" s="698"/>
      <c r="M5" s="698"/>
      <c r="N5" s="698"/>
      <c r="O5" s="698"/>
      <c r="P5" s="11"/>
    </row>
    <row r="6" spans="1:16" s="555" customFormat="1" ht="18" customHeight="1" thickBot="1">
      <c r="A6" s="680" t="s">
        <v>1819</v>
      </c>
      <c r="B6" s="680"/>
      <c r="C6" s="680"/>
      <c r="D6" s="680"/>
      <c r="E6" s="680"/>
      <c r="F6" s="680"/>
      <c r="G6" s="680"/>
      <c r="H6" s="680"/>
      <c r="I6" s="680"/>
      <c r="J6" s="680"/>
      <c r="K6" s="680"/>
      <c r="L6" s="680"/>
      <c r="M6" s="680"/>
      <c r="N6" s="680"/>
      <c r="O6" s="680"/>
      <c r="P6" s="554"/>
    </row>
    <row r="7" spans="1:15" s="516" customFormat="1" ht="32.25" customHeight="1" thickTop="1">
      <c r="A7" s="644" t="s">
        <v>0</v>
      </c>
      <c r="B7" s="640" t="s">
        <v>10</v>
      </c>
      <c r="C7" s="640" t="s">
        <v>1158</v>
      </c>
      <c r="D7" s="640" t="s">
        <v>40</v>
      </c>
      <c r="E7" s="640"/>
      <c r="F7" s="640"/>
      <c r="G7" s="640"/>
      <c r="H7" s="640" t="s">
        <v>705</v>
      </c>
      <c r="I7" s="640" t="s">
        <v>1159</v>
      </c>
      <c r="J7" s="640" t="s">
        <v>41</v>
      </c>
      <c r="K7" s="640"/>
      <c r="L7" s="640"/>
      <c r="M7" s="640"/>
      <c r="N7" s="640"/>
      <c r="O7" s="642" t="s">
        <v>4</v>
      </c>
    </row>
    <row r="8" spans="1:15" s="516" customFormat="1" ht="49.5" customHeight="1">
      <c r="A8" s="645"/>
      <c r="B8" s="641"/>
      <c r="C8" s="641"/>
      <c r="D8" s="169" t="s">
        <v>2</v>
      </c>
      <c r="E8" s="169" t="s">
        <v>1</v>
      </c>
      <c r="F8" s="169" t="s">
        <v>1410</v>
      </c>
      <c r="G8" s="169" t="s">
        <v>3</v>
      </c>
      <c r="H8" s="641"/>
      <c r="I8" s="641"/>
      <c r="J8" s="169" t="s">
        <v>15</v>
      </c>
      <c r="K8" s="169" t="s">
        <v>7</v>
      </c>
      <c r="L8" s="169" t="s">
        <v>8</v>
      </c>
      <c r="M8" s="169" t="s">
        <v>9</v>
      </c>
      <c r="N8" s="169" t="s">
        <v>11</v>
      </c>
      <c r="O8" s="643"/>
    </row>
    <row r="9" spans="1:15" s="446" customFormat="1" ht="27.75" customHeight="1">
      <c r="A9" s="81">
        <v>-1</v>
      </c>
      <c r="B9" s="82">
        <v>-2</v>
      </c>
      <c r="C9" s="82" t="s">
        <v>1160</v>
      </c>
      <c r="D9" s="82">
        <v>-4</v>
      </c>
      <c r="E9" s="82">
        <v>-5</v>
      </c>
      <c r="F9" s="82">
        <v>-6</v>
      </c>
      <c r="G9" s="82">
        <v>-7</v>
      </c>
      <c r="H9" s="82">
        <v>-8</v>
      </c>
      <c r="I9" s="82" t="s">
        <v>1161</v>
      </c>
      <c r="J9" s="82">
        <v>-10</v>
      </c>
      <c r="K9" s="82">
        <v>-11</v>
      </c>
      <c r="L9" s="82">
        <v>-12</v>
      </c>
      <c r="M9" s="82">
        <v>-13</v>
      </c>
      <c r="N9" s="82">
        <v>-14</v>
      </c>
      <c r="O9" s="83">
        <v>-15</v>
      </c>
    </row>
    <row r="10" spans="1:15" s="516" customFormat="1" ht="12">
      <c r="A10" s="195" t="s">
        <v>94</v>
      </c>
      <c r="B10" s="120" t="s">
        <v>224</v>
      </c>
      <c r="C10" s="74">
        <f>SUM(C11:C37)</f>
        <v>18.61</v>
      </c>
      <c r="D10" s="74">
        <f aca="true" t="shared" si="0" ref="D10:N10">SUM(D11:D37)</f>
        <v>3.7</v>
      </c>
      <c r="E10" s="74">
        <f t="shared" si="0"/>
        <v>0</v>
      </c>
      <c r="F10" s="74">
        <f t="shared" si="0"/>
        <v>0</v>
      </c>
      <c r="G10" s="74">
        <f t="shared" si="0"/>
        <v>14.91</v>
      </c>
      <c r="H10" s="190"/>
      <c r="I10" s="74">
        <f t="shared" si="0"/>
        <v>8.779999999999998</v>
      </c>
      <c r="J10" s="74">
        <f t="shared" si="0"/>
        <v>0</v>
      </c>
      <c r="K10" s="74">
        <f t="shared" si="0"/>
        <v>0</v>
      </c>
      <c r="L10" s="74">
        <f t="shared" si="0"/>
        <v>0</v>
      </c>
      <c r="M10" s="74">
        <f t="shared" si="0"/>
        <v>8.579999999999998</v>
      </c>
      <c r="N10" s="74">
        <f t="shared" si="0"/>
        <v>0.2</v>
      </c>
      <c r="O10" s="558"/>
    </row>
    <row r="11" spans="1:15" s="496" customFormat="1" ht="24">
      <c r="A11" s="196">
        <v>1</v>
      </c>
      <c r="B11" s="32" t="s">
        <v>1156</v>
      </c>
      <c r="C11" s="76">
        <f>D11+E11+F11+G11</f>
        <v>0.12</v>
      </c>
      <c r="D11" s="197"/>
      <c r="E11" s="197"/>
      <c r="F11" s="197"/>
      <c r="G11" s="197">
        <v>0.12</v>
      </c>
      <c r="H11" s="98" t="s">
        <v>1152</v>
      </c>
      <c r="I11" s="76">
        <f aca="true" t="shared" si="1" ref="I11:I64">J11+K11+L11+M11+N11</f>
        <v>0.08</v>
      </c>
      <c r="J11" s="155"/>
      <c r="K11" s="76"/>
      <c r="L11" s="76"/>
      <c r="M11" s="76">
        <v>0.08</v>
      </c>
      <c r="N11" s="76"/>
      <c r="O11" s="199"/>
    </row>
    <row r="12" spans="1:15" s="496" customFormat="1" ht="24">
      <c r="A12" s="196">
        <v>2</v>
      </c>
      <c r="B12" s="32" t="s">
        <v>1157</v>
      </c>
      <c r="C12" s="76">
        <f aca="true" t="shared" si="2" ref="C12:C65">D12+E12+F12+G12</f>
        <v>0.7</v>
      </c>
      <c r="D12" s="197"/>
      <c r="E12" s="197"/>
      <c r="F12" s="197"/>
      <c r="G12" s="197">
        <v>0.7</v>
      </c>
      <c r="H12" s="98" t="s">
        <v>1152</v>
      </c>
      <c r="I12" s="76">
        <f t="shared" si="1"/>
        <v>0.5</v>
      </c>
      <c r="J12" s="155"/>
      <c r="K12" s="76"/>
      <c r="L12" s="76"/>
      <c r="M12" s="76">
        <v>0.5</v>
      </c>
      <c r="N12" s="76"/>
      <c r="O12" s="199"/>
    </row>
    <row r="13" spans="1:15" s="496" customFormat="1" ht="24">
      <c r="A13" s="196">
        <v>3</v>
      </c>
      <c r="B13" s="32" t="s">
        <v>1162</v>
      </c>
      <c r="C13" s="76">
        <f t="shared" si="2"/>
        <v>0.5</v>
      </c>
      <c r="D13" s="197"/>
      <c r="E13" s="197"/>
      <c r="F13" s="197"/>
      <c r="G13" s="197">
        <v>0.5</v>
      </c>
      <c r="H13" s="98" t="s">
        <v>1152</v>
      </c>
      <c r="I13" s="76">
        <f t="shared" si="1"/>
        <v>0.36</v>
      </c>
      <c r="J13" s="155"/>
      <c r="K13" s="76"/>
      <c r="L13" s="76"/>
      <c r="M13" s="76">
        <v>0.36</v>
      </c>
      <c r="N13" s="76"/>
      <c r="O13" s="199"/>
    </row>
    <row r="14" spans="1:15" s="496" customFormat="1" ht="24">
      <c r="A14" s="196">
        <v>4</v>
      </c>
      <c r="B14" s="32" t="s">
        <v>1166</v>
      </c>
      <c r="C14" s="76">
        <f t="shared" si="2"/>
        <v>0.1</v>
      </c>
      <c r="D14" s="197"/>
      <c r="E14" s="197"/>
      <c r="F14" s="197"/>
      <c r="G14" s="197">
        <v>0.1</v>
      </c>
      <c r="H14" s="98" t="s">
        <v>1152</v>
      </c>
      <c r="I14" s="76">
        <f t="shared" si="1"/>
        <v>0.07</v>
      </c>
      <c r="J14" s="155"/>
      <c r="K14" s="76"/>
      <c r="L14" s="76"/>
      <c r="M14" s="76">
        <v>0.07</v>
      </c>
      <c r="N14" s="76"/>
      <c r="O14" s="199"/>
    </row>
    <row r="15" spans="1:15" s="496" customFormat="1" ht="24">
      <c r="A15" s="196">
        <v>5</v>
      </c>
      <c r="B15" s="32" t="s">
        <v>1165</v>
      </c>
      <c r="C15" s="76">
        <f t="shared" si="2"/>
        <v>0.7</v>
      </c>
      <c r="D15" s="197"/>
      <c r="E15" s="197"/>
      <c r="F15" s="197"/>
      <c r="G15" s="197">
        <v>0.7</v>
      </c>
      <c r="H15" s="98" t="s">
        <v>1152</v>
      </c>
      <c r="I15" s="76">
        <f t="shared" si="1"/>
        <v>0.5</v>
      </c>
      <c r="J15" s="155"/>
      <c r="K15" s="76"/>
      <c r="L15" s="76"/>
      <c r="M15" s="76">
        <v>0.5</v>
      </c>
      <c r="N15" s="76"/>
      <c r="O15" s="199"/>
    </row>
    <row r="16" spans="1:15" s="496" customFormat="1" ht="12">
      <c r="A16" s="196">
        <v>6</v>
      </c>
      <c r="B16" s="32" t="s">
        <v>1164</v>
      </c>
      <c r="C16" s="76">
        <f t="shared" si="2"/>
        <v>1.8</v>
      </c>
      <c r="D16" s="197">
        <v>0.3</v>
      </c>
      <c r="E16" s="197"/>
      <c r="F16" s="197"/>
      <c r="G16" s="197">
        <v>1.5</v>
      </c>
      <c r="H16" s="198" t="s">
        <v>1136</v>
      </c>
      <c r="I16" s="76">
        <f t="shared" si="1"/>
        <v>1.29</v>
      </c>
      <c r="J16" s="155"/>
      <c r="K16" s="76"/>
      <c r="L16" s="76"/>
      <c r="M16" s="76">
        <v>1.29</v>
      </c>
      <c r="N16" s="76"/>
      <c r="O16" s="199"/>
    </row>
    <row r="17" spans="1:15" s="496" customFormat="1" ht="12">
      <c r="A17" s="196">
        <v>7</v>
      </c>
      <c r="B17" s="32" t="s">
        <v>1163</v>
      </c>
      <c r="C17" s="76">
        <f t="shared" si="2"/>
        <v>0.19</v>
      </c>
      <c r="D17" s="197"/>
      <c r="E17" s="197"/>
      <c r="F17" s="197"/>
      <c r="G17" s="197">
        <v>0.19</v>
      </c>
      <c r="H17" s="198" t="s">
        <v>1149</v>
      </c>
      <c r="I17" s="76">
        <f t="shared" si="1"/>
        <v>0.13</v>
      </c>
      <c r="J17" s="155"/>
      <c r="K17" s="76"/>
      <c r="L17" s="76"/>
      <c r="M17" s="76">
        <v>0.13</v>
      </c>
      <c r="N17" s="76"/>
      <c r="O17" s="199"/>
    </row>
    <row r="18" spans="1:15" s="496" customFormat="1" ht="24">
      <c r="A18" s="196">
        <v>8</v>
      </c>
      <c r="B18" s="32" t="s">
        <v>1167</v>
      </c>
      <c r="C18" s="76">
        <f t="shared" si="2"/>
        <v>0.11</v>
      </c>
      <c r="D18" s="197"/>
      <c r="E18" s="197"/>
      <c r="F18" s="197"/>
      <c r="G18" s="197">
        <v>0.11</v>
      </c>
      <c r="H18" s="198" t="s">
        <v>1149</v>
      </c>
      <c r="I18" s="76">
        <f t="shared" si="1"/>
        <v>0.08</v>
      </c>
      <c r="J18" s="155"/>
      <c r="K18" s="76"/>
      <c r="L18" s="76"/>
      <c r="M18" s="76">
        <v>0.08</v>
      </c>
      <c r="N18" s="76"/>
      <c r="O18" s="199"/>
    </row>
    <row r="19" spans="1:15" s="496" customFormat="1" ht="48">
      <c r="A19" s="196">
        <v>9</v>
      </c>
      <c r="B19" s="32" t="s">
        <v>1168</v>
      </c>
      <c r="C19" s="76">
        <f t="shared" si="2"/>
        <v>1.6</v>
      </c>
      <c r="D19" s="197"/>
      <c r="E19" s="197"/>
      <c r="F19" s="197"/>
      <c r="G19" s="197">
        <v>1.6</v>
      </c>
      <c r="H19" s="198" t="s">
        <v>1145</v>
      </c>
      <c r="I19" s="76">
        <f t="shared" si="1"/>
        <v>0.2</v>
      </c>
      <c r="J19" s="155"/>
      <c r="K19" s="76"/>
      <c r="L19" s="76"/>
      <c r="M19" s="76"/>
      <c r="N19" s="76">
        <v>0.2</v>
      </c>
      <c r="O19" s="199"/>
    </row>
    <row r="20" spans="1:15" s="496" customFormat="1" ht="12">
      <c r="A20" s="196">
        <v>10</v>
      </c>
      <c r="B20" s="32" t="s">
        <v>1169</v>
      </c>
      <c r="C20" s="76">
        <f t="shared" si="2"/>
        <v>0.03</v>
      </c>
      <c r="D20" s="197"/>
      <c r="E20" s="197"/>
      <c r="F20" s="197"/>
      <c r="G20" s="197">
        <v>0.03</v>
      </c>
      <c r="H20" s="198" t="s">
        <v>1140</v>
      </c>
      <c r="I20" s="76">
        <f t="shared" si="1"/>
        <v>0.09</v>
      </c>
      <c r="J20" s="155"/>
      <c r="K20" s="76"/>
      <c r="L20" s="76"/>
      <c r="M20" s="76">
        <v>0.09</v>
      </c>
      <c r="N20" s="76"/>
      <c r="O20" s="199"/>
    </row>
    <row r="21" spans="1:15" s="496" customFormat="1" ht="12">
      <c r="A21" s="196">
        <v>11</v>
      </c>
      <c r="B21" s="32" t="s">
        <v>1170</v>
      </c>
      <c r="C21" s="76">
        <f t="shared" si="2"/>
        <v>0.02</v>
      </c>
      <c r="D21" s="197"/>
      <c r="E21" s="197"/>
      <c r="F21" s="197"/>
      <c r="G21" s="197">
        <v>0.02</v>
      </c>
      <c r="H21" s="198" t="s">
        <v>1140</v>
      </c>
      <c r="I21" s="76">
        <f t="shared" si="1"/>
        <v>0.07</v>
      </c>
      <c r="J21" s="155"/>
      <c r="K21" s="76"/>
      <c r="L21" s="76"/>
      <c r="M21" s="76">
        <v>0.07</v>
      </c>
      <c r="N21" s="76"/>
      <c r="O21" s="199"/>
    </row>
    <row r="22" spans="1:15" s="496" customFormat="1" ht="12">
      <c r="A22" s="196">
        <v>12</v>
      </c>
      <c r="B22" s="32" t="s">
        <v>1171</v>
      </c>
      <c r="C22" s="76">
        <f t="shared" si="2"/>
        <v>0.12</v>
      </c>
      <c r="D22" s="197"/>
      <c r="E22" s="197"/>
      <c r="F22" s="197"/>
      <c r="G22" s="197">
        <v>0.12</v>
      </c>
      <c r="H22" s="198" t="s">
        <v>1140</v>
      </c>
      <c r="I22" s="76">
        <f t="shared" si="1"/>
        <v>0.1</v>
      </c>
      <c r="J22" s="155"/>
      <c r="K22" s="76"/>
      <c r="L22" s="76"/>
      <c r="M22" s="76">
        <v>0.1</v>
      </c>
      <c r="N22" s="76"/>
      <c r="O22" s="199"/>
    </row>
    <row r="23" spans="1:15" s="496" customFormat="1" ht="24">
      <c r="A23" s="196">
        <v>13</v>
      </c>
      <c r="B23" s="32" t="s">
        <v>1144</v>
      </c>
      <c r="C23" s="76">
        <f t="shared" si="2"/>
        <v>0.2</v>
      </c>
      <c r="D23" s="197"/>
      <c r="E23" s="197"/>
      <c r="F23" s="197"/>
      <c r="G23" s="197">
        <v>0.2</v>
      </c>
      <c r="H23" s="198" t="s">
        <v>1143</v>
      </c>
      <c r="I23" s="76">
        <f t="shared" si="1"/>
        <v>0.14</v>
      </c>
      <c r="J23" s="155"/>
      <c r="K23" s="76"/>
      <c r="L23" s="76"/>
      <c r="M23" s="76">
        <v>0.14</v>
      </c>
      <c r="N23" s="76"/>
      <c r="O23" s="199"/>
    </row>
    <row r="24" spans="1:15" s="496" customFormat="1" ht="24">
      <c r="A24" s="196">
        <v>14</v>
      </c>
      <c r="B24" s="32" t="s">
        <v>1172</v>
      </c>
      <c r="C24" s="76">
        <f t="shared" si="2"/>
        <v>0.2</v>
      </c>
      <c r="D24" s="197"/>
      <c r="E24" s="197"/>
      <c r="F24" s="197"/>
      <c r="G24" s="197">
        <v>0.2</v>
      </c>
      <c r="H24" s="198" t="s">
        <v>1143</v>
      </c>
      <c r="I24" s="76">
        <f t="shared" si="1"/>
        <v>0.14</v>
      </c>
      <c r="J24" s="155"/>
      <c r="K24" s="76"/>
      <c r="L24" s="76"/>
      <c r="M24" s="76">
        <v>0.14</v>
      </c>
      <c r="N24" s="76"/>
      <c r="O24" s="199"/>
    </row>
    <row r="25" spans="1:15" s="496" customFormat="1" ht="24">
      <c r="A25" s="196">
        <v>15</v>
      </c>
      <c r="B25" s="32" t="s">
        <v>1173</v>
      </c>
      <c r="C25" s="76">
        <f t="shared" si="2"/>
        <v>0.26</v>
      </c>
      <c r="D25" s="197"/>
      <c r="E25" s="197"/>
      <c r="F25" s="197"/>
      <c r="G25" s="197">
        <v>0.26</v>
      </c>
      <c r="H25" s="198" t="s">
        <v>1143</v>
      </c>
      <c r="I25" s="76">
        <f t="shared" si="1"/>
        <v>0.18</v>
      </c>
      <c r="J25" s="155"/>
      <c r="K25" s="76"/>
      <c r="L25" s="76"/>
      <c r="M25" s="76">
        <v>0.18</v>
      </c>
      <c r="N25" s="76"/>
      <c r="O25" s="199"/>
    </row>
    <row r="26" spans="1:15" s="496" customFormat="1" ht="24">
      <c r="A26" s="196">
        <v>16</v>
      </c>
      <c r="B26" s="32" t="s">
        <v>1174</v>
      </c>
      <c r="C26" s="76">
        <f t="shared" si="2"/>
        <v>2</v>
      </c>
      <c r="D26" s="197"/>
      <c r="E26" s="197"/>
      <c r="F26" s="197"/>
      <c r="G26" s="197">
        <v>2</v>
      </c>
      <c r="H26" s="198" t="s">
        <v>1143</v>
      </c>
      <c r="I26" s="76">
        <f t="shared" si="1"/>
        <v>0.7</v>
      </c>
      <c r="J26" s="155"/>
      <c r="K26" s="76"/>
      <c r="L26" s="76"/>
      <c r="M26" s="76">
        <v>0.7</v>
      </c>
      <c r="N26" s="76"/>
      <c r="O26" s="199"/>
    </row>
    <row r="27" spans="1:15" s="496" customFormat="1" ht="24">
      <c r="A27" s="196">
        <v>17</v>
      </c>
      <c r="B27" s="32" t="s">
        <v>1175</v>
      </c>
      <c r="C27" s="76">
        <f t="shared" si="2"/>
        <v>0.1</v>
      </c>
      <c r="D27" s="197"/>
      <c r="E27" s="197"/>
      <c r="F27" s="197"/>
      <c r="G27" s="197">
        <v>0.1</v>
      </c>
      <c r="H27" s="198" t="s">
        <v>1143</v>
      </c>
      <c r="I27" s="76">
        <f t="shared" si="1"/>
        <v>0.1</v>
      </c>
      <c r="J27" s="155"/>
      <c r="K27" s="76"/>
      <c r="L27" s="76"/>
      <c r="M27" s="76">
        <v>0.1</v>
      </c>
      <c r="N27" s="76"/>
      <c r="O27" s="199"/>
    </row>
    <row r="28" spans="1:15" s="496" customFormat="1" ht="24">
      <c r="A28" s="196">
        <v>18</v>
      </c>
      <c r="B28" s="32" t="s">
        <v>1176</v>
      </c>
      <c r="C28" s="76">
        <f t="shared" si="2"/>
        <v>0.08</v>
      </c>
      <c r="D28" s="197"/>
      <c r="E28" s="197"/>
      <c r="F28" s="197"/>
      <c r="G28" s="197">
        <v>0.08</v>
      </c>
      <c r="H28" s="198" t="s">
        <v>1143</v>
      </c>
      <c r="I28" s="76">
        <f t="shared" si="1"/>
        <v>0.1</v>
      </c>
      <c r="J28" s="155"/>
      <c r="K28" s="76"/>
      <c r="L28" s="76"/>
      <c r="M28" s="76">
        <v>0.1</v>
      </c>
      <c r="N28" s="76"/>
      <c r="O28" s="199"/>
    </row>
    <row r="29" spans="1:15" s="496" customFormat="1" ht="24">
      <c r="A29" s="196">
        <v>19</v>
      </c>
      <c r="B29" s="32" t="s">
        <v>1177</v>
      </c>
      <c r="C29" s="76">
        <f t="shared" si="2"/>
        <v>0.35</v>
      </c>
      <c r="D29" s="197"/>
      <c r="E29" s="197"/>
      <c r="F29" s="197"/>
      <c r="G29" s="197">
        <v>0.35</v>
      </c>
      <c r="H29" s="198" t="s">
        <v>1148</v>
      </c>
      <c r="I29" s="76">
        <f t="shared" si="1"/>
        <v>0.25</v>
      </c>
      <c r="J29" s="155"/>
      <c r="K29" s="76"/>
      <c r="L29" s="76"/>
      <c r="M29" s="76">
        <v>0.25</v>
      </c>
      <c r="N29" s="76"/>
      <c r="O29" s="199"/>
    </row>
    <row r="30" spans="1:15" s="496" customFormat="1" ht="24">
      <c r="A30" s="196">
        <v>20</v>
      </c>
      <c r="B30" s="32" t="s">
        <v>1178</v>
      </c>
      <c r="C30" s="76">
        <f t="shared" si="2"/>
        <v>0.7</v>
      </c>
      <c r="D30" s="197">
        <v>0.7</v>
      </c>
      <c r="E30" s="197"/>
      <c r="F30" s="197"/>
      <c r="G30" s="197"/>
      <c r="H30" s="198" t="s">
        <v>1148</v>
      </c>
      <c r="I30" s="76">
        <f t="shared" si="1"/>
        <v>0.5</v>
      </c>
      <c r="J30" s="155"/>
      <c r="K30" s="76"/>
      <c r="L30" s="76"/>
      <c r="M30" s="76">
        <v>0.5</v>
      </c>
      <c r="N30" s="76"/>
      <c r="O30" s="199"/>
    </row>
    <row r="31" spans="1:15" s="496" customFormat="1" ht="24">
      <c r="A31" s="196">
        <v>21</v>
      </c>
      <c r="B31" s="32" t="s">
        <v>1179</v>
      </c>
      <c r="C31" s="76">
        <f t="shared" si="2"/>
        <v>0.13</v>
      </c>
      <c r="D31" s="197"/>
      <c r="E31" s="197"/>
      <c r="F31" s="197"/>
      <c r="G31" s="197">
        <v>0.13</v>
      </c>
      <c r="H31" s="198" t="s">
        <v>1148</v>
      </c>
      <c r="I31" s="76">
        <f t="shared" si="1"/>
        <v>0.1</v>
      </c>
      <c r="J31" s="155"/>
      <c r="K31" s="76"/>
      <c r="L31" s="76"/>
      <c r="M31" s="76">
        <v>0.1</v>
      </c>
      <c r="N31" s="76"/>
      <c r="O31" s="199"/>
    </row>
    <row r="32" spans="1:15" s="496" customFormat="1" ht="24">
      <c r="A32" s="196">
        <v>22</v>
      </c>
      <c r="B32" s="32" t="s">
        <v>1180</v>
      </c>
      <c r="C32" s="76">
        <f t="shared" si="2"/>
        <v>2</v>
      </c>
      <c r="D32" s="197"/>
      <c r="E32" s="197"/>
      <c r="F32" s="197"/>
      <c r="G32" s="197">
        <v>2</v>
      </c>
      <c r="H32" s="198" t="s">
        <v>1148</v>
      </c>
      <c r="I32" s="76">
        <f t="shared" si="1"/>
        <v>0.8</v>
      </c>
      <c r="J32" s="155"/>
      <c r="K32" s="76"/>
      <c r="L32" s="76"/>
      <c r="M32" s="76">
        <v>0.8</v>
      </c>
      <c r="N32" s="76"/>
      <c r="O32" s="199"/>
    </row>
    <row r="33" spans="1:15" s="496" customFormat="1" ht="24">
      <c r="A33" s="196">
        <v>23</v>
      </c>
      <c r="B33" s="32" t="s">
        <v>1181</v>
      </c>
      <c r="C33" s="76">
        <f t="shared" si="2"/>
        <v>0.3</v>
      </c>
      <c r="D33" s="197"/>
      <c r="E33" s="197"/>
      <c r="F33" s="197"/>
      <c r="G33" s="197">
        <v>0.3</v>
      </c>
      <c r="H33" s="198" t="s">
        <v>1148</v>
      </c>
      <c r="I33" s="76">
        <f t="shared" si="1"/>
        <v>0.1</v>
      </c>
      <c r="J33" s="155"/>
      <c r="K33" s="76"/>
      <c r="L33" s="76"/>
      <c r="M33" s="76">
        <v>0.1</v>
      </c>
      <c r="N33" s="76"/>
      <c r="O33" s="199"/>
    </row>
    <row r="34" spans="1:15" s="496" customFormat="1" ht="24">
      <c r="A34" s="196">
        <v>24</v>
      </c>
      <c r="B34" s="32" t="s">
        <v>1182</v>
      </c>
      <c r="C34" s="76">
        <f t="shared" si="2"/>
        <v>0.7</v>
      </c>
      <c r="D34" s="197">
        <v>0.7</v>
      </c>
      <c r="E34" s="197"/>
      <c r="F34" s="197"/>
      <c r="G34" s="197"/>
      <c r="H34" s="198" t="s">
        <v>1148</v>
      </c>
      <c r="I34" s="76">
        <f t="shared" si="1"/>
        <v>0.5</v>
      </c>
      <c r="J34" s="155"/>
      <c r="K34" s="76"/>
      <c r="L34" s="76"/>
      <c r="M34" s="76">
        <v>0.5</v>
      </c>
      <c r="N34" s="76"/>
      <c r="O34" s="199"/>
    </row>
    <row r="35" spans="1:15" s="496" customFormat="1" ht="12">
      <c r="A35" s="196">
        <v>25</v>
      </c>
      <c r="B35" s="119" t="s">
        <v>1183</v>
      </c>
      <c r="C35" s="76">
        <f t="shared" si="2"/>
        <v>2.4</v>
      </c>
      <c r="D35" s="197"/>
      <c r="E35" s="197"/>
      <c r="F35" s="197"/>
      <c r="G35" s="197">
        <v>2.4</v>
      </c>
      <c r="H35" s="198" t="s">
        <v>1134</v>
      </c>
      <c r="I35" s="76">
        <f t="shared" si="1"/>
        <v>0.8</v>
      </c>
      <c r="J35" s="155"/>
      <c r="K35" s="76"/>
      <c r="L35" s="76"/>
      <c r="M35" s="76">
        <v>0.8</v>
      </c>
      <c r="N35" s="76"/>
      <c r="O35" s="199"/>
    </row>
    <row r="36" spans="1:15" s="496" customFormat="1" ht="12">
      <c r="A36" s="196">
        <v>26</v>
      </c>
      <c r="B36" s="119" t="s">
        <v>1184</v>
      </c>
      <c r="C36" s="76">
        <f t="shared" si="2"/>
        <v>1.2</v>
      </c>
      <c r="D36" s="197"/>
      <c r="E36" s="197"/>
      <c r="F36" s="197"/>
      <c r="G36" s="197">
        <v>1.2</v>
      </c>
      <c r="H36" s="198" t="s">
        <v>1134</v>
      </c>
      <c r="I36" s="76">
        <f t="shared" si="1"/>
        <v>0.4</v>
      </c>
      <c r="J36" s="155"/>
      <c r="K36" s="76"/>
      <c r="L36" s="76"/>
      <c r="M36" s="76">
        <v>0.4</v>
      </c>
      <c r="N36" s="76"/>
      <c r="O36" s="199"/>
    </row>
    <row r="37" spans="1:15" s="496" customFormat="1" ht="24">
      <c r="A37" s="196">
        <v>27</v>
      </c>
      <c r="B37" s="119" t="s">
        <v>1185</v>
      </c>
      <c r="C37" s="76">
        <f t="shared" si="2"/>
        <v>2</v>
      </c>
      <c r="D37" s="197">
        <v>2</v>
      </c>
      <c r="E37" s="197"/>
      <c r="F37" s="197"/>
      <c r="G37" s="197"/>
      <c r="H37" s="136" t="s">
        <v>1146</v>
      </c>
      <c r="I37" s="76">
        <f t="shared" si="1"/>
        <v>0.5</v>
      </c>
      <c r="J37" s="155"/>
      <c r="K37" s="76"/>
      <c r="L37" s="76"/>
      <c r="M37" s="76">
        <v>0.5</v>
      </c>
      <c r="N37" s="76"/>
      <c r="O37" s="199"/>
    </row>
    <row r="38" spans="1:15" s="516" customFormat="1" ht="12">
      <c r="A38" s="168" t="s">
        <v>130</v>
      </c>
      <c r="B38" s="120" t="s">
        <v>221</v>
      </c>
      <c r="C38" s="74">
        <f>SUM(C39)</f>
        <v>1.94</v>
      </c>
      <c r="D38" s="74">
        <f aca="true" t="shared" si="3" ref="D38:N38">SUM(D39)</f>
        <v>0.75</v>
      </c>
      <c r="E38" s="74">
        <f t="shared" si="3"/>
        <v>0</v>
      </c>
      <c r="F38" s="74">
        <f t="shared" si="3"/>
        <v>0</v>
      </c>
      <c r="G38" s="74">
        <f t="shared" si="3"/>
        <v>1.19</v>
      </c>
      <c r="H38" s="190"/>
      <c r="I38" s="74">
        <f t="shared" si="3"/>
        <v>1.3</v>
      </c>
      <c r="J38" s="74">
        <f t="shared" si="3"/>
        <v>0</v>
      </c>
      <c r="K38" s="74">
        <f t="shared" si="3"/>
        <v>0</v>
      </c>
      <c r="L38" s="74">
        <f t="shared" si="3"/>
        <v>0</v>
      </c>
      <c r="M38" s="74">
        <f t="shared" si="3"/>
        <v>1.3</v>
      </c>
      <c r="N38" s="74">
        <f t="shared" si="3"/>
        <v>0</v>
      </c>
      <c r="O38" s="202"/>
    </row>
    <row r="39" spans="1:15" s="496" customFormat="1" ht="24">
      <c r="A39" s="196">
        <v>28</v>
      </c>
      <c r="B39" s="32" t="s">
        <v>1186</v>
      </c>
      <c r="C39" s="76">
        <f t="shared" si="2"/>
        <v>1.94</v>
      </c>
      <c r="D39" s="197">
        <v>0.75</v>
      </c>
      <c r="E39" s="197"/>
      <c r="F39" s="197"/>
      <c r="G39" s="197">
        <v>1.19</v>
      </c>
      <c r="H39" s="198" t="s">
        <v>385</v>
      </c>
      <c r="I39" s="76">
        <f t="shared" si="1"/>
        <v>1.3</v>
      </c>
      <c r="J39" s="155"/>
      <c r="K39" s="76"/>
      <c r="L39" s="76"/>
      <c r="M39" s="76">
        <v>1.3</v>
      </c>
      <c r="N39" s="76"/>
      <c r="O39" s="199"/>
    </row>
    <row r="40" spans="1:15" s="516" customFormat="1" ht="12">
      <c r="A40" s="168" t="s">
        <v>132</v>
      </c>
      <c r="B40" s="73" t="s">
        <v>371</v>
      </c>
      <c r="C40" s="74">
        <f>SUM(C41:C44)</f>
        <v>2.1</v>
      </c>
      <c r="D40" s="74">
        <f aca="true" t="shared" si="4" ref="D40:N40">SUM(D41:D44)</f>
        <v>0</v>
      </c>
      <c r="E40" s="74">
        <f t="shared" si="4"/>
        <v>0</v>
      </c>
      <c r="F40" s="74">
        <f t="shared" si="4"/>
        <v>0</v>
      </c>
      <c r="G40" s="74">
        <f t="shared" si="4"/>
        <v>2.1</v>
      </c>
      <c r="H40" s="190"/>
      <c r="I40" s="74">
        <f t="shared" si="4"/>
        <v>2.1500000000000004</v>
      </c>
      <c r="J40" s="74">
        <f t="shared" si="4"/>
        <v>1.15</v>
      </c>
      <c r="K40" s="74">
        <f t="shared" si="4"/>
        <v>0</v>
      </c>
      <c r="L40" s="74">
        <f t="shared" si="4"/>
        <v>1</v>
      </c>
      <c r="M40" s="74">
        <f t="shared" si="4"/>
        <v>0</v>
      </c>
      <c r="N40" s="74">
        <f t="shared" si="4"/>
        <v>0</v>
      </c>
      <c r="O40" s="202"/>
    </row>
    <row r="41" spans="1:15" s="496" customFormat="1" ht="12">
      <c r="A41" s="196">
        <v>29</v>
      </c>
      <c r="B41" s="32" t="s">
        <v>1187</v>
      </c>
      <c r="C41" s="76">
        <f t="shared" si="2"/>
        <v>0.3</v>
      </c>
      <c r="D41" s="197"/>
      <c r="E41" s="197"/>
      <c r="F41" s="197"/>
      <c r="G41" s="197">
        <v>0.3</v>
      </c>
      <c r="H41" s="198" t="s">
        <v>385</v>
      </c>
      <c r="I41" s="76">
        <f t="shared" si="1"/>
        <v>0.35</v>
      </c>
      <c r="J41" s="155">
        <v>0.35</v>
      </c>
      <c r="K41" s="76"/>
      <c r="L41" s="76"/>
      <c r="M41" s="76"/>
      <c r="N41" s="76"/>
      <c r="O41" s="699"/>
    </row>
    <row r="42" spans="1:15" s="496" customFormat="1" ht="24">
      <c r="A42" s="196">
        <v>30</v>
      </c>
      <c r="B42" s="32" t="s">
        <v>1188</v>
      </c>
      <c r="C42" s="76">
        <f t="shared" si="2"/>
        <v>1.2</v>
      </c>
      <c r="D42" s="197"/>
      <c r="E42" s="197"/>
      <c r="F42" s="197"/>
      <c r="G42" s="197">
        <v>1.2</v>
      </c>
      <c r="H42" s="198" t="s">
        <v>385</v>
      </c>
      <c r="I42" s="76">
        <f t="shared" si="1"/>
        <v>1</v>
      </c>
      <c r="J42" s="155"/>
      <c r="K42" s="76"/>
      <c r="L42" s="76">
        <v>1</v>
      </c>
      <c r="M42" s="76"/>
      <c r="N42" s="76"/>
      <c r="O42" s="699"/>
    </row>
    <row r="43" spans="1:15" s="496" customFormat="1" ht="24">
      <c r="A43" s="196">
        <v>31</v>
      </c>
      <c r="B43" s="32" t="s">
        <v>1189</v>
      </c>
      <c r="C43" s="76">
        <f t="shared" si="2"/>
        <v>0.3</v>
      </c>
      <c r="D43" s="197"/>
      <c r="E43" s="197"/>
      <c r="F43" s="197"/>
      <c r="G43" s="197">
        <v>0.3</v>
      </c>
      <c r="H43" s="198" t="s">
        <v>385</v>
      </c>
      <c r="I43" s="76">
        <f t="shared" si="1"/>
        <v>0.35</v>
      </c>
      <c r="J43" s="155">
        <v>0.35</v>
      </c>
      <c r="K43" s="76"/>
      <c r="L43" s="76"/>
      <c r="M43" s="76"/>
      <c r="N43" s="76"/>
      <c r="O43" s="699"/>
    </row>
    <row r="44" spans="1:15" s="496" customFormat="1" ht="12">
      <c r="A44" s="196">
        <v>32</v>
      </c>
      <c r="B44" s="32" t="s">
        <v>1190</v>
      </c>
      <c r="C44" s="76">
        <f t="shared" si="2"/>
        <v>0.3</v>
      </c>
      <c r="D44" s="197"/>
      <c r="E44" s="197"/>
      <c r="F44" s="197"/>
      <c r="G44" s="197">
        <v>0.3</v>
      </c>
      <c r="H44" s="198" t="s">
        <v>385</v>
      </c>
      <c r="I44" s="76">
        <f t="shared" si="1"/>
        <v>0.45</v>
      </c>
      <c r="J44" s="155">
        <v>0.45</v>
      </c>
      <c r="K44" s="76"/>
      <c r="L44" s="76"/>
      <c r="M44" s="76"/>
      <c r="N44" s="76"/>
      <c r="O44" s="699"/>
    </row>
    <row r="45" spans="1:15" s="516" customFormat="1" ht="12">
      <c r="A45" s="168" t="s">
        <v>134</v>
      </c>
      <c r="B45" s="73" t="s">
        <v>386</v>
      </c>
      <c r="C45" s="74">
        <f>SUM(C46:C49)</f>
        <v>0.91</v>
      </c>
      <c r="D45" s="74">
        <f aca="true" t="shared" si="5" ref="D45:N45">SUM(D46:D49)</f>
        <v>0.2</v>
      </c>
      <c r="E45" s="74">
        <f t="shared" si="5"/>
        <v>0</v>
      </c>
      <c r="F45" s="74">
        <f t="shared" si="5"/>
        <v>0</v>
      </c>
      <c r="G45" s="74">
        <f t="shared" si="5"/>
        <v>0.7100000000000001</v>
      </c>
      <c r="H45" s="190"/>
      <c r="I45" s="74">
        <f t="shared" si="5"/>
        <v>2.2700000000000005</v>
      </c>
      <c r="J45" s="74">
        <f t="shared" si="5"/>
        <v>0</v>
      </c>
      <c r="K45" s="74">
        <f t="shared" si="5"/>
        <v>0</v>
      </c>
      <c r="L45" s="74">
        <f t="shared" si="5"/>
        <v>1.5</v>
      </c>
      <c r="M45" s="74">
        <f t="shared" si="5"/>
        <v>0.77</v>
      </c>
      <c r="N45" s="74">
        <f t="shared" si="5"/>
        <v>0</v>
      </c>
      <c r="O45" s="202"/>
    </row>
    <row r="46" spans="1:15" s="496" customFormat="1" ht="12">
      <c r="A46" s="196">
        <v>33</v>
      </c>
      <c r="B46" s="32" t="s">
        <v>387</v>
      </c>
      <c r="C46" s="76">
        <f t="shared" si="2"/>
        <v>0.1</v>
      </c>
      <c r="D46" s="197"/>
      <c r="E46" s="197"/>
      <c r="F46" s="197"/>
      <c r="G46" s="197">
        <v>0.1</v>
      </c>
      <c r="H46" s="198" t="s">
        <v>1136</v>
      </c>
      <c r="I46" s="76">
        <f t="shared" si="1"/>
        <v>0.07</v>
      </c>
      <c r="J46" s="155"/>
      <c r="K46" s="76"/>
      <c r="L46" s="76"/>
      <c r="M46" s="76">
        <v>0.07</v>
      </c>
      <c r="N46" s="76"/>
      <c r="O46" s="199"/>
    </row>
    <row r="47" spans="1:15" s="496" customFormat="1" ht="24">
      <c r="A47" s="196">
        <v>34</v>
      </c>
      <c r="B47" s="32" t="s">
        <v>714</v>
      </c>
      <c r="C47" s="76">
        <f t="shared" si="2"/>
        <v>0.46</v>
      </c>
      <c r="D47" s="197"/>
      <c r="E47" s="197"/>
      <c r="F47" s="197"/>
      <c r="G47" s="197">
        <v>0.46</v>
      </c>
      <c r="H47" s="198" t="s">
        <v>385</v>
      </c>
      <c r="I47" s="76">
        <f t="shared" si="1"/>
        <v>1.5</v>
      </c>
      <c r="J47" s="155"/>
      <c r="K47" s="76"/>
      <c r="L47" s="76">
        <v>1.5</v>
      </c>
      <c r="M47" s="76"/>
      <c r="N47" s="76"/>
      <c r="O47" s="199"/>
    </row>
    <row r="48" spans="1:15" s="496" customFormat="1" ht="24">
      <c r="A48" s="196">
        <v>35</v>
      </c>
      <c r="B48" s="119" t="s">
        <v>1191</v>
      </c>
      <c r="C48" s="76">
        <f t="shared" si="2"/>
        <v>0.2</v>
      </c>
      <c r="D48" s="197">
        <v>0.2</v>
      </c>
      <c r="E48" s="197"/>
      <c r="F48" s="197"/>
      <c r="G48" s="197"/>
      <c r="H48" s="198" t="s">
        <v>1150</v>
      </c>
      <c r="I48" s="76">
        <f t="shared" si="1"/>
        <v>0.5</v>
      </c>
      <c r="J48" s="155"/>
      <c r="K48" s="76"/>
      <c r="L48" s="76"/>
      <c r="M48" s="76">
        <v>0.5</v>
      </c>
      <c r="N48" s="76"/>
      <c r="O48" s="199"/>
    </row>
    <row r="49" spans="1:15" s="496" customFormat="1" ht="24">
      <c r="A49" s="196">
        <v>36</v>
      </c>
      <c r="B49" s="119" t="s">
        <v>1192</v>
      </c>
      <c r="C49" s="76">
        <f t="shared" si="2"/>
        <v>0.15</v>
      </c>
      <c r="D49" s="197"/>
      <c r="E49" s="197"/>
      <c r="F49" s="197"/>
      <c r="G49" s="197">
        <v>0.15</v>
      </c>
      <c r="H49" s="198" t="s">
        <v>1134</v>
      </c>
      <c r="I49" s="76">
        <f t="shared" si="1"/>
        <v>0.2</v>
      </c>
      <c r="J49" s="155"/>
      <c r="K49" s="76"/>
      <c r="L49" s="76"/>
      <c r="M49" s="76">
        <v>0.2</v>
      </c>
      <c r="N49" s="76"/>
      <c r="O49" s="199"/>
    </row>
    <row r="50" spans="1:15" s="516" customFormat="1" ht="12">
      <c r="A50" s="168" t="s">
        <v>139</v>
      </c>
      <c r="B50" s="120" t="s">
        <v>388</v>
      </c>
      <c r="C50" s="74">
        <f>SUM(C51:C52)</f>
        <v>2.7300000000000004</v>
      </c>
      <c r="D50" s="74">
        <f aca="true" t="shared" si="6" ref="D50:N50">SUM(D51:D52)</f>
        <v>0.7</v>
      </c>
      <c r="E50" s="74">
        <f t="shared" si="6"/>
        <v>0</v>
      </c>
      <c r="F50" s="74">
        <f t="shared" si="6"/>
        <v>0</v>
      </c>
      <c r="G50" s="74">
        <f t="shared" si="6"/>
        <v>2.0300000000000002</v>
      </c>
      <c r="H50" s="190"/>
      <c r="I50" s="74">
        <f t="shared" si="6"/>
        <v>4.8</v>
      </c>
      <c r="J50" s="74">
        <f t="shared" si="6"/>
        <v>0</v>
      </c>
      <c r="K50" s="74">
        <f t="shared" si="6"/>
        <v>0</v>
      </c>
      <c r="L50" s="74">
        <f t="shared" si="6"/>
        <v>4.5</v>
      </c>
      <c r="M50" s="74">
        <f t="shared" si="6"/>
        <v>0.3</v>
      </c>
      <c r="N50" s="74">
        <f t="shared" si="6"/>
        <v>0</v>
      </c>
      <c r="O50" s="202"/>
    </row>
    <row r="51" spans="1:15" s="496" customFormat="1" ht="12">
      <c r="A51" s="196">
        <v>37</v>
      </c>
      <c r="B51" s="32" t="s">
        <v>1193</v>
      </c>
      <c r="C51" s="76">
        <f t="shared" si="2"/>
        <v>2.0300000000000002</v>
      </c>
      <c r="D51" s="197"/>
      <c r="E51" s="197"/>
      <c r="F51" s="197"/>
      <c r="G51" s="197">
        <v>2.0300000000000002</v>
      </c>
      <c r="H51" s="198" t="s">
        <v>385</v>
      </c>
      <c r="I51" s="76">
        <f t="shared" si="1"/>
        <v>4.5</v>
      </c>
      <c r="J51" s="155"/>
      <c r="K51" s="76"/>
      <c r="L51" s="76">
        <v>4.5</v>
      </c>
      <c r="M51" s="76"/>
      <c r="N51" s="76"/>
      <c r="O51" s="199"/>
    </row>
    <row r="52" spans="1:15" s="496" customFormat="1" ht="24">
      <c r="A52" s="196">
        <v>38</v>
      </c>
      <c r="B52" s="119" t="s">
        <v>1194</v>
      </c>
      <c r="C52" s="76">
        <f t="shared" si="2"/>
        <v>0.7</v>
      </c>
      <c r="D52" s="197">
        <v>0.7</v>
      </c>
      <c r="E52" s="197"/>
      <c r="F52" s="197"/>
      <c r="G52" s="197"/>
      <c r="H52" s="198" t="s">
        <v>1148</v>
      </c>
      <c r="I52" s="76">
        <f t="shared" si="1"/>
        <v>0.3</v>
      </c>
      <c r="J52" s="155"/>
      <c r="K52" s="76"/>
      <c r="L52" s="76"/>
      <c r="M52" s="76">
        <v>0.3</v>
      </c>
      <c r="N52" s="76"/>
      <c r="O52" s="199"/>
    </row>
    <row r="53" spans="1:15" s="516" customFormat="1" ht="12">
      <c r="A53" s="168" t="s">
        <v>141</v>
      </c>
      <c r="B53" s="120" t="s">
        <v>135</v>
      </c>
      <c r="C53" s="74">
        <f>SUM(C54:C96)</f>
        <v>86.64999999999999</v>
      </c>
      <c r="D53" s="74">
        <f aca="true" t="shared" si="7" ref="D53:N53">SUM(D54:D96)</f>
        <v>10.500000000000002</v>
      </c>
      <c r="E53" s="74">
        <f t="shared" si="7"/>
        <v>0.48</v>
      </c>
      <c r="F53" s="74">
        <f t="shared" si="7"/>
        <v>0</v>
      </c>
      <c r="G53" s="74">
        <f t="shared" si="7"/>
        <v>75.67000000000002</v>
      </c>
      <c r="H53" s="190"/>
      <c r="I53" s="74">
        <f t="shared" si="7"/>
        <v>63.27999999999998</v>
      </c>
      <c r="J53" s="74">
        <f t="shared" si="7"/>
        <v>21.349999999999998</v>
      </c>
      <c r="K53" s="74">
        <f t="shared" si="7"/>
        <v>36.43</v>
      </c>
      <c r="L53" s="74">
        <f t="shared" si="7"/>
        <v>0</v>
      </c>
      <c r="M53" s="74">
        <f t="shared" si="7"/>
        <v>5.499999999999999</v>
      </c>
      <c r="N53" s="74">
        <f t="shared" si="7"/>
        <v>0</v>
      </c>
      <c r="O53" s="202"/>
    </row>
    <row r="54" spans="1:15" s="496" customFormat="1" ht="24">
      <c r="A54" s="196">
        <v>39</v>
      </c>
      <c r="B54" s="98" t="s">
        <v>1195</v>
      </c>
      <c r="C54" s="76">
        <f t="shared" si="2"/>
        <v>0.32</v>
      </c>
      <c r="D54" s="197"/>
      <c r="E54" s="197"/>
      <c r="F54" s="197"/>
      <c r="G54" s="197">
        <v>0.32</v>
      </c>
      <c r="H54" s="98" t="s">
        <v>1152</v>
      </c>
      <c r="I54" s="76">
        <f t="shared" si="1"/>
        <v>0.23</v>
      </c>
      <c r="J54" s="155">
        <v>0.23</v>
      </c>
      <c r="K54" s="76"/>
      <c r="L54" s="76"/>
      <c r="M54" s="76"/>
      <c r="N54" s="76"/>
      <c r="O54" s="199"/>
    </row>
    <row r="55" spans="1:15" s="546" customFormat="1" ht="36">
      <c r="A55" s="75">
        <v>40</v>
      </c>
      <c r="B55" s="98" t="s">
        <v>1431</v>
      </c>
      <c r="C55" s="76">
        <f t="shared" si="2"/>
        <v>2.91</v>
      </c>
      <c r="D55" s="76">
        <v>0.64</v>
      </c>
      <c r="E55" s="76">
        <v>0.48</v>
      </c>
      <c r="F55" s="76"/>
      <c r="G55" s="76">
        <v>1.79</v>
      </c>
      <c r="H55" s="98" t="s">
        <v>1432</v>
      </c>
      <c r="I55" s="76">
        <f t="shared" si="1"/>
        <v>4</v>
      </c>
      <c r="J55" s="155"/>
      <c r="K55" s="76">
        <v>4</v>
      </c>
      <c r="L55" s="76"/>
      <c r="M55" s="76"/>
      <c r="N55" s="76"/>
      <c r="O55" s="199" t="s">
        <v>1680</v>
      </c>
    </row>
    <row r="56" spans="1:15" s="546" customFormat="1" ht="51">
      <c r="A56" s="75">
        <v>41</v>
      </c>
      <c r="B56" s="98" t="s">
        <v>1436</v>
      </c>
      <c r="C56" s="76">
        <f t="shared" si="2"/>
        <v>22</v>
      </c>
      <c r="D56" s="76">
        <v>2.2</v>
      </c>
      <c r="E56" s="76"/>
      <c r="F56" s="76"/>
      <c r="G56" s="76">
        <v>19.8</v>
      </c>
      <c r="H56" s="98" t="s">
        <v>1437</v>
      </c>
      <c r="I56" s="76">
        <f t="shared" si="1"/>
        <v>22</v>
      </c>
      <c r="J56" s="155"/>
      <c r="K56" s="76">
        <v>22</v>
      </c>
      <c r="L56" s="76"/>
      <c r="M56" s="76"/>
      <c r="N56" s="76"/>
      <c r="O56" s="527" t="s">
        <v>1679</v>
      </c>
    </row>
    <row r="57" spans="1:15" s="546" customFormat="1" ht="51">
      <c r="A57" s="75">
        <v>42</v>
      </c>
      <c r="B57" s="98" t="s">
        <v>1440</v>
      </c>
      <c r="C57" s="76">
        <f t="shared" si="2"/>
        <v>7.5</v>
      </c>
      <c r="D57" s="76">
        <v>3.5</v>
      </c>
      <c r="E57" s="76"/>
      <c r="F57" s="76"/>
      <c r="G57" s="76">
        <v>4</v>
      </c>
      <c r="H57" s="98" t="s">
        <v>1441</v>
      </c>
      <c r="I57" s="76">
        <f t="shared" si="1"/>
        <v>8</v>
      </c>
      <c r="J57" s="155"/>
      <c r="K57" s="76">
        <v>8</v>
      </c>
      <c r="L57" s="76"/>
      <c r="M57" s="76"/>
      <c r="N57" s="76"/>
      <c r="O57" s="527" t="s">
        <v>1678</v>
      </c>
    </row>
    <row r="58" spans="1:15" s="546" customFormat="1" ht="24">
      <c r="A58" s="75">
        <v>43</v>
      </c>
      <c r="B58" s="32" t="s">
        <v>1196</v>
      </c>
      <c r="C58" s="76">
        <f t="shared" si="2"/>
        <v>1.36</v>
      </c>
      <c r="D58" s="76">
        <v>0.1</v>
      </c>
      <c r="E58" s="76"/>
      <c r="F58" s="76"/>
      <c r="G58" s="76">
        <v>1.26</v>
      </c>
      <c r="H58" s="198" t="s">
        <v>1151</v>
      </c>
      <c r="I58" s="76">
        <f t="shared" si="1"/>
        <v>0.98</v>
      </c>
      <c r="J58" s="155"/>
      <c r="K58" s="76">
        <v>0.98</v>
      </c>
      <c r="L58" s="76"/>
      <c r="M58" s="76"/>
      <c r="N58" s="76"/>
      <c r="O58" s="199"/>
    </row>
    <row r="59" spans="1:15" s="546" customFormat="1" ht="12">
      <c r="A59" s="75">
        <v>44</v>
      </c>
      <c r="B59" s="32" t="s">
        <v>389</v>
      </c>
      <c r="C59" s="76">
        <f t="shared" si="2"/>
        <v>2</v>
      </c>
      <c r="D59" s="76">
        <v>1</v>
      </c>
      <c r="E59" s="76"/>
      <c r="F59" s="76"/>
      <c r="G59" s="76">
        <v>1</v>
      </c>
      <c r="H59" s="198" t="s">
        <v>1136</v>
      </c>
      <c r="I59" s="76">
        <f t="shared" si="1"/>
        <v>1.44</v>
      </c>
      <c r="J59" s="155">
        <v>1.44</v>
      </c>
      <c r="K59" s="76"/>
      <c r="L59" s="76"/>
      <c r="M59" s="76"/>
      <c r="N59" s="76"/>
      <c r="O59" s="199"/>
    </row>
    <row r="60" spans="1:15" s="546" customFormat="1" ht="12">
      <c r="A60" s="75">
        <v>45</v>
      </c>
      <c r="B60" s="32" t="s">
        <v>390</v>
      </c>
      <c r="C60" s="76">
        <f t="shared" si="2"/>
        <v>1.7000000000000002</v>
      </c>
      <c r="D60" s="76">
        <v>1</v>
      </c>
      <c r="E60" s="76"/>
      <c r="F60" s="76"/>
      <c r="G60" s="76">
        <v>0.7000000000000001</v>
      </c>
      <c r="H60" s="198" t="s">
        <v>1136</v>
      </c>
      <c r="I60" s="76">
        <f t="shared" si="1"/>
        <v>1.22</v>
      </c>
      <c r="J60" s="155">
        <v>1.22</v>
      </c>
      <c r="K60" s="76"/>
      <c r="L60" s="76"/>
      <c r="M60" s="76"/>
      <c r="N60" s="76"/>
      <c r="O60" s="199"/>
    </row>
    <row r="61" spans="1:15" s="546" customFormat="1" ht="24">
      <c r="A61" s="75">
        <v>46</v>
      </c>
      <c r="B61" s="32" t="s">
        <v>391</v>
      </c>
      <c r="C61" s="76">
        <f t="shared" si="2"/>
        <v>12.3</v>
      </c>
      <c r="D61" s="76"/>
      <c r="E61" s="76"/>
      <c r="F61" s="76"/>
      <c r="G61" s="76">
        <v>12.3</v>
      </c>
      <c r="H61" s="198" t="s">
        <v>1145</v>
      </c>
      <c r="I61" s="76">
        <f t="shared" si="1"/>
        <v>0</v>
      </c>
      <c r="J61" s="155"/>
      <c r="K61" s="76"/>
      <c r="L61" s="76"/>
      <c r="M61" s="76"/>
      <c r="N61" s="76"/>
      <c r="O61" s="199"/>
    </row>
    <row r="62" spans="1:15" s="546" customFormat="1" ht="12">
      <c r="A62" s="75">
        <v>47</v>
      </c>
      <c r="B62" s="32" t="s">
        <v>1197</v>
      </c>
      <c r="C62" s="76">
        <f t="shared" si="2"/>
        <v>0.05</v>
      </c>
      <c r="D62" s="76"/>
      <c r="E62" s="76"/>
      <c r="F62" s="76"/>
      <c r="G62" s="76">
        <v>0.05</v>
      </c>
      <c r="H62" s="198" t="s">
        <v>385</v>
      </c>
      <c r="I62" s="76">
        <f t="shared" si="1"/>
        <v>0.5</v>
      </c>
      <c r="J62" s="155"/>
      <c r="K62" s="76"/>
      <c r="L62" s="76"/>
      <c r="M62" s="76">
        <v>0.5</v>
      </c>
      <c r="N62" s="76"/>
      <c r="O62" s="199"/>
    </row>
    <row r="63" spans="1:15" s="546" customFormat="1" ht="24">
      <c r="A63" s="75">
        <v>48</v>
      </c>
      <c r="B63" s="32" t="s">
        <v>1198</v>
      </c>
      <c r="C63" s="76">
        <f t="shared" si="2"/>
        <v>4.5</v>
      </c>
      <c r="D63" s="76"/>
      <c r="E63" s="76"/>
      <c r="F63" s="76"/>
      <c r="G63" s="76">
        <v>4.5</v>
      </c>
      <c r="H63" s="198" t="s">
        <v>1140</v>
      </c>
      <c r="I63" s="76">
        <f t="shared" si="1"/>
        <v>2.95</v>
      </c>
      <c r="J63" s="155">
        <v>1.5</v>
      </c>
      <c r="K63" s="76">
        <v>1.45</v>
      </c>
      <c r="L63" s="76"/>
      <c r="M63" s="76"/>
      <c r="N63" s="76"/>
      <c r="O63" s="199"/>
    </row>
    <row r="64" spans="1:15" s="546" customFormat="1" ht="24">
      <c r="A64" s="75">
        <v>49</v>
      </c>
      <c r="B64" s="32" t="s">
        <v>392</v>
      </c>
      <c r="C64" s="76">
        <f t="shared" si="2"/>
        <v>3</v>
      </c>
      <c r="D64" s="76"/>
      <c r="E64" s="76"/>
      <c r="F64" s="76"/>
      <c r="G64" s="76">
        <v>3</v>
      </c>
      <c r="H64" s="198" t="s">
        <v>1140</v>
      </c>
      <c r="I64" s="76">
        <f t="shared" si="1"/>
        <v>1.2</v>
      </c>
      <c r="J64" s="155">
        <v>1.2</v>
      </c>
      <c r="K64" s="76"/>
      <c r="L64" s="76"/>
      <c r="M64" s="76"/>
      <c r="N64" s="76"/>
      <c r="O64" s="199"/>
    </row>
    <row r="65" spans="1:15" s="546" customFormat="1" ht="24">
      <c r="A65" s="75">
        <v>50</v>
      </c>
      <c r="B65" s="32" t="s">
        <v>1199</v>
      </c>
      <c r="C65" s="76">
        <f t="shared" si="2"/>
        <v>0.66</v>
      </c>
      <c r="D65" s="76"/>
      <c r="E65" s="76"/>
      <c r="F65" s="76"/>
      <c r="G65" s="76">
        <v>0.66</v>
      </c>
      <c r="H65" s="198" t="s">
        <v>1138</v>
      </c>
      <c r="I65" s="76">
        <f aca="true" t="shared" si="8" ref="I65:I114">J65+K65+L65+M65+N65</f>
        <v>0.5</v>
      </c>
      <c r="J65" s="155"/>
      <c r="K65" s="76"/>
      <c r="L65" s="76"/>
      <c r="M65" s="76">
        <v>0.5</v>
      </c>
      <c r="N65" s="76"/>
      <c r="O65" s="199"/>
    </row>
    <row r="66" spans="1:15" s="546" customFormat="1" ht="24">
      <c r="A66" s="75">
        <v>51</v>
      </c>
      <c r="B66" s="32" t="s">
        <v>1200</v>
      </c>
      <c r="C66" s="76">
        <f aca="true" t="shared" si="9" ref="C66:C114">D66+E66+F66+G66</f>
        <v>0.55</v>
      </c>
      <c r="D66" s="76"/>
      <c r="E66" s="76"/>
      <c r="F66" s="76"/>
      <c r="G66" s="76">
        <v>0.55</v>
      </c>
      <c r="H66" s="198" t="s">
        <v>1138</v>
      </c>
      <c r="I66" s="76">
        <f t="shared" si="8"/>
        <v>0.4</v>
      </c>
      <c r="J66" s="155"/>
      <c r="K66" s="76"/>
      <c r="L66" s="76"/>
      <c r="M66" s="76">
        <v>0.4</v>
      </c>
      <c r="N66" s="76"/>
      <c r="O66" s="199"/>
    </row>
    <row r="67" spans="1:15" s="546" customFormat="1" ht="12">
      <c r="A67" s="75">
        <v>52</v>
      </c>
      <c r="B67" s="32" t="s">
        <v>1236</v>
      </c>
      <c r="C67" s="76">
        <f t="shared" si="9"/>
        <v>0.3</v>
      </c>
      <c r="D67" s="76">
        <v>0.3</v>
      </c>
      <c r="E67" s="76"/>
      <c r="F67" s="76"/>
      <c r="G67" s="76"/>
      <c r="H67" s="198" t="s">
        <v>1138</v>
      </c>
      <c r="I67" s="76">
        <f t="shared" si="8"/>
        <v>0.3</v>
      </c>
      <c r="J67" s="155"/>
      <c r="K67" s="76"/>
      <c r="L67" s="76"/>
      <c r="M67" s="76">
        <v>0.3</v>
      </c>
      <c r="N67" s="76"/>
      <c r="O67" s="199"/>
    </row>
    <row r="68" spans="1:15" s="546" customFormat="1" ht="24">
      <c r="A68" s="75">
        <v>53</v>
      </c>
      <c r="B68" s="32" t="s">
        <v>1201</v>
      </c>
      <c r="C68" s="76">
        <f t="shared" si="9"/>
        <v>0.4</v>
      </c>
      <c r="D68" s="76">
        <v>0.16</v>
      </c>
      <c r="E68" s="76"/>
      <c r="F68" s="76"/>
      <c r="G68" s="76">
        <v>0.24</v>
      </c>
      <c r="H68" s="198" t="s">
        <v>1138</v>
      </c>
      <c r="I68" s="76">
        <f t="shared" si="8"/>
        <v>0.3</v>
      </c>
      <c r="J68" s="155"/>
      <c r="K68" s="76"/>
      <c r="L68" s="76"/>
      <c r="M68" s="76">
        <v>0.3</v>
      </c>
      <c r="N68" s="76"/>
      <c r="O68" s="199"/>
    </row>
    <row r="69" spans="1:15" s="546" customFormat="1" ht="24">
      <c r="A69" s="75">
        <v>54</v>
      </c>
      <c r="B69" s="32" t="s">
        <v>1202</v>
      </c>
      <c r="C69" s="76">
        <f t="shared" si="9"/>
        <v>0.5</v>
      </c>
      <c r="D69" s="76">
        <v>0.5</v>
      </c>
      <c r="E69" s="76"/>
      <c r="F69" s="76"/>
      <c r="G69" s="76"/>
      <c r="H69" s="198" t="s">
        <v>1148</v>
      </c>
      <c r="I69" s="76">
        <f t="shared" si="8"/>
        <v>0.3</v>
      </c>
      <c r="J69" s="155"/>
      <c r="K69" s="76"/>
      <c r="L69" s="76"/>
      <c r="M69" s="76">
        <v>0.3</v>
      </c>
      <c r="N69" s="76"/>
      <c r="O69" s="199"/>
    </row>
    <row r="70" spans="1:15" s="546" customFormat="1" ht="12">
      <c r="A70" s="75">
        <v>55</v>
      </c>
      <c r="B70" s="119" t="s">
        <v>393</v>
      </c>
      <c r="C70" s="76">
        <f t="shared" si="9"/>
        <v>1.6</v>
      </c>
      <c r="D70" s="76"/>
      <c r="E70" s="76"/>
      <c r="F70" s="76"/>
      <c r="G70" s="76">
        <v>1.6</v>
      </c>
      <c r="H70" s="198" t="s">
        <v>1147</v>
      </c>
      <c r="I70" s="76">
        <f t="shared" si="8"/>
        <v>0.5</v>
      </c>
      <c r="J70" s="155"/>
      <c r="K70" s="76"/>
      <c r="L70" s="76"/>
      <c r="M70" s="76">
        <v>0.5</v>
      </c>
      <c r="N70" s="76"/>
      <c r="O70" s="199"/>
    </row>
    <row r="71" spans="1:15" s="546" customFormat="1" ht="12">
      <c r="A71" s="75">
        <v>56</v>
      </c>
      <c r="B71" s="119" t="s">
        <v>1203</v>
      </c>
      <c r="C71" s="76">
        <f t="shared" si="9"/>
        <v>0.2</v>
      </c>
      <c r="D71" s="76"/>
      <c r="E71" s="76"/>
      <c r="F71" s="76"/>
      <c r="G71" s="76">
        <v>0.2</v>
      </c>
      <c r="H71" s="198" t="s">
        <v>1150</v>
      </c>
      <c r="I71" s="76">
        <f t="shared" si="8"/>
        <v>0.3</v>
      </c>
      <c r="J71" s="155"/>
      <c r="K71" s="76"/>
      <c r="L71" s="76"/>
      <c r="M71" s="76">
        <v>0.3</v>
      </c>
      <c r="N71" s="76"/>
      <c r="O71" s="199"/>
    </row>
    <row r="72" spans="1:15" s="546" customFormat="1" ht="12">
      <c r="A72" s="75">
        <v>57</v>
      </c>
      <c r="B72" s="119" t="s">
        <v>1135</v>
      </c>
      <c r="C72" s="76">
        <f t="shared" si="9"/>
        <v>0.45</v>
      </c>
      <c r="D72" s="76"/>
      <c r="E72" s="76"/>
      <c r="F72" s="76"/>
      <c r="G72" s="76">
        <v>0.45</v>
      </c>
      <c r="H72" s="198" t="s">
        <v>1134</v>
      </c>
      <c r="I72" s="76">
        <f t="shared" si="8"/>
        <v>0.4</v>
      </c>
      <c r="J72" s="155"/>
      <c r="K72" s="76"/>
      <c r="L72" s="76"/>
      <c r="M72" s="76">
        <v>0.4</v>
      </c>
      <c r="N72" s="76"/>
      <c r="O72" s="199"/>
    </row>
    <row r="73" spans="1:15" s="546" customFormat="1" ht="48">
      <c r="A73" s="75">
        <v>58</v>
      </c>
      <c r="B73" s="119" t="s">
        <v>1204</v>
      </c>
      <c r="C73" s="76">
        <f t="shared" si="9"/>
        <v>0.4</v>
      </c>
      <c r="D73" s="76"/>
      <c r="E73" s="76"/>
      <c r="F73" s="76"/>
      <c r="G73" s="76">
        <v>0.4</v>
      </c>
      <c r="H73" s="198" t="s">
        <v>1133</v>
      </c>
      <c r="I73" s="76">
        <f t="shared" si="8"/>
        <v>0.3</v>
      </c>
      <c r="J73" s="155"/>
      <c r="K73" s="76"/>
      <c r="L73" s="76"/>
      <c r="M73" s="76">
        <v>0.3</v>
      </c>
      <c r="N73" s="76"/>
      <c r="O73" s="199"/>
    </row>
    <row r="74" spans="1:15" s="546" customFormat="1" ht="24">
      <c r="A74" s="75">
        <v>59</v>
      </c>
      <c r="B74" s="119" t="s">
        <v>1205</v>
      </c>
      <c r="C74" s="76">
        <f t="shared" si="9"/>
        <v>0.2</v>
      </c>
      <c r="D74" s="76"/>
      <c r="E74" s="76"/>
      <c r="F74" s="76"/>
      <c r="G74" s="76">
        <v>0.2</v>
      </c>
      <c r="H74" s="198" t="s">
        <v>1133</v>
      </c>
      <c r="I74" s="76">
        <f t="shared" si="8"/>
        <v>0.5</v>
      </c>
      <c r="J74" s="155"/>
      <c r="K74" s="76"/>
      <c r="L74" s="76"/>
      <c r="M74" s="76">
        <v>0.5</v>
      </c>
      <c r="N74" s="76"/>
      <c r="O74" s="199"/>
    </row>
    <row r="75" spans="1:15" s="546" customFormat="1" ht="24">
      <c r="A75" s="75">
        <v>60</v>
      </c>
      <c r="B75" s="119" t="s">
        <v>1154</v>
      </c>
      <c r="C75" s="76">
        <f t="shared" si="9"/>
        <v>0.2</v>
      </c>
      <c r="D75" s="76"/>
      <c r="E75" s="76"/>
      <c r="F75" s="76"/>
      <c r="G75" s="76">
        <v>0.2</v>
      </c>
      <c r="H75" s="136" t="s">
        <v>1137</v>
      </c>
      <c r="I75" s="76">
        <f t="shared" si="8"/>
        <v>0.3</v>
      </c>
      <c r="J75" s="155"/>
      <c r="K75" s="76"/>
      <c r="L75" s="76"/>
      <c r="M75" s="76">
        <v>0.3</v>
      </c>
      <c r="N75" s="76"/>
      <c r="O75" s="199"/>
    </row>
    <row r="76" spans="1:15" s="546" customFormat="1" ht="24">
      <c r="A76" s="75">
        <v>61</v>
      </c>
      <c r="B76" s="119" t="s">
        <v>1155</v>
      </c>
      <c r="C76" s="76">
        <f t="shared" si="9"/>
        <v>0.25</v>
      </c>
      <c r="D76" s="76"/>
      <c r="E76" s="76"/>
      <c r="F76" s="76"/>
      <c r="G76" s="76">
        <v>0.25</v>
      </c>
      <c r="H76" s="136" t="s">
        <v>1137</v>
      </c>
      <c r="I76" s="76">
        <f t="shared" si="8"/>
        <v>0.5</v>
      </c>
      <c r="J76" s="155"/>
      <c r="K76" s="76"/>
      <c r="L76" s="76"/>
      <c r="M76" s="76">
        <v>0.5</v>
      </c>
      <c r="N76" s="76"/>
      <c r="O76" s="199"/>
    </row>
    <row r="77" spans="1:15" s="546" customFormat="1" ht="24">
      <c r="A77" s="75">
        <v>62</v>
      </c>
      <c r="B77" s="119" t="s">
        <v>1206</v>
      </c>
      <c r="C77" s="76">
        <f t="shared" si="9"/>
        <v>0.3</v>
      </c>
      <c r="D77" s="76"/>
      <c r="E77" s="76"/>
      <c r="F77" s="76"/>
      <c r="G77" s="76">
        <v>0.3</v>
      </c>
      <c r="H77" s="136" t="s">
        <v>1137</v>
      </c>
      <c r="I77" s="76">
        <f t="shared" si="8"/>
        <v>0.4</v>
      </c>
      <c r="J77" s="155"/>
      <c r="K77" s="76"/>
      <c r="L77" s="76"/>
      <c r="M77" s="76">
        <v>0.4</v>
      </c>
      <c r="N77" s="76"/>
      <c r="O77" s="199"/>
    </row>
    <row r="78" spans="1:15" s="546" customFormat="1" ht="36" customHeight="1">
      <c r="A78" s="75">
        <v>63</v>
      </c>
      <c r="B78" s="200" t="s">
        <v>394</v>
      </c>
      <c r="C78" s="76">
        <f t="shared" si="9"/>
        <v>1.2</v>
      </c>
      <c r="D78" s="76"/>
      <c r="E78" s="76"/>
      <c r="F78" s="76"/>
      <c r="G78" s="76">
        <v>1.2</v>
      </c>
      <c r="H78" s="198" t="s">
        <v>1147</v>
      </c>
      <c r="I78" s="76">
        <f t="shared" si="8"/>
        <v>0.8</v>
      </c>
      <c r="J78" s="155">
        <v>0.8</v>
      </c>
      <c r="K78" s="76"/>
      <c r="L78" s="76"/>
      <c r="M78" s="76"/>
      <c r="N78" s="76"/>
      <c r="O78" s="700" t="s">
        <v>1609</v>
      </c>
    </row>
    <row r="79" spans="1:15" s="546" customFormat="1" ht="36">
      <c r="A79" s="75">
        <v>64</v>
      </c>
      <c r="B79" s="200" t="s">
        <v>394</v>
      </c>
      <c r="C79" s="76">
        <f t="shared" si="9"/>
        <v>1.5</v>
      </c>
      <c r="D79" s="76"/>
      <c r="E79" s="76"/>
      <c r="F79" s="76"/>
      <c r="G79" s="76">
        <v>1.5</v>
      </c>
      <c r="H79" s="136" t="s">
        <v>1137</v>
      </c>
      <c r="I79" s="76">
        <f t="shared" si="8"/>
        <v>1</v>
      </c>
      <c r="J79" s="155">
        <v>1</v>
      </c>
      <c r="K79" s="76"/>
      <c r="L79" s="76"/>
      <c r="M79" s="76"/>
      <c r="N79" s="76"/>
      <c r="O79" s="701"/>
    </row>
    <row r="80" spans="1:15" s="546" customFormat="1" ht="36">
      <c r="A80" s="75">
        <v>65</v>
      </c>
      <c r="B80" s="200" t="s">
        <v>394</v>
      </c>
      <c r="C80" s="76">
        <f t="shared" si="9"/>
        <v>1.1</v>
      </c>
      <c r="D80" s="76"/>
      <c r="E80" s="76"/>
      <c r="F80" s="76"/>
      <c r="G80" s="76">
        <v>1.1</v>
      </c>
      <c r="H80" s="198" t="s">
        <v>1149</v>
      </c>
      <c r="I80" s="76">
        <f t="shared" si="8"/>
        <v>0.7</v>
      </c>
      <c r="J80" s="155">
        <v>0.7</v>
      </c>
      <c r="K80" s="76"/>
      <c r="L80" s="76"/>
      <c r="M80" s="76"/>
      <c r="N80" s="76"/>
      <c r="O80" s="702"/>
    </row>
    <row r="81" spans="1:15" s="546" customFormat="1" ht="36" customHeight="1">
      <c r="A81" s="75">
        <v>66</v>
      </c>
      <c r="B81" s="200" t="s">
        <v>395</v>
      </c>
      <c r="C81" s="76">
        <f t="shared" si="9"/>
        <v>1.5</v>
      </c>
      <c r="D81" s="76"/>
      <c r="E81" s="76"/>
      <c r="F81" s="76"/>
      <c r="G81" s="76">
        <v>1.5</v>
      </c>
      <c r="H81" s="198" t="s">
        <v>1136</v>
      </c>
      <c r="I81" s="76">
        <f t="shared" si="8"/>
        <v>1</v>
      </c>
      <c r="J81" s="155">
        <v>1</v>
      </c>
      <c r="K81" s="76"/>
      <c r="L81" s="76"/>
      <c r="M81" s="76"/>
      <c r="N81" s="76"/>
      <c r="O81" s="700" t="s">
        <v>1610</v>
      </c>
    </row>
    <row r="82" spans="1:15" s="546" customFormat="1" ht="36">
      <c r="A82" s="75">
        <v>67</v>
      </c>
      <c r="B82" s="200" t="s">
        <v>395</v>
      </c>
      <c r="C82" s="76">
        <f t="shared" si="9"/>
        <v>1.5</v>
      </c>
      <c r="D82" s="76"/>
      <c r="E82" s="76"/>
      <c r="F82" s="76"/>
      <c r="G82" s="76">
        <v>1.5</v>
      </c>
      <c r="H82" s="198" t="s">
        <v>1148</v>
      </c>
      <c r="I82" s="76">
        <f t="shared" si="8"/>
        <v>1</v>
      </c>
      <c r="J82" s="155">
        <v>1</v>
      </c>
      <c r="K82" s="76"/>
      <c r="L82" s="76"/>
      <c r="M82" s="76"/>
      <c r="N82" s="76"/>
      <c r="O82" s="701"/>
    </row>
    <row r="83" spans="1:15" s="546" customFormat="1" ht="36">
      <c r="A83" s="75">
        <v>68</v>
      </c>
      <c r="B83" s="200" t="s">
        <v>395</v>
      </c>
      <c r="C83" s="76">
        <f t="shared" si="9"/>
        <v>1.5</v>
      </c>
      <c r="D83" s="76"/>
      <c r="E83" s="76"/>
      <c r="F83" s="76"/>
      <c r="G83" s="76">
        <v>1.5</v>
      </c>
      <c r="H83" s="198" t="s">
        <v>1145</v>
      </c>
      <c r="I83" s="76">
        <f t="shared" si="8"/>
        <v>1</v>
      </c>
      <c r="J83" s="155">
        <v>1</v>
      </c>
      <c r="K83" s="76"/>
      <c r="L83" s="76"/>
      <c r="M83" s="76"/>
      <c r="N83" s="76"/>
      <c r="O83" s="701"/>
    </row>
    <row r="84" spans="1:15" s="546" customFormat="1" ht="36">
      <c r="A84" s="75">
        <v>69</v>
      </c>
      <c r="B84" s="200" t="s">
        <v>395</v>
      </c>
      <c r="C84" s="76">
        <f t="shared" si="9"/>
        <v>1.5</v>
      </c>
      <c r="D84" s="76"/>
      <c r="E84" s="76"/>
      <c r="F84" s="76"/>
      <c r="G84" s="76">
        <v>1.5</v>
      </c>
      <c r="H84" s="136" t="s">
        <v>1139</v>
      </c>
      <c r="I84" s="76">
        <f t="shared" si="8"/>
        <v>1</v>
      </c>
      <c r="J84" s="155">
        <v>1</v>
      </c>
      <c r="K84" s="76"/>
      <c r="L84" s="76"/>
      <c r="M84" s="76"/>
      <c r="N84" s="76"/>
      <c r="O84" s="702"/>
    </row>
    <row r="85" spans="1:15" s="546" customFormat="1" ht="60">
      <c r="A85" s="75">
        <v>70</v>
      </c>
      <c r="B85" s="200" t="s">
        <v>396</v>
      </c>
      <c r="C85" s="76">
        <f t="shared" si="9"/>
        <v>1.7</v>
      </c>
      <c r="D85" s="76">
        <v>0.5</v>
      </c>
      <c r="E85" s="76"/>
      <c r="F85" s="76"/>
      <c r="G85" s="76">
        <v>1.2</v>
      </c>
      <c r="H85" s="198" t="s">
        <v>1150</v>
      </c>
      <c r="I85" s="76">
        <f t="shared" si="8"/>
        <v>1.2</v>
      </c>
      <c r="J85" s="155">
        <v>1.2</v>
      </c>
      <c r="K85" s="76"/>
      <c r="L85" s="76"/>
      <c r="M85" s="76"/>
      <c r="N85" s="76"/>
      <c r="O85" s="699" t="s">
        <v>1611</v>
      </c>
    </row>
    <row r="86" spans="1:15" s="546" customFormat="1" ht="60">
      <c r="A86" s="75">
        <v>71</v>
      </c>
      <c r="B86" s="200" t="s">
        <v>396</v>
      </c>
      <c r="C86" s="76">
        <f t="shared" si="9"/>
        <v>1.2</v>
      </c>
      <c r="D86" s="76"/>
      <c r="E86" s="76"/>
      <c r="F86" s="76"/>
      <c r="G86" s="76">
        <v>1.2</v>
      </c>
      <c r="H86" s="198" t="s">
        <v>1134</v>
      </c>
      <c r="I86" s="76">
        <f t="shared" si="8"/>
        <v>0.8</v>
      </c>
      <c r="J86" s="155">
        <v>0.8</v>
      </c>
      <c r="K86" s="76"/>
      <c r="L86" s="76"/>
      <c r="M86" s="76"/>
      <c r="N86" s="76"/>
      <c r="O86" s="699"/>
    </row>
    <row r="87" spans="1:15" s="546" customFormat="1" ht="60">
      <c r="A87" s="75">
        <v>72</v>
      </c>
      <c r="B87" s="200" t="s">
        <v>396</v>
      </c>
      <c r="C87" s="76">
        <f t="shared" si="9"/>
        <v>1.5</v>
      </c>
      <c r="D87" s="76">
        <v>0.3</v>
      </c>
      <c r="E87" s="76"/>
      <c r="F87" s="76"/>
      <c r="G87" s="76">
        <v>1.2</v>
      </c>
      <c r="H87" s="198" t="s">
        <v>1151</v>
      </c>
      <c r="I87" s="76">
        <f t="shared" si="8"/>
        <v>1.08</v>
      </c>
      <c r="J87" s="155">
        <v>1.08</v>
      </c>
      <c r="K87" s="76"/>
      <c r="L87" s="76"/>
      <c r="M87" s="76"/>
      <c r="N87" s="76"/>
      <c r="O87" s="699"/>
    </row>
    <row r="88" spans="1:15" s="546" customFormat="1" ht="73.5" customHeight="1">
      <c r="A88" s="75">
        <v>73</v>
      </c>
      <c r="B88" s="200" t="s">
        <v>396</v>
      </c>
      <c r="C88" s="76">
        <f t="shared" si="9"/>
        <v>1.2</v>
      </c>
      <c r="D88" s="76"/>
      <c r="E88" s="76"/>
      <c r="F88" s="76"/>
      <c r="G88" s="76">
        <v>1.2</v>
      </c>
      <c r="H88" s="98" t="s">
        <v>1152</v>
      </c>
      <c r="I88" s="76">
        <f t="shared" si="8"/>
        <v>0.8</v>
      </c>
      <c r="J88" s="155">
        <v>0.8</v>
      </c>
      <c r="K88" s="76"/>
      <c r="L88" s="76"/>
      <c r="M88" s="76"/>
      <c r="N88" s="76"/>
      <c r="O88" s="699"/>
    </row>
    <row r="89" spans="1:15" s="546" customFormat="1" ht="24">
      <c r="A89" s="75">
        <v>74</v>
      </c>
      <c r="B89" s="200" t="s">
        <v>397</v>
      </c>
      <c r="C89" s="76">
        <f t="shared" si="9"/>
        <v>0.7</v>
      </c>
      <c r="D89" s="76"/>
      <c r="E89" s="76"/>
      <c r="F89" s="76"/>
      <c r="G89" s="76">
        <v>0.7</v>
      </c>
      <c r="H89" s="198" t="s">
        <v>1150</v>
      </c>
      <c r="I89" s="76">
        <f t="shared" si="8"/>
        <v>0.5</v>
      </c>
      <c r="J89" s="155">
        <v>0.5</v>
      </c>
      <c r="K89" s="76"/>
      <c r="L89" s="76"/>
      <c r="M89" s="76"/>
      <c r="N89" s="76"/>
      <c r="O89" s="699" t="s">
        <v>1609</v>
      </c>
    </row>
    <row r="90" spans="1:15" s="546" customFormat="1" ht="24">
      <c r="A90" s="75">
        <v>75</v>
      </c>
      <c r="B90" s="200" t="s">
        <v>397</v>
      </c>
      <c r="C90" s="76">
        <f t="shared" si="9"/>
        <v>0.8</v>
      </c>
      <c r="D90" s="76"/>
      <c r="E90" s="76"/>
      <c r="F90" s="76"/>
      <c r="G90" s="76">
        <v>0.8</v>
      </c>
      <c r="H90" s="136" t="s">
        <v>1142</v>
      </c>
      <c r="I90" s="76">
        <f t="shared" si="8"/>
        <v>0.5</v>
      </c>
      <c r="J90" s="155">
        <v>0.5</v>
      </c>
      <c r="K90" s="76"/>
      <c r="L90" s="76"/>
      <c r="M90" s="76"/>
      <c r="N90" s="76"/>
      <c r="O90" s="699"/>
    </row>
    <row r="91" spans="1:15" s="546" customFormat="1" ht="24">
      <c r="A91" s="75">
        <v>76</v>
      </c>
      <c r="B91" s="200" t="s">
        <v>397</v>
      </c>
      <c r="C91" s="76">
        <f t="shared" si="9"/>
        <v>1</v>
      </c>
      <c r="D91" s="76"/>
      <c r="E91" s="76"/>
      <c r="F91" s="76"/>
      <c r="G91" s="76">
        <v>1</v>
      </c>
      <c r="H91" s="198" t="s">
        <v>1138</v>
      </c>
      <c r="I91" s="76">
        <f t="shared" si="8"/>
        <v>0.7</v>
      </c>
      <c r="J91" s="155">
        <v>0.7</v>
      </c>
      <c r="K91" s="76"/>
      <c r="L91" s="76"/>
      <c r="M91" s="76"/>
      <c r="N91" s="76"/>
      <c r="O91" s="699"/>
    </row>
    <row r="92" spans="1:15" s="546" customFormat="1" ht="24">
      <c r="A92" s="75">
        <v>77</v>
      </c>
      <c r="B92" s="200" t="s">
        <v>397</v>
      </c>
      <c r="C92" s="76">
        <f t="shared" si="9"/>
        <v>1.1</v>
      </c>
      <c r="D92" s="76">
        <v>0.3</v>
      </c>
      <c r="E92" s="76"/>
      <c r="F92" s="76"/>
      <c r="G92" s="76">
        <v>0.8</v>
      </c>
      <c r="H92" s="198" t="s">
        <v>1133</v>
      </c>
      <c r="I92" s="76">
        <f t="shared" si="8"/>
        <v>0.8</v>
      </c>
      <c r="J92" s="155">
        <v>0.8</v>
      </c>
      <c r="K92" s="76"/>
      <c r="L92" s="76"/>
      <c r="M92" s="76"/>
      <c r="N92" s="76"/>
      <c r="O92" s="699"/>
    </row>
    <row r="93" spans="1:15" s="546" customFormat="1" ht="24">
      <c r="A93" s="75">
        <v>78</v>
      </c>
      <c r="B93" s="200" t="s">
        <v>397</v>
      </c>
      <c r="C93" s="76">
        <f t="shared" si="9"/>
        <v>0.4</v>
      </c>
      <c r="D93" s="76"/>
      <c r="E93" s="76"/>
      <c r="F93" s="76"/>
      <c r="G93" s="76">
        <v>0.4</v>
      </c>
      <c r="H93" s="136" t="s">
        <v>1141</v>
      </c>
      <c r="I93" s="76">
        <f t="shared" si="8"/>
        <v>0.3</v>
      </c>
      <c r="J93" s="155">
        <v>0.3</v>
      </c>
      <c r="K93" s="76"/>
      <c r="L93" s="76"/>
      <c r="M93" s="76"/>
      <c r="N93" s="76"/>
      <c r="O93" s="699"/>
    </row>
    <row r="94" spans="1:15" s="546" customFormat="1" ht="72">
      <c r="A94" s="75">
        <v>79</v>
      </c>
      <c r="B94" s="32" t="s">
        <v>398</v>
      </c>
      <c r="C94" s="76">
        <f t="shared" si="9"/>
        <v>1.3</v>
      </c>
      <c r="D94" s="76"/>
      <c r="E94" s="76"/>
      <c r="F94" s="76"/>
      <c r="G94" s="76">
        <v>1.3</v>
      </c>
      <c r="H94" s="198" t="s">
        <v>1140</v>
      </c>
      <c r="I94" s="76">
        <f t="shared" si="8"/>
        <v>0.93</v>
      </c>
      <c r="J94" s="155">
        <v>0.93</v>
      </c>
      <c r="K94" s="76"/>
      <c r="L94" s="76"/>
      <c r="M94" s="76"/>
      <c r="N94" s="76"/>
      <c r="O94" s="199" t="s">
        <v>1611</v>
      </c>
    </row>
    <row r="95" spans="1:15" s="546" customFormat="1" ht="24">
      <c r="A95" s="75">
        <v>80</v>
      </c>
      <c r="B95" s="32" t="s">
        <v>399</v>
      </c>
      <c r="C95" s="76">
        <f t="shared" si="9"/>
        <v>0.8</v>
      </c>
      <c r="D95" s="76"/>
      <c r="E95" s="76"/>
      <c r="F95" s="76"/>
      <c r="G95" s="76">
        <v>0.8</v>
      </c>
      <c r="H95" s="136" t="s">
        <v>1142</v>
      </c>
      <c r="I95" s="76">
        <f t="shared" si="8"/>
        <v>0.56</v>
      </c>
      <c r="J95" s="155">
        <v>0.56</v>
      </c>
      <c r="K95" s="76"/>
      <c r="L95" s="76"/>
      <c r="M95" s="76"/>
      <c r="N95" s="76"/>
      <c r="O95" s="199"/>
    </row>
    <row r="96" spans="1:15" s="546" customFormat="1" ht="24">
      <c r="A96" s="75">
        <v>81</v>
      </c>
      <c r="B96" s="32" t="s">
        <v>1153</v>
      </c>
      <c r="C96" s="76">
        <f t="shared" si="9"/>
        <v>1.5</v>
      </c>
      <c r="D96" s="76"/>
      <c r="E96" s="76"/>
      <c r="F96" s="76"/>
      <c r="G96" s="76">
        <v>1.5</v>
      </c>
      <c r="H96" s="136" t="s">
        <v>1139</v>
      </c>
      <c r="I96" s="76">
        <f t="shared" si="8"/>
        <v>1.09</v>
      </c>
      <c r="J96" s="155">
        <v>1.09</v>
      </c>
      <c r="K96" s="76"/>
      <c r="L96" s="76"/>
      <c r="M96" s="76"/>
      <c r="N96" s="76"/>
      <c r="O96" s="199"/>
    </row>
    <row r="97" spans="1:15" s="516" customFormat="1" ht="12">
      <c r="A97" s="168" t="s">
        <v>143</v>
      </c>
      <c r="B97" s="73" t="s">
        <v>91</v>
      </c>
      <c r="C97" s="74">
        <f>SUM(C98:C102)</f>
        <v>7</v>
      </c>
      <c r="D97" s="74">
        <f aca="true" t="shared" si="10" ref="D97:N97">SUM(D98:D102)</f>
        <v>1</v>
      </c>
      <c r="E97" s="74">
        <f t="shared" si="10"/>
        <v>0</v>
      </c>
      <c r="F97" s="74">
        <f t="shared" si="10"/>
        <v>0</v>
      </c>
      <c r="G97" s="74">
        <f t="shared" si="10"/>
        <v>6</v>
      </c>
      <c r="H97" s="190"/>
      <c r="I97" s="74">
        <f t="shared" si="10"/>
        <v>4.89</v>
      </c>
      <c r="J97" s="74">
        <f t="shared" si="10"/>
        <v>4.59</v>
      </c>
      <c r="K97" s="74">
        <f t="shared" si="10"/>
        <v>0.3</v>
      </c>
      <c r="L97" s="74">
        <f t="shared" si="10"/>
        <v>0</v>
      </c>
      <c r="M97" s="74">
        <f t="shared" si="10"/>
        <v>0</v>
      </c>
      <c r="N97" s="74">
        <f t="shared" si="10"/>
        <v>0</v>
      </c>
      <c r="O97" s="202"/>
    </row>
    <row r="98" spans="1:15" s="546" customFormat="1" ht="42.75" customHeight="1">
      <c r="A98" s="75">
        <v>82</v>
      </c>
      <c r="B98" s="32" t="s">
        <v>400</v>
      </c>
      <c r="C98" s="76">
        <f t="shared" si="9"/>
        <v>1.7</v>
      </c>
      <c r="D98" s="76">
        <v>0.5</v>
      </c>
      <c r="E98" s="76"/>
      <c r="F98" s="76"/>
      <c r="G98" s="76">
        <v>1.2</v>
      </c>
      <c r="H98" s="198" t="s">
        <v>1150</v>
      </c>
      <c r="I98" s="76">
        <f t="shared" si="8"/>
        <v>1.4</v>
      </c>
      <c r="J98" s="155">
        <v>1.4</v>
      </c>
      <c r="K98" s="76"/>
      <c r="L98" s="76"/>
      <c r="M98" s="76"/>
      <c r="N98" s="76"/>
      <c r="O98" s="699" t="s">
        <v>1612</v>
      </c>
    </row>
    <row r="99" spans="1:15" s="546" customFormat="1" ht="42.75" customHeight="1">
      <c r="A99" s="75">
        <v>83</v>
      </c>
      <c r="B99" s="32" t="s">
        <v>400</v>
      </c>
      <c r="C99" s="76">
        <f t="shared" si="9"/>
        <v>2.2</v>
      </c>
      <c r="D99" s="76">
        <v>0.5</v>
      </c>
      <c r="E99" s="76"/>
      <c r="F99" s="76"/>
      <c r="G99" s="76">
        <v>1.7</v>
      </c>
      <c r="H99" s="198" t="s">
        <v>1134</v>
      </c>
      <c r="I99" s="76">
        <f t="shared" si="8"/>
        <v>1.6</v>
      </c>
      <c r="J99" s="155">
        <v>1.6</v>
      </c>
      <c r="K99" s="76"/>
      <c r="L99" s="76"/>
      <c r="M99" s="76"/>
      <c r="N99" s="76"/>
      <c r="O99" s="699"/>
    </row>
    <row r="100" spans="1:15" s="496" customFormat="1" ht="12">
      <c r="A100" s="75">
        <v>84</v>
      </c>
      <c r="B100" s="119" t="s">
        <v>401</v>
      </c>
      <c r="C100" s="76">
        <f t="shared" si="9"/>
        <v>0.8</v>
      </c>
      <c r="D100" s="197"/>
      <c r="E100" s="197"/>
      <c r="F100" s="197"/>
      <c r="G100" s="197">
        <v>0.8</v>
      </c>
      <c r="H100" s="198" t="s">
        <v>1147</v>
      </c>
      <c r="I100" s="76">
        <f t="shared" si="8"/>
        <v>0.3</v>
      </c>
      <c r="J100" s="155"/>
      <c r="K100" s="76">
        <v>0.3</v>
      </c>
      <c r="L100" s="76"/>
      <c r="M100" s="76"/>
      <c r="N100" s="76"/>
      <c r="O100" s="199"/>
    </row>
    <row r="101" spans="1:15" s="496" customFormat="1" ht="36">
      <c r="A101" s="75">
        <v>85</v>
      </c>
      <c r="B101" s="200" t="s">
        <v>715</v>
      </c>
      <c r="C101" s="76">
        <f t="shared" si="9"/>
        <v>1.2</v>
      </c>
      <c r="D101" s="197"/>
      <c r="E101" s="197"/>
      <c r="F101" s="197"/>
      <c r="G101" s="197">
        <v>1.2</v>
      </c>
      <c r="H101" s="136" t="s">
        <v>1137</v>
      </c>
      <c r="I101" s="76">
        <f t="shared" si="8"/>
        <v>0.8</v>
      </c>
      <c r="J101" s="155">
        <v>0.8</v>
      </c>
      <c r="K101" s="76"/>
      <c r="L101" s="76"/>
      <c r="M101" s="76"/>
      <c r="N101" s="76"/>
      <c r="O101" s="199"/>
    </row>
    <row r="102" spans="1:15" s="496" customFormat="1" ht="12">
      <c r="A102" s="75">
        <v>86</v>
      </c>
      <c r="B102" s="32" t="s">
        <v>402</v>
      </c>
      <c r="C102" s="76">
        <f t="shared" si="9"/>
        <v>1.1</v>
      </c>
      <c r="D102" s="197"/>
      <c r="E102" s="197"/>
      <c r="F102" s="197"/>
      <c r="G102" s="197">
        <v>1.1</v>
      </c>
      <c r="H102" s="198" t="s">
        <v>1133</v>
      </c>
      <c r="I102" s="76">
        <f t="shared" si="8"/>
        <v>0.79</v>
      </c>
      <c r="J102" s="155">
        <v>0.79</v>
      </c>
      <c r="K102" s="76"/>
      <c r="L102" s="76"/>
      <c r="M102" s="76"/>
      <c r="N102" s="76"/>
      <c r="O102" s="199"/>
    </row>
    <row r="103" spans="1:15" s="516" customFormat="1" ht="12">
      <c r="A103" s="168" t="s">
        <v>147</v>
      </c>
      <c r="B103" s="73" t="s">
        <v>84</v>
      </c>
      <c r="C103" s="74">
        <f>SUM(C104)</f>
        <v>0.05</v>
      </c>
      <c r="D103" s="74">
        <f aca="true" t="shared" si="11" ref="D103:N103">SUM(D104)</f>
        <v>0</v>
      </c>
      <c r="E103" s="74">
        <f t="shared" si="11"/>
        <v>0</v>
      </c>
      <c r="F103" s="74">
        <f t="shared" si="11"/>
        <v>0</v>
      </c>
      <c r="G103" s="74">
        <f t="shared" si="11"/>
        <v>0.05</v>
      </c>
      <c r="H103" s="190"/>
      <c r="I103" s="74">
        <f t="shared" si="11"/>
        <v>0.5</v>
      </c>
      <c r="J103" s="74">
        <f t="shared" si="11"/>
        <v>0</v>
      </c>
      <c r="K103" s="74">
        <f t="shared" si="11"/>
        <v>0</v>
      </c>
      <c r="L103" s="74">
        <f t="shared" si="11"/>
        <v>0</v>
      </c>
      <c r="M103" s="74">
        <f t="shared" si="11"/>
        <v>0.5</v>
      </c>
      <c r="N103" s="74">
        <f t="shared" si="11"/>
        <v>0</v>
      </c>
      <c r="O103" s="202"/>
    </row>
    <row r="104" spans="1:15" s="496" customFormat="1" ht="12">
      <c r="A104" s="196">
        <v>87</v>
      </c>
      <c r="B104" s="32" t="s">
        <v>1207</v>
      </c>
      <c r="C104" s="76">
        <f t="shared" si="9"/>
        <v>0.05</v>
      </c>
      <c r="D104" s="197"/>
      <c r="E104" s="197"/>
      <c r="F104" s="197"/>
      <c r="G104" s="197">
        <v>0.05</v>
      </c>
      <c r="H104" s="198" t="s">
        <v>385</v>
      </c>
      <c r="I104" s="76">
        <f t="shared" si="8"/>
        <v>0.5</v>
      </c>
      <c r="J104" s="155"/>
      <c r="K104" s="76"/>
      <c r="L104" s="76"/>
      <c r="M104" s="76">
        <v>0.5</v>
      </c>
      <c r="N104" s="76"/>
      <c r="O104" s="199"/>
    </row>
    <row r="105" spans="1:15" s="516" customFormat="1" ht="12">
      <c r="A105" s="168" t="s">
        <v>323</v>
      </c>
      <c r="B105" s="73" t="s">
        <v>144</v>
      </c>
      <c r="C105" s="74">
        <f>SUM(C106:C109)</f>
        <v>1.7000000000000002</v>
      </c>
      <c r="D105" s="74">
        <f aca="true" t="shared" si="12" ref="D105:N105">SUM(D106:D109)</f>
        <v>0.3</v>
      </c>
      <c r="E105" s="74">
        <f t="shared" si="12"/>
        <v>0</v>
      </c>
      <c r="F105" s="74">
        <f t="shared" si="12"/>
        <v>0</v>
      </c>
      <c r="G105" s="74">
        <f t="shared" si="12"/>
        <v>1.4</v>
      </c>
      <c r="H105" s="190"/>
      <c r="I105" s="74">
        <f t="shared" si="12"/>
        <v>1.8</v>
      </c>
      <c r="J105" s="74">
        <f t="shared" si="12"/>
        <v>0</v>
      </c>
      <c r="K105" s="74">
        <f t="shared" si="12"/>
        <v>0</v>
      </c>
      <c r="L105" s="74">
        <f t="shared" si="12"/>
        <v>0</v>
      </c>
      <c r="M105" s="74">
        <f t="shared" si="12"/>
        <v>0.5</v>
      </c>
      <c r="N105" s="74">
        <f t="shared" si="12"/>
        <v>1.3</v>
      </c>
      <c r="O105" s="202"/>
    </row>
    <row r="106" spans="1:15" s="496" customFormat="1" ht="24">
      <c r="A106" s="196">
        <v>88</v>
      </c>
      <c r="B106" s="32" t="s">
        <v>1208</v>
      </c>
      <c r="C106" s="76">
        <f t="shared" si="9"/>
        <v>1</v>
      </c>
      <c r="D106" s="197">
        <v>0.3</v>
      </c>
      <c r="E106" s="197"/>
      <c r="F106" s="197"/>
      <c r="G106" s="197">
        <v>0.7</v>
      </c>
      <c r="H106" s="198" t="s">
        <v>1148</v>
      </c>
      <c r="I106" s="76">
        <f t="shared" si="8"/>
        <v>0.6</v>
      </c>
      <c r="J106" s="155"/>
      <c r="K106" s="76"/>
      <c r="L106" s="76"/>
      <c r="M106" s="76"/>
      <c r="N106" s="76">
        <v>0.6</v>
      </c>
      <c r="O106" s="199"/>
    </row>
    <row r="107" spans="1:15" s="496" customFormat="1" ht="12">
      <c r="A107" s="196">
        <v>89</v>
      </c>
      <c r="B107" s="119" t="s">
        <v>1209</v>
      </c>
      <c r="C107" s="76">
        <f t="shared" si="9"/>
        <v>0.25</v>
      </c>
      <c r="D107" s="197"/>
      <c r="E107" s="197"/>
      <c r="F107" s="197"/>
      <c r="G107" s="197">
        <v>0.25</v>
      </c>
      <c r="H107" s="198" t="s">
        <v>1150</v>
      </c>
      <c r="I107" s="76">
        <f t="shared" si="8"/>
        <v>0.5</v>
      </c>
      <c r="J107" s="155"/>
      <c r="K107" s="76"/>
      <c r="L107" s="76"/>
      <c r="M107" s="76"/>
      <c r="N107" s="76">
        <v>0.5</v>
      </c>
      <c r="O107" s="199"/>
    </row>
    <row r="108" spans="1:15" s="496" customFormat="1" ht="12">
      <c r="A108" s="196">
        <v>90</v>
      </c>
      <c r="B108" s="119" t="s">
        <v>1210</v>
      </c>
      <c r="C108" s="76">
        <f t="shared" si="9"/>
        <v>0.05</v>
      </c>
      <c r="D108" s="197"/>
      <c r="E108" s="197"/>
      <c r="F108" s="197"/>
      <c r="G108" s="197">
        <v>0.05</v>
      </c>
      <c r="H108" s="198" t="s">
        <v>1150</v>
      </c>
      <c r="I108" s="76">
        <f t="shared" si="8"/>
        <v>0.5</v>
      </c>
      <c r="J108" s="155"/>
      <c r="K108" s="76"/>
      <c r="L108" s="76"/>
      <c r="M108" s="76">
        <v>0.5</v>
      </c>
      <c r="N108" s="76"/>
      <c r="O108" s="199"/>
    </row>
    <row r="109" spans="1:15" s="496" customFormat="1" ht="12">
      <c r="A109" s="196">
        <v>91</v>
      </c>
      <c r="B109" s="119" t="s">
        <v>1235</v>
      </c>
      <c r="C109" s="76">
        <f t="shared" si="9"/>
        <v>0.4</v>
      </c>
      <c r="D109" s="197"/>
      <c r="E109" s="197"/>
      <c r="F109" s="197"/>
      <c r="G109" s="197">
        <v>0.4</v>
      </c>
      <c r="H109" s="136" t="s">
        <v>1141</v>
      </c>
      <c r="I109" s="76">
        <f t="shared" si="8"/>
        <v>0.2</v>
      </c>
      <c r="J109" s="155"/>
      <c r="K109" s="76"/>
      <c r="L109" s="76"/>
      <c r="M109" s="76"/>
      <c r="N109" s="76">
        <v>0.2</v>
      </c>
      <c r="O109" s="199"/>
    </row>
    <row r="110" spans="1:15" s="516" customFormat="1" ht="12">
      <c r="A110" s="168" t="s">
        <v>139</v>
      </c>
      <c r="B110" s="120" t="s">
        <v>50</v>
      </c>
      <c r="C110" s="74">
        <f>SUM(C111)</f>
        <v>4.2</v>
      </c>
      <c r="D110" s="74">
        <f aca="true" t="shared" si="13" ref="D110:N110">SUM(D111)</f>
        <v>0</v>
      </c>
      <c r="E110" s="74">
        <f t="shared" si="13"/>
        <v>0</v>
      </c>
      <c r="F110" s="74">
        <f t="shared" si="13"/>
        <v>0</v>
      </c>
      <c r="G110" s="74">
        <f t="shared" si="13"/>
        <v>4.2</v>
      </c>
      <c r="H110" s="190"/>
      <c r="I110" s="74">
        <f t="shared" si="13"/>
        <v>1.5</v>
      </c>
      <c r="J110" s="74">
        <f t="shared" si="13"/>
        <v>0</v>
      </c>
      <c r="K110" s="74">
        <f t="shared" si="13"/>
        <v>0</v>
      </c>
      <c r="L110" s="74">
        <f t="shared" si="13"/>
        <v>1.5</v>
      </c>
      <c r="M110" s="74">
        <f t="shared" si="13"/>
        <v>0</v>
      </c>
      <c r="N110" s="74">
        <f t="shared" si="13"/>
        <v>0</v>
      </c>
      <c r="O110" s="202"/>
    </row>
    <row r="111" spans="1:15" s="496" customFormat="1" ht="12">
      <c r="A111" s="196">
        <v>92</v>
      </c>
      <c r="B111" s="32" t="s">
        <v>1234</v>
      </c>
      <c r="C111" s="76">
        <f t="shared" si="9"/>
        <v>4.2</v>
      </c>
      <c r="D111" s="197"/>
      <c r="E111" s="197"/>
      <c r="F111" s="197"/>
      <c r="G111" s="197">
        <v>4.2</v>
      </c>
      <c r="H111" s="198" t="s">
        <v>385</v>
      </c>
      <c r="I111" s="76">
        <f t="shared" si="8"/>
        <v>1.5</v>
      </c>
      <c r="J111" s="155"/>
      <c r="K111" s="76"/>
      <c r="L111" s="76">
        <v>1.5</v>
      </c>
      <c r="M111" s="76"/>
      <c r="N111" s="76"/>
      <c r="O111" s="199"/>
    </row>
    <row r="112" spans="1:15" s="516" customFormat="1" ht="12">
      <c r="A112" s="168" t="s">
        <v>141</v>
      </c>
      <c r="B112" s="73" t="s">
        <v>82</v>
      </c>
      <c r="C112" s="74">
        <f>SUM(C113:C114)</f>
        <v>2.1</v>
      </c>
      <c r="D112" s="74">
        <f aca="true" t="shared" si="14" ref="D112:N112">SUM(D113:D114)</f>
        <v>0.5</v>
      </c>
      <c r="E112" s="74">
        <f t="shared" si="14"/>
        <v>0</v>
      </c>
      <c r="F112" s="74">
        <f t="shared" si="14"/>
        <v>0</v>
      </c>
      <c r="G112" s="74">
        <f t="shared" si="14"/>
        <v>1.6</v>
      </c>
      <c r="H112" s="190"/>
      <c r="I112" s="74">
        <f t="shared" si="14"/>
        <v>1</v>
      </c>
      <c r="J112" s="74">
        <f t="shared" si="14"/>
        <v>0</v>
      </c>
      <c r="K112" s="74">
        <f t="shared" si="14"/>
        <v>0</v>
      </c>
      <c r="L112" s="74">
        <f t="shared" si="14"/>
        <v>0</v>
      </c>
      <c r="M112" s="74">
        <f t="shared" si="14"/>
        <v>0</v>
      </c>
      <c r="N112" s="74">
        <f t="shared" si="14"/>
        <v>1</v>
      </c>
      <c r="O112" s="202"/>
    </row>
    <row r="113" spans="1:15" s="496" customFormat="1" ht="12">
      <c r="A113" s="196">
        <v>93</v>
      </c>
      <c r="B113" s="32" t="s">
        <v>1232</v>
      </c>
      <c r="C113" s="76">
        <f t="shared" si="9"/>
        <v>0.6</v>
      </c>
      <c r="D113" s="197"/>
      <c r="E113" s="197"/>
      <c r="F113" s="197"/>
      <c r="G113" s="197">
        <v>0.6</v>
      </c>
      <c r="H113" s="198" t="s">
        <v>1145</v>
      </c>
      <c r="I113" s="76">
        <f t="shared" si="8"/>
        <v>0.1</v>
      </c>
      <c r="J113" s="155"/>
      <c r="K113" s="76"/>
      <c r="L113" s="76"/>
      <c r="M113" s="76"/>
      <c r="N113" s="76">
        <v>0.1</v>
      </c>
      <c r="O113" s="199"/>
    </row>
    <row r="114" spans="1:15" s="496" customFormat="1" ht="12">
      <c r="A114" s="196">
        <v>94</v>
      </c>
      <c r="B114" s="32" t="s">
        <v>1233</v>
      </c>
      <c r="C114" s="76">
        <f t="shared" si="9"/>
        <v>1.5</v>
      </c>
      <c r="D114" s="197">
        <v>0.5</v>
      </c>
      <c r="E114" s="197"/>
      <c r="F114" s="197"/>
      <c r="G114" s="197">
        <v>1</v>
      </c>
      <c r="H114" s="198" t="s">
        <v>1148</v>
      </c>
      <c r="I114" s="76">
        <f t="shared" si="8"/>
        <v>0.9</v>
      </c>
      <c r="J114" s="155"/>
      <c r="K114" s="76"/>
      <c r="L114" s="76"/>
      <c r="M114" s="76"/>
      <c r="N114" s="76">
        <v>0.9</v>
      </c>
      <c r="O114" s="199"/>
    </row>
    <row r="115" spans="1:15" s="496" customFormat="1" ht="12.75" thickBot="1">
      <c r="A115" s="556"/>
      <c r="B115" s="557" t="s">
        <v>713</v>
      </c>
      <c r="C115" s="201">
        <f>C112+C110+C105+C103+C97+C53+C50+C45+C38+C40+C10</f>
        <v>127.98999999999998</v>
      </c>
      <c r="D115" s="201">
        <f aca="true" t="shared" si="15" ref="D115:N115">D112+D110+D105+D103+D97+D53+D50+D45+D38+D40+D10</f>
        <v>17.650000000000002</v>
      </c>
      <c r="E115" s="201">
        <f t="shared" si="15"/>
        <v>0.48</v>
      </c>
      <c r="F115" s="201">
        <f t="shared" si="15"/>
        <v>0</v>
      </c>
      <c r="G115" s="201">
        <f t="shared" si="15"/>
        <v>109.86</v>
      </c>
      <c r="H115" s="540"/>
      <c r="I115" s="201">
        <f t="shared" si="15"/>
        <v>92.26999999999998</v>
      </c>
      <c r="J115" s="201">
        <f t="shared" si="15"/>
        <v>27.089999999999996</v>
      </c>
      <c r="K115" s="201">
        <f t="shared" si="15"/>
        <v>36.73</v>
      </c>
      <c r="L115" s="201">
        <f t="shared" si="15"/>
        <v>8.5</v>
      </c>
      <c r="M115" s="201">
        <f t="shared" si="15"/>
        <v>17.449999999999996</v>
      </c>
      <c r="N115" s="201">
        <f t="shared" si="15"/>
        <v>2.5</v>
      </c>
      <c r="O115" s="203"/>
    </row>
    <row r="116" ht="13.5" thickTop="1"/>
    <row r="117" spans="1:15" ht="12.75">
      <c r="A117" s="629" t="s">
        <v>1841</v>
      </c>
      <c r="B117" s="629"/>
      <c r="C117" s="629"/>
      <c r="D117" s="629"/>
      <c r="E117" s="629"/>
      <c r="F117" s="629"/>
      <c r="G117" s="629"/>
      <c r="H117" s="629"/>
      <c r="I117" s="629"/>
      <c r="J117" s="629"/>
      <c r="K117" s="629"/>
      <c r="L117" s="629"/>
      <c r="M117" s="629"/>
      <c r="N117" s="629"/>
      <c r="O117" s="629"/>
    </row>
  </sheetData>
  <sheetProtection/>
  <mergeCells count="22">
    <mergeCell ref="O41:O44"/>
    <mergeCell ref="O78:O80"/>
    <mergeCell ref="A117:O117"/>
    <mergeCell ref="O85:O88"/>
    <mergeCell ref="O98:O99"/>
    <mergeCell ref="A7:A8"/>
    <mergeCell ref="B7:B8"/>
    <mergeCell ref="O89:O93"/>
    <mergeCell ref="O81:O84"/>
    <mergeCell ref="D7:G7"/>
    <mergeCell ref="A1:E1"/>
    <mergeCell ref="I1:O1"/>
    <mergeCell ref="A2:E2"/>
    <mergeCell ref="I2:O2"/>
    <mergeCell ref="I7:I8"/>
    <mergeCell ref="A4:O4"/>
    <mergeCell ref="A6:O6"/>
    <mergeCell ref="A5:O5"/>
    <mergeCell ref="H7:H8"/>
    <mergeCell ref="J7:N7"/>
    <mergeCell ref="O7:O8"/>
    <mergeCell ref="C7:C8"/>
  </mergeCells>
  <printOptions horizontalCentered="1"/>
  <pageMargins left="0.4" right="0.39" top="0.72" bottom="0.44" header="0.27" footer="0.2"/>
  <pageSetup blackAndWhite="1" horizontalDpi="600" verticalDpi="600" orientation="landscape" paperSize="9"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R48"/>
  <sheetViews>
    <sheetView zoomScale="115" zoomScaleNormal="115" zoomScalePageLayoutView="0" workbookViewId="0" topLeftCell="A40">
      <selection activeCell="D50" sqref="D50"/>
    </sheetView>
  </sheetViews>
  <sheetFormatPr defaultColWidth="9.140625" defaultRowHeight="12.75"/>
  <cols>
    <col min="1" max="1" width="4.57421875" style="567" customWidth="1"/>
    <col min="2" max="2" width="17.28125" style="573" customWidth="1"/>
    <col min="3" max="3" width="6.421875" style="567" customWidth="1"/>
    <col min="4" max="4" width="5.7109375" style="567" customWidth="1"/>
    <col min="5" max="5" width="6.57421875" style="567" customWidth="1"/>
    <col min="6" max="6" width="5.57421875" style="567" customWidth="1"/>
    <col min="7" max="7" width="6.421875" style="567" customWidth="1"/>
    <col min="8" max="8" width="11.421875" style="573" customWidth="1"/>
    <col min="9" max="9" width="10.57421875" style="567" customWidth="1"/>
    <col min="10" max="10" width="6.8515625" style="567" customWidth="1"/>
    <col min="11" max="11" width="6.57421875" style="567" customWidth="1"/>
    <col min="12" max="12" width="7.28125" style="567" customWidth="1"/>
    <col min="13" max="13" width="5.57421875" style="567" customWidth="1"/>
    <col min="14" max="14" width="5.7109375" style="567" customWidth="1"/>
    <col min="15" max="15" width="36.8515625" style="573" customWidth="1"/>
    <col min="16" max="16" width="9.140625" style="567" customWidth="1"/>
    <col min="17" max="17" width="18.7109375" style="567" customWidth="1"/>
    <col min="18" max="18" width="15.421875" style="567" customWidth="1"/>
    <col min="19" max="19" width="22.57421875" style="567" bestFit="1" customWidth="1"/>
    <col min="20" max="16384" width="9.140625" style="567" customWidth="1"/>
  </cols>
  <sheetData>
    <row r="1" spans="1:15" ht="18.75">
      <c r="A1" s="679" t="s">
        <v>1806</v>
      </c>
      <c r="B1" s="679"/>
      <c r="C1" s="679"/>
      <c r="D1" s="679"/>
      <c r="E1" s="679"/>
      <c r="F1" s="383"/>
      <c r="G1" s="383"/>
      <c r="H1" s="462"/>
      <c r="I1" s="679" t="s">
        <v>1807</v>
      </c>
      <c r="J1" s="679"/>
      <c r="K1" s="679"/>
      <c r="L1" s="679"/>
      <c r="M1" s="679"/>
      <c r="N1" s="679"/>
      <c r="O1" s="679"/>
    </row>
    <row r="2" spans="1:15" ht="18.75">
      <c r="A2" s="679" t="s">
        <v>1810</v>
      </c>
      <c r="B2" s="679"/>
      <c r="C2" s="679"/>
      <c r="D2" s="679"/>
      <c r="E2" s="679"/>
      <c r="F2" s="383"/>
      <c r="G2" s="383"/>
      <c r="H2" s="462"/>
      <c r="I2" s="679" t="s">
        <v>1808</v>
      </c>
      <c r="J2" s="679"/>
      <c r="K2" s="679"/>
      <c r="L2" s="679"/>
      <c r="M2" s="679"/>
      <c r="N2" s="679"/>
      <c r="O2" s="679"/>
    </row>
    <row r="3" spans="1:15" ht="18.75">
      <c r="A3" s="602"/>
      <c r="B3" s="602"/>
      <c r="C3" s="602"/>
      <c r="D3" s="602"/>
      <c r="E3" s="602"/>
      <c r="F3" s="383"/>
      <c r="G3" s="383"/>
      <c r="H3" s="462"/>
      <c r="I3" s="602"/>
      <c r="J3" s="602"/>
      <c r="K3" s="602"/>
      <c r="L3" s="602"/>
      <c r="M3" s="602"/>
      <c r="N3" s="602"/>
      <c r="O3" s="602"/>
    </row>
    <row r="4" spans="1:15" s="410" customFormat="1" ht="15.75">
      <c r="A4" s="607" t="s">
        <v>1838</v>
      </c>
      <c r="B4" s="614"/>
      <c r="C4" s="614"/>
      <c r="D4" s="614"/>
      <c r="E4" s="614"/>
      <c r="F4" s="614"/>
      <c r="G4" s="614"/>
      <c r="H4" s="614"/>
      <c r="I4" s="614"/>
      <c r="J4" s="614"/>
      <c r="K4" s="614"/>
      <c r="L4" s="614"/>
      <c r="M4" s="614"/>
      <c r="N4" s="614"/>
      <c r="O4" s="614"/>
    </row>
    <row r="5" spans="1:15" s="410" customFormat="1" ht="15.75">
      <c r="A5" s="698" t="s">
        <v>1825</v>
      </c>
      <c r="B5" s="698"/>
      <c r="C5" s="698"/>
      <c r="D5" s="698"/>
      <c r="E5" s="698"/>
      <c r="F5" s="698"/>
      <c r="G5" s="698"/>
      <c r="H5" s="698"/>
      <c r="I5" s="698"/>
      <c r="J5" s="698"/>
      <c r="K5" s="698"/>
      <c r="L5" s="698"/>
      <c r="M5" s="698"/>
      <c r="N5" s="698"/>
      <c r="O5" s="698"/>
    </row>
    <row r="6" spans="1:15" s="410" customFormat="1" ht="22.5" customHeight="1" thickBot="1">
      <c r="A6" s="680" t="s">
        <v>1819</v>
      </c>
      <c r="B6" s="680"/>
      <c r="C6" s="680"/>
      <c r="D6" s="680"/>
      <c r="E6" s="680"/>
      <c r="F6" s="680"/>
      <c r="G6" s="680"/>
      <c r="H6" s="680"/>
      <c r="I6" s="680"/>
      <c r="J6" s="680"/>
      <c r="K6" s="680"/>
      <c r="L6" s="680"/>
      <c r="M6" s="680"/>
      <c r="N6" s="680"/>
      <c r="O6" s="680"/>
    </row>
    <row r="7" spans="1:18" s="560" customFormat="1" ht="20.25" customHeight="1" thickTop="1">
      <c r="A7" s="706" t="s">
        <v>0</v>
      </c>
      <c r="B7" s="708" t="s">
        <v>35</v>
      </c>
      <c r="C7" s="710" t="s">
        <v>13</v>
      </c>
      <c r="D7" s="710" t="s">
        <v>716</v>
      </c>
      <c r="E7" s="710"/>
      <c r="F7" s="710"/>
      <c r="G7" s="710"/>
      <c r="H7" s="708" t="s">
        <v>705</v>
      </c>
      <c r="I7" s="710" t="s">
        <v>38</v>
      </c>
      <c r="J7" s="713" t="s">
        <v>717</v>
      </c>
      <c r="K7" s="713"/>
      <c r="L7" s="713"/>
      <c r="M7" s="713"/>
      <c r="N7" s="713"/>
      <c r="O7" s="703" t="s">
        <v>403</v>
      </c>
      <c r="P7" s="559"/>
      <c r="Q7" s="705"/>
      <c r="R7" s="150"/>
    </row>
    <row r="8" spans="1:18" s="560" customFormat="1" ht="54.75" customHeight="1">
      <c r="A8" s="707"/>
      <c r="B8" s="709"/>
      <c r="C8" s="711"/>
      <c r="D8" s="139" t="s">
        <v>2</v>
      </c>
      <c r="E8" s="139" t="s">
        <v>1</v>
      </c>
      <c r="F8" s="139" t="s">
        <v>1410</v>
      </c>
      <c r="G8" s="139" t="s">
        <v>3</v>
      </c>
      <c r="H8" s="709"/>
      <c r="I8" s="711"/>
      <c r="J8" s="139" t="s">
        <v>15</v>
      </c>
      <c r="K8" s="139" t="s">
        <v>7</v>
      </c>
      <c r="L8" s="139" t="s">
        <v>8</v>
      </c>
      <c r="M8" s="139" t="s">
        <v>9</v>
      </c>
      <c r="N8" s="139" t="s">
        <v>11</v>
      </c>
      <c r="O8" s="704"/>
      <c r="P8" s="559"/>
      <c r="Q8" s="705"/>
      <c r="R8" s="150"/>
    </row>
    <row r="9" spans="1:18" s="563" customFormat="1" ht="24" customHeight="1">
      <c r="A9" s="140">
        <v>-1</v>
      </c>
      <c r="B9" s="141">
        <v>-2</v>
      </c>
      <c r="C9" s="141" t="s">
        <v>708</v>
      </c>
      <c r="D9" s="141">
        <v>-4</v>
      </c>
      <c r="E9" s="141">
        <v>-5</v>
      </c>
      <c r="F9" s="141">
        <v>-6</v>
      </c>
      <c r="G9" s="141">
        <v>-7</v>
      </c>
      <c r="H9" s="141"/>
      <c r="I9" s="141" t="s">
        <v>674</v>
      </c>
      <c r="J9" s="141">
        <v>-10</v>
      </c>
      <c r="K9" s="141">
        <v>-11</v>
      </c>
      <c r="L9" s="141">
        <v>-12</v>
      </c>
      <c r="M9" s="141">
        <v>-13</v>
      </c>
      <c r="N9" s="141">
        <v>-14</v>
      </c>
      <c r="O9" s="142">
        <v>-15</v>
      </c>
      <c r="P9" s="561"/>
      <c r="Q9" s="705"/>
      <c r="R9" s="562"/>
    </row>
    <row r="10" spans="1:18" s="565" customFormat="1" ht="12">
      <c r="A10" s="143" t="s">
        <v>94</v>
      </c>
      <c r="B10" s="568" t="s">
        <v>102</v>
      </c>
      <c r="C10" s="144">
        <f>SUM(C11:C11)</f>
        <v>0.58</v>
      </c>
      <c r="D10" s="144">
        <f aca="true" t="shared" si="0" ref="D10:N10">SUM(D11:D11)</f>
        <v>0</v>
      </c>
      <c r="E10" s="144">
        <f t="shared" si="0"/>
        <v>0</v>
      </c>
      <c r="F10" s="144">
        <f t="shared" si="0"/>
        <v>0</v>
      </c>
      <c r="G10" s="144">
        <f t="shared" si="0"/>
        <v>0.58</v>
      </c>
      <c r="H10" s="151"/>
      <c r="I10" s="144">
        <f t="shared" si="0"/>
        <v>0.28</v>
      </c>
      <c r="J10" s="144">
        <f t="shared" si="0"/>
        <v>0</v>
      </c>
      <c r="K10" s="144">
        <f t="shared" si="0"/>
        <v>0</v>
      </c>
      <c r="L10" s="144">
        <f t="shared" si="0"/>
        <v>0</v>
      </c>
      <c r="M10" s="144">
        <f t="shared" si="0"/>
        <v>0.28</v>
      </c>
      <c r="N10" s="144">
        <f t="shared" si="0"/>
        <v>0</v>
      </c>
      <c r="O10" s="145"/>
      <c r="P10" s="564"/>
      <c r="Q10" s="146"/>
      <c r="R10" s="146"/>
    </row>
    <row r="11" spans="1:18" s="560" customFormat="1" ht="36">
      <c r="A11" s="147">
        <v>1</v>
      </c>
      <c r="B11" s="569" t="s">
        <v>1237</v>
      </c>
      <c r="C11" s="148">
        <v>0.58</v>
      </c>
      <c r="D11" s="148"/>
      <c r="E11" s="148"/>
      <c r="F11" s="148"/>
      <c r="G11" s="148">
        <v>0.58</v>
      </c>
      <c r="H11" s="149" t="s">
        <v>1339</v>
      </c>
      <c r="I11" s="148">
        <v>0.28</v>
      </c>
      <c r="J11" s="148"/>
      <c r="K11" s="148"/>
      <c r="L11" s="148"/>
      <c r="M11" s="148">
        <v>0.28</v>
      </c>
      <c r="N11" s="148" t="s">
        <v>128</v>
      </c>
      <c r="O11" s="166"/>
      <c r="P11" s="559"/>
      <c r="Q11" s="150"/>
      <c r="R11" s="150"/>
    </row>
    <row r="12" spans="1:18" s="560" customFormat="1" ht="24">
      <c r="A12" s="143" t="s">
        <v>130</v>
      </c>
      <c r="B12" s="568" t="s">
        <v>1337</v>
      </c>
      <c r="C12" s="144">
        <f>SUM(C13:C14)</f>
        <v>0.27</v>
      </c>
      <c r="D12" s="144">
        <f aca="true" t="shared" si="1" ref="D12:N12">SUM(D13:D14)</f>
        <v>0</v>
      </c>
      <c r="E12" s="144">
        <f t="shared" si="1"/>
        <v>0</v>
      </c>
      <c r="F12" s="144">
        <f t="shared" si="1"/>
        <v>0</v>
      </c>
      <c r="G12" s="144">
        <f t="shared" si="1"/>
        <v>0.27</v>
      </c>
      <c r="H12" s="151"/>
      <c r="I12" s="144">
        <f t="shared" si="1"/>
        <v>0.6</v>
      </c>
      <c r="J12" s="144">
        <f t="shared" si="1"/>
        <v>0</v>
      </c>
      <c r="K12" s="144">
        <f t="shared" si="1"/>
        <v>0</v>
      </c>
      <c r="L12" s="144">
        <f t="shared" si="1"/>
        <v>0</v>
      </c>
      <c r="M12" s="144">
        <f t="shared" si="1"/>
        <v>0.6</v>
      </c>
      <c r="N12" s="144">
        <f t="shared" si="1"/>
        <v>0</v>
      </c>
      <c r="O12" s="166"/>
      <c r="P12" s="559"/>
      <c r="Q12" s="150"/>
      <c r="R12" s="150"/>
    </row>
    <row r="13" spans="1:18" s="560" customFormat="1" ht="24">
      <c r="A13" s="147">
        <v>2</v>
      </c>
      <c r="B13" s="149" t="s">
        <v>405</v>
      </c>
      <c r="C13" s="152">
        <v>0.1</v>
      </c>
      <c r="D13" s="153"/>
      <c r="E13" s="153"/>
      <c r="F13" s="153"/>
      <c r="G13" s="152">
        <v>0.1</v>
      </c>
      <c r="H13" s="149" t="s">
        <v>406</v>
      </c>
      <c r="I13" s="154">
        <v>0.3</v>
      </c>
      <c r="J13" s="153"/>
      <c r="K13" s="153"/>
      <c r="L13" s="153"/>
      <c r="M13" s="152">
        <v>0.3</v>
      </c>
      <c r="N13" s="153"/>
      <c r="O13" s="166"/>
      <c r="P13" s="559"/>
      <c r="Q13" s="150"/>
      <c r="R13" s="150"/>
    </row>
    <row r="14" spans="1:18" s="560" customFormat="1" ht="24">
      <c r="A14" s="147">
        <v>3</v>
      </c>
      <c r="B14" s="149" t="s">
        <v>405</v>
      </c>
      <c r="C14" s="148">
        <v>0.17</v>
      </c>
      <c r="D14" s="148"/>
      <c r="E14" s="148"/>
      <c r="F14" s="148"/>
      <c r="G14" s="148">
        <v>0.17</v>
      </c>
      <c r="H14" s="149" t="s">
        <v>407</v>
      </c>
      <c r="I14" s="148">
        <v>0.3</v>
      </c>
      <c r="J14" s="148"/>
      <c r="K14" s="148"/>
      <c r="L14" s="148"/>
      <c r="M14" s="152">
        <v>0.3</v>
      </c>
      <c r="N14" s="148"/>
      <c r="O14" s="166"/>
      <c r="P14" s="559"/>
      <c r="Q14" s="150"/>
      <c r="R14" s="150"/>
    </row>
    <row r="15" spans="1:18" s="560" customFormat="1" ht="24">
      <c r="A15" s="143" t="s">
        <v>132</v>
      </c>
      <c r="B15" s="568" t="s">
        <v>408</v>
      </c>
      <c r="C15" s="144">
        <f>SUM(C16)</f>
        <v>5.84</v>
      </c>
      <c r="D15" s="144">
        <f aca="true" t="shared" si="2" ref="D15:N15">SUM(D16)</f>
        <v>0</v>
      </c>
      <c r="E15" s="144">
        <f t="shared" si="2"/>
        <v>0</v>
      </c>
      <c r="F15" s="144">
        <f t="shared" si="2"/>
        <v>0</v>
      </c>
      <c r="G15" s="144">
        <f t="shared" si="2"/>
        <v>5.84</v>
      </c>
      <c r="H15" s="151"/>
      <c r="I15" s="144">
        <f t="shared" si="2"/>
        <v>7</v>
      </c>
      <c r="J15" s="144">
        <f t="shared" si="2"/>
        <v>7</v>
      </c>
      <c r="K15" s="144">
        <f t="shared" si="2"/>
        <v>0</v>
      </c>
      <c r="L15" s="144">
        <f t="shared" si="2"/>
        <v>0</v>
      </c>
      <c r="M15" s="144">
        <f t="shared" si="2"/>
        <v>0</v>
      </c>
      <c r="N15" s="144">
        <f t="shared" si="2"/>
        <v>0</v>
      </c>
      <c r="O15" s="166"/>
      <c r="P15" s="559"/>
      <c r="Q15" s="150"/>
      <c r="R15" s="150"/>
    </row>
    <row r="16" spans="1:18" s="560" customFormat="1" ht="60">
      <c r="A16" s="147">
        <v>4</v>
      </c>
      <c r="B16" s="569" t="s">
        <v>409</v>
      </c>
      <c r="C16" s="148">
        <v>5.84</v>
      </c>
      <c r="D16" s="148"/>
      <c r="E16" s="148"/>
      <c r="F16" s="148"/>
      <c r="G16" s="148">
        <v>5.84</v>
      </c>
      <c r="H16" s="149" t="s">
        <v>410</v>
      </c>
      <c r="I16" s="106">
        <v>7</v>
      </c>
      <c r="J16" s="148">
        <v>7</v>
      </c>
      <c r="K16" s="148"/>
      <c r="L16" s="148"/>
      <c r="M16" s="148"/>
      <c r="N16" s="148"/>
      <c r="O16" s="575" t="s">
        <v>1548</v>
      </c>
      <c r="P16" s="559"/>
      <c r="Q16" s="150"/>
      <c r="R16" s="150"/>
    </row>
    <row r="17" spans="1:18" s="560" customFormat="1" ht="12">
      <c r="A17" s="143" t="s">
        <v>134</v>
      </c>
      <c r="B17" s="568" t="s">
        <v>411</v>
      </c>
      <c r="C17" s="144">
        <f>SUM(C18:C27)</f>
        <v>28.489999999999995</v>
      </c>
      <c r="D17" s="144">
        <f aca="true" t="shared" si="3" ref="D17:N17">SUM(D18:D27)</f>
        <v>2.3</v>
      </c>
      <c r="E17" s="144">
        <f t="shared" si="3"/>
        <v>0</v>
      </c>
      <c r="F17" s="144">
        <f t="shared" si="3"/>
        <v>0</v>
      </c>
      <c r="G17" s="144">
        <f t="shared" si="3"/>
        <v>26.189999999999998</v>
      </c>
      <c r="H17" s="151"/>
      <c r="I17" s="144">
        <f t="shared" si="3"/>
        <v>13.470000000000002</v>
      </c>
      <c r="J17" s="144">
        <f t="shared" si="3"/>
        <v>5.12</v>
      </c>
      <c r="K17" s="144">
        <f t="shared" si="3"/>
        <v>7.75</v>
      </c>
      <c r="L17" s="144">
        <f t="shared" si="3"/>
        <v>0.6</v>
      </c>
      <c r="M17" s="144">
        <f t="shared" si="3"/>
        <v>0</v>
      </c>
      <c r="N17" s="144">
        <f t="shared" si="3"/>
        <v>0</v>
      </c>
      <c r="O17" s="166"/>
      <c r="P17" s="559"/>
      <c r="Q17" s="150"/>
      <c r="R17" s="150"/>
    </row>
    <row r="18" spans="1:18" s="560" customFormat="1" ht="48">
      <c r="A18" s="147">
        <v>5</v>
      </c>
      <c r="B18" s="32" t="s">
        <v>412</v>
      </c>
      <c r="C18" s="106">
        <v>5.7</v>
      </c>
      <c r="D18" s="155">
        <v>1.7</v>
      </c>
      <c r="E18" s="155"/>
      <c r="F18" s="155"/>
      <c r="G18" s="156">
        <v>4</v>
      </c>
      <c r="H18" s="149" t="s">
        <v>413</v>
      </c>
      <c r="I18" s="156">
        <v>1.7</v>
      </c>
      <c r="J18" s="155">
        <v>1.7</v>
      </c>
      <c r="K18" s="155"/>
      <c r="L18" s="155"/>
      <c r="M18" s="155"/>
      <c r="N18" s="155"/>
      <c r="O18" s="575" t="s">
        <v>1549</v>
      </c>
      <c r="P18" s="559"/>
      <c r="Q18" s="150"/>
      <c r="R18" s="150"/>
    </row>
    <row r="19" spans="1:18" s="560" customFormat="1" ht="48">
      <c r="A19" s="147">
        <v>6</v>
      </c>
      <c r="B19" s="569" t="s">
        <v>414</v>
      </c>
      <c r="C19" s="148">
        <v>1.5</v>
      </c>
      <c r="D19" s="148"/>
      <c r="E19" s="148"/>
      <c r="F19" s="148"/>
      <c r="G19" s="148">
        <v>1.5</v>
      </c>
      <c r="H19" s="157" t="s">
        <v>415</v>
      </c>
      <c r="I19" s="156">
        <v>4</v>
      </c>
      <c r="J19" s="155"/>
      <c r="K19" s="155">
        <v>4</v>
      </c>
      <c r="L19" s="155"/>
      <c r="M19" s="155"/>
      <c r="N19" s="155"/>
      <c r="O19" s="575" t="s">
        <v>1550</v>
      </c>
      <c r="P19" s="559"/>
      <c r="Q19" s="150"/>
      <c r="R19" s="150"/>
    </row>
    <row r="20" spans="1:15" s="496" customFormat="1" ht="84">
      <c r="A20" s="147">
        <v>7</v>
      </c>
      <c r="B20" s="570" t="s">
        <v>430</v>
      </c>
      <c r="C20" s="158">
        <v>2.7</v>
      </c>
      <c r="D20" s="159"/>
      <c r="E20" s="159"/>
      <c r="F20" s="159"/>
      <c r="G20" s="159">
        <v>2.7</v>
      </c>
      <c r="H20" s="160" t="s">
        <v>1472</v>
      </c>
      <c r="I20" s="159">
        <v>3.42</v>
      </c>
      <c r="J20" s="159">
        <v>3.42</v>
      </c>
      <c r="K20" s="159"/>
      <c r="L20" s="159"/>
      <c r="M20" s="159"/>
      <c r="N20" s="159"/>
      <c r="O20" s="486" t="s">
        <v>1551</v>
      </c>
    </row>
    <row r="21" spans="1:18" s="560" customFormat="1" ht="108">
      <c r="A21" s="147">
        <v>8</v>
      </c>
      <c r="B21" s="571" t="s">
        <v>416</v>
      </c>
      <c r="C21" s="109">
        <v>15</v>
      </c>
      <c r="D21" s="161">
        <v>0.3</v>
      </c>
      <c r="E21" s="161"/>
      <c r="F21" s="161"/>
      <c r="G21" s="161">
        <f>+C21-D21</f>
        <v>14.7</v>
      </c>
      <c r="H21" s="149" t="s">
        <v>417</v>
      </c>
      <c r="I21" s="156">
        <v>1.5</v>
      </c>
      <c r="J21" s="155"/>
      <c r="K21" s="155">
        <v>1.5</v>
      </c>
      <c r="L21" s="155"/>
      <c r="M21" s="155"/>
      <c r="N21" s="155"/>
      <c r="O21" s="486" t="s">
        <v>1552</v>
      </c>
      <c r="P21" s="559"/>
      <c r="Q21" s="150"/>
      <c r="R21" s="150"/>
    </row>
    <row r="22" spans="1:18" s="560" customFormat="1" ht="24">
      <c r="A22" s="147">
        <v>9</v>
      </c>
      <c r="B22" s="32" t="s">
        <v>418</v>
      </c>
      <c r="C22" s="161">
        <v>0.4</v>
      </c>
      <c r="D22" s="341"/>
      <c r="E22" s="341"/>
      <c r="F22" s="341"/>
      <c r="G22" s="161">
        <v>0.4</v>
      </c>
      <c r="H22" s="149" t="s">
        <v>419</v>
      </c>
      <c r="I22" s="156">
        <v>0.5</v>
      </c>
      <c r="J22" s="155"/>
      <c r="K22" s="155">
        <v>0.5</v>
      </c>
      <c r="L22" s="155"/>
      <c r="M22" s="155"/>
      <c r="N22" s="155"/>
      <c r="O22" s="166"/>
      <c r="P22" s="559"/>
      <c r="Q22" s="150"/>
      <c r="R22" s="150"/>
    </row>
    <row r="23" spans="1:18" s="560" customFormat="1" ht="12">
      <c r="A23" s="147">
        <v>10</v>
      </c>
      <c r="B23" s="569" t="s">
        <v>420</v>
      </c>
      <c r="C23" s="148">
        <v>0.9</v>
      </c>
      <c r="D23" s="148">
        <v>0.3</v>
      </c>
      <c r="E23" s="148"/>
      <c r="F23" s="148"/>
      <c r="G23" s="148">
        <v>0.6</v>
      </c>
      <c r="H23" s="149" t="s">
        <v>421</v>
      </c>
      <c r="I23" s="156">
        <v>0.8</v>
      </c>
      <c r="J23" s="155"/>
      <c r="K23" s="155">
        <v>0.8</v>
      </c>
      <c r="L23" s="155"/>
      <c r="M23" s="155"/>
      <c r="N23" s="155"/>
      <c r="O23" s="166"/>
      <c r="P23" s="559"/>
      <c r="Q23" s="150"/>
      <c r="R23" s="150"/>
    </row>
    <row r="24" spans="1:18" s="560" customFormat="1" ht="36">
      <c r="A24" s="147">
        <v>11</v>
      </c>
      <c r="B24" s="569" t="s">
        <v>422</v>
      </c>
      <c r="C24" s="148">
        <v>0.24</v>
      </c>
      <c r="D24" s="148"/>
      <c r="E24" s="148"/>
      <c r="F24" s="148"/>
      <c r="G24" s="148">
        <v>0.24</v>
      </c>
      <c r="H24" s="149" t="s">
        <v>423</v>
      </c>
      <c r="I24" s="148">
        <v>0.6</v>
      </c>
      <c r="J24" s="148"/>
      <c r="K24" s="148"/>
      <c r="L24" s="148">
        <v>0.6</v>
      </c>
      <c r="M24" s="155"/>
      <c r="N24" s="155"/>
      <c r="O24" s="166"/>
      <c r="P24" s="559"/>
      <c r="Q24" s="150"/>
      <c r="R24" s="150"/>
    </row>
    <row r="25" spans="1:18" s="560" customFormat="1" ht="48">
      <c r="A25" s="147">
        <v>12</v>
      </c>
      <c r="B25" s="149" t="s">
        <v>425</v>
      </c>
      <c r="C25" s="152">
        <v>0.2</v>
      </c>
      <c r="D25" s="153"/>
      <c r="E25" s="153"/>
      <c r="F25" s="153"/>
      <c r="G25" s="153">
        <v>0.2</v>
      </c>
      <c r="H25" s="149" t="s">
        <v>426</v>
      </c>
      <c r="I25" s="154">
        <f>J25+K25+L25+M25+N25</f>
        <v>0.25</v>
      </c>
      <c r="J25" s="153"/>
      <c r="K25" s="152">
        <v>0.25</v>
      </c>
      <c r="L25" s="155"/>
      <c r="M25" s="155"/>
      <c r="N25" s="155"/>
      <c r="O25" s="166"/>
      <c r="P25" s="559"/>
      <c r="Q25" s="150"/>
      <c r="R25" s="150"/>
    </row>
    <row r="26" spans="1:18" s="560" customFormat="1" ht="24">
      <c r="A26" s="147">
        <v>13</v>
      </c>
      <c r="B26" s="149" t="s">
        <v>427</v>
      </c>
      <c r="C26" s="152">
        <v>1.8</v>
      </c>
      <c r="D26" s="152"/>
      <c r="E26" s="152"/>
      <c r="F26" s="152"/>
      <c r="G26" s="152">
        <v>1.8</v>
      </c>
      <c r="H26" s="149" t="s">
        <v>428</v>
      </c>
      <c r="I26" s="156">
        <v>0.3</v>
      </c>
      <c r="J26" s="155"/>
      <c r="K26" s="155">
        <v>0.3</v>
      </c>
      <c r="L26" s="155"/>
      <c r="M26" s="155"/>
      <c r="N26" s="155"/>
      <c r="O26" s="166"/>
      <c r="P26" s="559"/>
      <c r="Q26" s="150"/>
      <c r="R26" s="150"/>
    </row>
    <row r="27" spans="1:18" s="560" customFormat="1" ht="36">
      <c r="A27" s="147">
        <v>14</v>
      </c>
      <c r="B27" s="149" t="s">
        <v>429</v>
      </c>
      <c r="C27" s="152">
        <v>0.05</v>
      </c>
      <c r="D27" s="152"/>
      <c r="E27" s="152"/>
      <c r="F27" s="152"/>
      <c r="G27" s="152">
        <v>0.05</v>
      </c>
      <c r="H27" s="149" t="s">
        <v>424</v>
      </c>
      <c r="I27" s="156">
        <v>0.4</v>
      </c>
      <c r="J27" s="155"/>
      <c r="K27" s="155">
        <v>0.4</v>
      </c>
      <c r="L27" s="155"/>
      <c r="M27" s="155"/>
      <c r="N27" s="155"/>
      <c r="O27" s="166" t="s">
        <v>1553</v>
      </c>
      <c r="P27" s="559"/>
      <c r="Q27" s="150"/>
      <c r="R27" s="150"/>
    </row>
    <row r="28" spans="1:18" s="560" customFormat="1" ht="12">
      <c r="A28" s="143" t="s">
        <v>139</v>
      </c>
      <c r="B28" s="568" t="s">
        <v>431</v>
      </c>
      <c r="C28" s="144">
        <f>SUM(C29:C34)</f>
        <v>15</v>
      </c>
      <c r="D28" s="144">
        <f aca="true" t="shared" si="4" ref="D28:N28">SUM(D29:D34)</f>
        <v>3.8</v>
      </c>
      <c r="E28" s="144">
        <f t="shared" si="4"/>
        <v>0</v>
      </c>
      <c r="F28" s="144">
        <f t="shared" si="4"/>
        <v>0</v>
      </c>
      <c r="G28" s="144">
        <f t="shared" si="4"/>
        <v>11.2</v>
      </c>
      <c r="H28" s="151"/>
      <c r="I28" s="144">
        <f t="shared" si="4"/>
        <v>15.600000000000001</v>
      </c>
      <c r="J28" s="144">
        <f t="shared" si="4"/>
        <v>15</v>
      </c>
      <c r="K28" s="144">
        <f t="shared" si="4"/>
        <v>0.6</v>
      </c>
      <c r="L28" s="144">
        <f t="shared" si="4"/>
        <v>0</v>
      </c>
      <c r="M28" s="144">
        <f t="shared" si="4"/>
        <v>0</v>
      </c>
      <c r="N28" s="144">
        <f t="shared" si="4"/>
        <v>0</v>
      </c>
      <c r="O28" s="166"/>
      <c r="P28" s="559"/>
      <c r="Q28" s="150"/>
      <c r="R28" s="150"/>
    </row>
    <row r="29" spans="1:18" s="560" customFormat="1" ht="24" customHeight="1">
      <c r="A29" s="147">
        <v>15</v>
      </c>
      <c r="B29" s="571" t="s">
        <v>432</v>
      </c>
      <c r="C29" s="109">
        <v>1</v>
      </c>
      <c r="D29" s="161"/>
      <c r="E29" s="161"/>
      <c r="F29" s="161"/>
      <c r="G29" s="161">
        <v>1</v>
      </c>
      <c r="H29" s="149" t="s">
        <v>433</v>
      </c>
      <c r="I29" s="109">
        <v>0.6</v>
      </c>
      <c r="J29" s="161"/>
      <c r="K29" s="161">
        <v>0.6</v>
      </c>
      <c r="L29" s="161"/>
      <c r="M29" s="566"/>
      <c r="N29" s="566"/>
      <c r="O29" s="712" t="s">
        <v>1554</v>
      </c>
      <c r="P29" s="559"/>
      <c r="Q29" s="150"/>
      <c r="R29" s="150"/>
    </row>
    <row r="30" spans="1:18" s="560" customFormat="1" ht="48">
      <c r="A30" s="147">
        <v>16</v>
      </c>
      <c r="B30" s="571" t="s">
        <v>434</v>
      </c>
      <c r="C30" s="109">
        <v>3</v>
      </c>
      <c r="D30" s="161"/>
      <c r="E30" s="161"/>
      <c r="F30" s="161"/>
      <c r="G30" s="161">
        <v>3</v>
      </c>
      <c r="H30" s="149" t="s">
        <v>435</v>
      </c>
      <c r="I30" s="109">
        <v>2</v>
      </c>
      <c r="J30" s="161">
        <v>2</v>
      </c>
      <c r="K30" s="161"/>
      <c r="L30" s="161"/>
      <c r="M30" s="566"/>
      <c r="N30" s="566"/>
      <c r="O30" s="712"/>
      <c r="P30" s="559"/>
      <c r="Q30" s="150"/>
      <c r="R30" s="150"/>
    </row>
    <row r="31" spans="1:18" s="560" customFormat="1" ht="84">
      <c r="A31" s="147">
        <v>17</v>
      </c>
      <c r="B31" s="571" t="s">
        <v>436</v>
      </c>
      <c r="C31" s="109">
        <v>2</v>
      </c>
      <c r="D31" s="161">
        <v>0.5</v>
      </c>
      <c r="E31" s="161"/>
      <c r="F31" s="161"/>
      <c r="G31" s="161">
        <v>1.5</v>
      </c>
      <c r="H31" s="149" t="s">
        <v>437</v>
      </c>
      <c r="I31" s="109">
        <v>2.6</v>
      </c>
      <c r="J31" s="161">
        <v>2.6</v>
      </c>
      <c r="K31" s="566"/>
      <c r="L31" s="566"/>
      <c r="M31" s="566"/>
      <c r="N31" s="342"/>
      <c r="O31" s="712"/>
      <c r="P31" s="559"/>
      <c r="Q31" s="150"/>
      <c r="R31" s="150"/>
    </row>
    <row r="32" spans="1:18" s="560" customFormat="1" ht="84">
      <c r="A32" s="147">
        <v>18</v>
      </c>
      <c r="B32" s="571" t="s">
        <v>436</v>
      </c>
      <c r="C32" s="109">
        <v>3.5</v>
      </c>
      <c r="D32" s="161">
        <v>2</v>
      </c>
      <c r="E32" s="161"/>
      <c r="F32" s="161"/>
      <c r="G32" s="161">
        <v>1.5</v>
      </c>
      <c r="H32" s="149" t="s">
        <v>438</v>
      </c>
      <c r="I32" s="109">
        <v>3.6</v>
      </c>
      <c r="J32" s="161">
        <v>3.6</v>
      </c>
      <c r="K32" s="566"/>
      <c r="L32" s="566"/>
      <c r="M32" s="566"/>
      <c r="N32" s="342"/>
      <c r="O32" s="712"/>
      <c r="P32" s="559"/>
      <c r="Q32" s="150"/>
      <c r="R32" s="150"/>
    </row>
    <row r="33" spans="1:18" s="560" customFormat="1" ht="84">
      <c r="A33" s="147">
        <v>19</v>
      </c>
      <c r="B33" s="571" t="s">
        <v>436</v>
      </c>
      <c r="C33" s="109">
        <v>0.5</v>
      </c>
      <c r="D33" s="161">
        <v>0.3</v>
      </c>
      <c r="E33" s="161"/>
      <c r="F33" s="161"/>
      <c r="G33" s="161">
        <v>0.2</v>
      </c>
      <c r="H33" s="149" t="s">
        <v>439</v>
      </c>
      <c r="I33" s="109">
        <v>0.8</v>
      </c>
      <c r="J33" s="161">
        <v>0.8</v>
      </c>
      <c r="K33" s="566"/>
      <c r="L33" s="566"/>
      <c r="M33" s="566"/>
      <c r="N33" s="342"/>
      <c r="O33" s="712"/>
      <c r="P33" s="559"/>
      <c r="Q33" s="150"/>
      <c r="R33" s="150"/>
    </row>
    <row r="34" spans="1:18" s="560" customFormat="1" ht="48">
      <c r="A34" s="147">
        <v>20</v>
      </c>
      <c r="B34" s="571" t="s">
        <v>1456</v>
      </c>
      <c r="C34" s="109">
        <v>5</v>
      </c>
      <c r="D34" s="161">
        <v>1</v>
      </c>
      <c r="E34" s="161"/>
      <c r="F34" s="161"/>
      <c r="G34" s="161">
        <v>4</v>
      </c>
      <c r="H34" s="149" t="s">
        <v>1457</v>
      </c>
      <c r="I34" s="109">
        <v>6</v>
      </c>
      <c r="J34" s="161">
        <v>6</v>
      </c>
      <c r="K34" s="566"/>
      <c r="L34" s="566"/>
      <c r="M34" s="566"/>
      <c r="N34" s="342"/>
      <c r="O34" s="712"/>
      <c r="P34" s="559"/>
      <c r="Q34" s="150"/>
      <c r="R34" s="150"/>
    </row>
    <row r="35" spans="1:18" s="560" customFormat="1" ht="24">
      <c r="A35" s="143" t="s">
        <v>141</v>
      </c>
      <c r="B35" s="568" t="s">
        <v>440</v>
      </c>
      <c r="C35" s="144">
        <f>SUM(C36:C38)</f>
        <v>0.45</v>
      </c>
      <c r="D35" s="144">
        <f aca="true" t="shared" si="5" ref="D35:N35">SUM(D36:D38)</f>
        <v>0</v>
      </c>
      <c r="E35" s="144">
        <f t="shared" si="5"/>
        <v>0</v>
      </c>
      <c r="F35" s="144">
        <f t="shared" si="5"/>
        <v>0</v>
      </c>
      <c r="G35" s="144">
        <f t="shared" si="5"/>
        <v>0.45</v>
      </c>
      <c r="H35" s="151"/>
      <c r="I35" s="144">
        <f t="shared" si="5"/>
        <v>0.5</v>
      </c>
      <c r="J35" s="144">
        <f t="shared" si="5"/>
        <v>0</v>
      </c>
      <c r="K35" s="144">
        <f t="shared" si="5"/>
        <v>0</v>
      </c>
      <c r="L35" s="144">
        <f t="shared" si="5"/>
        <v>0</v>
      </c>
      <c r="M35" s="144">
        <f t="shared" si="5"/>
        <v>0.5</v>
      </c>
      <c r="N35" s="144">
        <f t="shared" si="5"/>
        <v>0</v>
      </c>
      <c r="O35" s="166"/>
      <c r="P35" s="559"/>
      <c r="Q35" s="150"/>
      <c r="R35" s="150"/>
    </row>
    <row r="36" spans="1:18" s="560" customFormat="1" ht="24">
      <c r="A36" s="147">
        <v>21</v>
      </c>
      <c r="B36" s="149" t="s">
        <v>441</v>
      </c>
      <c r="C36" s="152">
        <v>0.2</v>
      </c>
      <c r="D36" s="152"/>
      <c r="E36" s="152"/>
      <c r="F36" s="152"/>
      <c r="G36" s="152">
        <v>0.2</v>
      </c>
      <c r="H36" s="149" t="s">
        <v>442</v>
      </c>
      <c r="I36" s="154">
        <v>0.2</v>
      </c>
      <c r="J36" s="162"/>
      <c r="K36" s="152"/>
      <c r="L36" s="152"/>
      <c r="M36" s="152">
        <v>0.2</v>
      </c>
      <c r="N36" s="162"/>
      <c r="O36" s="166"/>
      <c r="P36" s="559"/>
      <c r="Q36" s="150"/>
      <c r="R36" s="150"/>
    </row>
    <row r="37" spans="1:18" s="560" customFormat="1" ht="24">
      <c r="A37" s="147">
        <v>22</v>
      </c>
      <c r="B37" s="149" t="s">
        <v>443</v>
      </c>
      <c r="C37" s="152">
        <v>0.2</v>
      </c>
      <c r="D37" s="152"/>
      <c r="E37" s="152"/>
      <c r="F37" s="152"/>
      <c r="G37" s="152">
        <v>0.2</v>
      </c>
      <c r="H37" s="149" t="s">
        <v>444</v>
      </c>
      <c r="I37" s="154">
        <v>0.2</v>
      </c>
      <c r="J37" s="162"/>
      <c r="K37" s="152"/>
      <c r="L37" s="152"/>
      <c r="M37" s="152">
        <v>0.2</v>
      </c>
      <c r="N37" s="162"/>
      <c r="O37" s="166"/>
      <c r="P37" s="559"/>
      <c r="Q37" s="150"/>
      <c r="R37" s="150"/>
    </row>
    <row r="38" spans="1:18" s="560" customFormat="1" ht="24">
      <c r="A38" s="147">
        <v>23</v>
      </c>
      <c r="B38" s="149" t="s">
        <v>445</v>
      </c>
      <c r="C38" s="152">
        <v>0.05</v>
      </c>
      <c r="D38" s="152"/>
      <c r="E38" s="152"/>
      <c r="F38" s="152"/>
      <c r="G38" s="152">
        <v>0.05</v>
      </c>
      <c r="H38" s="149" t="s">
        <v>446</v>
      </c>
      <c r="I38" s="154">
        <v>0.1</v>
      </c>
      <c r="J38" s="162"/>
      <c r="K38" s="152"/>
      <c r="L38" s="152"/>
      <c r="M38" s="152">
        <v>0.1</v>
      </c>
      <c r="N38" s="162"/>
      <c r="O38" s="166"/>
      <c r="P38" s="559"/>
      <c r="Q38" s="150"/>
      <c r="R38" s="150"/>
    </row>
    <row r="39" spans="1:18" s="560" customFormat="1" ht="24">
      <c r="A39" s="143" t="s">
        <v>143</v>
      </c>
      <c r="B39" s="568" t="s">
        <v>82</v>
      </c>
      <c r="C39" s="144">
        <f>SUM(C40:C42)</f>
        <v>3</v>
      </c>
      <c r="D39" s="144">
        <f aca="true" t="shared" si="6" ref="D39:N39">SUM(D40:D42)</f>
        <v>0</v>
      </c>
      <c r="E39" s="144">
        <f t="shared" si="6"/>
        <v>0</v>
      </c>
      <c r="F39" s="144">
        <f t="shared" si="6"/>
        <v>0</v>
      </c>
      <c r="G39" s="144">
        <f t="shared" si="6"/>
        <v>3</v>
      </c>
      <c r="H39" s="151"/>
      <c r="I39" s="144">
        <f t="shared" si="6"/>
        <v>1</v>
      </c>
      <c r="J39" s="144">
        <f t="shared" si="6"/>
        <v>0</v>
      </c>
      <c r="K39" s="144">
        <f t="shared" si="6"/>
        <v>0</v>
      </c>
      <c r="L39" s="144">
        <f t="shared" si="6"/>
        <v>0.6</v>
      </c>
      <c r="M39" s="144">
        <f t="shared" si="6"/>
        <v>0.4</v>
      </c>
      <c r="N39" s="144">
        <f t="shared" si="6"/>
        <v>0</v>
      </c>
      <c r="O39" s="166"/>
      <c r="P39" s="559"/>
      <c r="Q39" s="150"/>
      <c r="R39" s="150"/>
    </row>
    <row r="40" spans="1:18" s="560" customFormat="1" ht="48">
      <c r="A40" s="147">
        <v>24</v>
      </c>
      <c r="B40" s="149" t="s">
        <v>447</v>
      </c>
      <c r="C40" s="152">
        <v>1</v>
      </c>
      <c r="D40" s="152"/>
      <c r="E40" s="153"/>
      <c r="F40" s="153"/>
      <c r="G40" s="152">
        <v>1</v>
      </c>
      <c r="H40" s="149" t="s">
        <v>448</v>
      </c>
      <c r="I40" s="154">
        <v>0.2</v>
      </c>
      <c r="J40" s="153"/>
      <c r="K40" s="153"/>
      <c r="L40" s="153"/>
      <c r="M40" s="153">
        <v>0.2</v>
      </c>
      <c r="N40" s="153"/>
      <c r="O40" s="166"/>
      <c r="P40" s="559"/>
      <c r="Q40" s="150"/>
      <c r="R40" s="150"/>
    </row>
    <row r="41" spans="1:18" s="560" customFormat="1" ht="24">
      <c r="A41" s="147">
        <v>25</v>
      </c>
      <c r="B41" s="569" t="s">
        <v>449</v>
      </c>
      <c r="C41" s="148">
        <v>1.5</v>
      </c>
      <c r="D41" s="148"/>
      <c r="E41" s="148"/>
      <c r="F41" s="148"/>
      <c r="G41" s="148">
        <v>1.5</v>
      </c>
      <c r="H41" s="149" t="s">
        <v>421</v>
      </c>
      <c r="I41" s="148">
        <v>0.6</v>
      </c>
      <c r="J41" s="148"/>
      <c r="K41" s="148"/>
      <c r="L41" s="148">
        <v>0.6</v>
      </c>
      <c r="M41" s="148"/>
      <c r="N41" s="148"/>
      <c r="O41" s="166" t="s">
        <v>1555</v>
      </c>
      <c r="P41" s="559"/>
      <c r="Q41" s="150"/>
      <c r="R41" s="150"/>
    </row>
    <row r="42" spans="1:18" s="560" customFormat="1" ht="24">
      <c r="A42" s="147">
        <v>26</v>
      </c>
      <c r="B42" s="149" t="s">
        <v>447</v>
      </c>
      <c r="C42" s="152">
        <v>0.5</v>
      </c>
      <c r="D42" s="152"/>
      <c r="E42" s="152"/>
      <c r="F42" s="152"/>
      <c r="G42" s="152">
        <v>0.5</v>
      </c>
      <c r="H42" s="149" t="s">
        <v>450</v>
      </c>
      <c r="I42" s="154">
        <v>0.2</v>
      </c>
      <c r="J42" s="162"/>
      <c r="K42" s="152"/>
      <c r="L42" s="152"/>
      <c r="M42" s="152">
        <v>0.2</v>
      </c>
      <c r="N42" s="162"/>
      <c r="O42" s="166"/>
      <c r="P42" s="559"/>
      <c r="Q42" s="150"/>
      <c r="R42" s="150"/>
    </row>
    <row r="43" spans="1:18" s="560" customFormat="1" ht="36">
      <c r="A43" s="143" t="s">
        <v>147</v>
      </c>
      <c r="B43" s="568" t="s">
        <v>451</v>
      </c>
      <c r="C43" s="144">
        <f>SUM(C44:C45)</f>
        <v>6</v>
      </c>
      <c r="D43" s="144">
        <f aca="true" t="shared" si="7" ref="D43:N43">SUM(D44:D45)</f>
        <v>0</v>
      </c>
      <c r="E43" s="144">
        <f t="shared" si="7"/>
        <v>0</v>
      </c>
      <c r="F43" s="144">
        <f t="shared" si="7"/>
        <v>0</v>
      </c>
      <c r="G43" s="144">
        <f t="shared" si="7"/>
        <v>6</v>
      </c>
      <c r="H43" s="151"/>
      <c r="I43" s="144">
        <f t="shared" si="7"/>
        <v>0.6000000000000001</v>
      </c>
      <c r="J43" s="144">
        <f t="shared" si="7"/>
        <v>0</v>
      </c>
      <c r="K43" s="144">
        <f t="shared" si="7"/>
        <v>0</v>
      </c>
      <c r="L43" s="144">
        <f t="shared" si="7"/>
        <v>0.6000000000000001</v>
      </c>
      <c r="M43" s="144">
        <f t="shared" si="7"/>
        <v>0</v>
      </c>
      <c r="N43" s="144">
        <f t="shared" si="7"/>
        <v>0</v>
      </c>
      <c r="O43" s="166"/>
      <c r="P43" s="559"/>
      <c r="Q43" s="150"/>
      <c r="R43" s="150"/>
    </row>
    <row r="44" spans="1:18" s="560" customFormat="1" ht="36">
      <c r="A44" s="147">
        <v>27</v>
      </c>
      <c r="B44" s="149" t="s">
        <v>452</v>
      </c>
      <c r="C44" s="152">
        <v>1</v>
      </c>
      <c r="D44" s="153"/>
      <c r="E44" s="153"/>
      <c r="F44" s="153"/>
      <c r="G44" s="152">
        <v>1</v>
      </c>
      <c r="H44" s="149" t="s">
        <v>1480</v>
      </c>
      <c r="I44" s="154">
        <v>0.2</v>
      </c>
      <c r="J44" s="153"/>
      <c r="K44" s="153"/>
      <c r="L44" s="153">
        <v>0.2</v>
      </c>
      <c r="M44" s="152"/>
      <c r="N44" s="153"/>
      <c r="O44" s="166"/>
      <c r="P44" s="559"/>
      <c r="Q44" s="150"/>
      <c r="R44" s="150"/>
    </row>
    <row r="45" spans="1:18" s="560" customFormat="1" ht="24">
      <c r="A45" s="147">
        <v>28</v>
      </c>
      <c r="B45" s="149" t="s">
        <v>452</v>
      </c>
      <c r="C45" s="152">
        <v>5</v>
      </c>
      <c r="D45" s="152"/>
      <c r="E45" s="152"/>
      <c r="F45" s="152"/>
      <c r="G45" s="152">
        <v>5</v>
      </c>
      <c r="H45" s="149" t="s">
        <v>453</v>
      </c>
      <c r="I45" s="154">
        <v>0.4</v>
      </c>
      <c r="J45" s="162"/>
      <c r="K45" s="152"/>
      <c r="L45" s="152">
        <v>0.4</v>
      </c>
      <c r="M45" s="162"/>
      <c r="N45" s="162"/>
      <c r="O45" s="166"/>
      <c r="P45" s="559"/>
      <c r="Q45" s="150"/>
      <c r="R45" s="150"/>
    </row>
    <row r="46" spans="1:18" s="565" customFormat="1" ht="12.75" thickBot="1">
      <c r="A46" s="163"/>
      <c r="B46" s="572" t="s">
        <v>5</v>
      </c>
      <c r="C46" s="164">
        <f>C10+C12+C15+C17+C28+C35+C39+C43</f>
        <v>59.629999999999995</v>
      </c>
      <c r="D46" s="164">
        <f aca="true" t="shared" si="8" ref="D46:N46">D10+D12+D15+D17+D28+D35+D39+D43</f>
        <v>6.1</v>
      </c>
      <c r="E46" s="164">
        <f t="shared" si="8"/>
        <v>0</v>
      </c>
      <c r="F46" s="164">
        <f t="shared" si="8"/>
        <v>0</v>
      </c>
      <c r="G46" s="164">
        <f t="shared" si="8"/>
        <v>53.53</v>
      </c>
      <c r="H46" s="574"/>
      <c r="I46" s="164">
        <f t="shared" si="8"/>
        <v>39.050000000000004</v>
      </c>
      <c r="J46" s="164">
        <f t="shared" si="8"/>
        <v>27.12</v>
      </c>
      <c r="K46" s="164">
        <f t="shared" si="8"/>
        <v>8.35</v>
      </c>
      <c r="L46" s="164">
        <f t="shared" si="8"/>
        <v>1.8</v>
      </c>
      <c r="M46" s="164">
        <f t="shared" si="8"/>
        <v>1.7799999999999998</v>
      </c>
      <c r="N46" s="164">
        <f t="shared" si="8"/>
        <v>0</v>
      </c>
      <c r="O46" s="165"/>
      <c r="P46" s="564"/>
      <c r="Q46" s="146"/>
      <c r="R46" s="146"/>
    </row>
    <row r="47" ht="8.25" customHeight="1" thickTop="1"/>
    <row r="48" spans="1:15" ht="18.75">
      <c r="A48" s="629" t="s">
        <v>1841</v>
      </c>
      <c r="B48" s="629"/>
      <c r="C48" s="629"/>
      <c r="D48" s="629"/>
      <c r="E48" s="629"/>
      <c r="F48" s="629"/>
      <c r="G48" s="629"/>
      <c r="H48" s="629"/>
      <c r="I48" s="629"/>
      <c r="J48" s="629"/>
      <c r="K48" s="629"/>
      <c r="L48" s="629"/>
      <c r="M48" s="629"/>
      <c r="N48" s="629"/>
      <c r="O48" s="629"/>
    </row>
  </sheetData>
  <sheetProtection/>
  <mergeCells count="18">
    <mergeCell ref="A1:E1"/>
    <mergeCell ref="I1:O1"/>
    <mergeCell ref="A2:E2"/>
    <mergeCell ref="I2:O2"/>
    <mergeCell ref="A5:O5"/>
    <mergeCell ref="H7:H8"/>
    <mergeCell ref="A6:O6"/>
    <mergeCell ref="I7:I8"/>
    <mergeCell ref="J7:N7"/>
    <mergeCell ref="A48:O48"/>
    <mergeCell ref="O7:O8"/>
    <mergeCell ref="A4:O4"/>
    <mergeCell ref="Q7:Q9"/>
    <mergeCell ref="A7:A8"/>
    <mergeCell ref="B7:B8"/>
    <mergeCell ref="C7:C8"/>
    <mergeCell ref="D7:G7"/>
    <mergeCell ref="O29:O34"/>
  </mergeCells>
  <conditionalFormatting sqref="H40:I42 H44:I45 B40:B42 B44:B45 B36:B38 H36:I38 H29:H34 I24:I25 H18 H16 H13:I14 H21:H27 B23:B27 B13:B14 H11:I11 B11">
    <cfRule type="cellIs" priority="1" dxfId="0" operator="equal" stopIfTrue="1">
      <formula>0</formula>
    </cfRule>
    <cfRule type="cellIs" priority="2" dxfId="1" operator="equal" stopIfTrue="1">
      <formula>0</formula>
    </cfRule>
    <cfRule type="cellIs" priority="3" dxfId="0" operator="equal" stopIfTrue="1">
      <formula>0</formula>
    </cfRule>
  </conditionalFormatting>
  <printOptions/>
  <pageMargins left="0.38" right="0.2" top="0.63" bottom="0.45" header="0.44" footer="0.16"/>
  <pageSetup horizontalDpi="600" verticalDpi="600" orientation="landscape" paperSize="9"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Q100"/>
  <sheetViews>
    <sheetView tabSelected="1" zoomScale="115" zoomScaleNormal="115" zoomScalePageLayoutView="0" workbookViewId="0" topLeftCell="A95">
      <selection activeCell="C99" sqref="C99"/>
    </sheetView>
  </sheetViews>
  <sheetFormatPr defaultColWidth="7.8515625" defaultRowHeight="12.75"/>
  <cols>
    <col min="1" max="1" width="4.57421875" style="408" customWidth="1"/>
    <col min="2" max="2" width="16.28125" style="552" customWidth="1"/>
    <col min="3" max="3" width="8.00390625" style="408" customWidth="1"/>
    <col min="4" max="4" width="6.00390625" style="408" customWidth="1"/>
    <col min="5" max="5" width="5.7109375" style="408" customWidth="1"/>
    <col min="6" max="6" width="6.57421875" style="408" customWidth="1"/>
    <col min="7" max="7" width="6.00390625" style="408" customWidth="1"/>
    <col min="8" max="8" width="22.00390625" style="552" customWidth="1"/>
    <col min="9" max="9" width="9.57421875" style="408" customWidth="1"/>
    <col min="10" max="10" width="5.8515625" style="408" customWidth="1"/>
    <col min="11" max="11" width="6.8515625" style="408" customWidth="1"/>
    <col min="12" max="12" width="7.57421875" style="408" customWidth="1"/>
    <col min="13" max="13" width="7.140625" style="408" customWidth="1"/>
    <col min="14" max="14" width="7.57421875" style="408" customWidth="1"/>
    <col min="15" max="15" width="23.421875" style="552" customWidth="1"/>
    <col min="16" max="16" width="7.8515625" style="408" customWidth="1"/>
    <col min="17" max="17" width="7.8515625" style="409" customWidth="1"/>
    <col min="18" max="16384" width="7.8515625" style="408" customWidth="1"/>
  </cols>
  <sheetData>
    <row r="1" spans="1:15" ht="16.5">
      <c r="A1" s="679" t="s">
        <v>1806</v>
      </c>
      <c r="B1" s="679"/>
      <c r="C1" s="679"/>
      <c r="D1" s="679"/>
      <c r="E1" s="679"/>
      <c r="F1" s="383"/>
      <c r="G1" s="383"/>
      <c r="H1" s="462"/>
      <c r="I1" s="679" t="s">
        <v>1807</v>
      </c>
      <c r="J1" s="679"/>
      <c r="K1" s="679"/>
      <c r="L1" s="679"/>
      <c r="M1" s="679"/>
      <c r="N1" s="679"/>
      <c r="O1" s="679"/>
    </row>
    <row r="2" spans="1:15" ht="16.5">
      <c r="A2" s="679" t="s">
        <v>1810</v>
      </c>
      <c r="B2" s="679"/>
      <c r="C2" s="679"/>
      <c r="D2" s="679"/>
      <c r="E2" s="679"/>
      <c r="F2" s="383"/>
      <c r="G2" s="383"/>
      <c r="H2" s="462"/>
      <c r="I2" s="679" t="s">
        <v>1808</v>
      </c>
      <c r="J2" s="679"/>
      <c r="K2" s="679"/>
      <c r="L2" s="679"/>
      <c r="M2" s="679"/>
      <c r="N2" s="679"/>
      <c r="O2" s="679"/>
    </row>
    <row r="3" spans="1:15" ht="16.5">
      <c r="A3" s="602"/>
      <c r="B3" s="602"/>
      <c r="C3" s="602"/>
      <c r="D3" s="602"/>
      <c r="E3" s="602"/>
      <c r="F3" s="383"/>
      <c r="G3" s="383"/>
      <c r="H3" s="462"/>
      <c r="I3" s="602"/>
      <c r="J3" s="602"/>
      <c r="K3" s="602"/>
      <c r="L3" s="602"/>
      <c r="M3" s="602"/>
      <c r="N3" s="602"/>
      <c r="O3" s="602"/>
    </row>
    <row r="4" spans="1:15" s="410" customFormat="1" ht="21" customHeight="1">
      <c r="A4" s="607" t="s">
        <v>1839</v>
      </c>
      <c r="B4" s="614"/>
      <c r="C4" s="614"/>
      <c r="D4" s="614"/>
      <c r="E4" s="614"/>
      <c r="F4" s="614"/>
      <c r="G4" s="614"/>
      <c r="H4" s="614"/>
      <c r="I4" s="614"/>
      <c r="J4" s="614"/>
      <c r="K4" s="614"/>
      <c r="L4" s="614"/>
      <c r="M4" s="614"/>
      <c r="N4" s="614"/>
      <c r="O4" s="614"/>
    </row>
    <row r="5" spans="1:15" s="410" customFormat="1" ht="21" customHeight="1">
      <c r="A5" s="698" t="s">
        <v>1826</v>
      </c>
      <c r="B5" s="698"/>
      <c r="C5" s="698"/>
      <c r="D5" s="698"/>
      <c r="E5" s="698"/>
      <c r="F5" s="698"/>
      <c r="G5" s="698"/>
      <c r="H5" s="698"/>
      <c r="I5" s="698"/>
      <c r="J5" s="698"/>
      <c r="K5" s="698"/>
      <c r="L5" s="698"/>
      <c r="M5" s="698"/>
      <c r="N5" s="698"/>
      <c r="O5" s="698"/>
    </row>
    <row r="6" spans="1:17" ht="21" customHeight="1" thickBot="1">
      <c r="A6" s="680" t="s">
        <v>1819</v>
      </c>
      <c r="B6" s="680"/>
      <c r="C6" s="680"/>
      <c r="D6" s="680"/>
      <c r="E6" s="680"/>
      <c r="F6" s="680"/>
      <c r="G6" s="680"/>
      <c r="H6" s="680"/>
      <c r="I6" s="680"/>
      <c r="J6" s="680"/>
      <c r="K6" s="680"/>
      <c r="L6" s="680"/>
      <c r="M6" s="680"/>
      <c r="N6" s="680"/>
      <c r="O6" s="680"/>
      <c r="P6" s="576"/>
      <c r="Q6" s="577"/>
    </row>
    <row r="7" spans="1:17" s="546" customFormat="1" ht="27" customHeight="1" thickTop="1">
      <c r="A7" s="714" t="s">
        <v>0</v>
      </c>
      <c r="B7" s="627" t="s">
        <v>10</v>
      </c>
      <c r="C7" s="627" t="s">
        <v>13</v>
      </c>
      <c r="D7" s="627" t="s">
        <v>716</v>
      </c>
      <c r="E7" s="627"/>
      <c r="F7" s="627"/>
      <c r="G7" s="627"/>
      <c r="H7" s="627" t="s">
        <v>12</v>
      </c>
      <c r="I7" s="627" t="s">
        <v>38</v>
      </c>
      <c r="J7" s="627" t="s">
        <v>41</v>
      </c>
      <c r="K7" s="627"/>
      <c r="L7" s="627"/>
      <c r="M7" s="627"/>
      <c r="N7" s="627"/>
      <c r="O7" s="630" t="s">
        <v>4</v>
      </c>
      <c r="Q7" s="578"/>
    </row>
    <row r="8" spans="1:17" s="546" customFormat="1" ht="87" customHeight="1">
      <c r="A8" s="715"/>
      <c r="B8" s="628"/>
      <c r="C8" s="628"/>
      <c r="D8" s="69" t="s">
        <v>2</v>
      </c>
      <c r="E8" s="69" t="s">
        <v>1</v>
      </c>
      <c r="F8" s="69" t="s">
        <v>1410</v>
      </c>
      <c r="G8" s="69" t="s">
        <v>37</v>
      </c>
      <c r="H8" s="628"/>
      <c r="I8" s="628"/>
      <c r="J8" s="69" t="s">
        <v>6</v>
      </c>
      <c r="K8" s="69" t="s">
        <v>7</v>
      </c>
      <c r="L8" s="69" t="s">
        <v>8</v>
      </c>
      <c r="M8" s="69" t="s">
        <v>9</v>
      </c>
      <c r="N8" s="69" t="s">
        <v>11</v>
      </c>
      <c r="O8" s="631"/>
      <c r="Q8" s="578"/>
    </row>
    <row r="9" spans="1:17" s="411" customFormat="1" ht="9">
      <c r="A9" s="81">
        <v>-1</v>
      </c>
      <c r="B9" s="82">
        <v>-2</v>
      </c>
      <c r="C9" s="82" t="s">
        <v>708</v>
      </c>
      <c r="D9" s="82">
        <v>-4</v>
      </c>
      <c r="E9" s="82">
        <v>-5</v>
      </c>
      <c r="F9" s="82">
        <v>-6</v>
      </c>
      <c r="G9" s="82">
        <v>-7</v>
      </c>
      <c r="H9" s="82">
        <v>-8</v>
      </c>
      <c r="I9" s="82" t="s">
        <v>674</v>
      </c>
      <c r="J9" s="82">
        <v>-10</v>
      </c>
      <c r="K9" s="82">
        <v>-11</v>
      </c>
      <c r="L9" s="82">
        <v>-12</v>
      </c>
      <c r="M9" s="82">
        <v>-13</v>
      </c>
      <c r="N9" s="82">
        <v>-14</v>
      </c>
      <c r="O9" s="83">
        <v>-15</v>
      </c>
      <c r="Q9" s="412"/>
    </row>
    <row r="10" spans="1:17" s="579" customFormat="1" ht="12">
      <c r="A10" s="72" t="s">
        <v>94</v>
      </c>
      <c r="B10" s="73" t="s">
        <v>102</v>
      </c>
      <c r="C10" s="74">
        <f>SUM(C11:C72)</f>
        <v>8.469999999999997</v>
      </c>
      <c r="D10" s="74">
        <f>SUM(D11:D72)</f>
        <v>4.919999999999999</v>
      </c>
      <c r="E10" s="74">
        <f>SUM(E11:E72)</f>
        <v>0</v>
      </c>
      <c r="F10" s="74">
        <f>SUM(F11:F72)</f>
        <v>0</v>
      </c>
      <c r="G10" s="74">
        <f>SUM(G11:G72)</f>
        <v>3.55</v>
      </c>
      <c r="H10" s="190"/>
      <c r="I10" s="74">
        <f aca="true" t="shared" si="0" ref="I10:N10">SUM(I11:I72)</f>
        <v>6.244717000000003</v>
      </c>
      <c r="J10" s="74">
        <f t="shared" si="0"/>
        <v>0</v>
      </c>
      <c r="K10" s="74">
        <f t="shared" si="0"/>
        <v>0</v>
      </c>
      <c r="L10" s="74">
        <f t="shared" si="0"/>
        <v>0.2</v>
      </c>
      <c r="M10" s="74">
        <f t="shared" si="0"/>
        <v>6.044717000000003</v>
      </c>
      <c r="N10" s="74">
        <f t="shared" si="0"/>
        <v>0</v>
      </c>
      <c r="O10" s="87"/>
      <c r="Q10" s="580"/>
    </row>
    <row r="11" spans="1:17" s="413" customFormat="1" ht="24">
      <c r="A11" s="75">
        <v>1</v>
      </c>
      <c r="B11" s="32" t="s">
        <v>224</v>
      </c>
      <c r="C11" s="133">
        <f>D11+E11+F11+G11</f>
        <v>0.27</v>
      </c>
      <c r="D11" s="76">
        <v>0.27</v>
      </c>
      <c r="E11" s="134"/>
      <c r="F11" s="134"/>
      <c r="G11" s="134"/>
      <c r="H11" s="32" t="s">
        <v>1239</v>
      </c>
      <c r="I11" s="76">
        <f>J11+K11+L11+M11+N11</f>
        <v>0.09207</v>
      </c>
      <c r="J11" s="76"/>
      <c r="K11" s="76"/>
      <c r="L11" s="239"/>
      <c r="M11" s="76">
        <v>0.09207</v>
      </c>
      <c r="N11" s="76"/>
      <c r="O11" s="135" t="s">
        <v>1535</v>
      </c>
      <c r="Q11" s="414"/>
    </row>
    <row r="12" spans="1:17" s="413" customFormat="1" ht="12">
      <c r="A12" s="75">
        <v>2</v>
      </c>
      <c r="B12" s="32" t="s">
        <v>224</v>
      </c>
      <c r="C12" s="133">
        <f aca="true" t="shared" si="1" ref="C12:C77">D12+E12+F12+G12</f>
        <v>0.48</v>
      </c>
      <c r="D12" s="76"/>
      <c r="E12" s="134"/>
      <c r="F12" s="134"/>
      <c r="G12" s="134">
        <v>0.48</v>
      </c>
      <c r="H12" s="32" t="s">
        <v>1240</v>
      </c>
      <c r="I12" s="76">
        <f aca="true" t="shared" si="2" ref="I12:I77">J12+K12+L12+M12+N12</f>
        <v>0.16368</v>
      </c>
      <c r="J12" s="76"/>
      <c r="K12" s="76"/>
      <c r="L12" s="239"/>
      <c r="M12" s="76">
        <v>0.16368</v>
      </c>
      <c r="N12" s="76"/>
      <c r="O12" s="135"/>
      <c r="Q12" s="414"/>
    </row>
    <row r="13" spans="1:17" s="413" customFormat="1" ht="24">
      <c r="A13" s="75">
        <v>3</v>
      </c>
      <c r="B13" s="32" t="s">
        <v>224</v>
      </c>
      <c r="C13" s="133">
        <f t="shared" si="1"/>
        <v>0.02</v>
      </c>
      <c r="D13" s="76"/>
      <c r="E13" s="134"/>
      <c r="F13" s="134"/>
      <c r="G13" s="134">
        <v>0.02</v>
      </c>
      <c r="H13" s="32" t="s">
        <v>1241</v>
      </c>
      <c r="I13" s="76">
        <f t="shared" si="2"/>
        <v>0.00682</v>
      </c>
      <c r="J13" s="76"/>
      <c r="K13" s="76"/>
      <c r="L13" s="239"/>
      <c r="M13" s="76">
        <v>0.00682</v>
      </c>
      <c r="N13" s="76"/>
      <c r="O13" s="135"/>
      <c r="Q13" s="414"/>
    </row>
    <row r="14" spans="1:17" s="413" customFormat="1" ht="24">
      <c r="A14" s="75">
        <v>4</v>
      </c>
      <c r="B14" s="32" t="s">
        <v>224</v>
      </c>
      <c r="C14" s="133">
        <f t="shared" si="1"/>
        <v>0.02</v>
      </c>
      <c r="D14" s="76"/>
      <c r="E14" s="134"/>
      <c r="F14" s="134"/>
      <c r="G14" s="134">
        <v>0.02</v>
      </c>
      <c r="H14" s="32" t="s">
        <v>1242</v>
      </c>
      <c r="I14" s="76">
        <f t="shared" si="2"/>
        <v>0.005456</v>
      </c>
      <c r="J14" s="76"/>
      <c r="K14" s="76"/>
      <c r="L14" s="239"/>
      <c r="M14" s="76">
        <v>0.005456</v>
      </c>
      <c r="N14" s="76"/>
      <c r="O14" s="135"/>
      <c r="Q14" s="414"/>
    </row>
    <row r="15" spans="1:17" s="413" customFormat="1" ht="24">
      <c r="A15" s="75">
        <v>5</v>
      </c>
      <c r="B15" s="32" t="s">
        <v>224</v>
      </c>
      <c r="C15" s="133">
        <f t="shared" si="1"/>
        <v>0.02</v>
      </c>
      <c r="D15" s="76"/>
      <c r="E15" s="134"/>
      <c r="F15" s="134"/>
      <c r="G15" s="134">
        <v>0.02</v>
      </c>
      <c r="H15" s="32" t="s">
        <v>1243</v>
      </c>
      <c r="I15" s="76">
        <f t="shared" si="2"/>
        <v>0.005456</v>
      </c>
      <c r="J15" s="76"/>
      <c r="K15" s="76"/>
      <c r="L15" s="239"/>
      <c r="M15" s="76">
        <v>0.005456</v>
      </c>
      <c r="N15" s="76"/>
      <c r="O15" s="135"/>
      <c r="Q15" s="414"/>
    </row>
    <row r="16" spans="1:17" s="413" customFormat="1" ht="24">
      <c r="A16" s="75">
        <v>6</v>
      </c>
      <c r="B16" s="32" t="s">
        <v>224</v>
      </c>
      <c r="C16" s="133">
        <f t="shared" si="1"/>
        <v>0.03</v>
      </c>
      <c r="D16" s="76"/>
      <c r="E16" s="134"/>
      <c r="F16" s="134"/>
      <c r="G16" s="134">
        <v>0.03</v>
      </c>
      <c r="H16" s="32" t="s">
        <v>1244</v>
      </c>
      <c r="I16" s="76">
        <f t="shared" si="2"/>
        <v>0.009548000000000001</v>
      </c>
      <c r="J16" s="76"/>
      <c r="K16" s="76"/>
      <c r="L16" s="239"/>
      <c r="M16" s="76">
        <v>0.009548000000000001</v>
      </c>
      <c r="N16" s="76"/>
      <c r="O16" s="135"/>
      <c r="Q16" s="414"/>
    </row>
    <row r="17" spans="1:17" s="413" customFormat="1" ht="36">
      <c r="A17" s="75">
        <v>7</v>
      </c>
      <c r="B17" s="32" t="s">
        <v>224</v>
      </c>
      <c r="C17" s="133">
        <f t="shared" si="1"/>
        <v>0.62</v>
      </c>
      <c r="D17" s="76"/>
      <c r="E17" s="134"/>
      <c r="F17" s="134"/>
      <c r="G17" s="134">
        <v>0.62</v>
      </c>
      <c r="H17" s="32" t="s">
        <v>676</v>
      </c>
      <c r="I17" s="76">
        <f t="shared" si="2"/>
        <v>0.739536</v>
      </c>
      <c r="J17" s="76"/>
      <c r="K17" s="76"/>
      <c r="L17" s="239"/>
      <c r="M17" s="76">
        <v>0.739536</v>
      </c>
      <c r="N17" s="76"/>
      <c r="O17" s="135" t="s">
        <v>1536</v>
      </c>
      <c r="Q17" s="414"/>
    </row>
    <row r="18" spans="1:17" s="413" customFormat="1" ht="36">
      <c r="A18" s="75">
        <v>8</v>
      </c>
      <c r="B18" s="32" t="s">
        <v>224</v>
      </c>
      <c r="C18" s="133">
        <f t="shared" si="1"/>
        <v>0.15</v>
      </c>
      <c r="D18" s="76">
        <v>0.15</v>
      </c>
      <c r="E18" s="134"/>
      <c r="F18" s="134"/>
      <c r="G18" s="134"/>
      <c r="H18" s="32" t="s">
        <v>677</v>
      </c>
      <c r="I18" s="76">
        <f t="shared" si="2"/>
        <v>0.0639</v>
      </c>
      <c r="J18" s="76"/>
      <c r="K18" s="76"/>
      <c r="L18" s="239"/>
      <c r="M18" s="76">
        <v>0.0639</v>
      </c>
      <c r="N18" s="76"/>
      <c r="O18" s="135" t="s">
        <v>1537</v>
      </c>
      <c r="Q18" s="414"/>
    </row>
    <row r="19" spans="1:17" s="413" customFormat="1" ht="12">
      <c r="A19" s="75">
        <v>9</v>
      </c>
      <c r="B19" s="32" t="s">
        <v>224</v>
      </c>
      <c r="C19" s="133">
        <f t="shared" si="1"/>
        <v>0.1</v>
      </c>
      <c r="D19" s="76"/>
      <c r="E19" s="134"/>
      <c r="F19" s="134"/>
      <c r="G19" s="134">
        <v>0.1</v>
      </c>
      <c r="H19" s="32" t="s">
        <v>1245</v>
      </c>
      <c r="I19" s="76">
        <f t="shared" si="2"/>
        <v>0.0057</v>
      </c>
      <c r="J19" s="76"/>
      <c r="K19" s="76"/>
      <c r="L19" s="239"/>
      <c r="M19" s="76">
        <v>0.0057</v>
      </c>
      <c r="N19" s="76"/>
      <c r="O19" s="135"/>
      <c r="Q19" s="414"/>
    </row>
    <row r="20" spans="1:17" s="413" customFormat="1" ht="12">
      <c r="A20" s="75">
        <v>10</v>
      </c>
      <c r="B20" s="32" t="s">
        <v>224</v>
      </c>
      <c r="C20" s="133">
        <f t="shared" si="1"/>
        <v>0.2</v>
      </c>
      <c r="D20" s="76"/>
      <c r="E20" s="134"/>
      <c r="F20" s="134"/>
      <c r="G20" s="134">
        <v>0.2</v>
      </c>
      <c r="H20" s="32" t="s">
        <v>1246</v>
      </c>
      <c r="I20" s="76">
        <f t="shared" si="2"/>
        <v>0.0228</v>
      </c>
      <c r="J20" s="76"/>
      <c r="K20" s="76"/>
      <c r="L20" s="239"/>
      <c r="M20" s="76">
        <v>0.0228</v>
      </c>
      <c r="N20" s="76"/>
      <c r="O20" s="135"/>
      <c r="Q20" s="414"/>
    </row>
    <row r="21" spans="1:17" s="413" customFormat="1" ht="12">
      <c r="A21" s="75">
        <v>11</v>
      </c>
      <c r="B21" s="32" t="s">
        <v>224</v>
      </c>
      <c r="C21" s="133">
        <f t="shared" si="1"/>
        <v>0.12</v>
      </c>
      <c r="D21" s="76"/>
      <c r="E21" s="134"/>
      <c r="F21" s="134"/>
      <c r="G21" s="134">
        <v>0.12</v>
      </c>
      <c r="H21" s="32" t="s">
        <v>1247</v>
      </c>
      <c r="I21" s="76">
        <f t="shared" si="2"/>
        <v>0.01368</v>
      </c>
      <c r="J21" s="76"/>
      <c r="K21" s="76"/>
      <c r="L21" s="239"/>
      <c r="M21" s="76">
        <v>0.01368</v>
      </c>
      <c r="N21" s="76"/>
      <c r="O21" s="135"/>
      <c r="Q21" s="414"/>
    </row>
    <row r="22" spans="1:17" s="413" customFormat="1" ht="12">
      <c r="A22" s="75">
        <v>12</v>
      </c>
      <c r="B22" s="32" t="s">
        <v>224</v>
      </c>
      <c r="C22" s="133">
        <f t="shared" si="1"/>
        <v>0.1</v>
      </c>
      <c r="D22" s="76"/>
      <c r="E22" s="134"/>
      <c r="F22" s="134"/>
      <c r="G22" s="134">
        <v>0.1</v>
      </c>
      <c r="H22" s="32" t="s">
        <v>1248</v>
      </c>
      <c r="I22" s="76">
        <f t="shared" si="2"/>
        <v>0.0156</v>
      </c>
      <c r="J22" s="76"/>
      <c r="K22" s="76"/>
      <c r="L22" s="239"/>
      <c r="M22" s="76">
        <v>0.0156</v>
      </c>
      <c r="N22" s="76"/>
      <c r="O22" s="135"/>
      <c r="Q22" s="414"/>
    </row>
    <row r="23" spans="1:17" s="413" customFormat="1" ht="12">
      <c r="A23" s="75">
        <v>13</v>
      </c>
      <c r="B23" s="32" t="s">
        <v>224</v>
      </c>
      <c r="C23" s="133">
        <f t="shared" si="1"/>
        <v>0.3</v>
      </c>
      <c r="D23" s="76"/>
      <c r="E23" s="134"/>
      <c r="F23" s="134"/>
      <c r="G23" s="134">
        <v>0.3</v>
      </c>
      <c r="H23" s="32" t="s">
        <v>1249</v>
      </c>
      <c r="I23" s="76">
        <f t="shared" si="2"/>
        <v>0.0342</v>
      </c>
      <c r="J23" s="76"/>
      <c r="K23" s="76"/>
      <c r="L23" s="239"/>
      <c r="M23" s="76">
        <v>0.0342</v>
      </c>
      <c r="N23" s="76"/>
      <c r="O23" s="135"/>
      <c r="Q23" s="414"/>
    </row>
    <row r="24" spans="1:17" s="413" customFormat="1" ht="24">
      <c r="A24" s="75">
        <v>14</v>
      </c>
      <c r="B24" s="32" t="s">
        <v>224</v>
      </c>
      <c r="C24" s="133">
        <f t="shared" si="1"/>
        <v>0.05</v>
      </c>
      <c r="D24" s="76">
        <v>0.05</v>
      </c>
      <c r="E24" s="134"/>
      <c r="F24" s="134"/>
      <c r="G24" s="134"/>
      <c r="H24" s="32" t="s">
        <v>1250</v>
      </c>
      <c r="I24" s="76">
        <f t="shared" si="2"/>
        <v>0.012285</v>
      </c>
      <c r="J24" s="76"/>
      <c r="K24" s="76"/>
      <c r="L24" s="239"/>
      <c r="M24" s="76">
        <v>0.012285</v>
      </c>
      <c r="N24" s="76"/>
      <c r="O24" s="135"/>
      <c r="Q24" s="414"/>
    </row>
    <row r="25" spans="1:17" s="413" customFormat="1" ht="24">
      <c r="A25" s="75">
        <v>15</v>
      </c>
      <c r="B25" s="32" t="s">
        <v>224</v>
      </c>
      <c r="C25" s="133">
        <f t="shared" si="1"/>
        <v>0.02</v>
      </c>
      <c r="D25" s="76">
        <v>0.02</v>
      </c>
      <c r="E25" s="134"/>
      <c r="F25" s="134"/>
      <c r="G25" s="134"/>
      <c r="H25" s="32" t="s">
        <v>1238</v>
      </c>
      <c r="I25" s="76">
        <f t="shared" si="2"/>
        <v>0.00546</v>
      </c>
      <c r="J25" s="76"/>
      <c r="K25" s="76"/>
      <c r="L25" s="239"/>
      <c r="M25" s="76">
        <v>0.00546</v>
      </c>
      <c r="N25" s="76"/>
      <c r="O25" s="135"/>
      <c r="Q25" s="414"/>
    </row>
    <row r="26" spans="1:17" s="413" customFormat="1" ht="24">
      <c r="A26" s="75">
        <v>16</v>
      </c>
      <c r="B26" s="32" t="s">
        <v>224</v>
      </c>
      <c r="C26" s="133">
        <f t="shared" si="1"/>
        <v>0.15</v>
      </c>
      <c r="D26" s="76"/>
      <c r="E26" s="134"/>
      <c r="F26" s="134"/>
      <c r="G26" s="134">
        <v>0.15</v>
      </c>
      <c r="H26" s="32" t="s">
        <v>1251</v>
      </c>
      <c r="I26" s="76">
        <f t="shared" si="2"/>
        <v>0.04095</v>
      </c>
      <c r="J26" s="76"/>
      <c r="K26" s="76"/>
      <c r="L26" s="239"/>
      <c r="M26" s="76">
        <v>0.04095</v>
      </c>
      <c r="N26" s="76"/>
      <c r="O26" s="135"/>
      <c r="Q26" s="414"/>
    </row>
    <row r="27" spans="1:17" s="413" customFormat="1" ht="24">
      <c r="A27" s="75">
        <v>17</v>
      </c>
      <c r="B27" s="32" t="s">
        <v>224</v>
      </c>
      <c r="C27" s="133">
        <f t="shared" si="1"/>
        <v>0.25</v>
      </c>
      <c r="D27" s="76">
        <v>0.25</v>
      </c>
      <c r="E27" s="134"/>
      <c r="F27" s="134"/>
      <c r="G27" s="134"/>
      <c r="H27" s="32" t="s">
        <v>1251</v>
      </c>
      <c r="I27" s="76">
        <f t="shared" si="2"/>
        <v>0.06825</v>
      </c>
      <c r="J27" s="76"/>
      <c r="K27" s="76"/>
      <c r="L27" s="239"/>
      <c r="M27" s="76">
        <v>0.06825</v>
      </c>
      <c r="N27" s="76"/>
      <c r="O27" s="135"/>
      <c r="Q27" s="414"/>
    </row>
    <row r="28" spans="1:17" s="413" customFormat="1" ht="24">
      <c r="A28" s="75">
        <v>18</v>
      </c>
      <c r="B28" s="32" t="s">
        <v>224</v>
      </c>
      <c r="C28" s="133">
        <f t="shared" si="1"/>
        <v>0.24</v>
      </c>
      <c r="D28" s="76">
        <v>0.24</v>
      </c>
      <c r="E28" s="134"/>
      <c r="F28" s="134"/>
      <c r="G28" s="134"/>
      <c r="H28" s="32" t="s">
        <v>1252</v>
      </c>
      <c r="I28" s="76">
        <f t="shared" si="2"/>
        <v>0.18345599999999998</v>
      </c>
      <c r="J28" s="76"/>
      <c r="K28" s="76"/>
      <c r="L28" s="239"/>
      <c r="M28" s="76">
        <v>0.18345599999999998</v>
      </c>
      <c r="N28" s="76"/>
      <c r="O28" s="135"/>
      <c r="Q28" s="414"/>
    </row>
    <row r="29" spans="1:17" s="413" customFormat="1" ht="12">
      <c r="A29" s="75">
        <v>19</v>
      </c>
      <c r="B29" s="32" t="s">
        <v>224</v>
      </c>
      <c r="C29" s="133">
        <f t="shared" si="1"/>
        <v>0.3</v>
      </c>
      <c r="D29" s="76">
        <v>0.3</v>
      </c>
      <c r="E29" s="134"/>
      <c r="F29" s="134"/>
      <c r="G29" s="134"/>
      <c r="H29" s="32" t="s">
        <v>1253</v>
      </c>
      <c r="I29" s="76">
        <f t="shared" si="2"/>
        <v>0.28644</v>
      </c>
      <c r="J29" s="76"/>
      <c r="K29" s="76"/>
      <c r="L29" s="239"/>
      <c r="M29" s="76">
        <v>0.28644</v>
      </c>
      <c r="N29" s="76"/>
      <c r="O29" s="135"/>
      <c r="Q29" s="414"/>
    </row>
    <row r="30" spans="1:17" s="413" customFormat="1" ht="12">
      <c r="A30" s="75">
        <v>20</v>
      </c>
      <c r="B30" s="32" t="s">
        <v>224</v>
      </c>
      <c r="C30" s="133">
        <f t="shared" si="1"/>
        <v>0.2</v>
      </c>
      <c r="D30" s="76">
        <v>0.2</v>
      </c>
      <c r="E30" s="134"/>
      <c r="F30" s="134"/>
      <c r="G30" s="134"/>
      <c r="H30" s="32" t="s">
        <v>1254</v>
      </c>
      <c r="I30" s="76">
        <f t="shared" si="2"/>
        <v>0.19096</v>
      </c>
      <c r="J30" s="76"/>
      <c r="K30" s="76"/>
      <c r="L30" s="239"/>
      <c r="M30" s="76">
        <v>0.19096</v>
      </c>
      <c r="N30" s="76"/>
      <c r="O30" s="135"/>
      <c r="Q30" s="414"/>
    </row>
    <row r="31" spans="1:17" s="413" customFormat="1" ht="12">
      <c r="A31" s="75">
        <v>21</v>
      </c>
      <c r="B31" s="32" t="s">
        <v>224</v>
      </c>
      <c r="C31" s="133">
        <f t="shared" si="1"/>
        <v>0.2</v>
      </c>
      <c r="D31" s="76">
        <v>0.2</v>
      </c>
      <c r="E31" s="134"/>
      <c r="F31" s="134"/>
      <c r="G31" s="134"/>
      <c r="H31" s="32" t="s">
        <v>1254</v>
      </c>
      <c r="I31" s="76">
        <f t="shared" si="2"/>
        <v>0.0682</v>
      </c>
      <c r="J31" s="76"/>
      <c r="K31" s="76"/>
      <c r="L31" s="239"/>
      <c r="M31" s="76">
        <v>0.0682</v>
      </c>
      <c r="N31" s="76"/>
      <c r="O31" s="135"/>
      <c r="Q31" s="414"/>
    </row>
    <row r="32" spans="1:17" s="413" customFormat="1" ht="24">
      <c r="A32" s="75">
        <v>22</v>
      </c>
      <c r="B32" s="32" t="s">
        <v>224</v>
      </c>
      <c r="C32" s="133">
        <f t="shared" si="1"/>
        <v>0.04</v>
      </c>
      <c r="D32" s="76"/>
      <c r="E32" s="134"/>
      <c r="F32" s="134"/>
      <c r="G32" s="134">
        <v>0.04</v>
      </c>
      <c r="H32" s="32" t="s">
        <v>1255</v>
      </c>
      <c r="I32" s="76">
        <f t="shared" si="2"/>
        <v>0.047712</v>
      </c>
      <c r="J32" s="76"/>
      <c r="K32" s="76"/>
      <c r="L32" s="239"/>
      <c r="M32" s="76">
        <v>0.047712</v>
      </c>
      <c r="N32" s="76"/>
      <c r="O32" s="135"/>
      <c r="Q32" s="414"/>
    </row>
    <row r="33" spans="1:17" s="413" customFormat="1" ht="12">
      <c r="A33" s="75">
        <v>23</v>
      </c>
      <c r="B33" s="32" t="s">
        <v>224</v>
      </c>
      <c r="C33" s="133">
        <f t="shared" si="1"/>
        <v>0.12</v>
      </c>
      <c r="D33" s="76">
        <v>0.12</v>
      </c>
      <c r="E33" s="134"/>
      <c r="F33" s="134"/>
      <c r="G33" s="134"/>
      <c r="H33" s="32" t="s">
        <v>1256</v>
      </c>
      <c r="I33" s="76">
        <f t="shared" si="2"/>
        <v>0.14313599999999999</v>
      </c>
      <c r="J33" s="76"/>
      <c r="K33" s="76"/>
      <c r="L33" s="239"/>
      <c r="M33" s="76">
        <v>0.14313599999999999</v>
      </c>
      <c r="N33" s="76"/>
      <c r="O33" s="135"/>
      <c r="Q33" s="414"/>
    </row>
    <row r="34" spans="1:17" s="413" customFormat="1" ht="12">
      <c r="A34" s="75">
        <v>24</v>
      </c>
      <c r="B34" s="32" t="s">
        <v>224</v>
      </c>
      <c r="C34" s="133">
        <f t="shared" si="1"/>
        <v>0.04</v>
      </c>
      <c r="D34" s="76">
        <v>0.04</v>
      </c>
      <c r="E34" s="134"/>
      <c r="F34" s="134"/>
      <c r="G34" s="134"/>
      <c r="H34" s="32" t="s">
        <v>1257</v>
      </c>
      <c r="I34" s="76">
        <f t="shared" si="2"/>
        <v>0.01704</v>
      </c>
      <c r="J34" s="76"/>
      <c r="K34" s="76"/>
      <c r="L34" s="239"/>
      <c r="M34" s="76">
        <v>0.01704</v>
      </c>
      <c r="N34" s="76"/>
      <c r="O34" s="135"/>
      <c r="Q34" s="414"/>
    </row>
    <row r="35" spans="1:17" s="413" customFormat="1" ht="12">
      <c r="A35" s="75">
        <v>25</v>
      </c>
      <c r="B35" s="32" t="s">
        <v>224</v>
      </c>
      <c r="C35" s="133">
        <f t="shared" si="1"/>
        <v>0.12</v>
      </c>
      <c r="D35" s="76">
        <v>0.12</v>
      </c>
      <c r="E35" s="134"/>
      <c r="F35" s="134"/>
      <c r="G35" s="134"/>
      <c r="H35" s="32" t="s">
        <v>1257</v>
      </c>
      <c r="I35" s="76">
        <f t="shared" si="2"/>
        <v>0.14313599999999999</v>
      </c>
      <c r="J35" s="76"/>
      <c r="K35" s="76"/>
      <c r="L35" s="239"/>
      <c r="M35" s="76">
        <v>0.14313599999999999</v>
      </c>
      <c r="N35" s="76"/>
      <c r="O35" s="135"/>
      <c r="Q35" s="414"/>
    </row>
    <row r="36" spans="1:17" s="413" customFormat="1" ht="24">
      <c r="A36" s="75">
        <v>26</v>
      </c>
      <c r="B36" s="32" t="s">
        <v>224</v>
      </c>
      <c r="C36" s="133">
        <f t="shared" si="1"/>
        <v>0.02</v>
      </c>
      <c r="D36" s="76"/>
      <c r="E36" s="134"/>
      <c r="F36" s="134"/>
      <c r="G36" s="134">
        <v>0.02</v>
      </c>
      <c r="H36" s="32" t="s">
        <v>1258</v>
      </c>
      <c r="I36" s="76">
        <f t="shared" si="2"/>
        <v>0.023856</v>
      </c>
      <c r="J36" s="76"/>
      <c r="K36" s="76"/>
      <c r="L36" s="547"/>
      <c r="M36" s="76">
        <v>0.023856</v>
      </c>
      <c r="N36" s="76"/>
      <c r="O36" s="135"/>
      <c r="Q36" s="414"/>
    </row>
    <row r="37" spans="1:17" s="413" customFormat="1" ht="12">
      <c r="A37" s="75">
        <v>27</v>
      </c>
      <c r="B37" s="32" t="s">
        <v>224</v>
      </c>
      <c r="C37" s="133">
        <f t="shared" si="1"/>
        <v>0.3</v>
      </c>
      <c r="D37" s="76">
        <v>0.3</v>
      </c>
      <c r="E37" s="134"/>
      <c r="F37" s="134"/>
      <c r="G37" s="134"/>
      <c r="H37" s="32" t="s">
        <v>1259</v>
      </c>
      <c r="I37" s="76">
        <f t="shared" si="2"/>
        <v>0.35784</v>
      </c>
      <c r="J37" s="76"/>
      <c r="K37" s="76"/>
      <c r="L37" s="239"/>
      <c r="M37" s="76">
        <v>0.35784</v>
      </c>
      <c r="N37" s="76"/>
      <c r="O37" s="135"/>
      <c r="Q37" s="414"/>
    </row>
    <row r="38" spans="1:17" s="413" customFormat="1" ht="12">
      <c r="A38" s="75">
        <v>28</v>
      </c>
      <c r="B38" s="32" t="s">
        <v>224</v>
      </c>
      <c r="C38" s="133">
        <f t="shared" si="1"/>
        <v>0.3</v>
      </c>
      <c r="D38" s="76"/>
      <c r="E38" s="134"/>
      <c r="F38" s="134"/>
      <c r="G38" s="134">
        <v>0.3</v>
      </c>
      <c r="H38" s="32" t="s">
        <v>1260</v>
      </c>
      <c r="I38" s="76">
        <f t="shared" si="2"/>
        <v>0.35784</v>
      </c>
      <c r="J38" s="76"/>
      <c r="K38" s="76"/>
      <c r="L38" s="239"/>
      <c r="M38" s="76">
        <v>0.35784</v>
      </c>
      <c r="N38" s="76"/>
      <c r="O38" s="135"/>
      <c r="Q38" s="414"/>
    </row>
    <row r="39" spans="1:17" s="413" customFormat="1" ht="12">
      <c r="A39" s="75">
        <v>29</v>
      </c>
      <c r="B39" s="32" t="s">
        <v>224</v>
      </c>
      <c r="C39" s="133">
        <f t="shared" si="1"/>
        <v>0.15</v>
      </c>
      <c r="D39" s="76">
        <v>0.15</v>
      </c>
      <c r="E39" s="134"/>
      <c r="F39" s="134"/>
      <c r="G39" s="134"/>
      <c r="H39" s="32" t="s">
        <v>1261</v>
      </c>
      <c r="I39" s="76">
        <f t="shared" si="2"/>
        <v>0.17892</v>
      </c>
      <c r="J39" s="76"/>
      <c r="K39" s="76"/>
      <c r="L39" s="239"/>
      <c r="M39" s="76">
        <v>0.17892</v>
      </c>
      <c r="N39" s="76"/>
      <c r="O39" s="135"/>
      <c r="Q39" s="414"/>
    </row>
    <row r="40" spans="1:17" s="413" customFormat="1" ht="24">
      <c r="A40" s="75">
        <v>30</v>
      </c>
      <c r="B40" s="32" t="s">
        <v>224</v>
      </c>
      <c r="C40" s="133">
        <f t="shared" si="1"/>
        <v>0.2</v>
      </c>
      <c r="D40" s="76">
        <v>0.2</v>
      </c>
      <c r="E40" s="134"/>
      <c r="F40" s="134"/>
      <c r="G40" s="134"/>
      <c r="H40" s="32" t="s">
        <v>1262</v>
      </c>
      <c r="I40" s="76">
        <f t="shared" si="2"/>
        <v>0.23856</v>
      </c>
      <c r="J40" s="76"/>
      <c r="K40" s="76"/>
      <c r="L40" s="239"/>
      <c r="M40" s="76">
        <v>0.23856</v>
      </c>
      <c r="N40" s="76"/>
      <c r="O40" s="135"/>
      <c r="Q40" s="414"/>
    </row>
    <row r="41" spans="1:17" s="413" customFormat="1" ht="48">
      <c r="A41" s="75">
        <v>31</v>
      </c>
      <c r="B41" s="32" t="s">
        <v>224</v>
      </c>
      <c r="C41" s="133">
        <f t="shared" si="1"/>
        <v>0.14</v>
      </c>
      <c r="D41" s="76">
        <v>0.14</v>
      </c>
      <c r="E41" s="134"/>
      <c r="F41" s="134"/>
      <c r="G41" s="134"/>
      <c r="H41" s="32" t="s">
        <v>1263</v>
      </c>
      <c r="I41" s="76">
        <f t="shared" si="2"/>
        <v>0.038220000000000004</v>
      </c>
      <c r="J41" s="76"/>
      <c r="K41" s="76"/>
      <c r="L41" s="239"/>
      <c r="M41" s="76">
        <v>0.038220000000000004</v>
      </c>
      <c r="N41" s="76"/>
      <c r="O41" s="135" t="s">
        <v>1538</v>
      </c>
      <c r="Q41" s="414"/>
    </row>
    <row r="42" spans="1:17" s="413" customFormat="1" ht="48">
      <c r="A42" s="75">
        <v>32</v>
      </c>
      <c r="B42" s="32" t="s">
        <v>224</v>
      </c>
      <c r="C42" s="133">
        <f t="shared" si="1"/>
        <v>0.03</v>
      </c>
      <c r="D42" s="76">
        <v>0.03</v>
      </c>
      <c r="E42" s="134"/>
      <c r="F42" s="134"/>
      <c r="G42" s="134"/>
      <c r="H42" s="32" t="s">
        <v>1264</v>
      </c>
      <c r="I42" s="76">
        <f t="shared" si="2"/>
        <v>0.0819</v>
      </c>
      <c r="J42" s="76"/>
      <c r="K42" s="76"/>
      <c r="L42" s="239"/>
      <c r="M42" s="76">
        <v>0.0819</v>
      </c>
      <c r="N42" s="76"/>
      <c r="O42" s="135" t="s">
        <v>1539</v>
      </c>
      <c r="Q42" s="414"/>
    </row>
    <row r="43" spans="1:17" s="413" customFormat="1" ht="48">
      <c r="A43" s="75">
        <v>33</v>
      </c>
      <c r="B43" s="32" t="s">
        <v>224</v>
      </c>
      <c r="C43" s="133">
        <f t="shared" si="1"/>
        <v>0.21</v>
      </c>
      <c r="D43" s="76">
        <v>0.21</v>
      </c>
      <c r="E43" s="134"/>
      <c r="F43" s="134"/>
      <c r="G43" s="134"/>
      <c r="H43" s="32" t="s">
        <v>1265</v>
      </c>
      <c r="I43" s="76">
        <f t="shared" si="2"/>
        <v>0.05733</v>
      </c>
      <c r="J43" s="76"/>
      <c r="K43" s="76"/>
      <c r="L43" s="239"/>
      <c r="M43" s="76">
        <v>0.05733</v>
      </c>
      <c r="N43" s="76"/>
      <c r="O43" s="135" t="s">
        <v>1539</v>
      </c>
      <c r="Q43" s="414"/>
    </row>
    <row r="44" spans="1:17" s="413" customFormat="1" ht="48">
      <c r="A44" s="75">
        <v>34</v>
      </c>
      <c r="B44" s="32" t="s">
        <v>224</v>
      </c>
      <c r="C44" s="133">
        <f t="shared" si="1"/>
        <v>0.04</v>
      </c>
      <c r="D44" s="76">
        <v>0.04</v>
      </c>
      <c r="E44" s="134"/>
      <c r="F44" s="134"/>
      <c r="G44" s="134"/>
      <c r="H44" s="32" t="s">
        <v>1264</v>
      </c>
      <c r="I44" s="76">
        <f t="shared" si="2"/>
        <v>0.01092</v>
      </c>
      <c r="J44" s="76"/>
      <c r="K44" s="76"/>
      <c r="L44" s="239"/>
      <c r="M44" s="76">
        <v>0.01092</v>
      </c>
      <c r="N44" s="76"/>
      <c r="O44" s="135" t="s">
        <v>1539</v>
      </c>
      <c r="Q44" s="414"/>
    </row>
    <row r="45" spans="1:17" s="413" customFormat="1" ht="24">
      <c r="A45" s="75">
        <v>35</v>
      </c>
      <c r="B45" s="32" t="s">
        <v>224</v>
      </c>
      <c r="C45" s="133">
        <f t="shared" si="1"/>
        <v>0.4</v>
      </c>
      <c r="D45" s="76">
        <v>0.4</v>
      </c>
      <c r="E45" s="134"/>
      <c r="F45" s="134"/>
      <c r="G45" s="134"/>
      <c r="H45" s="32" t="s">
        <v>1266</v>
      </c>
      <c r="I45" s="76">
        <f t="shared" si="2"/>
        <v>0.52528</v>
      </c>
      <c r="J45" s="76"/>
      <c r="K45" s="76"/>
      <c r="L45" s="239"/>
      <c r="M45" s="76">
        <v>0.52528</v>
      </c>
      <c r="N45" s="76"/>
      <c r="O45" s="135"/>
      <c r="Q45" s="414"/>
    </row>
    <row r="46" spans="1:17" s="413" customFormat="1" ht="24">
      <c r="A46" s="75">
        <v>36</v>
      </c>
      <c r="B46" s="32" t="s">
        <v>224</v>
      </c>
      <c r="C46" s="133">
        <f t="shared" si="1"/>
        <v>0.08</v>
      </c>
      <c r="D46" s="76"/>
      <c r="E46" s="134"/>
      <c r="F46" s="134"/>
      <c r="G46" s="134">
        <v>0.08</v>
      </c>
      <c r="H46" s="32" t="s">
        <v>1267</v>
      </c>
      <c r="I46" s="76">
        <f t="shared" si="2"/>
        <v>0.09</v>
      </c>
      <c r="J46" s="76"/>
      <c r="K46" s="76"/>
      <c r="L46" s="76">
        <v>0.09</v>
      </c>
      <c r="M46" s="103"/>
      <c r="N46" s="76"/>
      <c r="O46" s="135"/>
      <c r="Q46" s="414"/>
    </row>
    <row r="47" spans="1:17" s="413" customFormat="1" ht="60">
      <c r="A47" s="75">
        <v>37</v>
      </c>
      <c r="B47" s="32" t="s">
        <v>224</v>
      </c>
      <c r="C47" s="133">
        <f t="shared" si="1"/>
        <v>0.13</v>
      </c>
      <c r="D47" s="76"/>
      <c r="E47" s="134"/>
      <c r="F47" s="134"/>
      <c r="G47" s="134">
        <v>0.13</v>
      </c>
      <c r="H47" s="32" t="s">
        <v>1267</v>
      </c>
      <c r="I47" s="76">
        <f t="shared" si="2"/>
        <v>0.06097</v>
      </c>
      <c r="J47" s="76"/>
      <c r="K47" s="76"/>
      <c r="L47" s="239"/>
      <c r="M47" s="76">
        <v>0.06097</v>
      </c>
      <c r="N47" s="76"/>
      <c r="O47" s="135" t="s">
        <v>1540</v>
      </c>
      <c r="Q47" s="414"/>
    </row>
    <row r="48" spans="1:17" s="413" customFormat="1" ht="60">
      <c r="A48" s="75">
        <v>38</v>
      </c>
      <c r="B48" s="32" t="s">
        <v>224</v>
      </c>
      <c r="C48" s="133">
        <f t="shared" si="1"/>
        <v>0.04</v>
      </c>
      <c r="D48" s="76"/>
      <c r="E48" s="134"/>
      <c r="F48" s="134"/>
      <c r="G48" s="134">
        <v>0.04</v>
      </c>
      <c r="H48" s="32" t="s">
        <v>1268</v>
      </c>
      <c r="I48" s="76">
        <f t="shared" si="2"/>
        <v>0.01876</v>
      </c>
      <c r="J48" s="76"/>
      <c r="K48" s="76"/>
      <c r="L48" s="239"/>
      <c r="M48" s="76">
        <v>0.01876</v>
      </c>
      <c r="N48" s="76"/>
      <c r="O48" s="135" t="s">
        <v>1541</v>
      </c>
      <c r="Q48" s="414"/>
    </row>
    <row r="49" spans="1:17" s="413" customFormat="1" ht="60">
      <c r="A49" s="75">
        <v>39</v>
      </c>
      <c r="B49" s="32" t="s">
        <v>224</v>
      </c>
      <c r="C49" s="133">
        <f t="shared" si="1"/>
        <v>0.05</v>
      </c>
      <c r="D49" s="76"/>
      <c r="E49" s="134"/>
      <c r="F49" s="134"/>
      <c r="G49" s="134">
        <v>0.05</v>
      </c>
      <c r="H49" s="32" t="s">
        <v>1269</v>
      </c>
      <c r="I49" s="76">
        <f t="shared" si="2"/>
        <v>0.02345</v>
      </c>
      <c r="J49" s="76"/>
      <c r="K49" s="76"/>
      <c r="L49" s="239"/>
      <c r="M49" s="76">
        <v>0.02345</v>
      </c>
      <c r="N49" s="76"/>
      <c r="O49" s="135" t="s">
        <v>1541</v>
      </c>
      <c r="Q49" s="414"/>
    </row>
    <row r="50" spans="1:17" s="413" customFormat="1" ht="60">
      <c r="A50" s="75">
        <v>40</v>
      </c>
      <c r="B50" s="32" t="s">
        <v>224</v>
      </c>
      <c r="C50" s="133">
        <f t="shared" si="1"/>
        <v>0.04</v>
      </c>
      <c r="D50" s="76"/>
      <c r="E50" s="134"/>
      <c r="F50" s="134"/>
      <c r="G50" s="134">
        <v>0.04</v>
      </c>
      <c r="H50" s="32" t="s">
        <v>1270</v>
      </c>
      <c r="I50" s="76">
        <f t="shared" si="2"/>
        <v>0.08</v>
      </c>
      <c r="J50" s="76"/>
      <c r="K50" s="76"/>
      <c r="L50" s="239"/>
      <c r="M50" s="76">
        <v>0.08</v>
      </c>
      <c r="N50" s="76"/>
      <c r="O50" s="135" t="s">
        <v>1541</v>
      </c>
      <c r="Q50" s="414"/>
    </row>
    <row r="51" spans="1:17" s="413" customFormat="1" ht="48">
      <c r="A51" s="75">
        <v>41</v>
      </c>
      <c r="B51" s="32" t="s">
        <v>224</v>
      </c>
      <c r="C51" s="133">
        <f t="shared" si="1"/>
        <v>0.18</v>
      </c>
      <c r="D51" s="76">
        <v>0.18</v>
      </c>
      <c r="E51" s="134"/>
      <c r="F51" s="134"/>
      <c r="G51" s="134"/>
      <c r="H51" s="32" t="s">
        <v>1266</v>
      </c>
      <c r="I51" s="76">
        <f t="shared" si="2"/>
        <v>0.23637599999999998</v>
      </c>
      <c r="J51" s="76"/>
      <c r="K51" s="76"/>
      <c r="L51" s="239"/>
      <c r="M51" s="76">
        <v>0.23637599999999998</v>
      </c>
      <c r="N51" s="76"/>
      <c r="O51" s="135" t="s">
        <v>1542</v>
      </c>
      <c r="Q51" s="414"/>
    </row>
    <row r="52" spans="1:17" s="413" customFormat="1" ht="48">
      <c r="A52" s="75">
        <v>42</v>
      </c>
      <c r="B52" s="32" t="s">
        <v>224</v>
      </c>
      <c r="C52" s="133">
        <f t="shared" si="1"/>
        <v>0.1</v>
      </c>
      <c r="D52" s="76">
        <v>0.1</v>
      </c>
      <c r="E52" s="134"/>
      <c r="F52" s="134"/>
      <c r="G52" s="134"/>
      <c r="H52" s="32" t="s">
        <v>1266</v>
      </c>
      <c r="I52" s="76">
        <f t="shared" si="2"/>
        <v>0.13132</v>
      </c>
      <c r="J52" s="76"/>
      <c r="K52" s="76"/>
      <c r="L52" s="239"/>
      <c r="M52" s="76">
        <v>0.13132</v>
      </c>
      <c r="N52" s="76"/>
      <c r="O52" s="135" t="s">
        <v>1542</v>
      </c>
      <c r="Q52" s="414"/>
    </row>
    <row r="53" spans="1:17" s="413" customFormat="1" ht="48">
      <c r="A53" s="75">
        <v>43</v>
      </c>
      <c r="B53" s="32" t="s">
        <v>224</v>
      </c>
      <c r="C53" s="133">
        <f t="shared" si="1"/>
        <v>0.04</v>
      </c>
      <c r="D53" s="76">
        <v>0.04</v>
      </c>
      <c r="E53" s="134"/>
      <c r="F53" s="134"/>
      <c r="G53" s="134"/>
      <c r="H53" s="32" t="s">
        <v>1269</v>
      </c>
      <c r="I53" s="76">
        <f t="shared" si="2"/>
        <v>0.05252799999999999</v>
      </c>
      <c r="J53" s="76"/>
      <c r="K53" s="76"/>
      <c r="L53" s="239"/>
      <c r="M53" s="76">
        <v>0.05252799999999999</v>
      </c>
      <c r="N53" s="76"/>
      <c r="O53" s="135" t="s">
        <v>1542</v>
      </c>
      <c r="Q53" s="414"/>
    </row>
    <row r="54" spans="1:17" s="413" customFormat="1" ht="48">
      <c r="A54" s="75">
        <v>44</v>
      </c>
      <c r="B54" s="32" t="s">
        <v>224</v>
      </c>
      <c r="C54" s="133">
        <f t="shared" si="1"/>
        <v>0.05</v>
      </c>
      <c r="D54" s="76">
        <v>0.05</v>
      </c>
      <c r="E54" s="134"/>
      <c r="F54" s="134"/>
      <c r="G54" s="134"/>
      <c r="H54" s="32" t="s">
        <v>1269</v>
      </c>
      <c r="I54" s="76">
        <f t="shared" si="2"/>
        <v>0.02345</v>
      </c>
      <c r="J54" s="76"/>
      <c r="K54" s="76"/>
      <c r="L54" s="239"/>
      <c r="M54" s="76">
        <v>0.02345</v>
      </c>
      <c r="N54" s="76"/>
      <c r="O54" s="135" t="s">
        <v>1542</v>
      </c>
      <c r="Q54" s="414"/>
    </row>
    <row r="55" spans="1:17" s="413" customFormat="1" ht="48">
      <c r="A55" s="75">
        <v>45</v>
      </c>
      <c r="B55" s="32" t="s">
        <v>224</v>
      </c>
      <c r="C55" s="133">
        <f t="shared" si="1"/>
        <v>0.1</v>
      </c>
      <c r="D55" s="76"/>
      <c r="E55" s="134"/>
      <c r="F55" s="134"/>
      <c r="G55" s="134">
        <v>0.1</v>
      </c>
      <c r="H55" s="32" t="s">
        <v>1268</v>
      </c>
      <c r="I55" s="76">
        <f t="shared" si="2"/>
        <v>0.03014</v>
      </c>
      <c r="J55" s="76"/>
      <c r="K55" s="76"/>
      <c r="L55" s="239"/>
      <c r="M55" s="76">
        <v>0.03014</v>
      </c>
      <c r="N55" s="76"/>
      <c r="O55" s="135" t="s">
        <v>1543</v>
      </c>
      <c r="Q55" s="414"/>
    </row>
    <row r="56" spans="1:17" s="413" customFormat="1" ht="48">
      <c r="A56" s="75">
        <v>46</v>
      </c>
      <c r="B56" s="32" t="s">
        <v>224</v>
      </c>
      <c r="C56" s="133">
        <f t="shared" si="1"/>
        <v>0.12</v>
      </c>
      <c r="D56" s="76"/>
      <c r="E56" s="134"/>
      <c r="F56" s="134"/>
      <c r="G56" s="134">
        <v>0.12</v>
      </c>
      <c r="H56" s="32" t="s">
        <v>1266</v>
      </c>
      <c r="I56" s="76">
        <f t="shared" si="2"/>
        <v>0.15758399999999997</v>
      </c>
      <c r="J56" s="76"/>
      <c r="K56" s="76"/>
      <c r="L56" s="239"/>
      <c r="M56" s="76">
        <v>0.15758399999999997</v>
      </c>
      <c r="N56" s="76"/>
      <c r="O56" s="135" t="s">
        <v>1543</v>
      </c>
      <c r="Q56" s="414"/>
    </row>
    <row r="57" spans="1:17" s="413" customFormat="1" ht="24">
      <c r="A57" s="75">
        <v>47</v>
      </c>
      <c r="B57" s="32" t="s">
        <v>224</v>
      </c>
      <c r="C57" s="133">
        <f t="shared" si="1"/>
        <v>0.08</v>
      </c>
      <c r="D57" s="76"/>
      <c r="E57" s="134"/>
      <c r="F57" s="134"/>
      <c r="G57" s="134">
        <v>0.08</v>
      </c>
      <c r="H57" s="32" t="s">
        <v>1268</v>
      </c>
      <c r="I57" s="76">
        <f t="shared" si="2"/>
        <v>0.11</v>
      </c>
      <c r="J57" s="76"/>
      <c r="K57" s="76"/>
      <c r="L57" s="239">
        <v>0.11</v>
      </c>
      <c r="M57" s="76"/>
      <c r="N57" s="76"/>
      <c r="O57" s="135"/>
      <c r="Q57" s="414"/>
    </row>
    <row r="58" spans="1:17" s="413" customFormat="1" ht="60">
      <c r="A58" s="75">
        <v>48</v>
      </c>
      <c r="B58" s="32" t="s">
        <v>224</v>
      </c>
      <c r="C58" s="133">
        <f t="shared" si="1"/>
        <v>0.04</v>
      </c>
      <c r="D58" s="76"/>
      <c r="E58" s="134"/>
      <c r="F58" s="134"/>
      <c r="G58" s="134">
        <v>0.04</v>
      </c>
      <c r="H58" s="32" t="s">
        <v>1271</v>
      </c>
      <c r="I58" s="76">
        <f t="shared" si="2"/>
        <v>0.0056</v>
      </c>
      <c r="J58" s="76"/>
      <c r="K58" s="76"/>
      <c r="L58" s="239"/>
      <c r="M58" s="76">
        <v>0.0056</v>
      </c>
      <c r="N58" s="76"/>
      <c r="O58" s="135" t="s">
        <v>1540</v>
      </c>
      <c r="Q58" s="414"/>
    </row>
    <row r="59" spans="1:17" s="413" customFormat="1" ht="48">
      <c r="A59" s="75">
        <v>49</v>
      </c>
      <c r="B59" s="32" t="s">
        <v>224</v>
      </c>
      <c r="C59" s="133">
        <f t="shared" si="1"/>
        <v>0.12</v>
      </c>
      <c r="D59" s="76"/>
      <c r="E59" s="134"/>
      <c r="F59" s="134"/>
      <c r="G59" s="134">
        <v>0.12</v>
      </c>
      <c r="H59" s="32" t="s">
        <v>1268</v>
      </c>
      <c r="I59" s="76">
        <f t="shared" si="2"/>
        <v>0.15758399999999997</v>
      </c>
      <c r="J59" s="76"/>
      <c r="K59" s="76"/>
      <c r="L59" s="239"/>
      <c r="M59" s="76">
        <v>0.15758399999999997</v>
      </c>
      <c r="N59" s="76"/>
      <c r="O59" s="135" t="s">
        <v>1544</v>
      </c>
      <c r="Q59" s="414"/>
    </row>
    <row r="60" spans="1:17" s="413" customFormat="1" ht="48">
      <c r="A60" s="75">
        <v>50</v>
      </c>
      <c r="B60" s="32" t="s">
        <v>224</v>
      </c>
      <c r="C60" s="133">
        <f t="shared" si="1"/>
        <v>0.04</v>
      </c>
      <c r="D60" s="76"/>
      <c r="E60" s="134"/>
      <c r="F60" s="134"/>
      <c r="G60" s="134">
        <v>0.04</v>
      </c>
      <c r="H60" s="32" t="s">
        <v>1270</v>
      </c>
      <c r="I60" s="76">
        <f t="shared" si="2"/>
        <v>0.05252799999999999</v>
      </c>
      <c r="J60" s="76"/>
      <c r="K60" s="76"/>
      <c r="L60" s="239"/>
      <c r="M60" s="76">
        <v>0.05252799999999999</v>
      </c>
      <c r="N60" s="76"/>
      <c r="O60" s="135" t="s">
        <v>1545</v>
      </c>
      <c r="Q60" s="414"/>
    </row>
    <row r="61" spans="1:17" s="413" customFormat="1" ht="24">
      <c r="A61" s="75">
        <v>51</v>
      </c>
      <c r="B61" s="32" t="s">
        <v>224</v>
      </c>
      <c r="C61" s="133">
        <f t="shared" si="1"/>
        <v>0.24</v>
      </c>
      <c r="D61" s="76">
        <v>0.24</v>
      </c>
      <c r="E61" s="134"/>
      <c r="F61" s="134"/>
      <c r="G61" s="134"/>
      <c r="H61" s="32" t="s">
        <v>1272</v>
      </c>
      <c r="I61" s="76">
        <f t="shared" si="2"/>
        <v>0.11256</v>
      </c>
      <c r="J61" s="76"/>
      <c r="K61" s="76"/>
      <c r="L61" s="239"/>
      <c r="M61" s="76">
        <v>0.11256</v>
      </c>
      <c r="N61" s="76"/>
      <c r="O61" s="135"/>
      <c r="Q61" s="414"/>
    </row>
    <row r="62" spans="1:17" s="413" customFormat="1" ht="24">
      <c r="A62" s="75">
        <v>52</v>
      </c>
      <c r="B62" s="32" t="s">
        <v>224</v>
      </c>
      <c r="C62" s="133">
        <f t="shared" si="1"/>
        <v>0.2</v>
      </c>
      <c r="D62" s="76">
        <v>0.2</v>
      </c>
      <c r="E62" s="134"/>
      <c r="F62" s="134"/>
      <c r="G62" s="134"/>
      <c r="H62" s="32" t="s">
        <v>1273</v>
      </c>
      <c r="I62" s="76">
        <f t="shared" si="2"/>
        <v>0.26264</v>
      </c>
      <c r="J62" s="76"/>
      <c r="K62" s="76"/>
      <c r="L62" s="239"/>
      <c r="M62" s="76">
        <v>0.26264</v>
      </c>
      <c r="N62" s="76"/>
      <c r="O62" s="135"/>
      <c r="Q62" s="414"/>
    </row>
    <row r="63" spans="1:17" s="413" customFormat="1" ht="24">
      <c r="A63" s="75">
        <v>53</v>
      </c>
      <c r="B63" s="32" t="s">
        <v>224</v>
      </c>
      <c r="C63" s="133">
        <f t="shared" si="1"/>
        <v>0.2</v>
      </c>
      <c r="D63" s="76">
        <v>0.2</v>
      </c>
      <c r="E63" s="134"/>
      <c r="F63" s="134"/>
      <c r="G63" s="134"/>
      <c r="H63" s="32" t="s">
        <v>1274</v>
      </c>
      <c r="I63" s="76">
        <f t="shared" si="2"/>
        <v>0.0938</v>
      </c>
      <c r="J63" s="76"/>
      <c r="K63" s="76"/>
      <c r="L63" s="239"/>
      <c r="M63" s="76">
        <v>0.0938</v>
      </c>
      <c r="N63" s="76"/>
      <c r="O63" s="135"/>
      <c r="Q63" s="414"/>
    </row>
    <row r="64" spans="1:17" s="413" customFormat="1" ht="24">
      <c r="A64" s="75">
        <v>54</v>
      </c>
      <c r="B64" s="32" t="s">
        <v>224</v>
      </c>
      <c r="C64" s="133">
        <f t="shared" si="1"/>
        <v>0.05</v>
      </c>
      <c r="D64" s="76"/>
      <c r="E64" s="134"/>
      <c r="F64" s="134"/>
      <c r="G64" s="134">
        <v>0.05</v>
      </c>
      <c r="H64" s="32" t="s">
        <v>1275</v>
      </c>
      <c r="I64" s="76">
        <f t="shared" si="2"/>
        <v>0.02345</v>
      </c>
      <c r="J64" s="76"/>
      <c r="K64" s="76"/>
      <c r="L64" s="239"/>
      <c r="M64" s="76">
        <v>0.02345</v>
      </c>
      <c r="N64" s="76"/>
      <c r="O64" s="135"/>
      <c r="Q64" s="414"/>
    </row>
    <row r="65" spans="1:17" s="413" customFormat="1" ht="24">
      <c r="A65" s="75">
        <v>55</v>
      </c>
      <c r="B65" s="32" t="s">
        <v>224</v>
      </c>
      <c r="C65" s="133">
        <f t="shared" si="1"/>
        <v>0.04</v>
      </c>
      <c r="D65" s="76"/>
      <c r="E65" s="134"/>
      <c r="F65" s="134"/>
      <c r="G65" s="134">
        <v>0.04</v>
      </c>
      <c r="H65" s="32" t="s">
        <v>1276</v>
      </c>
      <c r="I65" s="76">
        <f t="shared" si="2"/>
        <v>0.01876</v>
      </c>
      <c r="J65" s="76"/>
      <c r="K65" s="76"/>
      <c r="L65" s="239"/>
      <c r="M65" s="76">
        <v>0.01876</v>
      </c>
      <c r="N65" s="76"/>
      <c r="O65" s="135"/>
      <c r="Q65" s="414"/>
    </row>
    <row r="66" spans="1:17" s="413" customFormat="1" ht="12">
      <c r="A66" s="75">
        <v>56</v>
      </c>
      <c r="B66" s="32" t="s">
        <v>224</v>
      </c>
      <c r="C66" s="133">
        <f t="shared" si="1"/>
        <v>0.1</v>
      </c>
      <c r="D66" s="76">
        <v>0.1</v>
      </c>
      <c r="E66" s="134"/>
      <c r="F66" s="134"/>
      <c r="G66" s="134"/>
      <c r="H66" s="32" t="s">
        <v>1277</v>
      </c>
      <c r="I66" s="76">
        <f t="shared" si="2"/>
        <v>0.0426</v>
      </c>
      <c r="J66" s="76"/>
      <c r="K66" s="76"/>
      <c r="L66" s="239"/>
      <c r="M66" s="76">
        <v>0.0426</v>
      </c>
      <c r="N66" s="76"/>
      <c r="O66" s="135"/>
      <c r="Q66" s="414"/>
    </row>
    <row r="67" spans="1:17" s="413" customFormat="1" ht="24">
      <c r="A67" s="75">
        <v>57</v>
      </c>
      <c r="B67" s="32" t="s">
        <v>224</v>
      </c>
      <c r="C67" s="133">
        <f t="shared" si="1"/>
        <v>0.04</v>
      </c>
      <c r="D67" s="76">
        <v>0.04</v>
      </c>
      <c r="E67" s="134"/>
      <c r="F67" s="134"/>
      <c r="G67" s="134"/>
      <c r="H67" s="32" t="s">
        <v>1278</v>
      </c>
      <c r="I67" s="76">
        <f t="shared" si="2"/>
        <v>0.01704</v>
      </c>
      <c r="J67" s="76"/>
      <c r="K67" s="76"/>
      <c r="L67" s="239"/>
      <c r="M67" s="76">
        <v>0.01704</v>
      </c>
      <c r="N67" s="76"/>
      <c r="O67" s="135"/>
      <c r="Q67" s="414"/>
    </row>
    <row r="68" spans="1:17" s="413" customFormat="1" ht="12">
      <c r="A68" s="75">
        <v>58</v>
      </c>
      <c r="B68" s="32" t="s">
        <v>224</v>
      </c>
      <c r="C68" s="133">
        <f t="shared" si="1"/>
        <v>0.02</v>
      </c>
      <c r="D68" s="76">
        <v>0.02</v>
      </c>
      <c r="E68" s="134"/>
      <c r="F68" s="134"/>
      <c r="G68" s="134"/>
      <c r="H68" s="32" t="s">
        <v>1279</v>
      </c>
      <c r="I68" s="76">
        <f t="shared" si="2"/>
        <v>0.00852</v>
      </c>
      <c r="J68" s="76"/>
      <c r="K68" s="76"/>
      <c r="L68" s="239"/>
      <c r="M68" s="76">
        <v>0.00852</v>
      </c>
      <c r="N68" s="76"/>
      <c r="O68" s="135"/>
      <c r="Q68" s="414"/>
    </row>
    <row r="69" spans="1:17" s="413" customFormat="1" ht="48">
      <c r="A69" s="75">
        <v>59</v>
      </c>
      <c r="B69" s="32" t="s">
        <v>224</v>
      </c>
      <c r="C69" s="133">
        <f t="shared" si="1"/>
        <v>0.12</v>
      </c>
      <c r="D69" s="76">
        <v>0.12</v>
      </c>
      <c r="E69" s="134"/>
      <c r="F69" s="134"/>
      <c r="G69" s="134"/>
      <c r="H69" s="32" t="s">
        <v>1277</v>
      </c>
      <c r="I69" s="76">
        <f t="shared" si="2"/>
        <v>0.05112</v>
      </c>
      <c r="J69" s="76"/>
      <c r="K69" s="76"/>
      <c r="L69" s="239"/>
      <c r="M69" s="76">
        <v>0.05112</v>
      </c>
      <c r="N69" s="76"/>
      <c r="O69" s="135" t="s">
        <v>1546</v>
      </c>
      <c r="Q69" s="414"/>
    </row>
    <row r="70" spans="1:17" s="413" customFormat="1" ht="48">
      <c r="A70" s="75">
        <v>60</v>
      </c>
      <c r="B70" s="32" t="s">
        <v>224</v>
      </c>
      <c r="C70" s="133">
        <f t="shared" si="1"/>
        <v>0.1</v>
      </c>
      <c r="D70" s="76">
        <v>0.1</v>
      </c>
      <c r="E70" s="134"/>
      <c r="F70" s="134"/>
      <c r="G70" s="134"/>
      <c r="H70" s="32" t="s">
        <v>1280</v>
      </c>
      <c r="I70" s="76">
        <f t="shared" si="2"/>
        <v>0.0426</v>
      </c>
      <c r="J70" s="76"/>
      <c r="K70" s="76"/>
      <c r="L70" s="239"/>
      <c r="M70" s="76">
        <v>0.0426</v>
      </c>
      <c r="N70" s="76"/>
      <c r="O70" s="135" t="s">
        <v>1546</v>
      </c>
      <c r="Q70" s="414"/>
    </row>
    <row r="71" spans="1:17" s="413" customFormat="1" ht="12">
      <c r="A71" s="75">
        <v>61</v>
      </c>
      <c r="B71" s="32" t="s">
        <v>224</v>
      </c>
      <c r="C71" s="133">
        <f t="shared" si="1"/>
        <v>0.1</v>
      </c>
      <c r="D71" s="76">
        <v>0.1</v>
      </c>
      <c r="E71" s="134"/>
      <c r="F71" s="134"/>
      <c r="G71" s="134"/>
      <c r="H71" s="32" t="s">
        <v>1281</v>
      </c>
      <c r="I71" s="76">
        <f t="shared" si="2"/>
        <v>0.0426</v>
      </c>
      <c r="J71" s="76"/>
      <c r="K71" s="76"/>
      <c r="L71" s="239"/>
      <c r="M71" s="76">
        <v>0.0426</v>
      </c>
      <c r="N71" s="76"/>
      <c r="O71" s="135"/>
      <c r="Q71" s="414"/>
    </row>
    <row r="72" spans="1:17" s="413" customFormat="1" ht="12">
      <c r="A72" s="75">
        <v>62</v>
      </c>
      <c r="B72" s="32" t="s">
        <v>224</v>
      </c>
      <c r="C72" s="133">
        <f t="shared" si="1"/>
        <v>0.1</v>
      </c>
      <c r="D72" s="76"/>
      <c r="E72" s="134"/>
      <c r="F72" s="134"/>
      <c r="G72" s="134">
        <v>0.1</v>
      </c>
      <c r="H72" s="32" t="s">
        <v>1281</v>
      </c>
      <c r="I72" s="76">
        <f t="shared" si="2"/>
        <v>0.0426</v>
      </c>
      <c r="J72" s="76"/>
      <c r="K72" s="76"/>
      <c r="L72" s="239"/>
      <c r="M72" s="76">
        <v>0.0426</v>
      </c>
      <c r="N72" s="76"/>
      <c r="O72" s="135"/>
      <c r="Q72" s="414"/>
    </row>
    <row r="73" spans="1:17" s="427" customFormat="1" ht="36">
      <c r="A73" s="72" t="s">
        <v>130</v>
      </c>
      <c r="B73" s="73" t="s">
        <v>454</v>
      </c>
      <c r="C73" s="74">
        <f>SUM(C74)</f>
        <v>0.04</v>
      </c>
      <c r="D73" s="74">
        <f aca="true" t="shared" si="3" ref="D73:N73">SUM(D74)</f>
        <v>0</v>
      </c>
      <c r="E73" s="74">
        <f t="shared" si="3"/>
        <v>0</v>
      </c>
      <c r="F73" s="74">
        <f t="shared" si="3"/>
        <v>0</v>
      </c>
      <c r="G73" s="74">
        <f t="shared" si="3"/>
        <v>0.04</v>
      </c>
      <c r="H73" s="190"/>
      <c r="I73" s="74">
        <f t="shared" si="3"/>
        <v>0.22399999999999998</v>
      </c>
      <c r="J73" s="74">
        <f t="shared" si="3"/>
        <v>0</v>
      </c>
      <c r="K73" s="74">
        <f t="shared" si="3"/>
        <v>0</v>
      </c>
      <c r="L73" s="74">
        <f t="shared" si="3"/>
        <v>0</v>
      </c>
      <c r="M73" s="74">
        <f t="shared" si="3"/>
        <v>0.22399999999999998</v>
      </c>
      <c r="N73" s="74">
        <f t="shared" si="3"/>
        <v>0</v>
      </c>
      <c r="O73" s="87"/>
      <c r="Q73" s="428"/>
    </row>
    <row r="74" spans="1:17" s="413" customFormat="1" ht="24">
      <c r="A74" s="75">
        <v>63</v>
      </c>
      <c r="B74" s="32" t="s">
        <v>175</v>
      </c>
      <c r="C74" s="133">
        <f t="shared" si="1"/>
        <v>0.04</v>
      </c>
      <c r="D74" s="76"/>
      <c r="E74" s="76"/>
      <c r="F74" s="76"/>
      <c r="G74" s="76">
        <v>0.04</v>
      </c>
      <c r="H74" s="136" t="s">
        <v>1286</v>
      </c>
      <c r="I74" s="76">
        <f t="shared" si="2"/>
        <v>0.22399999999999998</v>
      </c>
      <c r="J74" s="76"/>
      <c r="K74" s="76"/>
      <c r="L74" s="76"/>
      <c r="M74" s="76">
        <v>0.22399999999999998</v>
      </c>
      <c r="N74" s="76"/>
      <c r="O74" s="135"/>
      <c r="Q74" s="414"/>
    </row>
    <row r="75" spans="1:17" s="427" customFormat="1" ht="36">
      <c r="A75" s="72" t="s">
        <v>132</v>
      </c>
      <c r="B75" s="73" t="s">
        <v>131</v>
      </c>
      <c r="C75" s="581">
        <f>SUM(C76:C81)</f>
        <v>14</v>
      </c>
      <c r="D75" s="581">
        <f aca="true" t="shared" si="4" ref="D75:I75">SUM(D76:D81)</f>
        <v>0.9</v>
      </c>
      <c r="E75" s="581">
        <f t="shared" si="4"/>
        <v>0</v>
      </c>
      <c r="F75" s="581">
        <f t="shared" si="4"/>
        <v>0</v>
      </c>
      <c r="G75" s="581">
        <f t="shared" si="4"/>
        <v>13.1</v>
      </c>
      <c r="H75" s="584">
        <f t="shared" si="4"/>
        <v>0</v>
      </c>
      <c r="I75" s="74">
        <f t="shared" si="4"/>
        <v>35.30188</v>
      </c>
      <c r="J75" s="74">
        <f>SUM(J76:J81)</f>
        <v>0</v>
      </c>
      <c r="K75" s="74">
        <f>SUM(K76:K81)</f>
        <v>0</v>
      </c>
      <c r="L75" s="74">
        <f>SUM(L76:L81)</f>
        <v>0</v>
      </c>
      <c r="M75" s="74">
        <f>SUM(M76:M81)</f>
        <v>4.50188</v>
      </c>
      <c r="N75" s="74">
        <f>SUM(N76:N81)</f>
        <v>30.8</v>
      </c>
      <c r="O75" s="87"/>
      <c r="Q75" s="428"/>
    </row>
    <row r="76" spans="1:17" s="427" customFormat="1" ht="24">
      <c r="A76" s="75">
        <v>64</v>
      </c>
      <c r="B76" s="32" t="s">
        <v>1084</v>
      </c>
      <c r="C76" s="133">
        <f t="shared" si="1"/>
        <v>7.6</v>
      </c>
      <c r="D76" s="134"/>
      <c r="E76" s="134"/>
      <c r="F76" s="134"/>
      <c r="G76" s="134">
        <v>7.6</v>
      </c>
      <c r="H76" s="32" t="s">
        <v>1267</v>
      </c>
      <c r="I76" s="76">
        <f t="shared" si="2"/>
        <v>3.32</v>
      </c>
      <c r="J76" s="76"/>
      <c r="K76" s="76"/>
      <c r="L76" s="76"/>
      <c r="M76" s="76">
        <v>3.32</v>
      </c>
      <c r="N76" s="74"/>
      <c r="O76" s="137"/>
      <c r="Q76" s="414"/>
    </row>
    <row r="77" spans="1:17" s="413" customFormat="1" ht="24">
      <c r="A77" s="75">
        <v>65</v>
      </c>
      <c r="B77" s="32" t="s">
        <v>455</v>
      </c>
      <c r="C77" s="133">
        <f t="shared" si="1"/>
        <v>0.9</v>
      </c>
      <c r="D77" s="76">
        <v>0.9</v>
      </c>
      <c r="E77" s="134"/>
      <c r="F77" s="134"/>
      <c r="G77" s="134"/>
      <c r="H77" s="32" t="s">
        <v>1287</v>
      </c>
      <c r="I77" s="76">
        <f t="shared" si="2"/>
        <v>1.1818799999999998</v>
      </c>
      <c r="J77" s="76"/>
      <c r="K77" s="76"/>
      <c r="L77" s="76"/>
      <c r="M77" s="76">
        <v>1.1818799999999998</v>
      </c>
      <c r="N77" s="76"/>
      <c r="O77" s="138"/>
      <c r="Q77" s="414"/>
    </row>
    <row r="78" spans="1:17" s="413" customFormat="1" ht="36">
      <c r="A78" s="75">
        <v>66</v>
      </c>
      <c r="B78" s="32" t="s">
        <v>456</v>
      </c>
      <c r="C78" s="133">
        <f aca="true" t="shared" si="5" ref="C78:C95">D78+E78+F78+G78</f>
        <v>4</v>
      </c>
      <c r="D78" s="76"/>
      <c r="E78" s="134"/>
      <c r="F78" s="134"/>
      <c r="G78" s="134">
        <v>4</v>
      </c>
      <c r="H78" s="32" t="s">
        <v>1287</v>
      </c>
      <c r="I78" s="76">
        <f aca="true" t="shared" si="6" ref="I78:I95">J78+K78+L78+M78+N78</f>
        <v>22.4</v>
      </c>
      <c r="J78" s="76"/>
      <c r="K78" s="76"/>
      <c r="L78" s="76"/>
      <c r="M78" s="76"/>
      <c r="N78" s="76">
        <v>22.4</v>
      </c>
      <c r="O78" s="138"/>
      <c r="Q78" s="414"/>
    </row>
    <row r="79" spans="1:17" s="413" customFormat="1" ht="48">
      <c r="A79" s="75">
        <v>67</v>
      </c>
      <c r="B79" s="32" t="s">
        <v>457</v>
      </c>
      <c r="C79" s="133">
        <f t="shared" si="5"/>
        <v>0.5</v>
      </c>
      <c r="D79" s="76"/>
      <c r="E79" s="134"/>
      <c r="F79" s="134"/>
      <c r="G79" s="134">
        <v>0.5</v>
      </c>
      <c r="H79" s="32" t="s">
        <v>1287</v>
      </c>
      <c r="I79" s="76">
        <f t="shared" si="6"/>
        <v>2.8</v>
      </c>
      <c r="J79" s="76"/>
      <c r="K79" s="76"/>
      <c r="L79" s="76"/>
      <c r="M79" s="76"/>
      <c r="N79" s="76">
        <v>2.8</v>
      </c>
      <c r="O79" s="138"/>
      <c r="Q79" s="414"/>
    </row>
    <row r="80" spans="1:17" s="413" customFormat="1" ht="36">
      <c r="A80" s="75">
        <v>68</v>
      </c>
      <c r="B80" s="32" t="s">
        <v>458</v>
      </c>
      <c r="C80" s="133">
        <f t="shared" si="5"/>
        <v>0.5</v>
      </c>
      <c r="D80" s="76"/>
      <c r="E80" s="134"/>
      <c r="F80" s="134"/>
      <c r="G80" s="134">
        <v>0.5</v>
      </c>
      <c r="H80" s="32" t="s">
        <v>1282</v>
      </c>
      <c r="I80" s="76">
        <f t="shared" si="6"/>
        <v>2.8</v>
      </c>
      <c r="J80" s="76"/>
      <c r="K80" s="76"/>
      <c r="L80" s="76"/>
      <c r="M80" s="76"/>
      <c r="N80" s="76">
        <v>2.8</v>
      </c>
      <c r="O80" s="138"/>
      <c r="Q80" s="414"/>
    </row>
    <row r="81" spans="1:17" s="413" customFormat="1" ht="36">
      <c r="A81" s="75">
        <v>69</v>
      </c>
      <c r="B81" s="32" t="s">
        <v>459</v>
      </c>
      <c r="C81" s="133">
        <f t="shared" si="5"/>
        <v>0.5</v>
      </c>
      <c r="D81" s="76"/>
      <c r="E81" s="134"/>
      <c r="F81" s="134"/>
      <c r="G81" s="134">
        <v>0.5</v>
      </c>
      <c r="H81" s="32" t="s">
        <v>1282</v>
      </c>
      <c r="I81" s="76">
        <f t="shared" si="6"/>
        <v>2.8</v>
      </c>
      <c r="J81" s="76"/>
      <c r="K81" s="76"/>
      <c r="L81" s="76"/>
      <c r="M81" s="76"/>
      <c r="N81" s="76">
        <v>2.8</v>
      </c>
      <c r="O81" s="138"/>
      <c r="Q81" s="414"/>
    </row>
    <row r="82" spans="1:17" s="427" customFormat="1" ht="12">
      <c r="A82" s="72" t="s">
        <v>134</v>
      </c>
      <c r="B82" s="73" t="s">
        <v>135</v>
      </c>
      <c r="C82" s="74">
        <f>SUM(C83:C89)</f>
        <v>77.03999999999999</v>
      </c>
      <c r="D82" s="74">
        <f>SUM(D83:D89)</f>
        <v>35.27</v>
      </c>
      <c r="E82" s="74">
        <f>SUM(E83:E89)</f>
        <v>0</v>
      </c>
      <c r="F82" s="74">
        <f>SUM(F83:F89)</f>
        <v>0</v>
      </c>
      <c r="G82" s="74">
        <f>SUM(G83:G89)</f>
        <v>41.769999999999996</v>
      </c>
      <c r="H82" s="190"/>
      <c r="I82" s="74">
        <f aca="true" t="shared" si="7" ref="I82:N82">SUM(I83:I89)</f>
        <v>83.67799199999999</v>
      </c>
      <c r="J82" s="74">
        <f t="shared" si="7"/>
        <v>45</v>
      </c>
      <c r="K82" s="74">
        <f t="shared" si="7"/>
        <v>3</v>
      </c>
      <c r="L82" s="74">
        <f t="shared" si="7"/>
        <v>28.506071999999996</v>
      </c>
      <c r="M82" s="74">
        <f t="shared" si="7"/>
        <v>7.17192</v>
      </c>
      <c r="N82" s="74">
        <f t="shared" si="7"/>
        <v>0</v>
      </c>
      <c r="O82" s="87"/>
      <c r="Q82" s="428"/>
    </row>
    <row r="83" spans="1:17" s="413" customFormat="1" ht="36">
      <c r="A83" s="75">
        <v>70</v>
      </c>
      <c r="B83" s="32" t="s">
        <v>460</v>
      </c>
      <c r="C83" s="133">
        <f t="shared" si="5"/>
        <v>3.6</v>
      </c>
      <c r="D83" s="76">
        <v>3.15</v>
      </c>
      <c r="E83" s="134"/>
      <c r="F83" s="134"/>
      <c r="G83" s="134">
        <v>0.45</v>
      </c>
      <c r="H83" s="32" t="s">
        <v>676</v>
      </c>
      <c r="I83" s="76">
        <f t="shared" si="6"/>
        <v>6.2773200000000005</v>
      </c>
      <c r="J83" s="76"/>
      <c r="K83" s="76"/>
      <c r="L83" s="239"/>
      <c r="M83" s="76">
        <v>6.2773200000000005</v>
      </c>
      <c r="N83" s="239"/>
      <c r="O83" s="138"/>
      <c r="Q83" s="414"/>
    </row>
    <row r="84" spans="1:17" s="413" customFormat="1" ht="48">
      <c r="A84" s="75">
        <v>71</v>
      </c>
      <c r="B84" s="32" t="s">
        <v>1428</v>
      </c>
      <c r="C84" s="133">
        <f t="shared" si="5"/>
        <v>45.83</v>
      </c>
      <c r="D84" s="76">
        <v>17.78</v>
      </c>
      <c r="E84" s="134"/>
      <c r="F84" s="134"/>
      <c r="G84" s="134">
        <v>28.05</v>
      </c>
      <c r="H84" s="32" t="s">
        <v>1430</v>
      </c>
      <c r="I84" s="76">
        <f t="shared" si="6"/>
        <v>45</v>
      </c>
      <c r="J84" s="76">
        <v>45</v>
      </c>
      <c r="K84" s="76"/>
      <c r="L84" s="239"/>
      <c r="M84" s="76"/>
      <c r="N84" s="239"/>
      <c r="O84" s="138"/>
      <c r="Q84" s="414"/>
    </row>
    <row r="85" spans="1:17" s="413" customFormat="1" ht="63.75">
      <c r="A85" s="75">
        <v>72</v>
      </c>
      <c r="B85" s="32" t="s">
        <v>1442</v>
      </c>
      <c r="C85" s="133">
        <f t="shared" si="5"/>
        <v>2.25</v>
      </c>
      <c r="D85" s="76">
        <v>1.55</v>
      </c>
      <c r="E85" s="134"/>
      <c r="F85" s="134"/>
      <c r="G85" s="134">
        <v>0.7</v>
      </c>
      <c r="H85" s="32" t="s">
        <v>1443</v>
      </c>
      <c r="I85" s="76">
        <f t="shared" si="6"/>
        <v>3</v>
      </c>
      <c r="J85" s="76"/>
      <c r="K85" s="76">
        <v>3</v>
      </c>
      <c r="L85" s="239"/>
      <c r="M85" s="76"/>
      <c r="N85" s="239"/>
      <c r="O85" s="527" t="s">
        <v>1678</v>
      </c>
      <c r="Q85" s="414"/>
    </row>
    <row r="86" spans="1:17" s="413" customFormat="1" ht="36">
      <c r="A86" s="75">
        <v>73</v>
      </c>
      <c r="B86" s="32" t="s">
        <v>461</v>
      </c>
      <c r="C86" s="133">
        <f t="shared" si="5"/>
        <v>1.17</v>
      </c>
      <c r="D86" s="76"/>
      <c r="E86" s="134"/>
      <c r="F86" s="134"/>
      <c r="G86" s="134">
        <v>1.17</v>
      </c>
      <c r="H86" s="32" t="s">
        <v>1288</v>
      </c>
      <c r="I86" s="76">
        <f t="shared" si="6"/>
        <v>0.37346399999999996</v>
      </c>
      <c r="J86" s="76"/>
      <c r="K86" s="76"/>
      <c r="L86" s="76">
        <v>0.37346399999999996</v>
      </c>
      <c r="M86" s="239"/>
      <c r="N86" s="239"/>
      <c r="O86" s="135" t="s">
        <v>1547</v>
      </c>
      <c r="Q86" s="414"/>
    </row>
    <row r="87" spans="1:17" s="413" customFormat="1" ht="60">
      <c r="A87" s="75">
        <v>74</v>
      </c>
      <c r="B87" s="32" t="s">
        <v>462</v>
      </c>
      <c r="C87" s="133">
        <f t="shared" si="5"/>
        <v>1.44</v>
      </c>
      <c r="D87" s="76">
        <v>1.44</v>
      </c>
      <c r="E87" s="134"/>
      <c r="F87" s="134"/>
      <c r="G87" s="134"/>
      <c r="H87" s="32" t="s">
        <v>1283</v>
      </c>
      <c r="I87" s="76">
        <f t="shared" si="6"/>
        <v>1.8910079999999998</v>
      </c>
      <c r="J87" s="76"/>
      <c r="K87" s="76"/>
      <c r="L87" s="76">
        <v>1.8910079999999998</v>
      </c>
      <c r="M87" s="239"/>
      <c r="N87" s="239"/>
      <c r="O87" s="138"/>
      <c r="Q87" s="414"/>
    </row>
    <row r="88" spans="1:17" s="413" customFormat="1" ht="24">
      <c r="A88" s="75">
        <v>75</v>
      </c>
      <c r="B88" s="32" t="s">
        <v>463</v>
      </c>
      <c r="C88" s="133">
        <f t="shared" si="5"/>
        <v>0.75</v>
      </c>
      <c r="D88" s="76">
        <v>0.75</v>
      </c>
      <c r="E88" s="134"/>
      <c r="F88" s="134"/>
      <c r="G88" s="134"/>
      <c r="H88" s="32" t="s">
        <v>678</v>
      </c>
      <c r="I88" s="76">
        <f t="shared" si="6"/>
        <v>0.8946</v>
      </c>
      <c r="J88" s="76"/>
      <c r="K88" s="76"/>
      <c r="L88" s="239"/>
      <c r="M88" s="76">
        <v>0.8946</v>
      </c>
      <c r="N88" s="239"/>
      <c r="O88" s="138"/>
      <c r="Q88" s="414"/>
    </row>
    <row r="89" spans="1:17" s="413" customFormat="1" ht="36">
      <c r="A89" s="75">
        <v>76</v>
      </c>
      <c r="B89" s="32" t="s">
        <v>464</v>
      </c>
      <c r="C89" s="133">
        <f t="shared" si="5"/>
        <v>22</v>
      </c>
      <c r="D89" s="76">
        <v>10.6</v>
      </c>
      <c r="E89" s="134"/>
      <c r="F89" s="134"/>
      <c r="G89" s="134">
        <v>11.4</v>
      </c>
      <c r="H89" s="32" t="s">
        <v>1338</v>
      </c>
      <c r="I89" s="76">
        <f t="shared" si="6"/>
        <v>26.2416</v>
      </c>
      <c r="J89" s="76"/>
      <c r="K89" s="76"/>
      <c r="L89" s="76">
        <v>26.2416</v>
      </c>
      <c r="M89" s="76"/>
      <c r="N89" s="239"/>
      <c r="O89" s="138"/>
      <c r="Q89" s="414"/>
    </row>
    <row r="90" spans="1:17" s="427" customFormat="1" ht="24">
      <c r="A90" s="72" t="s">
        <v>139</v>
      </c>
      <c r="B90" s="73" t="s">
        <v>140</v>
      </c>
      <c r="C90" s="74">
        <f>SUM(C91)</f>
        <v>0.4</v>
      </c>
      <c r="D90" s="74">
        <f aca="true" t="shared" si="8" ref="D90:N90">SUM(D91)</f>
        <v>0.4</v>
      </c>
      <c r="E90" s="74">
        <f t="shared" si="8"/>
        <v>0</v>
      </c>
      <c r="F90" s="74">
        <f t="shared" si="8"/>
        <v>0</v>
      </c>
      <c r="G90" s="74">
        <f t="shared" si="8"/>
        <v>0</v>
      </c>
      <c r="H90" s="190"/>
      <c r="I90" s="74">
        <f t="shared" si="8"/>
        <v>0.38192</v>
      </c>
      <c r="J90" s="74">
        <f t="shared" si="8"/>
        <v>0</v>
      </c>
      <c r="K90" s="74">
        <f t="shared" si="8"/>
        <v>0</v>
      </c>
      <c r="L90" s="74">
        <f t="shared" si="8"/>
        <v>0</v>
      </c>
      <c r="M90" s="74">
        <f t="shared" si="8"/>
        <v>0.38192</v>
      </c>
      <c r="N90" s="74">
        <f t="shared" si="8"/>
        <v>0</v>
      </c>
      <c r="O90" s="87"/>
      <c r="Q90" s="428"/>
    </row>
    <row r="91" spans="1:17" s="413" customFormat="1" ht="24">
      <c r="A91" s="75">
        <v>77</v>
      </c>
      <c r="B91" s="32" t="s">
        <v>465</v>
      </c>
      <c r="C91" s="133">
        <f t="shared" si="5"/>
        <v>0.4</v>
      </c>
      <c r="D91" s="76">
        <v>0.4</v>
      </c>
      <c r="E91" s="76"/>
      <c r="F91" s="76"/>
      <c r="G91" s="76"/>
      <c r="H91" s="136" t="s">
        <v>1284</v>
      </c>
      <c r="I91" s="76">
        <f t="shared" si="6"/>
        <v>0.38192</v>
      </c>
      <c r="J91" s="76"/>
      <c r="K91" s="76"/>
      <c r="L91" s="76"/>
      <c r="M91" s="76">
        <v>0.38192</v>
      </c>
      <c r="N91" s="76"/>
      <c r="O91" s="135"/>
      <c r="Q91" s="414"/>
    </row>
    <row r="92" spans="1:17" s="427" customFormat="1" ht="24">
      <c r="A92" s="72" t="s">
        <v>141</v>
      </c>
      <c r="B92" s="73" t="s">
        <v>142</v>
      </c>
      <c r="C92" s="74">
        <f>SUM(C93:C93)</f>
        <v>0.16</v>
      </c>
      <c r="D92" s="74">
        <f>SUM(D93:D93)</f>
        <v>0</v>
      </c>
      <c r="E92" s="74">
        <f>SUM(E93:E93)</f>
        <v>0</v>
      </c>
      <c r="F92" s="74">
        <f>SUM(F93:F93)</f>
        <v>0</v>
      </c>
      <c r="G92" s="74">
        <f>SUM(G93:G93)</f>
        <v>0.16</v>
      </c>
      <c r="H92" s="190"/>
      <c r="I92" s="74">
        <f aca="true" t="shared" si="9" ref="I92:N92">SUM(I93:I93)</f>
        <v>0.8959999999999999</v>
      </c>
      <c r="J92" s="74">
        <f t="shared" si="9"/>
        <v>0</v>
      </c>
      <c r="K92" s="74">
        <f t="shared" si="9"/>
        <v>0</v>
      </c>
      <c r="L92" s="74">
        <f t="shared" si="9"/>
        <v>0</v>
      </c>
      <c r="M92" s="74">
        <f t="shared" si="9"/>
        <v>0.8959999999999999</v>
      </c>
      <c r="N92" s="74">
        <f t="shared" si="9"/>
        <v>0</v>
      </c>
      <c r="O92" s="87"/>
      <c r="Q92" s="428"/>
    </row>
    <row r="93" spans="1:17" s="413" customFormat="1" ht="24">
      <c r="A93" s="75">
        <v>78</v>
      </c>
      <c r="B93" s="32" t="s">
        <v>466</v>
      </c>
      <c r="C93" s="133">
        <f t="shared" si="5"/>
        <v>0.16</v>
      </c>
      <c r="D93" s="76"/>
      <c r="E93" s="76"/>
      <c r="F93" s="76"/>
      <c r="G93" s="134">
        <v>0.16</v>
      </c>
      <c r="H93" s="136" t="s">
        <v>1286</v>
      </c>
      <c r="I93" s="76">
        <f t="shared" si="6"/>
        <v>0.8959999999999999</v>
      </c>
      <c r="J93" s="76"/>
      <c r="K93" s="76"/>
      <c r="L93" s="76"/>
      <c r="M93" s="76">
        <v>0.8959999999999999</v>
      </c>
      <c r="N93" s="76"/>
      <c r="O93" s="135"/>
      <c r="Q93" s="414"/>
    </row>
    <row r="94" spans="1:17" s="427" customFormat="1" ht="24">
      <c r="A94" s="72" t="s">
        <v>143</v>
      </c>
      <c r="B94" s="73" t="s">
        <v>363</v>
      </c>
      <c r="C94" s="74">
        <f>SUM(C95)</f>
        <v>15</v>
      </c>
      <c r="D94" s="74">
        <f aca="true" t="shared" si="10" ref="D94:N94">SUM(D95)</f>
        <v>0</v>
      </c>
      <c r="E94" s="74">
        <f t="shared" si="10"/>
        <v>0</v>
      </c>
      <c r="F94" s="74">
        <f t="shared" si="10"/>
        <v>0</v>
      </c>
      <c r="G94" s="74">
        <f>SUM(G95)</f>
        <v>15</v>
      </c>
      <c r="H94" s="190"/>
      <c r="I94" s="74">
        <f t="shared" si="10"/>
        <v>1.39</v>
      </c>
      <c r="J94" s="74">
        <f t="shared" si="10"/>
        <v>0</v>
      </c>
      <c r="K94" s="74">
        <f t="shared" si="10"/>
        <v>0</v>
      </c>
      <c r="L94" s="74">
        <f t="shared" si="10"/>
        <v>0</v>
      </c>
      <c r="M94" s="74">
        <f t="shared" si="10"/>
        <v>0</v>
      </c>
      <c r="N94" s="74">
        <f t="shared" si="10"/>
        <v>1.39</v>
      </c>
      <c r="O94" s="87"/>
      <c r="Q94" s="428"/>
    </row>
    <row r="95" spans="1:17" s="413" customFormat="1" ht="36">
      <c r="A95" s="75">
        <v>79</v>
      </c>
      <c r="B95" s="32" t="s">
        <v>467</v>
      </c>
      <c r="C95" s="133">
        <f t="shared" si="5"/>
        <v>15</v>
      </c>
      <c r="D95" s="76"/>
      <c r="E95" s="76"/>
      <c r="F95" s="76"/>
      <c r="G95" s="76">
        <v>15</v>
      </c>
      <c r="H95" s="136" t="s">
        <v>1285</v>
      </c>
      <c r="I95" s="76">
        <f t="shared" si="6"/>
        <v>1.39</v>
      </c>
      <c r="J95" s="76"/>
      <c r="K95" s="76"/>
      <c r="L95" s="76"/>
      <c r="M95" s="76"/>
      <c r="N95" s="76">
        <v>1.39</v>
      </c>
      <c r="O95" s="512" t="s">
        <v>1785</v>
      </c>
      <c r="Q95" s="414"/>
    </row>
    <row r="96" spans="1:17" s="473" customFormat="1" ht="12.75" thickBot="1">
      <c r="A96" s="480"/>
      <c r="B96" s="583" t="s">
        <v>5</v>
      </c>
      <c r="C96" s="131">
        <f>C94+C92+C90+C82+C75+C73+C10</f>
        <v>115.11</v>
      </c>
      <c r="D96" s="131">
        <f>D94+D92+D90+D82+D75+D73+D10</f>
        <v>41.49</v>
      </c>
      <c r="E96" s="131">
        <f>E94+E92+E90+E82+E75+E73+E10</f>
        <v>0</v>
      </c>
      <c r="F96" s="131">
        <f>F94+F92+F90+F82+F75+F73+F10</f>
        <v>0</v>
      </c>
      <c r="G96" s="131">
        <f>G94+G92+G90+G82+G75+G73+G10</f>
        <v>73.61999999999999</v>
      </c>
      <c r="H96" s="484"/>
      <c r="I96" s="131">
        <f aca="true" t="shared" si="11" ref="I96:N96">I94+I92+I90+I82+I75+I73+I10</f>
        <v>128.11650899999998</v>
      </c>
      <c r="J96" s="131">
        <f t="shared" si="11"/>
        <v>45</v>
      </c>
      <c r="K96" s="131">
        <f t="shared" si="11"/>
        <v>3</v>
      </c>
      <c r="L96" s="131">
        <f t="shared" si="11"/>
        <v>28.706071999999995</v>
      </c>
      <c r="M96" s="131">
        <f t="shared" si="11"/>
        <v>19.220437000000004</v>
      </c>
      <c r="N96" s="131">
        <f t="shared" si="11"/>
        <v>32.19</v>
      </c>
      <c r="O96" s="585"/>
      <c r="Q96" s="582"/>
    </row>
    <row r="97" spans="2:17" s="546" customFormat="1" ht="12.75" thickTop="1">
      <c r="B97" s="551"/>
      <c r="H97" s="551"/>
      <c r="O97" s="551"/>
      <c r="Q97" s="578"/>
    </row>
    <row r="98" spans="1:15" ht="22.5" customHeight="1">
      <c r="A98" s="629" t="s">
        <v>1841</v>
      </c>
      <c r="B98" s="629"/>
      <c r="C98" s="629"/>
      <c r="D98" s="629"/>
      <c r="E98" s="629"/>
      <c r="F98" s="629"/>
      <c r="G98" s="629"/>
      <c r="H98" s="629"/>
      <c r="I98" s="629"/>
      <c r="J98" s="629"/>
      <c r="K98" s="629"/>
      <c r="L98" s="629"/>
      <c r="M98" s="629"/>
      <c r="N98" s="629"/>
      <c r="O98" s="629"/>
    </row>
    <row r="100" ht="14.25">
      <c r="C100" s="409"/>
    </row>
  </sheetData>
  <sheetProtection/>
  <mergeCells count="16">
    <mergeCell ref="O7:O8"/>
    <mergeCell ref="A4:O4"/>
    <mergeCell ref="A7:A8"/>
    <mergeCell ref="B7:B8"/>
    <mergeCell ref="C7:C8"/>
    <mergeCell ref="D7:G7"/>
    <mergeCell ref="A98:O98"/>
    <mergeCell ref="H7:H8"/>
    <mergeCell ref="A1:E1"/>
    <mergeCell ref="I1:O1"/>
    <mergeCell ref="A2:E2"/>
    <mergeCell ref="I2:O2"/>
    <mergeCell ref="A5:O5"/>
    <mergeCell ref="I7:I8"/>
    <mergeCell ref="A6:O6"/>
    <mergeCell ref="J7:N7"/>
  </mergeCells>
  <printOptions/>
  <pageMargins left="0.31" right="0.32" top="0.5" bottom="0.44" header="0.36" footer="0.16"/>
  <pageSetup horizontalDpi="600" verticalDpi="600" orientation="landscape" paperSize="9"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dimension ref="A1:O16"/>
  <sheetViews>
    <sheetView zoomScale="115" zoomScaleNormal="115" zoomScalePageLayoutView="0" workbookViewId="0" topLeftCell="A4">
      <selection activeCell="I16" sqref="I16:N16"/>
    </sheetView>
  </sheetViews>
  <sheetFormatPr defaultColWidth="9.140625" defaultRowHeight="12.75"/>
  <cols>
    <col min="1" max="1" width="3.57421875" style="383" customWidth="1"/>
    <col min="2" max="2" width="19.28125" style="462" customWidth="1"/>
    <col min="3" max="3" width="10.28125" style="383" customWidth="1"/>
    <col min="4" max="7" width="6.57421875" style="383" customWidth="1"/>
    <col min="8" max="8" width="11.28125" style="462" customWidth="1"/>
    <col min="9" max="9" width="9.140625" style="383" customWidth="1"/>
    <col min="10" max="10" width="5.8515625" style="383" customWidth="1"/>
    <col min="11" max="11" width="6.7109375" style="383" customWidth="1"/>
    <col min="12" max="13" width="5.8515625" style="383" customWidth="1"/>
    <col min="14" max="14" width="6.57421875" style="383" customWidth="1"/>
    <col min="15" max="15" width="32.8515625" style="462" customWidth="1"/>
    <col min="16" max="16384" width="9.140625" style="383" customWidth="1"/>
  </cols>
  <sheetData>
    <row r="1" spans="1:15" ht="16.5">
      <c r="A1" s="679" t="s">
        <v>1806</v>
      </c>
      <c r="B1" s="679"/>
      <c r="C1" s="679"/>
      <c r="D1" s="679"/>
      <c r="E1" s="679"/>
      <c r="I1" s="679" t="s">
        <v>1807</v>
      </c>
      <c r="J1" s="679"/>
      <c r="K1" s="679"/>
      <c r="L1" s="679"/>
      <c r="M1" s="679"/>
      <c r="N1" s="679"/>
      <c r="O1" s="679"/>
    </row>
    <row r="2" spans="1:15" ht="16.5">
      <c r="A2" s="679" t="s">
        <v>1810</v>
      </c>
      <c r="B2" s="679"/>
      <c r="C2" s="679"/>
      <c r="D2" s="679"/>
      <c r="E2" s="679"/>
      <c r="I2" s="679" t="s">
        <v>1808</v>
      </c>
      <c r="J2" s="679"/>
      <c r="K2" s="679"/>
      <c r="L2" s="679"/>
      <c r="M2" s="679"/>
      <c r="N2" s="679"/>
      <c r="O2" s="679"/>
    </row>
    <row r="3" spans="1:15" ht="16.5">
      <c r="A3" s="602"/>
      <c r="B3" s="602"/>
      <c r="C3" s="602"/>
      <c r="D3" s="602"/>
      <c r="E3" s="602"/>
      <c r="I3" s="602"/>
      <c r="J3" s="602"/>
      <c r="K3" s="602"/>
      <c r="L3" s="602"/>
      <c r="M3" s="602"/>
      <c r="N3" s="602"/>
      <c r="O3" s="602"/>
    </row>
    <row r="4" spans="1:15" s="66" customFormat="1" ht="48" customHeight="1">
      <c r="A4" s="716" t="s">
        <v>1840</v>
      </c>
      <c r="B4" s="717"/>
      <c r="C4" s="717"/>
      <c r="D4" s="717"/>
      <c r="E4" s="717"/>
      <c r="F4" s="717"/>
      <c r="G4" s="717"/>
      <c r="H4" s="717"/>
      <c r="I4" s="717"/>
      <c r="J4" s="717"/>
      <c r="K4" s="717"/>
      <c r="L4" s="717"/>
      <c r="M4" s="717"/>
      <c r="N4" s="717"/>
      <c r="O4" s="717"/>
    </row>
    <row r="5" spans="1:15" s="576" customFormat="1" ht="20.25" customHeight="1" thickBot="1">
      <c r="A5" s="680" t="s">
        <v>1819</v>
      </c>
      <c r="B5" s="680"/>
      <c r="C5" s="680"/>
      <c r="D5" s="680"/>
      <c r="E5" s="680"/>
      <c r="F5" s="680"/>
      <c r="G5" s="680"/>
      <c r="H5" s="680"/>
      <c r="I5" s="680"/>
      <c r="J5" s="680"/>
      <c r="K5" s="680"/>
      <c r="L5" s="680"/>
      <c r="M5" s="680"/>
      <c r="N5" s="680"/>
      <c r="O5" s="680"/>
    </row>
    <row r="6" spans="1:15" s="396" customFormat="1" ht="22.5" customHeight="1" thickTop="1">
      <c r="A6" s="718" t="s">
        <v>0</v>
      </c>
      <c r="B6" s="720" t="s">
        <v>10</v>
      </c>
      <c r="C6" s="720" t="s">
        <v>13</v>
      </c>
      <c r="D6" s="720" t="s">
        <v>1407</v>
      </c>
      <c r="E6" s="720"/>
      <c r="F6" s="720"/>
      <c r="G6" s="720"/>
      <c r="H6" s="720" t="s">
        <v>1408</v>
      </c>
      <c r="I6" s="722" t="s">
        <v>1409</v>
      </c>
      <c r="J6" s="726" t="s">
        <v>41</v>
      </c>
      <c r="K6" s="727"/>
      <c r="L6" s="727"/>
      <c r="M6" s="727"/>
      <c r="N6" s="728"/>
      <c r="O6" s="729" t="s">
        <v>4</v>
      </c>
    </row>
    <row r="7" spans="1:15" s="396" customFormat="1" ht="22.5" customHeight="1">
      <c r="A7" s="719"/>
      <c r="B7" s="721"/>
      <c r="C7" s="721"/>
      <c r="D7" s="721"/>
      <c r="E7" s="721"/>
      <c r="F7" s="721"/>
      <c r="G7" s="721"/>
      <c r="H7" s="721"/>
      <c r="I7" s="723"/>
      <c r="J7" s="731" t="s">
        <v>6</v>
      </c>
      <c r="K7" s="731" t="s">
        <v>7</v>
      </c>
      <c r="L7" s="731" t="s">
        <v>8</v>
      </c>
      <c r="M7" s="731" t="s">
        <v>9</v>
      </c>
      <c r="N7" s="731" t="s">
        <v>1422</v>
      </c>
      <c r="O7" s="730"/>
    </row>
    <row r="8" spans="1:15" s="396" customFormat="1" ht="32.25" customHeight="1">
      <c r="A8" s="719"/>
      <c r="B8" s="721"/>
      <c r="C8" s="721"/>
      <c r="D8" s="9" t="s">
        <v>2</v>
      </c>
      <c r="E8" s="9" t="s">
        <v>1</v>
      </c>
      <c r="F8" s="9" t="s">
        <v>1410</v>
      </c>
      <c r="G8" s="9" t="s">
        <v>3</v>
      </c>
      <c r="H8" s="721"/>
      <c r="I8" s="724"/>
      <c r="J8" s="724"/>
      <c r="K8" s="724"/>
      <c r="L8" s="724"/>
      <c r="M8" s="724"/>
      <c r="N8" s="724"/>
      <c r="O8" s="730"/>
    </row>
    <row r="9" spans="1:15" s="586" customFormat="1" ht="22.5">
      <c r="A9" s="55">
        <v>-1</v>
      </c>
      <c r="B9" s="56">
        <v>-2</v>
      </c>
      <c r="C9" s="56" t="s">
        <v>1421</v>
      </c>
      <c r="D9" s="56">
        <v>-4</v>
      </c>
      <c r="E9" s="56">
        <v>-5</v>
      </c>
      <c r="F9" s="56">
        <v>-6</v>
      </c>
      <c r="G9" s="28">
        <v>-7</v>
      </c>
      <c r="H9" s="28">
        <v>-8</v>
      </c>
      <c r="I9" s="28">
        <v>-9</v>
      </c>
      <c r="J9" s="28">
        <v>-10</v>
      </c>
      <c r="K9" s="28">
        <v>-11</v>
      </c>
      <c r="L9" s="28">
        <v>-12</v>
      </c>
      <c r="M9" s="28">
        <v>-13</v>
      </c>
      <c r="N9" s="28">
        <v>-14</v>
      </c>
      <c r="O9" s="57">
        <v>-15</v>
      </c>
    </row>
    <row r="10" spans="1:15" s="399" customFormat="1" ht="12.75">
      <c r="A10" s="52" t="s">
        <v>94</v>
      </c>
      <c r="B10" s="53" t="s">
        <v>1411</v>
      </c>
      <c r="C10" s="23">
        <f>SUM(C11)</f>
        <v>4.5</v>
      </c>
      <c r="D10" s="23">
        <f aca="true" t="shared" si="0" ref="D10:N10">SUM(D11)</f>
        <v>4.5</v>
      </c>
      <c r="E10" s="23">
        <f t="shared" si="0"/>
        <v>0</v>
      </c>
      <c r="F10" s="23">
        <f t="shared" si="0"/>
        <v>0</v>
      </c>
      <c r="G10" s="23">
        <f t="shared" si="0"/>
        <v>0</v>
      </c>
      <c r="H10" s="590"/>
      <c r="I10" s="23">
        <f t="shared" si="0"/>
        <v>5</v>
      </c>
      <c r="J10" s="23">
        <f t="shared" si="0"/>
        <v>0</v>
      </c>
      <c r="K10" s="23">
        <f t="shared" si="0"/>
        <v>5</v>
      </c>
      <c r="L10" s="23">
        <f t="shared" si="0"/>
        <v>0</v>
      </c>
      <c r="M10" s="23">
        <f t="shared" si="0"/>
        <v>0</v>
      </c>
      <c r="N10" s="23">
        <f t="shared" si="0"/>
        <v>0</v>
      </c>
      <c r="O10" s="592"/>
    </row>
    <row r="11" spans="1:15" s="410" customFormat="1" ht="25.5">
      <c r="A11" s="60">
        <v>1</v>
      </c>
      <c r="B11" s="12" t="s">
        <v>1412</v>
      </c>
      <c r="C11" s="61">
        <v>4.5</v>
      </c>
      <c r="D11" s="61">
        <v>4.5</v>
      </c>
      <c r="E11" s="24"/>
      <c r="F11" s="24"/>
      <c r="G11" s="24"/>
      <c r="H11" s="59" t="s">
        <v>1481</v>
      </c>
      <c r="I11" s="24">
        <v>5</v>
      </c>
      <c r="J11" s="24"/>
      <c r="K11" s="24">
        <v>5</v>
      </c>
      <c r="L11" s="24"/>
      <c r="M11" s="24"/>
      <c r="N11" s="24"/>
      <c r="O11" s="167" t="s">
        <v>1793</v>
      </c>
    </row>
    <row r="12" spans="1:15" s="410" customFormat="1" ht="12.75">
      <c r="A12" s="62" t="s">
        <v>130</v>
      </c>
      <c r="B12" s="587" t="s">
        <v>1417</v>
      </c>
      <c r="C12" s="23">
        <f>SUM(C13)</f>
        <v>2.9</v>
      </c>
      <c r="D12" s="23">
        <f aca="true" t="shared" si="1" ref="D12:N12">SUM(D13)</f>
        <v>2.9</v>
      </c>
      <c r="E12" s="23">
        <f t="shared" si="1"/>
        <v>0</v>
      </c>
      <c r="F12" s="23">
        <f t="shared" si="1"/>
        <v>0</v>
      </c>
      <c r="G12" s="23">
        <f t="shared" si="1"/>
        <v>0</v>
      </c>
      <c r="H12" s="590"/>
      <c r="I12" s="23">
        <f t="shared" si="1"/>
        <v>3.58</v>
      </c>
      <c r="J12" s="23">
        <f t="shared" si="1"/>
        <v>0</v>
      </c>
      <c r="K12" s="23">
        <f t="shared" si="1"/>
        <v>0</v>
      </c>
      <c r="L12" s="23">
        <f t="shared" si="1"/>
        <v>3.58</v>
      </c>
      <c r="M12" s="23">
        <f t="shared" si="1"/>
        <v>0</v>
      </c>
      <c r="N12" s="23">
        <f t="shared" si="1"/>
        <v>0</v>
      </c>
      <c r="O12" s="365"/>
    </row>
    <row r="13" spans="1:15" s="410" customFormat="1" ht="63.75">
      <c r="A13" s="60">
        <v>2</v>
      </c>
      <c r="B13" s="588" t="s">
        <v>1418</v>
      </c>
      <c r="C13" s="63">
        <v>2.9</v>
      </c>
      <c r="D13" s="10">
        <v>2.9</v>
      </c>
      <c r="E13" s="10"/>
      <c r="F13" s="10"/>
      <c r="G13" s="10"/>
      <c r="H13" s="12" t="s">
        <v>1482</v>
      </c>
      <c r="I13" s="10">
        <v>3.58</v>
      </c>
      <c r="J13" s="10"/>
      <c r="K13" s="10"/>
      <c r="L13" s="10">
        <v>3.58</v>
      </c>
      <c r="M13" s="10"/>
      <c r="N13" s="10"/>
      <c r="O13" s="167" t="s">
        <v>1794</v>
      </c>
    </row>
    <row r="14" spans="1:15" s="396" customFormat="1" ht="18" customHeight="1" thickBot="1">
      <c r="A14" s="54"/>
      <c r="B14" s="589" t="s">
        <v>1420</v>
      </c>
      <c r="C14" s="58">
        <f>C10+C12</f>
        <v>7.4</v>
      </c>
      <c r="D14" s="58">
        <f aca="true" t="shared" si="2" ref="D14:N14">D10+D12</f>
        <v>7.4</v>
      </c>
      <c r="E14" s="58">
        <f t="shared" si="2"/>
        <v>0</v>
      </c>
      <c r="F14" s="58">
        <f t="shared" si="2"/>
        <v>0</v>
      </c>
      <c r="G14" s="58">
        <f t="shared" si="2"/>
        <v>0</v>
      </c>
      <c r="H14" s="591"/>
      <c r="I14" s="58">
        <f t="shared" si="2"/>
        <v>8.58</v>
      </c>
      <c r="J14" s="58">
        <f t="shared" si="2"/>
        <v>0</v>
      </c>
      <c r="K14" s="58">
        <f t="shared" si="2"/>
        <v>5</v>
      </c>
      <c r="L14" s="58">
        <f t="shared" si="2"/>
        <v>3.58</v>
      </c>
      <c r="M14" s="58">
        <f t="shared" si="2"/>
        <v>0</v>
      </c>
      <c r="N14" s="58">
        <f t="shared" si="2"/>
        <v>0</v>
      </c>
      <c r="O14" s="593"/>
    </row>
    <row r="15" ht="13.5" thickTop="1"/>
    <row r="16" spans="9:14" ht="18.75">
      <c r="I16" s="725"/>
      <c r="J16" s="725"/>
      <c r="K16" s="725"/>
      <c r="L16" s="725"/>
      <c r="M16" s="725"/>
      <c r="N16" s="725"/>
    </row>
  </sheetData>
  <sheetProtection/>
  <mergeCells count="20">
    <mergeCell ref="I16:N16"/>
    <mergeCell ref="J6:N6"/>
    <mergeCell ref="O6:O8"/>
    <mergeCell ref="J7:J8"/>
    <mergeCell ref="K7:K8"/>
    <mergeCell ref="L7:L8"/>
    <mergeCell ref="M7:M8"/>
    <mergeCell ref="N7:N8"/>
    <mergeCell ref="A6:A8"/>
    <mergeCell ref="B6:B8"/>
    <mergeCell ref="C6:C8"/>
    <mergeCell ref="D6:G7"/>
    <mergeCell ref="H6:H8"/>
    <mergeCell ref="I6:I8"/>
    <mergeCell ref="A1:E1"/>
    <mergeCell ref="I1:O1"/>
    <mergeCell ref="A2:E2"/>
    <mergeCell ref="I2:O2"/>
    <mergeCell ref="A4:O4"/>
    <mergeCell ref="A5:O5"/>
  </mergeCells>
  <printOptions/>
  <pageMargins left="0.27" right="0.32" top="0.5" bottom="0.43" header="0.2"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P92"/>
  <sheetViews>
    <sheetView zoomScale="120" zoomScaleNormal="120" zoomScalePageLayoutView="0" workbookViewId="0" topLeftCell="A83">
      <selection activeCell="F95" sqref="F95"/>
    </sheetView>
  </sheetViews>
  <sheetFormatPr defaultColWidth="7.8515625" defaultRowHeight="12.75"/>
  <cols>
    <col min="1" max="1" width="4.00390625" style="6" customWidth="1"/>
    <col min="2" max="2" width="24.00390625" style="7" customWidth="1"/>
    <col min="3" max="3" width="7.57421875" style="187" customWidth="1"/>
    <col min="4" max="7" width="6.28125" style="188" customWidth="1"/>
    <col min="8" max="8" width="22.00390625" style="8" customWidth="1"/>
    <col min="9" max="9" width="8.421875" style="8" customWidth="1"/>
    <col min="10" max="11" width="5.57421875" style="8" customWidth="1"/>
    <col min="12" max="12" width="5.7109375" style="1" customWidth="1"/>
    <col min="13" max="13" width="6.57421875" style="1" customWidth="1"/>
    <col min="14" max="14" width="5.8515625" style="1" customWidth="1"/>
    <col min="15" max="15" width="25.28125" style="132" customWidth="1"/>
    <col min="16" max="16384" width="7.8515625" style="1" customWidth="1"/>
  </cols>
  <sheetData>
    <row r="1" spans="1:15" ht="16.5" customHeight="1">
      <c r="A1" s="610" t="s">
        <v>1806</v>
      </c>
      <c r="B1" s="610"/>
      <c r="C1" s="610"/>
      <c r="D1" s="610"/>
      <c r="E1" s="598"/>
      <c r="F1" s="598"/>
      <c r="G1" s="598"/>
      <c r="H1" s="611" t="s">
        <v>1807</v>
      </c>
      <c r="I1" s="611"/>
      <c r="J1" s="611"/>
      <c r="K1" s="611"/>
      <c r="L1" s="611"/>
      <c r="M1" s="611"/>
      <c r="N1" s="611"/>
      <c r="O1" s="611"/>
    </row>
    <row r="2" spans="1:15" ht="16.5" customHeight="1">
      <c r="A2" s="611" t="s">
        <v>1810</v>
      </c>
      <c r="B2" s="611"/>
      <c r="C2" s="611"/>
      <c r="D2" s="611"/>
      <c r="E2" s="598"/>
      <c r="F2" s="598"/>
      <c r="G2" s="598"/>
      <c r="H2" s="611" t="s">
        <v>1808</v>
      </c>
      <c r="I2" s="611"/>
      <c r="J2" s="611"/>
      <c r="K2" s="611"/>
      <c r="L2" s="611"/>
      <c r="M2" s="611"/>
      <c r="N2" s="611"/>
      <c r="O2" s="611"/>
    </row>
    <row r="3" spans="1:15" ht="12.75">
      <c r="A3" s="7"/>
      <c r="B3" s="1"/>
      <c r="C3" s="1"/>
      <c r="D3" s="598"/>
      <c r="E3" s="598"/>
      <c r="F3" s="598"/>
      <c r="G3" s="598"/>
      <c r="H3" s="598"/>
      <c r="I3" s="598"/>
      <c r="J3" s="6"/>
      <c r="K3" s="1"/>
      <c r="O3" s="1"/>
    </row>
    <row r="4" spans="1:15" ht="15.75" customHeight="1">
      <c r="A4" s="607" t="s">
        <v>1813</v>
      </c>
      <c r="B4" s="614"/>
      <c r="C4" s="614"/>
      <c r="D4" s="614"/>
      <c r="E4" s="614"/>
      <c r="F4" s="614"/>
      <c r="G4" s="614"/>
      <c r="H4" s="614"/>
      <c r="I4" s="614"/>
      <c r="J4" s="614"/>
      <c r="K4" s="614"/>
      <c r="L4" s="614"/>
      <c r="M4" s="614"/>
      <c r="N4" s="614"/>
      <c r="O4" s="614"/>
    </row>
    <row r="5" spans="1:15" ht="15.75" customHeight="1">
      <c r="A5" s="607" t="s">
        <v>1811</v>
      </c>
      <c r="B5" s="607"/>
      <c r="C5" s="607"/>
      <c r="D5" s="607"/>
      <c r="E5" s="607"/>
      <c r="F5" s="607"/>
      <c r="G5" s="607"/>
      <c r="H5" s="607"/>
      <c r="I5" s="607"/>
      <c r="J5" s="607"/>
      <c r="K5" s="607"/>
      <c r="L5" s="607"/>
      <c r="M5" s="607"/>
      <c r="N5" s="607"/>
      <c r="O5" s="607"/>
    </row>
    <row r="6" spans="1:15" s="8" customFormat="1" ht="33" customHeight="1" thickBot="1">
      <c r="A6" s="615" t="s">
        <v>1817</v>
      </c>
      <c r="B6" s="615"/>
      <c r="C6" s="615"/>
      <c r="D6" s="615"/>
      <c r="E6" s="615"/>
      <c r="F6" s="615"/>
      <c r="G6" s="615"/>
      <c r="H6" s="615"/>
      <c r="I6" s="615"/>
      <c r="J6" s="615"/>
      <c r="K6" s="615"/>
      <c r="L6" s="615"/>
      <c r="M6" s="615"/>
      <c r="N6" s="615"/>
      <c r="O6" s="615"/>
    </row>
    <row r="7" spans="1:16" ht="15" customHeight="1" hidden="1">
      <c r="A7" s="30"/>
      <c r="B7" s="607"/>
      <c r="C7" s="607"/>
      <c r="D7" s="607"/>
      <c r="E7" s="607"/>
      <c r="F7" s="607"/>
      <c r="G7" s="607"/>
      <c r="H7" s="607"/>
      <c r="I7" s="607"/>
      <c r="J7" s="607"/>
      <c r="K7" s="607"/>
      <c r="L7" s="607"/>
      <c r="M7" s="607"/>
      <c r="N7" s="607"/>
      <c r="O7" s="607"/>
      <c r="P7" s="607"/>
    </row>
    <row r="8" spans="1:15" s="132" customFormat="1" ht="26.25" customHeight="1" thickTop="1">
      <c r="A8" s="623" t="s">
        <v>0</v>
      </c>
      <c r="B8" s="627" t="s">
        <v>10</v>
      </c>
      <c r="C8" s="627" t="s">
        <v>13</v>
      </c>
      <c r="D8" s="627" t="s">
        <v>40</v>
      </c>
      <c r="E8" s="627"/>
      <c r="F8" s="627"/>
      <c r="G8" s="627"/>
      <c r="H8" s="627" t="s">
        <v>12</v>
      </c>
      <c r="I8" s="627" t="s">
        <v>38</v>
      </c>
      <c r="J8" s="627" t="s">
        <v>717</v>
      </c>
      <c r="K8" s="627"/>
      <c r="L8" s="627"/>
      <c r="M8" s="627"/>
      <c r="N8" s="627"/>
      <c r="O8" s="630" t="s">
        <v>4</v>
      </c>
    </row>
    <row r="9" spans="1:15" s="132" customFormat="1" ht="95.25" customHeight="1">
      <c r="A9" s="624"/>
      <c r="B9" s="628"/>
      <c r="C9" s="628"/>
      <c r="D9" s="69" t="s">
        <v>2</v>
      </c>
      <c r="E9" s="69" t="s">
        <v>1</v>
      </c>
      <c r="F9" s="69" t="s">
        <v>1410</v>
      </c>
      <c r="G9" s="69" t="s">
        <v>3</v>
      </c>
      <c r="H9" s="628"/>
      <c r="I9" s="628"/>
      <c r="J9" s="69" t="s">
        <v>15</v>
      </c>
      <c r="K9" s="69" t="s">
        <v>7</v>
      </c>
      <c r="L9" s="69" t="s">
        <v>48</v>
      </c>
      <c r="M9" s="69" t="s">
        <v>49</v>
      </c>
      <c r="N9" s="69" t="s">
        <v>11</v>
      </c>
      <c r="O9" s="631"/>
    </row>
    <row r="10" spans="1:15" s="189" customFormat="1" ht="24" customHeight="1">
      <c r="A10" s="81">
        <v>-1</v>
      </c>
      <c r="B10" s="82">
        <v>-2</v>
      </c>
      <c r="C10" s="82" t="s">
        <v>673</v>
      </c>
      <c r="D10" s="82">
        <v>-4</v>
      </c>
      <c r="E10" s="82">
        <v>-5</v>
      </c>
      <c r="F10" s="82">
        <v>-6</v>
      </c>
      <c r="G10" s="82">
        <v>-7</v>
      </c>
      <c r="H10" s="82">
        <v>-8</v>
      </c>
      <c r="I10" s="82" t="s">
        <v>39</v>
      </c>
      <c r="J10" s="82">
        <v>-10</v>
      </c>
      <c r="K10" s="82">
        <v>-11</v>
      </c>
      <c r="L10" s="82">
        <v>-12</v>
      </c>
      <c r="M10" s="82">
        <v>-13</v>
      </c>
      <c r="N10" s="82">
        <v>-14</v>
      </c>
      <c r="O10" s="83">
        <v>-15</v>
      </c>
    </row>
    <row r="11" spans="1:15" s="191" customFormat="1" ht="12">
      <c r="A11" s="68" t="s">
        <v>94</v>
      </c>
      <c r="B11" s="73" t="s">
        <v>50</v>
      </c>
      <c r="C11" s="93">
        <f>C12</f>
        <v>2.3</v>
      </c>
      <c r="D11" s="93">
        <f>D12</f>
        <v>2.3</v>
      </c>
      <c r="E11" s="93">
        <f>E12</f>
        <v>0</v>
      </c>
      <c r="F11" s="93">
        <f>F12</f>
        <v>0</v>
      </c>
      <c r="G11" s="93">
        <f>G12</f>
        <v>0</v>
      </c>
      <c r="H11" s="115"/>
      <c r="I11" s="93">
        <f aca="true" t="shared" si="0" ref="I11:N11">I12</f>
        <v>1.01</v>
      </c>
      <c r="J11" s="93">
        <f t="shared" si="0"/>
        <v>0</v>
      </c>
      <c r="K11" s="93">
        <f t="shared" si="0"/>
        <v>0</v>
      </c>
      <c r="L11" s="93">
        <f t="shared" si="0"/>
        <v>1.01</v>
      </c>
      <c r="M11" s="93">
        <f t="shared" si="0"/>
        <v>0</v>
      </c>
      <c r="N11" s="93">
        <f t="shared" si="0"/>
        <v>0</v>
      </c>
      <c r="O11" s="599"/>
    </row>
    <row r="12" spans="1:15" s="192" customFormat="1" ht="36">
      <c r="A12" s="380">
        <v>1</v>
      </c>
      <c r="B12" s="32" t="s">
        <v>51</v>
      </c>
      <c r="C12" s="97">
        <f aca="true" t="shared" si="1" ref="C12:C57">D12+E12+F12+G12</f>
        <v>2.3</v>
      </c>
      <c r="D12" s="97">
        <v>2.3</v>
      </c>
      <c r="E12" s="97"/>
      <c r="F12" s="97"/>
      <c r="G12" s="97"/>
      <c r="H12" s="136" t="s">
        <v>720</v>
      </c>
      <c r="I12" s="97">
        <f aca="true" t="shared" si="2" ref="I12:I57">J12+K12+L12+M12+N12</f>
        <v>1.01</v>
      </c>
      <c r="J12" s="97"/>
      <c r="K12" s="97"/>
      <c r="L12" s="97">
        <v>1.01</v>
      </c>
      <c r="M12" s="97"/>
      <c r="N12" s="97"/>
      <c r="O12" s="199" t="s">
        <v>1661</v>
      </c>
    </row>
    <row r="13" spans="1:15" s="192" customFormat="1" ht="12">
      <c r="A13" s="68" t="s">
        <v>130</v>
      </c>
      <c r="B13" s="73" t="s">
        <v>52</v>
      </c>
      <c r="C13" s="93">
        <f>C14</f>
        <v>0.2</v>
      </c>
      <c r="D13" s="93">
        <f aca="true" t="shared" si="3" ref="D13:N13">D14</f>
        <v>0.2</v>
      </c>
      <c r="E13" s="93">
        <f t="shared" si="3"/>
        <v>0</v>
      </c>
      <c r="F13" s="93">
        <f t="shared" si="3"/>
        <v>0</v>
      </c>
      <c r="G13" s="93">
        <f t="shared" si="3"/>
        <v>0</v>
      </c>
      <c r="H13" s="115"/>
      <c r="I13" s="93">
        <f t="shared" si="3"/>
        <v>0.39</v>
      </c>
      <c r="J13" s="93">
        <f t="shared" si="3"/>
        <v>0</v>
      </c>
      <c r="K13" s="93">
        <f t="shared" si="3"/>
        <v>0</v>
      </c>
      <c r="L13" s="93">
        <f t="shared" si="3"/>
        <v>0.39</v>
      </c>
      <c r="M13" s="93">
        <f t="shared" si="3"/>
        <v>0</v>
      </c>
      <c r="N13" s="93">
        <f t="shared" si="3"/>
        <v>0</v>
      </c>
      <c r="O13" s="599"/>
    </row>
    <row r="14" spans="1:15" s="191" customFormat="1" ht="12">
      <c r="A14" s="380">
        <v>2</v>
      </c>
      <c r="B14" s="236" t="s">
        <v>53</v>
      </c>
      <c r="C14" s="97">
        <f t="shared" si="1"/>
        <v>0.2</v>
      </c>
      <c r="D14" s="97">
        <v>0.2</v>
      </c>
      <c r="E14" s="97"/>
      <c r="F14" s="97"/>
      <c r="G14" s="97"/>
      <c r="H14" s="381" t="s">
        <v>54</v>
      </c>
      <c r="I14" s="97">
        <f t="shared" si="2"/>
        <v>0.39</v>
      </c>
      <c r="J14" s="97"/>
      <c r="K14" s="97"/>
      <c r="L14" s="97">
        <v>0.39</v>
      </c>
      <c r="M14" s="97"/>
      <c r="N14" s="97"/>
      <c r="O14" s="600"/>
    </row>
    <row r="15" spans="1:15" s="191" customFormat="1" ht="24">
      <c r="A15" s="68" t="s">
        <v>132</v>
      </c>
      <c r="B15" s="73" t="s">
        <v>55</v>
      </c>
      <c r="C15" s="93">
        <f>SUM(C16:C38)</f>
        <v>37.550000000000004</v>
      </c>
      <c r="D15" s="93">
        <f aca="true" t="shared" si="4" ref="D15:N15">SUM(D16:D38)</f>
        <v>28.63</v>
      </c>
      <c r="E15" s="93">
        <f t="shared" si="4"/>
        <v>0</v>
      </c>
      <c r="F15" s="93">
        <f t="shared" si="4"/>
        <v>0</v>
      </c>
      <c r="G15" s="93">
        <f t="shared" si="4"/>
        <v>8.919999999999998</v>
      </c>
      <c r="H15" s="115"/>
      <c r="I15" s="93">
        <f t="shared" si="4"/>
        <v>162.07000000000002</v>
      </c>
      <c r="J15" s="93">
        <f t="shared" si="4"/>
        <v>3.2</v>
      </c>
      <c r="K15" s="93">
        <f t="shared" si="4"/>
        <v>50.339999999999996</v>
      </c>
      <c r="L15" s="93">
        <f t="shared" si="4"/>
        <v>91.7</v>
      </c>
      <c r="M15" s="93">
        <f t="shared" si="4"/>
        <v>4.83</v>
      </c>
      <c r="N15" s="93">
        <f t="shared" si="4"/>
        <v>12</v>
      </c>
      <c r="O15" s="599"/>
    </row>
    <row r="16" spans="1:15" s="191" customFormat="1" ht="24">
      <c r="A16" s="380">
        <v>3</v>
      </c>
      <c r="B16" s="32" t="s">
        <v>56</v>
      </c>
      <c r="C16" s="97">
        <f t="shared" si="1"/>
        <v>0.35</v>
      </c>
      <c r="D16" s="97">
        <v>0.35</v>
      </c>
      <c r="E16" s="97"/>
      <c r="F16" s="97"/>
      <c r="G16" s="97"/>
      <c r="H16" s="136" t="s">
        <v>721</v>
      </c>
      <c r="I16" s="97">
        <f t="shared" si="2"/>
        <v>0.69</v>
      </c>
      <c r="J16" s="97"/>
      <c r="K16" s="97"/>
      <c r="L16" s="97"/>
      <c r="M16" s="97">
        <v>0.69</v>
      </c>
      <c r="N16" s="97"/>
      <c r="O16" s="199" t="s">
        <v>1662</v>
      </c>
    </row>
    <row r="17" spans="1:15" s="191" customFormat="1" ht="48">
      <c r="A17" s="380">
        <v>4</v>
      </c>
      <c r="B17" s="32" t="s">
        <v>1425</v>
      </c>
      <c r="C17" s="97">
        <f t="shared" si="1"/>
        <v>2</v>
      </c>
      <c r="D17" s="97">
        <v>1</v>
      </c>
      <c r="E17" s="97"/>
      <c r="F17" s="97"/>
      <c r="G17" s="97">
        <v>1</v>
      </c>
      <c r="H17" s="136" t="s">
        <v>1426</v>
      </c>
      <c r="I17" s="97">
        <f t="shared" si="2"/>
        <v>3</v>
      </c>
      <c r="J17" s="97">
        <v>3</v>
      </c>
      <c r="K17" s="97"/>
      <c r="L17" s="97"/>
      <c r="M17" s="97"/>
      <c r="N17" s="97"/>
      <c r="O17" s="199" t="s">
        <v>1672</v>
      </c>
    </row>
    <row r="18" spans="1:15" s="191" customFormat="1" ht="36">
      <c r="A18" s="380">
        <v>5</v>
      </c>
      <c r="B18" s="236" t="s">
        <v>57</v>
      </c>
      <c r="C18" s="97">
        <f t="shared" si="1"/>
        <v>0.08</v>
      </c>
      <c r="D18" s="97"/>
      <c r="E18" s="97"/>
      <c r="F18" s="97"/>
      <c r="G18" s="97">
        <v>0.08</v>
      </c>
      <c r="H18" s="136" t="s">
        <v>58</v>
      </c>
      <c r="I18" s="97">
        <f t="shared" si="2"/>
        <v>1.28</v>
      </c>
      <c r="J18" s="97"/>
      <c r="K18" s="97"/>
      <c r="L18" s="97"/>
      <c r="M18" s="97">
        <v>1.28</v>
      </c>
      <c r="N18" s="97"/>
      <c r="O18" s="600"/>
    </row>
    <row r="19" spans="1:15" s="191" customFormat="1" ht="36">
      <c r="A19" s="380">
        <v>6</v>
      </c>
      <c r="B19" s="32" t="s">
        <v>59</v>
      </c>
      <c r="C19" s="97">
        <f t="shared" si="1"/>
        <v>1</v>
      </c>
      <c r="D19" s="97">
        <v>1</v>
      </c>
      <c r="E19" s="97"/>
      <c r="F19" s="97"/>
      <c r="G19" s="97"/>
      <c r="H19" s="136" t="s">
        <v>737</v>
      </c>
      <c r="I19" s="97">
        <f t="shared" si="2"/>
        <v>1.97</v>
      </c>
      <c r="J19" s="97"/>
      <c r="K19" s="97"/>
      <c r="L19" s="97">
        <v>1.97</v>
      </c>
      <c r="M19" s="97"/>
      <c r="N19" s="97"/>
      <c r="O19" s="199" t="s">
        <v>1592</v>
      </c>
    </row>
    <row r="20" spans="1:15" s="191" customFormat="1" ht="24">
      <c r="A20" s="380">
        <v>7</v>
      </c>
      <c r="B20" s="32" t="s">
        <v>60</v>
      </c>
      <c r="C20" s="97">
        <f t="shared" si="1"/>
        <v>1</v>
      </c>
      <c r="D20" s="97">
        <v>1</v>
      </c>
      <c r="E20" s="97"/>
      <c r="F20" s="97"/>
      <c r="G20" s="97"/>
      <c r="H20" s="381" t="s">
        <v>738</v>
      </c>
      <c r="I20" s="97">
        <f t="shared" si="2"/>
        <v>1.97</v>
      </c>
      <c r="J20" s="97"/>
      <c r="K20" s="97"/>
      <c r="L20" s="97"/>
      <c r="M20" s="97">
        <v>1.97</v>
      </c>
      <c r="N20" s="97"/>
      <c r="O20" s="600"/>
    </row>
    <row r="21" spans="1:15" s="191" customFormat="1" ht="36">
      <c r="A21" s="380">
        <v>8</v>
      </c>
      <c r="B21" s="32" t="s">
        <v>61</v>
      </c>
      <c r="C21" s="97">
        <f t="shared" si="1"/>
        <v>0.3</v>
      </c>
      <c r="D21" s="97">
        <v>0.3</v>
      </c>
      <c r="E21" s="97"/>
      <c r="F21" s="97"/>
      <c r="G21" s="97"/>
      <c r="H21" s="381" t="s">
        <v>739</v>
      </c>
      <c r="I21" s="97">
        <f t="shared" si="2"/>
        <v>0.59</v>
      </c>
      <c r="J21" s="97"/>
      <c r="K21" s="97"/>
      <c r="L21" s="97"/>
      <c r="M21" s="97">
        <v>0.59</v>
      </c>
      <c r="N21" s="97"/>
      <c r="O21" s="600"/>
    </row>
    <row r="22" spans="1:15" s="191" customFormat="1" ht="48">
      <c r="A22" s="380">
        <v>9</v>
      </c>
      <c r="B22" s="32" t="s">
        <v>62</v>
      </c>
      <c r="C22" s="97">
        <f t="shared" si="1"/>
        <v>0.31</v>
      </c>
      <c r="D22" s="97"/>
      <c r="E22" s="97"/>
      <c r="F22" s="97"/>
      <c r="G22" s="97">
        <v>0.31</v>
      </c>
      <c r="H22" s="136" t="s">
        <v>740</v>
      </c>
      <c r="I22" s="97">
        <f t="shared" si="2"/>
        <v>4.96</v>
      </c>
      <c r="J22" s="97"/>
      <c r="K22" s="97">
        <v>4.96</v>
      </c>
      <c r="L22" s="97"/>
      <c r="M22" s="97"/>
      <c r="N22" s="97"/>
      <c r="O22" s="199" t="s">
        <v>1593</v>
      </c>
    </row>
    <row r="23" spans="1:15" s="192" customFormat="1" ht="36">
      <c r="A23" s="380">
        <v>10</v>
      </c>
      <c r="B23" s="32" t="s">
        <v>722</v>
      </c>
      <c r="C23" s="97">
        <f t="shared" si="1"/>
        <v>0.1</v>
      </c>
      <c r="D23" s="97">
        <v>0.1</v>
      </c>
      <c r="E23" s="97"/>
      <c r="F23" s="97"/>
      <c r="G23" s="97"/>
      <c r="H23" s="381" t="s">
        <v>63</v>
      </c>
      <c r="I23" s="97">
        <f t="shared" si="2"/>
        <v>0.2</v>
      </c>
      <c r="J23" s="97">
        <v>0.2</v>
      </c>
      <c r="K23" s="97"/>
      <c r="L23" s="97"/>
      <c r="M23" s="97"/>
      <c r="N23" s="97"/>
      <c r="O23" s="600"/>
    </row>
    <row r="24" spans="1:15" s="132" customFormat="1" ht="12">
      <c r="A24" s="380">
        <v>11</v>
      </c>
      <c r="B24" s="236" t="s">
        <v>64</v>
      </c>
      <c r="C24" s="97">
        <f t="shared" si="1"/>
        <v>1.1</v>
      </c>
      <c r="D24" s="97"/>
      <c r="E24" s="97"/>
      <c r="F24" s="97"/>
      <c r="G24" s="97">
        <v>1.1</v>
      </c>
      <c r="H24" s="381" t="s">
        <v>65</v>
      </c>
      <c r="I24" s="97">
        <f t="shared" si="2"/>
        <v>0.2</v>
      </c>
      <c r="J24" s="97"/>
      <c r="K24" s="97"/>
      <c r="L24" s="97">
        <v>0.2</v>
      </c>
      <c r="M24" s="97"/>
      <c r="N24" s="97"/>
      <c r="O24" s="600"/>
    </row>
    <row r="25" spans="1:15" s="132" customFormat="1" ht="12">
      <c r="A25" s="380">
        <v>12</v>
      </c>
      <c r="B25" s="236" t="s">
        <v>66</v>
      </c>
      <c r="C25" s="97">
        <f t="shared" si="1"/>
        <v>0.4</v>
      </c>
      <c r="D25" s="97"/>
      <c r="E25" s="97"/>
      <c r="F25" s="97"/>
      <c r="G25" s="97">
        <v>0.4</v>
      </c>
      <c r="H25" s="381" t="s">
        <v>67</v>
      </c>
      <c r="I25" s="97">
        <f t="shared" si="2"/>
        <v>0.3</v>
      </c>
      <c r="J25" s="97"/>
      <c r="K25" s="97"/>
      <c r="L25" s="97">
        <v>0.3</v>
      </c>
      <c r="M25" s="97"/>
      <c r="N25" s="97"/>
      <c r="O25" s="600"/>
    </row>
    <row r="26" spans="1:15" s="132" customFormat="1" ht="12">
      <c r="A26" s="380">
        <v>13</v>
      </c>
      <c r="B26" s="236" t="s">
        <v>68</v>
      </c>
      <c r="C26" s="97">
        <f t="shared" si="1"/>
        <v>0.7</v>
      </c>
      <c r="D26" s="97">
        <v>0.3</v>
      </c>
      <c r="E26" s="97"/>
      <c r="F26" s="97"/>
      <c r="G26" s="97">
        <v>0.4</v>
      </c>
      <c r="H26" s="381" t="s">
        <v>69</v>
      </c>
      <c r="I26" s="97">
        <f t="shared" si="2"/>
        <v>0.59</v>
      </c>
      <c r="J26" s="97"/>
      <c r="K26" s="97"/>
      <c r="L26" s="97">
        <v>0.59</v>
      </c>
      <c r="M26" s="97"/>
      <c r="N26" s="97"/>
      <c r="O26" s="600"/>
    </row>
    <row r="27" spans="1:15" s="132" customFormat="1" ht="36">
      <c r="A27" s="380">
        <v>14</v>
      </c>
      <c r="B27" s="32" t="s">
        <v>1474</v>
      </c>
      <c r="C27" s="97">
        <f t="shared" si="1"/>
        <v>0.03</v>
      </c>
      <c r="D27" s="97"/>
      <c r="E27" s="97"/>
      <c r="F27" s="97"/>
      <c r="G27" s="97">
        <v>0.03</v>
      </c>
      <c r="H27" s="136" t="s">
        <v>741</v>
      </c>
      <c r="I27" s="97">
        <f t="shared" si="2"/>
        <v>1</v>
      </c>
      <c r="J27" s="97"/>
      <c r="K27" s="97">
        <v>1</v>
      </c>
      <c r="L27" s="97"/>
      <c r="M27" s="97"/>
      <c r="N27" s="97"/>
      <c r="O27" s="600"/>
    </row>
    <row r="28" spans="1:15" s="132" customFormat="1" ht="24">
      <c r="A28" s="380">
        <v>15</v>
      </c>
      <c r="B28" s="32" t="s">
        <v>70</v>
      </c>
      <c r="C28" s="97">
        <f t="shared" si="1"/>
        <v>2.5</v>
      </c>
      <c r="D28" s="97">
        <v>2.16</v>
      </c>
      <c r="E28" s="97"/>
      <c r="F28" s="97"/>
      <c r="G28" s="97">
        <v>0.34</v>
      </c>
      <c r="H28" s="381" t="s">
        <v>71</v>
      </c>
      <c r="I28" s="97">
        <f t="shared" si="2"/>
        <v>4.25</v>
      </c>
      <c r="J28" s="97"/>
      <c r="K28" s="97">
        <v>4.25</v>
      </c>
      <c r="L28" s="97"/>
      <c r="M28" s="97"/>
      <c r="N28" s="97"/>
      <c r="O28" s="600"/>
    </row>
    <row r="29" spans="1:15" s="132" customFormat="1" ht="36">
      <c r="A29" s="380">
        <v>16</v>
      </c>
      <c r="B29" s="98" t="s">
        <v>723</v>
      </c>
      <c r="C29" s="97">
        <f t="shared" si="1"/>
        <v>5.6000000000000005</v>
      </c>
      <c r="D29" s="106">
        <v>4.9</v>
      </c>
      <c r="E29" s="97"/>
      <c r="F29" s="97"/>
      <c r="G29" s="97">
        <v>0.7</v>
      </c>
      <c r="H29" s="136" t="s">
        <v>72</v>
      </c>
      <c r="I29" s="97">
        <f t="shared" si="2"/>
        <v>27.14</v>
      </c>
      <c r="J29" s="97"/>
      <c r="K29" s="97"/>
      <c r="L29" s="97">
        <v>27.14</v>
      </c>
      <c r="M29" s="97"/>
      <c r="N29" s="97"/>
      <c r="O29" s="135" t="s">
        <v>1663</v>
      </c>
    </row>
    <row r="30" spans="1:15" s="132" customFormat="1" ht="48">
      <c r="A30" s="380">
        <v>17</v>
      </c>
      <c r="B30" s="98" t="s">
        <v>724</v>
      </c>
      <c r="C30" s="97">
        <f t="shared" si="1"/>
        <v>2</v>
      </c>
      <c r="D30" s="106">
        <v>1.5</v>
      </c>
      <c r="E30" s="97"/>
      <c r="F30" s="97"/>
      <c r="G30" s="97">
        <v>0.5</v>
      </c>
      <c r="H30" s="136" t="s">
        <v>73</v>
      </c>
      <c r="I30" s="97">
        <f t="shared" si="2"/>
        <v>22.4</v>
      </c>
      <c r="J30" s="97"/>
      <c r="K30" s="97">
        <v>22.4</v>
      </c>
      <c r="L30" s="97"/>
      <c r="M30" s="97"/>
      <c r="N30" s="97"/>
      <c r="O30" s="135" t="s">
        <v>1594</v>
      </c>
    </row>
    <row r="31" spans="1:15" s="132" customFormat="1" ht="60">
      <c r="A31" s="380">
        <v>18</v>
      </c>
      <c r="B31" s="32" t="s">
        <v>725</v>
      </c>
      <c r="C31" s="97">
        <f t="shared" si="1"/>
        <v>8.9</v>
      </c>
      <c r="D31" s="106">
        <v>8.1</v>
      </c>
      <c r="E31" s="97"/>
      <c r="F31" s="97"/>
      <c r="G31" s="109">
        <v>0.8</v>
      </c>
      <c r="H31" s="136" t="s">
        <v>74</v>
      </c>
      <c r="I31" s="97">
        <f t="shared" si="2"/>
        <v>15.93</v>
      </c>
      <c r="J31" s="97"/>
      <c r="K31" s="97">
        <v>15.93</v>
      </c>
      <c r="L31" s="97"/>
      <c r="M31" s="97"/>
      <c r="N31" s="97"/>
      <c r="O31" s="135" t="s">
        <v>1595</v>
      </c>
    </row>
    <row r="32" spans="1:15" s="132" customFormat="1" ht="72">
      <c r="A32" s="380">
        <v>19</v>
      </c>
      <c r="B32" s="32" t="s">
        <v>726</v>
      </c>
      <c r="C32" s="97">
        <f t="shared" si="1"/>
        <v>6.4</v>
      </c>
      <c r="D32" s="106">
        <v>4.9</v>
      </c>
      <c r="E32" s="97"/>
      <c r="F32" s="97"/>
      <c r="G32" s="109">
        <v>1.5</v>
      </c>
      <c r="H32" s="136" t="s">
        <v>75</v>
      </c>
      <c r="I32" s="97">
        <f t="shared" si="2"/>
        <v>9.64</v>
      </c>
      <c r="J32" s="97"/>
      <c r="K32" s="97"/>
      <c r="L32" s="97">
        <v>9.64</v>
      </c>
      <c r="M32" s="97"/>
      <c r="N32" s="97"/>
      <c r="O32" s="135" t="s">
        <v>1596</v>
      </c>
    </row>
    <row r="33" spans="1:15" s="132" customFormat="1" ht="48">
      <c r="A33" s="380">
        <v>20</v>
      </c>
      <c r="B33" s="236" t="s">
        <v>727</v>
      </c>
      <c r="C33" s="97">
        <f t="shared" si="1"/>
        <v>2.7</v>
      </c>
      <c r="D33" s="106">
        <v>2.7</v>
      </c>
      <c r="E33" s="97"/>
      <c r="F33" s="97"/>
      <c r="G33" s="109"/>
      <c r="H33" s="136" t="s">
        <v>76</v>
      </c>
      <c r="I33" s="97">
        <f t="shared" si="2"/>
        <v>5.31</v>
      </c>
      <c r="J33" s="97"/>
      <c r="K33" s="97"/>
      <c r="L33" s="97">
        <v>5.31</v>
      </c>
      <c r="M33" s="97"/>
      <c r="N33" s="97"/>
      <c r="O33" s="135" t="s">
        <v>1597</v>
      </c>
    </row>
    <row r="34" spans="1:15" s="132" customFormat="1" ht="60">
      <c r="A34" s="380">
        <v>21</v>
      </c>
      <c r="B34" s="32" t="s">
        <v>728</v>
      </c>
      <c r="C34" s="97">
        <f t="shared" si="1"/>
        <v>0.39</v>
      </c>
      <c r="D34" s="106"/>
      <c r="E34" s="97"/>
      <c r="F34" s="97"/>
      <c r="G34" s="109">
        <v>0.39</v>
      </c>
      <c r="H34" s="136" t="s">
        <v>77</v>
      </c>
      <c r="I34" s="97">
        <f t="shared" si="2"/>
        <v>9.75</v>
      </c>
      <c r="J34" s="97"/>
      <c r="K34" s="97"/>
      <c r="L34" s="97">
        <v>9.75</v>
      </c>
      <c r="M34" s="97"/>
      <c r="N34" s="97"/>
      <c r="O34" s="199" t="s">
        <v>1598</v>
      </c>
    </row>
    <row r="35" spans="1:15" s="132" customFormat="1" ht="60">
      <c r="A35" s="380">
        <v>22</v>
      </c>
      <c r="B35" s="236" t="s">
        <v>729</v>
      </c>
      <c r="C35" s="97">
        <f t="shared" si="1"/>
        <v>1.1</v>
      </c>
      <c r="D35" s="106"/>
      <c r="E35" s="97"/>
      <c r="F35" s="97"/>
      <c r="G35" s="109">
        <v>1.1</v>
      </c>
      <c r="H35" s="136" t="s">
        <v>77</v>
      </c>
      <c r="I35" s="97">
        <f t="shared" si="2"/>
        <v>48.3</v>
      </c>
      <c r="J35" s="97"/>
      <c r="K35" s="97"/>
      <c r="L35" s="97">
        <v>36.3</v>
      </c>
      <c r="M35" s="97"/>
      <c r="N35" s="97">
        <v>12</v>
      </c>
      <c r="O35" s="199" t="s">
        <v>1599</v>
      </c>
    </row>
    <row r="36" spans="1:15" s="132" customFormat="1" ht="60">
      <c r="A36" s="380">
        <v>23</v>
      </c>
      <c r="B36" s="32" t="s">
        <v>730</v>
      </c>
      <c r="C36" s="97">
        <f t="shared" si="1"/>
        <v>0.09</v>
      </c>
      <c r="D36" s="106"/>
      <c r="E36" s="97"/>
      <c r="F36" s="97"/>
      <c r="G36" s="109">
        <v>0.09</v>
      </c>
      <c r="H36" s="136" t="s">
        <v>78</v>
      </c>
      <c r="I36" s="97">
        <f t="shared" si="2"/>
        <v>0.5</v>
      </c>
      <c r="J36" s="97"/>
      <c r="K36" s="97"/>
      <c r="L36" s="97">
        <v>0.5</v>
      </c>
      <c r="M36" s="97"/>
      <c r="N36" s="97"/>
      <c r="O36" s="199" t="s">
        <v>1599</v>
      </c>
    </row>
    <row r="37" spans="1:15" s="132" customFormat="1" ht="36">
      <c r="A37" s="380">
        <v>24</v>
      </c>
      <c r="B37" s="98" t="s">
        <v>731</v>
      </c>
      <c r="C37" s="97">
        <f t="shared" si="1"/>
        <v>0.18</v>
      </c>
      <c r="D37" s="97"/>
      <c r="E37" s="97"/>
      <c r="F37" s="97"/>
      <c r="G37" s="109">
        <v>0.18</v>
      </c>
      <c r="H37" s="136" t="s">
        <v>79</v>
      </c>
      <c r="I37" s="97">
        <f t="shared" si="2"/>
        <v>1.8</v>
      </c>
      <c r="J37" s="97"/>
      <c r="K37" s="97">
        <v>1.8</v>
      </c>
      <c r="L37" s="97"/>
      <c r="M37" s="97"/>
      <c r="N37" s="97"/>
      <c r="O37" s="600"/>
    </row>
    <row r="38" spans="1:15" s="132" customFormat="1" ht="84">
      <c r="A38" s="380">
        <v>25</v>
      </c>
      <c r="B38" s="236" t="s">
        <v>80</v>
      </c>
      <c r="C38" s="97">
        <f t="shared" si="1"/>
        <v>0.32</v>
      </c>
      <c r="D38" s="97">
        <v>0.32</v>
      </c>
      <c r="E38" s="97"/>
      <c r="F38" s="97"/>
      <c r="G38" s="97"/>
      <c r="H38" s="136" t="s">
        <v>81</v>
      </c>
      <c r="I38" s="97">
        <f t="shared" si="2"/>
        <v>0.3</v>
      </c>
      <c r="J38" s="97"/>
      <c r="K38" s="97"/>
      <c r="L38" s="97"/>
      <c r="M38" s="97">
        <v>0.3</v>
      </c>
      <c r="N38" s="97"/>
      <c r="O38" s="199" t="s">
        <v>1664</v>
      </c>
    </row>
    <row r="39" spans="1:15" s="132" customFormat="1" ht="24">
      <c r="A39" s="68" t="s">
        <v>134</v>
      </c>
      <c r="B39" s="73" t="s">
        <v>82</v>
      </c>
      <c r="C39" s="93">
        <f>SUM(C40:C40)</f>
        <v>0.02</v>
      </c>
      <c r="D39" s="93">
        <f aca="true" t="shared" si="5" ref="D39:N39">SUM(D40:D40)</f>
        <v>0.02</v>
      </c>
      <c r="E39" s="93">
        <f t="shared" si="5"/>
        <v>0</v>
      </c>
      <c r="F39" s="93">
        <f t="shared" si="5"/>
        <v>0</v>
      </c>
      <c r="G39" s="93">
        <f t="shared" si="5"/>
        <v>0</v>
      </c>
      <c r="H39" s="115"/>
      <c r="I39" s="93">
        <f t="shared" si="5"/>
        <v>0.04</v>
      </c>
      <c r="J39" s="93">
        <f t="shared" si="5"/>
        <v>0</v>
      </c>
      <c r="K39" s="93">
        <f t="shared" si="5"/>
        <v>0</v>
      </c>
      <c r="L39" s="93">
        <f t="shared" si="5"/>
        <v>0</v>
      </c>
      <c r="M39" s="93">
        <f t="shared" si="5"/>
        <v>0.04</v>
      </c>
      <c r="N39" s="93">
        <f t="shared" si="5"/>
        <v>0</v>
      </c>
      <c r="O39" s="599"/>
    </row>
    <row r="40" spans="1:15" s="132" customFormat="1" ht="36">
      <c r="A40" s="380">
        <v>26</v>
      </c>
      <c r="B40" s="32" t="s">
        <v>83</v>
      </c>
      <c r="C40" s="97">
        <f t="shared" si="1"/>
        <v>0.02</v>
      </c>
      <c r="D40" s="97">
        <v>0.02</v>
      </c>
      <c r="E40" s="97"/>
      <c r="F40" s="97"/>
      <c r="G40" s="97"/>
      <c r="H40" s="381" t="s">
        <v>742</v>
      </c>
      <c r="I40" s="97">
        <f t="shared" si="2"/>
        <v>0.04</v>
      </c>
      <c r="J40" s="97"/>
      <c r="K40" s="97"/>
      <c r="L40" s="97"/>
      <c r="M40" s="97">
        <v>0.04</v>
      </c>
      <c r="N40" s="97"/>
      <c r="O40" s="135" t="s">
        <v>1600</v>
      </c>
    </row>
    <row r="41" spans="1:15" s="132" customFormat="1" ht="24">
      <c r="A41" s="68" t="s">
        <v>139</v>
      </c>
      <c r="B41" s="73" t="s">
        <v>697</v>
      </c>
      <c r="C41" s="93">
        <f>SUM(C42:C47)</f>
        <v>0.8099999999999999</v>
      </c>
      <c r="D41" s="93">
        <f>SUM(D42:D47)</f>
        <v>0.78</v>
      </c>
      <c r="E41" s="93">
        <f>SUM(E42:E47)</f>
        <v>0</v>
      </c>
      <c r="F41" s="93">
        <f>SUM(F42:F47)</f>
        <v>0</v>
      </c>
      <c r="G41" s="93">
        <f>SUM(G42:G47)</f>
        <v>0.03</v>
      </c>
      <c r="H41" s="115"/>
      <c r="I41" s="93">
        <f aca="true" t="shared" si="6" ref="I41:N41">SUM(I42:I47)</f>
        <v>1.96</v>
      </c>
      <c r="J41" s="93">
        <f t="shared" si="6"/>
        <v>0</v>
      </c>
      <c r="K41" s="93">
        <f t="shared" si="6"/>
        <v>0</v>
      </c>
      <c r="L41" s="93">
        <f t="shared" si="6"/>
        <v>0.66</v>
      </c>
      <c r="M41" s="93">
        <f t="shared" si="6"/>
        <v>1.3</v>
      </c>
      <c r="N41" s="93">
        <f t="shared" si="6"/>
        <v>0</v>
      </c>
      <c r="O41" s="599"/>
    </row>
    <row r="42" spans="1:15" s="132" customFormat="1" ht="12">
      <c r="A42" s="380">
        <v>27</v>
      </c>
      <c r="B42" s="236" t="s">
        <v>85</v>
      </c>
      <c r="C42" s="97">
        <f t="shared" si="1"/>
        <v>0.3</v>
      </c>
      <c r="D42" s="97">
        <v>0.3</v>
      </c>
      <c r="E42" s="97"/>
      <c r="F42" s="97"/>
      <c r="G42" s="97"/>
      <c r="H42" s="381" t="s">
        <v>743</v>
      </c>
      <c r="I42" s="97">
        <f t="shared" si="2"/>
        <v>0.59</v>
      </c>
      <c r="J42" s="97"/>
      <c r="K42" s="97"/>
      <c r="L42" s="97"/>
      <c r="M42" s="97">
        <v>0.59</v>
      </c>
      <c r="N42" s="97"/>
      <c r="O42" s="600"/>
    </row>
    <row r="43" spans="1:15" s="132" customFormat="1" ht="12">
      <c r="A43" s="380">
        <v>28</v>
      </c>
      <c r="B43" s="236" t="s">
        <v>86</v>
      </c>
      <c r="C43" s="97">
        <f t="shared" si="1"/>
        <v>0.03</v>
      </c>
      <c r="D43" s="97"/>
      <c r="E43" s="97"/>
      <c r="F43" s="97"/>
      <c r="G43" s="97">
        <v>0.03</v>
      </c>
      <c r="H43" s="381" t="s">
        <v>744</v>
      </c>
      <c r="I43" s="97">
        <f t="shared" si="2"/>
        <v>0.42</v>
      </c>
      <c r="J43" s="97"/>
      <c r="K43" s="97"/>
      <c r="L43" s="97"/>
      <c r="M43" s="97">
        <v>0.42</v>
      </c>
      <c r="N43" s="97"/>
      <c r="O43" s="600"/>
    </row>
    <row r="44" spans="1:15" s="132" customFormat="1" ht="12">
      <c r="A44" s="380">
        <v>29</v>
      </c>
      <c r="B44" s="236" t="s">
        <v>87</v>
      </c>
      <c r="C44" s="97">
        <f t="shared" si="1"/>
        <v>0.1</v>
      </c>
      <c r="D44" s="97">
        <v>0.1</v>
      </c>
      <c r="E44" s="97"/>
      <c r="F44" s="97"/>
      <c r="G44" s="97"/>
      <c r="H44" s="381" t="s">
        <v>745</v>
      </c>
      <c r="I44" s="97">
        <f t="shared" si="2"/>
        <v>0.2</v>
      </c>
      <c r="J44" s="97"/>
      <c r="K44" s="97"/>
      <c r="L44" s="97">
        <v>0.2</v>
      </c>
      <c r="M44" s="97"/>
      <c r="N44" s="97"/>
      <c r="O44" s="600"/>
    </row>
    <row r="45" spans="1:15" s="132" customFormat="1" ht="24">
      <c r="A45" s="380">
        <v>30</v>
      </c>
      <c r="B45" s="236" t="s">
        <v>88</v>
      </c>
      <c r="C45" s="97">
        <f t="shared" si="1"/>
        <v>0.13</v>
      </c>
      <c r="D45" s="97">
        <v>0.13</v>
      </c>
      <c r="E45" s="97"/>
      <c r="F45" s="97"/>
      <c r="G45" s="97"/>
      <c r="H45" s="136" t="s">
        <v>746</v>
      </c>
      <c r="I45" s="97">
        <f t="shared" si="2"/>
        <v>0.26</v>
      </c>
      <c r="J45" s="97"/>
      <c r="K45" s="97"/>
      <c r="L45" s="97">
        <v>0.26</v>
      </c>
      <c r="M45" s="97"/>
      <c r="N45" s="97"/>
      <c r="O45" s="600"/>
    </row>
    <row r="46" spans="1:15" s="132" customFormat="1" ht="12">
      <c r="A46" s="380">
        <v>31</v>
      </c>
      <c r="B46" s="236" t="s">
        <v>89</v>
      </c>
      <c r="C46" s="97">
        <f t="shared" si="1"/>
        <v>0.1</v>
      </c>
      <c r="D46" s="97">
        <v>0.1</v>
      </c>
      <c r="E46" s="97"/>
      <c r="F46" s="97"/>
      <c r="G46" s="97"/>
      <c r="H46" s="381" t="s">
        <v>747</v>
      </c>
      <c r="I46" s="97">
        <f t="shared" si="2"/>
        <v>0.2</v>
      </c>
      <c r="J46" s="97"/>
      <c r="K46" s="97"/>
      <c r="L46" s="97">
        <v>0.2</v>
      </c>
      <c r="M46" s="97"/>
      <c r="N46" s="97"/>
      <c r="O46" s="600"/>
    </row>
    <row r="47" spans="1:15" s="132" customFormat="1" ht="24">
      <c r="A47" s="380">
        <v>32</v>
      </c>
      <c r="B47" s="236" t="s">
        <v>90</v>
      </c>
      <c r="C47" s="97">
        <f t="shared" si="1"/>
        <v>0.15</v>
      </c>
      <c r="D47" s="97">
        <v>0.15</v>
      </c>
      <c r="E47" s="97"/>
      <c r="F47" s="97"/>
      <c r="G47" s="97"/>
      <c r="H47" s="136" t="s">
        <v>748</v>
      </c>
      <c r="I47" s="97">
        <f t="shared" si="2"/>
        <v>0.29</v>
      </c>
      <c r="J47" s="97"/>
      <c r="K47" s="97"/>
      <c r="L47" s="97"/>
      <c r="M47" s="97">
        <v>0.29</v>
      </c>
      <c r="N47" s="97"/>
      <c r="O47" s="600"/>
    </row>
    <row r="48" spans="1:15" s="132" customFormat="1" ht="12">
      <c r="A48" s="68" t="s">
        <v>141</v>
      </c>
      <c r="B48" s="73" t="s">
        <v>91</v>
      </c>
      <c r="C48" s="93">
        <f>SUM(C49:C51)</f>
        <v>19.509999999999998</v>
      </c>
      <c r="D48" s="93">
        <f aca="true" t="shared" si="7" ref="D48:N48">SUM(D49:D51)</f>
        <v>16.8</v>
      </c>
      <c r="E48" s="93">
        <f t="shared" si="7"/>
        <v>0</v>
      </c>
      <c r="F48" s="93">
        <f t="shared" si="7"/>
        <v>0</v>
      </c>
      <c r="G48" s="93">
        <f t="shared" si="7"/>
        <v>2.71</v>
      </c>
      <c r="H48" s="115"/>
      <c r="I48" s="93">
        <f t="shared" si="7"/>
        <v>49.623999999999995</v>
      </c>
      <c r="J48" s="93">
        <f t="shared" si="7"/>
        <v>49.623999999999995</v>
      </c>
      <c r="K48" s="93">
        <f t="shared" si="7"/>
        <v>0</v>
      </c>
      <c r="L48" s="93">
        <f t="shared" si="7"/>
        <v>0</v>
      </c>
      <c r="M48" s="93">
        <f t="shared" si="7"/>
        <v>0</v>
      </c>
      <c r="N48" s="93">
        <f t="shared" si="7"/>
        <v>0</v>
      </c>
      <c r="O48" s="599"/>
    </row>
    <row r="49" spans="1:15" s="132" customFormat="1" ht="60">
      <c r="A49" s="380">
        <v>33</v>
      </c>
      <c r="B49" s="236" t="s">
        <v>732</v>
      </c>
      <c r="C49" s="97">
        <v>9</v>
      </c>
      <c r="D49" s="106">
        <v>9</v>
      </c>
      <c r="E49" s="97"/>
      <c r="F49" s="97"/>
      <c r="G49" s="109"/>
      <c r="H49" s="136" t="s">
        <v>92</v>
      </c>
      <c r="I49" s="97">
        <f t="shared" si="2"/>
        <v>37.36</v>
      </c>
      <c r="J49" s="97">
        <v>37.36</v>
      </c>
      <c r="K49" s="97"/>
      <c r="L49" s="97"/>
      <c r="M49" s="97"/>
      <c r="N49" s="97"/>
      <c r="O49" s="199" t="s">
        <v>1665</v>
      </c>
    </row>
    <row r="50" spans="1:15" s="132" customFormat="1" ht="84">
      <c r="A50" s="380">
        <v>34</v>
      </c>
      <c r="B50" s="32" t="s">
        <v>733</v>
      </c>
      <c r="C50" s="97">
        <f t="shared" si="1"/>
        <v>3</v>
      </c>
      <c r="D50" s="106">
        <v>3</v>
      </c>
      <c r="E50" s="97"/>
      <c r="F50" s="97"/>
      <c r="G50" s="109"/>
      <c r="H50" s="136" t="s">
        <v>92</v>
      </c>
      <c r="I50" s="97">
        <f t="shared" si="2"/>
        <v>5.9</v>
      </c>
      <c r="J50" s="97">
        <v>5.9</v>
      </c>
      <c r="K50" s="97"/>
      <c r="L50" s="97"/>
      <c r="M50" s="97"/>
      <c r="N50" s="97"/>
      <c r="O50" s="135" t="s">
        <v>1601</v>
      </c>
    </row>
    <row r="51" spans="1:15" s="132" customFormat="1" ht="48">
      <c r="A51" s="380">
        <v>35</v>
      </c>
      <c r="B51" s="236" t="s">
        <v>93</v>
      </c>
      <c r="C51" s="97">
        <f t="shared" si="1"/>
        <v>7.51</v>
      </c>
      <c r="D51" s="97">
        <v>4.8</v>
      </c>
      <c r="E51" s="97"/>
      <c r="F51" s="97"/>
      <c r="G51" s="97">
        <v>2.71</v>
      </c>
      <c r="H51" s="136" t="s">
        <v>749</v>
      </c>
      <c r="I51" s="97">
        <f t="shared" si="2"/>
        <v>6.364</v>
      </c>
      <c r="J51" s="97">
        <v>6.364</v>
      </c>
      <c r="K51" s="97"/>
      <c r="L51" s="97"/>
      <c r="M51" s="97"/>
      <c r="N51" s="97"/>
      <c r="O51" s="135" t="s">
        <v>1602</v>
      </c>
    </row>
    <row r="52" spans="1:15" s="132" customFormat="1" ht="24">
      <c r="A52" s="68" t="s">
        <v>147</v>
      </c>
      <c r="B52" s="73" t="s">
        <v>95</v>
      </c>
      <c r="C52" s="93">
        <f>C53</f>
        <v>0.6799999999999999</v>
      </c>
      <c r="D52" s="93">
        <f aca="true" t="shared" si="8" ref="D52:N52">D53</f>
        <v>0.58</v>
      </c>
      <c r="E52" s="93">
        <f t="shared" si="8"/>
        <v>0</v>
      </c>
      <c r="F52" s="93">
        <f t="shared" si="8"/>
        <v>0</v>
      </c>
      <c r="G52" s="93">
        <f t="shared" si="8"/>
        <v>0.1</v>
      </c>
      <c r="H52" s="115"/>
      <c r="I52" s="93">
        <f t="shared" si="8"/>
        <v>3.64</v>
      </c>
      <c r="J52" s="93">
        <f t="shared" si="8"/>
        <v>3.64</v>
      </c>
      <c r="K52" s="93">
        <f t="shared" si="8"/>
        <v>0</v>
      </c>
      <c r="L52" s="93">
        <f t="shared" si="8"/>
        <v>0</v>
      </c>
      <c r="M52" s="93">
        <f t="shared" si="8"/>
        <v>0</v>
      </c>
      <c r="N52" s="93">
        <f t="shared" si="8"/>
        <v>0</v>
      </c>
      <c r="O52" s="599"/>
    </row>
    <row r="53" spans="1:15" s="132" customFormat="1" ht="12">
      <c r="A53" s="380">
        <v>36</v>
      </c>
      <c r="B53" s="236" t="s">
        <v>96</v>
      </c>
      <c r="C53" s="97">
        <f t="shared" si="1"/>
        <v>0.6799999999999999</v>
      </c>
      <c r="D53" s="97">
        <v>0.58</v>
      </c>
      <c r="E53" s="97"/>
      <c r="F53" s="97"/>
      <c r="G53" s="97">
        <v>0.1</v>
      </c>
      <c r="H53" s="381" t="s">
        <v>750</v>
      </c>
      <c r="I53" s="97">
        <f t="shared" si="2"/>
        <v>3.64</v>
      </c>
      <c r="J53" s="97">
        <v>3.64</v>
      </c>
      <c r="K53" s="97"/>
      <c r="L53" s="97"/>
      <c r="M53" s="97"/>
      <c r="N53" s="97"/>
      <c r="O53" s="600"/>
    </row>
    <row r="54" spans="1:15" s="132" customFormat="1" ht="24">
      <c r="A54" s="68" t="s">
        <v>323</v>
      </c>
      <c r="B54" s="73" t="s">
        <v>97</v>
      </c>
      <c r="C54" s="93">
        <f>SUM(C55:C55)</f>
        <v>0.03</v>
      </c>
      <c r="D54" s="93">
        <f aca="true" t="shared" si="9" ref="D54:N54">SUM(D55:D55)</f>
        <v>0</v>
      </c>
      <c r="E54" s="93">
        <f t="shared" si="9"/>
        <v>0</v>
      </c>
      <c r="F54" s="93">
        <f t="shared" si="9"/>
        <v>0</v>
      </c>
      <c r="G54" s="93">
        <f t="shared" si="9"/>
        <v>0.03</v>
      </c>
      <c r="H54" s="115"/>
      <c r="I54" s="93">
        <f t="shared" si="9"/>
        <v>0.75</v>
      </c>
      <c r="J54" s="93">
        <f t="shared" si="9"/>
        <v>0</v>
      </c>
      <c r="K54" s="93">
        <f t="shared" si="9"/>
        <v>0</v>
      </c>
      <c r="L54" s="93">
        <f t="shared" si="9"/>
        <v>0.75</v>
      </c>
      <c r="M54" s="93">
        <f t="shared" si="9"/>
        <v>0</v>
      </c>
      <c r="N54" s="93">
        <f t="shared" si="9"/>
        <v>0</v>
      </c>
      <c r="O54" s="599"/>
    </row>
    <row r="55" spans="1:15" s="132" customFormat="1" ht="12">
      <c r="A55" s="380">
        <v>37</v>
      </c>
      <c r="B55" s="32" t="s">
        <v>98</v>
      </c>
      <c r="C55" s="97">
        <f t="shared" si="1"/>
        <v>0.03</v>
      </c>
      <c r="D55" s="97"/>
      <c r="E55" s="97"/>
      <c r="F55" s="97"/>
      <c r="G55" s="76">
        <v>0.03</v>
      </c>
      <c r="H55" s="136" t="s">
        <v>751</v>
      </c>
      <c r="I55" s="97">
        <f t="shared" si="2"/>
        <v>0.75</v>
      </c>
      <c r="J55" s="97"/>
      <c r="K55" s="97"/>
      <c r="L55" s="97">
        <v>0.75</v>
      </c>
      <c r="M55" s="97"/>
      <c r="N55" s="97"/>
      <c r="O55" s="600"/>
    </row>
    <row r="56" spans="1:15" s="132" customFormat="1" ht="12">
      <c r="A56" s="68" t="s">
        <v>150</v>
      </c>
      <c r="B56" s="73" t="s">
        <v>99</v>
      </c>
      <c r="C56" s="93">
        <f>C57</f>
        <v>2.5</v>
      </c>
      <c r="D56" s="93">
        <f aca="true" t="shared" si="10" ref="D56:N56">D57</f>
        <v>2.5</v>
      </c>
      <c r="E56" s="93">
        <f t="shared" si="10"/>
        <v>0</v>
      </c>
      <c r="F56" s="93">
        <f t="shared" si="10"/>
        <v>0</v>
      </c>
      <c r="G56" s="93">
        <f t="shared" si="10"/>
        <v>0</v>
      </c>
      <c r="H56" s="115"/>
      <c r="I56" s="93">
        <f t="shared" si="10"/>
        <v>4.92</v>
      </c>
      <c r="J56" s="93">
        <f t="shared" si="10"/>
        <v>4.92</v>
      </c>
      <c r="K56" s="93">
        <f t="shared" si="10"/>
        <v>0</v>
      </c>
      <c r="L56" s="93">
        <f t="shared" si="10"/>
        <v>0</v>
      </c>
      <c r="M56" s="93">
        <f t="shared" si="10"/>
        <v>0</v>
      </c>
      <c r="N56" s="93">
        <f t="shared" si="10"/>
        <v>0</v>
      </c>
      <c r="O56" s="599"/>
    </row>
    <row r="57" spans="1:15" s="132" customFormat="1" ht="24">
      <c r="A57" s="380">
        <v>38</v>
      </c>
      <c r="B57" s="32" t="s">
        <v>100</v>
      </c>
      <c r="C57" s="97">
        <f t="shared" si="1"/>
        <v>2.5</v>
      </c>
      <c r="D57" s="97">
        <v>2.5</v>
      </c>
      <c r="E57" s="97"/>
      <c r="F57" s="97"/>
      <c r="G57" s="97"/>
      <c r="H57" s="136" t="s">
        <v>752</v>
      </c>
      <c r="I57" s="97">
        <f t="shared" si="2"/>
        <v>4.92</v>
      </c>
      <c r="J57" s="97">
        <v>4.92</v>
      </c>
      <c r="K57" s="97"/>
      <c r="L57" s="97"/>
      <c r="M57" s="97"/>
      <c r="N57" s="97"/>
      <c r="O57" s="600"/>
    </row>
    <row r="58" spans="1:15" s="132" customFormat="1" ht="12">
      <c r="A58" s="68" t="s">
        <v>149</v>
      </c>
      <c r="B58" s="73" t="s">
        <v>102</v>
      </c>
      <c r="C58" s="93">
        <f>SUM(C59:C77)</f>
        <v>33.7</v>
      </c>
      <c r="D58" s="93">
        <f>SUM(D59:D77)</f>
        <v>31.13</v>
      </c>
      <c r="E58" s="93">
        <f>SUM(E59:E77)</f>
        <v>0</v>
      </c>
      <c r="F58" s="93">
        <f>SUM(F59:F77)</f>
        <v>0</v>
      </c>
      <c r="G58" s="93">
        <f>SUM(G59:G77)</f>
        <v>2.5700000000000003</v>
      </c>
      <c r="H58" s="115"/>
      <c r="I58" s="93">
        <f aca="true" t="shared" si="11" ref="I58:N58">SUM(I59:I77)</f>
        <v>63.36000000000001</v>
      </c>
      <c r="J58" s="93">
        <f t="shared" si="11"/>
        <v>8.81</v>
      </c>
      <c r="K58" s="93">
        <f t="shared" si="11"/>
        <v>4.09</v>
      </c>
      <c r="L58" s="93">
        <f t="shared" si="11"/>
        <v>25.360000000000003</v>
      </c>
      <c r="M58" s="93">
        <f t="shared" si="11"/>
        <v>15.100000000000001</v>
      </c>
      <c r="N58" s="93">
        <f t="shared" si="11"/>
        <v>10</v>
      </c>
      <c r="O58" s="599"/>
    </row>
    <row r="59" spans="1:15" s="132" customFormat="1" ht="60">
      <c r="A59" s="380">
        <v>39</v>
      </c>
      <c r="B59" s="236" t="s">
        <v>103</v>
      </c>
      <c r="C59" s="97">
        <f aca="true" t="shared" si="12" ref="C59:C87">D59+E59+F59+G59</f>
        <v>5</v>
      </c>
      <c r="D59" s="97">
        <v>5</v>
      </c>
      <c r="E59" s="97"/>
      <c r="F59" s="97"/>
      <c r="G59" s="97"/>
      <c r="H59" s="381" t="s">
        <v>753</v>
      </c>
      <c r="I59" s="97">
        <f aca="true" t="shared" si="13" ref="I59:I87">J59+K59+L59+M59+N59</f>
        <v>9.83</v>
      </c>
      <c r="J59" s="97"/>
      <c r="K59" s="97"/>
      <c r="L59" s="97"/>
      <c r="M59" s="97">
        <v>9.83</v>
      </c>
      <c r="N59" s="97"/>
      <c r="O59" s="199" t="s">
        <v>1666</v>
      </c>
    </row>
    <row r="60" spans="1:15" s="132" customFormat="1" ht="48">
      <c r="A60" s="380">
        <v>40</v>
      </c>
      <c r="B60" s="32" t="s">
        <v>104</v>
      </c>
      <c r="C60" s="97">
        <f t="shared" si="12"/>
        <v>1.3</v>
      </c>
      <c r="D60" s="97">
        <v>1.3</v>
      </c>
      <c r="E60" s="97"/>
      <c r="F60" s="97"/>
      <c r="G60" s="97"/>
      <c r="H60" s="381" t="s">
        <v>754</v>
      </c>
      <c r="I60" s="97">
        <f t="shared" si="13"/>
        <v>2.56</v>
      </c>
      <c r="J60" s="97"/>
      <c r="K60" s="97"/>
      <c r="L60" s="97"/>
      <c r="M60" s="97">
        <v>2.56</v>
      </c>
      <c r="N60" s="97"/>
      <c r="O60" s="135" t="s">
        <v>1603</v>
      </c>
    </row>
    <row r="61" spans="1:15" s="132" customFormat="1" ht="60">
      <c r="A61" s="380">
        <v>41</v>
      </c>
      <c r="B61" s="32" t="s">
        <v>734</v>
      </c>
      <c r="C61" s="97">
        <f t="shared" si="12"/>
        <v>1</v>
      </c>
      <c r="D61" s="106">
        <v>1</v>
      </c>
      <c r="E61" s="97"/>
      <c r="F61" s="97"/>
      <c r="G61" s="109"/>
      <c r="H61" s="136" t="s">
        <v>755</v>
      </c>
      <c r="I61" s="97">
        <f t="shared" si="13"/>
        <v>1.97</v>
      </c>
      <c r="J61" s="97"/>
      <c r="K61" s="97"/>
      <c r="L61" s="97">
        <v>1.97</v>
      </c>
      <c r="M61" s="97"/>
      <c r="N61" s="97"/>
      <c r="O61" s="135" t="s">
        <v>1667</v>
      </c>
    </row>
    <row r="62" spans="1:15" s="132" customFormat="1" ht="36">
      <c r="A62" s="380">
        <v>42</v>
      </c>
      <c r="B62" s="32" t="s">
        <v>735</v>
      </c>
      <c r="C62" s="97">
        <f t="shared" si="12"/>
        <v>1</v>
      </c>
      <c r="D62" s="106">
        <v>1</v>
      </c>
      <c r="E62" s="97"/>
      <c r="F62" s="97"/>
      <c r="G62" s="109"/>
      <c r="H62" s="136" t="s">
        <v>105</v>
      </c>
      <c r="I62" s="97">
        <f t="shared" si="13"/>
        <v>1.97</v>
      </c>
      <c r="J62" s="97"/>
      <c r="K62" s="97"/>
      <c r="L62" s="97">
        <v>1.97</v>
      </c>
      <c r="M62" s="97"/>
      <c r="N62" s="97"/>
      <c r="O62" s="600"/>
    </row>
    <row r="63" spans="1:15" s="132" customFormat="1" ht="72">
      <c r="A63" s="380">
        <v>43</v>
      </c>
      <c r="B63" s="32" t="s">
        <v>1796</v>
      </c>
      <c r="C63" s="97">
        <f t="shared" si="12"/>
        <v>4</v>
      </c>
      <c r="D63" s="97">
        <v>4</v>
      </c>
      <c r="E63" s="97"/>
      <c r="F63" s="97"/>
      <c r="G63" s="97"/>
      <c r="H63" s="136" t="s">
        <v>76</v>
      </c>
      <c r="I63" s="97">
        <f t="shared" si="13"/>
        <v>10</v>
      </c>
      <c r="J63" s="97"/>
      <c r="K63" s="97"/>
      <c r="L63" s="97"/>
      <c r="M63" s="97"/>
      <c r="N63" s="97">
        <v>10</v>
      </c>
      <c r="O63" s="199" t="s">
        <v>1804</v>
      </c>
    </row>
    <row r="64" spans="1:15" s="132" customFormat="1" ht="72">
      <c r="A64" s="380">
        <v>44</v>
      </c>
      <c r="B64" s="32" t="s">
        <v>736</v>
      </c>
      <c r="C64" s="97">
        <f t="shared" si="12"/>
        <v>1</v>
      </c>
      <c r="D64" s="106">
        <v>1</v>
      </c>
      <c r="E64" s="97"/>
      <c r="F64" s="97"/>
      <c r="G64" s="109"/>
      <c r="H64" s="136" t="s">
        <v>76</v>
      </c>
      <c r="I64" s="97">
        <f t="shared" si="13"/>
        <v>1.97</v>
      </c>
      <c r="J64" s="97"/>
      <c r="K64" s="97"/>
      <c r="L64" s="97">
        <v>1.97</v>
      </c>
      <c r="M64" s="97"/>
      <c r="N64" s="97"/>
      <c r="O64" s="199" t="s">
        <v>1604</v>
      </c>
    </row>
    <row r="65" spans="1:15" s="132" customFormat="1" ht="72">
      <c r="A65" s="380">
        <v>45</v>
      </c>
      <c r="B65" s="32" t="s">
        <v>106</v>
      </c>
      <c r="C65" s="97">
        <f t="shared" si="12"/>
        <v>0.19</v>
      </c>
      <c r="D65" s="97">
        <v>0.19</v>
      </c>
      <c r="E65" s="97"/>
      <c r="F65" s="97"/>
      <c r="G65" s="97"/>
      <c r="H65" s="136" t="s">
        <v>756</v>
      </c>
      <c r="I65" s="97">
        <f t="shared" si="13"/>
        <v>0.37</v>
      </c>
      <c r="J65" s="97"/>
      <c r="K65" s="97"/>
      <c r="L65" s="97">
        <v>0.37</v>
      </c>
      <c r="M65" s="97"/>
      <c r="N65" s="97"/>
      <c r="O65" s="135" t="s">
        <v>1605</v>
      </c>
    </row>
    <row r="66" spans="1:15" s="132" customFormat="1" ht="72">
      <c r="A66" s="380">
        <v>46</v>
      </c>
      <c r="B66" s="236" t="s">
        <v>107</v>
      </c>
      <c r="C66" s="97">
        <f t="shared" si="12"/>
        <v>0.56</v>
      </c>
      <c r="D66" s="97">
        <v>0.56</v>
      </c>
      <c r="E66" s="97"/>
      <c r="F66" s="97"/>
      <c r="G66" s="97"/>
      <c r="H66" s="136" t="s">
        <v>757</v>
      </c>
      <c r="I66" s="97">
        <f t="shared" si="13"/>
        <v>1.1</v>
      </c>
      <c r="J66" s="97"/>
      <c r="K66" s="97"/>
      <c r="L66" s="97">
        <v>1.1</v>
      </c>
      <c r="M66" s="97"/>
      <c r="N66" s="97"/>
      <c r="O66" s="135" t="s">
        <v>1605</v>
      </c>
    </row>
    <row r="67" spans="1:15" s="132" customFormat="1" ht="12">
      <c r="A67" s="380">
        <v>47</v>
      </c>
      <c r="B67" s="236" t="s">
        <v>108</v>
      </c>
      <c r="C67" s="97">
        <f t="shared" si="12"/>
        <v>0.06</v>
      </c>
      <c r="D67" s="97">
        <v>0.03</v>
      </c>
      <c r="E67" s="97"/>
      <c r="F67" s="97"/>
      <c r="G67" s="97">
        <v>0.03</v>
      </c>
      <c r="H67" s="381" t="s">
        <v>109</v>
      </c>
      <c r="I67" s="97">
        <f t="shared" si="13"/>
        <v>0.06</v>
      </c>
      <c r="J67" s="97"/>
      <c r="K67" s="97"/>
      <c r="L67" s="97">
        <v>0.06</v>
      </c>
      <c r="M67" s="97"/>
      <c r="N67" s="97"/>
      <c r="O67" s="600"/>
    </row>
    <row r="68" spans="1:15" s="132" customFormat="1" ht="12">
      <c r="A68" s="380">
        <v>48</v>
      </c>
      <c r="B68" s="236" t="s">
        <v>758</v>
      </c>
      <c r="C68" s="97">
        <f t="shared" si="12"/>
        <v>4.5</v>
      </c>
      <c r="D68" s="97">
        <v>4.48</v>
      </c>
      <c r="E68" s="97"/>
      <c r="F68" s="97"/>
      <c r="G68" s="97">
        <v>0.02</v>
      </c>
      <c r="H68" s="381" t="s">
        <v>759</v>
      </c>
      <c r="I68" s="97">
        <f t="shared" si="13"/>
        <v>8.81</v>
      </c>
      <c r="J68" s="97">
        <v>8.81</v>
      </c>
      <c r="K68" s="97"/>
      <c r="L68" s="97"/>
      <c r="M68" s="97"/>
      <c r="N68" s="97"/>
      <c r="O68" s="600"/>
    </row>
    <row r="69" spans="1:15" s="132" customFormat="1" ht="12">
      <c r="A69" s="380">
        <v>49</v>
      </c>
      <c r="B69" s="236" t="s">
        <v>110</v>
      </c>
      <c r="C69" s="97">
        <f t="shared" si="12"/>
        <v>1.76</v>
      </c>
      <c r="D69" s="97">
        <v>0.98</v>
      </c>
      <c r="E69" s="97"/>
      <c r="F69" s="97"/>
      <c r="G69" s="97">
        <f>0.25+0.53</f>
        <v>0.78</v>
      </c>
      <c r="H69" s="381" t="s">
        <v>760</v>
      </c>
      <c r="I69" s="97">
        <f t="shared" si="13"/>
        <v>1.93</v>
      </c>
      <c r="J69" s="97"/>
      <c r="K69" s="97"/>
      <c r="L69" s="97">
        <v>1.93</v>
      </c>
      <c r="M69" s="97"/>
      <c r="N69" s="97"/>
      <c r="O69" s="600"/>
    </row>
    <row r="70" spans="1:15" s="132" customFormat="1" ht="36">
      <c r="A70" s="380">
        <v>50</v>
      </c>
      <c r="B70" s="32" t="s">
        <v>111</v>
      </c>
      <c r="C70" s="97">
        <f t="shared" si="12"/>
        <v>1.35</v>
      </c>
      <c r="D70" s="97">
        <v>1.1</v>
      </c>
      <c r="E70" s="97"/>
      <c r="F70" s="97"/>
      <c r="G70" s="97">
        <v>0.25</v>
      </c>
      <c r="H70" s="381" t="s">
        <v>761</v>
      </c>
      <c r="I70" s="97">
        <f t="shared" si="13"/>
        <v>2.16</v>
      </c>
      <c r="J70" s="97"/>
      <c r="K70" s="97"/>
      <c r="L70" s="97">
        <v>2.16</v>
      </c>
      <c r="M70" s="97"/>
      <c r="N70" s="97"/>
      <c r="O70" s="135" t="s">
        <v>1668</v>
      </c>
    </row>
    <row r="71" spans="1:15" s="132" customFormat="1" ht="12">
      <c r="A71" s="380">
        <v>51</v>
      </c>
      <c r="B71" s="236" t="s">
        <v>112</v>
      </c>
      <c r="C71" s="97">
        <f t="shared" si="12"/>
        <v>1.3</v>
      </c>
      <c r="D71" s="97">
        <v>1.3</v>
      </c>
      <c r="E71" s="97"/>
      <c r="F71" s="97"/>
      <c r="G71" s="97"/>
      <c r="H71" s="381" t="s">
        <v>762</v>
      </c>
      <c r="I71" s="97">
        <f t="shared" si="13"/>
        <v>2.56</v>
      </c>
      <c r="J71" s="97"/>
      <c r="K71" s="97"/>
      <c r="L71" s="97">
        <v>2.56</v>
      </c>
      <c r="M71" s="97"/>
      <c r="N71" s="97"/>
      <c r="O71" s="600"/>
    </row>
    <row r="72" spans="1:15" s="132" customFormat="1" ht="60">
      <c r="A72" s="380">
        <v>52</v>
      </c>
      <c r="B72" s="236" t="s">
        <v>113</v>
      </c>
      <c r="C72" s="97">
        <f t="shared" si="12"/>
        <v>0.83</v>
      </c>
      <c r="D72" s="97">
        <v>0.83</v>
      </c>
      <c r="E72" s="97"/>
      <c r="F72" s="97"/>
      <c r="G72" s="97"/>
      <c r="H72" s="136" t="s">
        <v>763</v>
      </c>
      <c r="I72" s="97">
        <f t="shared" si="13"/>
        <v>1.63</v>
      </c>
      <c r="J72" s="97"/>
      <c r="K72" s="97"/>
      <c r="L72" s="97">
        <v>1.63</v>
      </c>
      <c r="M72" s="97"/>
      <c r="N72" s="97"/>
      <c r="O72" s="135" t="s">
        <v>1605</v>
      </c>
    </row>
    <row r="73" spans="1:15" s="132" customFormat="1" ht="12">
      <c r="A73" s="380">
        <v>53</v>
      </c>
      <c r="B73" s="236" t="s">
        <v>114</v>
      </c>
      <c r="C73" s="97">
        <f t="shared" si="12"/>
        <v>4.9</v>
      </c>
      <c r="D73" s="97">
        <v>4.9</v>
      </c>
      <c r="E73" s="97"/>
      <c r="F73" s="97"/>
      <c r="G73" s="97"/>
      <c r="H73" s="381" t="s">
        <v>764</v>
      </c>
      <c r="I73" s="97">
        <f t="shared" si="13"/>
        <v>9.64</v>
      </c>
      <c r="J73" s="97"/>
      <c r="K73" s="97"/>
      <c r="L73" s="97">
        <v>9.64</v>
      </c>
      <c r="M73" s="97"/>
      <c r="N73" s="97"/>
      <c r="O73" s="600"/>
    </row>
    <row r="74" spans="1:15" s="132" customFormat="1" ht="36">
      <c r="A74" s="380">
        <v>54</v>
      </c>
      <c r="B74" s="32" t="s">
        <v>1608</v>
      </c>
      <c r="C74" s="97">
        <f t="shared" si="12"/>
        <v>2.6</v>
      </c>
      <c r="D74" s="97">
        <v>2.08</v>
      </c>
      <c r="E74" s="97"/>
      <c r="F74" s="97"/>
      <c r="G74" s="97">
        <v>0.52</v>
      </c>
      <c r="H74" s="136" t="s">
        <v>765</v>
      </c>
      <c r="I74" s="97">
        <f t="shared" si="13"/>
        <v>4.09</v>
      </c>
      <c r="J74" s="97"/>
      <c r="K74" s="97">
        <v>4.09</v>
      </c>
      <c r="L74" s="97"/>
      <c r="M74" s="97"/>
      <c r="N74" s="97"/>
      <c r="O74" s="600"/>
    </row>
    <row r="75" spans="1:15" s="132" customFormat="1" ht="36">
      <c r="A75" s="380">
        <v>55</v>
      </c>
      <c r="B75" s="32" t="s">
        <v>115</v>
      </c>
      <c r="C75" s="97">
        <f t="shared" si="12"/>
        <v>0.63</v>
      </c>
      <c r="D75" s="97">
        <v>0.63</v>
      </c>
      <c r="E75" s="97"/>
      <c r="F75" s="97"/>
      <c r="G75" s="97"/>
      <c r="H75" s="136" t="s">
        <v>116</v>
      </c>
      <c r="I75" s="97">
        <f t="shared" si="13"/>
        <v>1.24</v>
      </c>
      <c r="J75" s="97"/>
      <c r="K75" s="97"/>
      <c r="L75" s="97"/>
      <c r="M75" s="97">
        <v>1.24</v>
      </c>
      <c r="N75" s="97"/>
      <c r="O75" s="199" t="s">
        <v>1669</v>
      </c>
    </row>
    <row r="76" spans="1:15" s="132" customFormat="1" ht="36">
      <c r="A76" s="380">
        <v>56</v>
      </c>
      <c r="B76" s="32" t="s">
        <v>113</v>
      </c>
      <c r="C76" s="97">
        <f t="shared" si="12"/>
        <v>0.97</v>
      </c>
      <c r="D76" s="97"/>
      <c r="E76" s="97"/>
      <c r="F76" s="97"/>
      <c r="G76" s="97">
        <v>0.97</v>
      </c>
      <c r="H76" s="136" t="s">
        <v>117</v>
      </c>
      <c r="I76" s="97"/>
      <c r="J76" s="97"/>
      <c r="K76" s="97"/>
      <c r="L76" s="97"/>
      <c r="M76" s="97"/>
      <c r="N76" s="97"/>
      <c r="O76" s="135" t="s">
        <v>1670</v>
      </c>
    </row>
    <row r="77" spans="1:15" s="132" customFormat="1" ht="36">
      <c r="A77" s="380">
        <v>57</v>
      </c>
      <c r="B77" s="32" t="s">
        <v>118</v>
      </c>
      <c r="C77" s="97">
        <f t="shared" si="12"/>
        <v>0.75</v>
      </c>
      <c r="D77" s="97">
        <v>0.75</v>
      </c>
      <c r="E77" s="97"/>
      <c r="F77" s="97"/>
      <c r="G77" s="97"/>
      <c r="H77" s="136" t="s">
        <v>766</v>
      </c>
      <c r="I77" s="97">
        <f t="shared" si="13"/>
        <v>1.47</v>
      </c>
      <c r="J77" s="97"/>
      <c r="K77" s="97"/>
      <c r="L77" s="97"/>
      <c r="M77" s="97">
        <v>1.47</v>
      </c>
      <c r="N77" s="97"/>
      <c r="O77" s="600"/>
    </row>
    <row r="78" spans="1:15" s="132" customFormat="1" ht="24">
      <c r="A78" s="68" t="s">
        <v>336</v>
      </c>
      <c r="B78" s="73" t="s">
        <v>119</v>
      </c>
      <c r="C78" s="93">
        <f>SUM(C79:C80)</f>
        <v>4.02</v>
      </c>
      <c r="D78" s="93">
        <f aca="true" t="shared" si="14" ref="D78:N78">SUM(D79:D80)</f>
        <v>4.02</v>
      </c>
      <c r="E78" s="93">
        <f t="shared" si="14"/>
        <v>0</v>
      </c>
      <c r="F78" s="93">
        <f t="shared" si="14"/>
        <v>0</v>
      </c>
      <c r="G78" s="93">
        <f t="shared" si="14"/>
        <v>0</v>
      </c>
      <c r="H78" s="115"/>
      <c r="I78" s="93">
        <f t="shared" si="14"/>
        <v>7.8999999999999995</v>
      </c>
      <c r="J78" s="93">
        <f t="shared" si="14"/>
        <v>0</v>
      </c>
      <c r="K78" s="93">
        <f t="shared" si="14"/>
        <v>0</v>
      </c>
      <c r="L78" s="93">
        <f t="shared" si="14"/>
        <v>0.39</v>
      </c>
      <c r="M78" s="93">
        <f t="shared" si="14"/>
        <v>0</v>
      </c>
      <c r="N78" s="93">
        <f t="shared" si="14"/>
        <v>7.51</v>
      </c>
      <c r="O78" s="599"/>
    </row>
    <row r="79" spans="1:15" s="132" customFormat="1" ht="84">
      <c r="A79" s="375" t="s">
        <v>1805</v>
      </c>
      <c r="B79" s="32" t="s">
        <v>1795</v>
      </c>
      <c r="C79" s="97">
        <v>3.82</v>
      </c>
      <c r="D79" s="97">
        <v>3.82</v>
      </c>
      <c r="E79" s="97"/>
      <c r="F79" s="97"/>
      <c r="G79" s="97"/>
      <c r="H79" s="32" t="s">
        <v>1681</v>
      </c>
      <c r="I79" s="97">
        <f>J79+K79+L79+M79+N79</f>
        <v>7.51</v>
      </c>
      <c r="J79" s="97"/>
      <c r="K79" s="97"/>
      <c r="L79" s="97"/>
      <c r="M79" s="97"/>
      <c r="N79" s="97">
        <v>7.51</v>
      </c>
      <c r="O79" s="199" t="s">
        <v>1802</v>
      </c>
    </row>
    <row r="80" spans="1:15" s="132" customFormat="1" ht="84">
      <c r="A80" s="380">
        <v>59</v>
      </c>
      <c r="B80" s="236" t="s">
        <v>120</v>
      </c>
      <c r="C80" s="97">
        <f t="shared" si="12"/>
        <v>0.2</v>
      </c>
      <c r="D80" s="97">
        <v>0.2</v>
      </c>
      <c r="E80" s="97"/>
      <c r="F80" s="97"/>
      <c r="G80" s="97"/>
      <c r="H80" s="381" t="s">
        <v>767</v>
      </c>
      <c r="I80" s="97">
        <f>J80+K80+L80+M80+N80</f>
        <v>0.39</v>
      </c>
      <c r="J80" s="97"/>
      <c r="K80" s="97"/>
      <c r="L80" s="97">
        <v>0.39</v>
      </c>
      <c r="M80" s="97"/>
      <c r="N80" s="97"/>
      <c r="O80" s="199" t="s">
        <v>1671</v>
      </c>
    </row>
    <row r="81" spans="1:15" s="132" customFormat="1" ht="12">
      <c r="A81" s="68" t="s">
        <v>337</v>
      </c>
      <c r="B81" s="73" t="s">
        <v>122</v>
      </c>
      <c r="C81" s="93">
        <f>C82</f>
        <v>0.15</v>
      </c>
      <c r="D81" s="93">
        <f aca="true" t="shared" si="15" ref="D81:N81">D82</f>
        <v>0</v>
      </c>
      <c r="E81" s="93">
        <f t="shared" si="15"/>
        <v>0</v>
      </c>
      <c r="F81" s="93">
        <f t="shared" si="15"/>
        <v>0</v>
      </c>
      <c r="G81" s="93">
        <f t="shared" si="15"/>
        <v>0.15</v>
      </c>
      <c r="H81" s="115"/>
      <c r="I81" s="93">
        <f t="shared" si="15"/>
        <v>0.37</v>
      </c>
      <c r="J81" s="93">
        <f t="shared" si="15"/>
        <v>0</v>
      </c>
      <c r="K81" s="93">
        <f t="shared" si="15"/>
        <v>0</v>
      </c>
      <c r="L81" s="93">
        <f t="shared" si="15"/>
        <v>0</v>
      </c>
      <c r="M81" s="93">
        <f t="shared" si="15"/>
        <v>0</v>
      </c>
      <c r="N81" s="93">
        <f t="shared" si="15"/>
        <v>0.37</v>
      </c>
      <c r="O81" s="599"/>
    </row>
    <row r="82" spans="1:15" s="132" customFormat="1" ht="12">
      <c r="A82" s="380">
        <v>60</v>
      </c>
      <c r="B82" s="32" t="s">
        <v>123</v>
      </c>
      <c r="C82" s="97">
        <f t="shared" si="12"/>
        <v>0.15</v>
      </c>
      <c r="D82" s="97"/>
      <c r="E82" s="97"/>
      <c r="F82" s="97"/>
      <c r="G82" s="97">
        <v>0.15</v>
      </c>
      <c r="H82" s="381" t="s">
        <v>78</v>
      </c>
      <c r="I82" s="97">
        <f t="shared" si="13"/>
        <v>0.37</v>
      </c>
      <c r="J82" s="97"/>
      <c r="K82" s="97"/>
      <c r="L82" s="97"/>
      <c r="M82" s="97"/>
      <c r="N82" s="97">
        <v>0.37</v>
      </c>
      <c r="O82" s="600"/>
    </row>
    <row r="83" spans="1:15" s="132" customFormat="1" ht="12">
      <c r="A83" s="68" t="s">
        <v>341</v>
      </c>
      <c r="B83" s="73" t="s">
        <v>124</v>
      </c>
      <c r="C83" s="93">
        <f>SUM(C84:C87)</f>
        <v>0.87557</v>
      </c>
      <c r="D83" s="93">
        <f aca="true" t="shared" si="16" ref="D83:N83">SUM(D84:D87)</f>
        <v>0.75</v>
      </c>
      <c r="E83" s="93">
        <f t="shared" si="16"/>
        <v>0</v>
      </c>
      <c r="F83" s="93">
        <f t="shared" si="16"/>
        <v>0</v>
      </c>
      <c r="G83" s="93">
        <f t="shared" si="16"/>
        <v>0.12557000000000001</v>
      </c>
      <c r="H83" s="115"/>
      <c r="I83" s="93">
        <f t="shared" si="16"/>
        <v>5.93</v>
      </c>
      <c r="J83" s="93">
        <f t="shared" si="16"/>
        <v>1.54</v>
      </c>
      <c r="K83" s="93">
        <f t="shared" si="16"/>
        <v>0</v>
      </c>
      <c r="L83" s="93">
        <f t="shared" si="16"/>
        <v>4.39</v>
      </c>
      <c r="M83" s="93">
        <f t="shared" si="16"/>
        <v>0</v>
      </c>
      <c r="N83" s="93">
        <f t="shared" si="16"/>
        <v>0</v>
      </c>
      <c r="O83" s="599"/>
    </row>
    <row r="84" spans="1:15" s="132" customFormat="1" ht="24">
      <c r="A84" s="380">
        <v>61</v>
      </c>
      <c r="B84" s="32" t="s">
        <v>125</v>
      </c>
      <c r="C84" s="97">
        <f t="shared" si="12"/>
        <v>0.12557000000000001</v>
      </c>
      <c r="D84" s="97"/>
      <c r="E84" s="97"/>
      <c r="F84" s="97"/>
      <c r="G84" s="76">
        <v>0.12557000000000001</v>
      </c>
      <c r="H84" s="136" t="s">
        <v>768</v>
      </c>
      <c r="I84" s="97">
        <f t="shared" si="13"/>
        <v>4.39</v>
      </c>
      <c r="J84" s="97"/>
      <c r="K84" s="97"/>
      <c r="L84" s="97">
        <v>4.39</v>
      </c>
      <c r="M84" s="97"/>
      <c r="N84" s="97"/>
      <c r="O84" s="600"/>
    </row>
    <row r="85" spans="1:15" s="194" customFormat="1" ht="24">
      <c r="A85" s="380">
        <v>62</v>
      </c>
      <c r="B85" s="601" t="s">
        <v>1419</v>
      </c>
      <c r="C85" s="97">
        <v>0.13</v>
      </c>
      <c r="D85" s="76">
        <v>0.13</v>
      </c>
      <c r="E85" s="76"/>
      <c r="F85" s="76"/>
      <c r="G85" s="76"/>
      <c r="H85" s="32" t="s">
        <v>1424</v>
      </c>
      <c r="I85" s="76">
        <v>0.32</v>
      </c>
      <c r="J85" s="76">
        <v>0.32</v>
      </c>
      <c r="K85" s="76"/>
      <c r="L85" s="76"/>
      <c r="M85" s="76"/>
      <c r="N85" s="76"/>
      <c r="O85" s="199"/>
    </row>
    <row r="86" spans="1:15" s="132" customFormat="1" ht="48">
      <c r="A86" s="380">
        <v>63</v>
      </c>
      <c r="B86" s="32" t="s">
        <v>679</v>
      </c>
      <c r="C86" s="97">
        <f t="shared" si="12"/>
        <v>0.2</v>
      </c>
      <c r="D86" s="97">
        <v>0.2</v>
      </c>
      <c r="E86" s="97"/>
      <c r="F86" s="97"/>
      <c r="G86" s="97"/>
      <c r="H86" s="136" t="s">
        <v>769</v>
      </c>
      <c r="I86" s="97">
        <f t="shared" si="13"/>
        <v>0.39</v>
      </c>
      <c r="J86" s="97">
        <v>0.39</v>
      </c>
      <c r="K86" s="97"/>
      <c r="L86" s="97"/>
      <c r="M86" s="97"/>
      <c r="N86" s="97"/>
      <c r="O86" s="199" t="s">
        <v>1606</v>
      </c>
    </row>
    <row r="87" spans="1:15" s="132" customFormat="1" ht="24">
      <c r="A87" s="380">
        <v>64</v>
      </c>
      <c r="B87" s="32" t="s">
        <v>680</v>
      </c>
      <c r="C87" s="97">
        <f t="shared" si="12"/>
        <v>0.42</v>
      </c>
      <c r="D87" s="97">
        <v>0.42</v>
      </c>
      <c r="E87" s="97"/>
      <c r="F87" s="97"/>
      <c r="G87" s="97"/>
      <c r="H87" s="136" t="s">
        <v>769</v>
      </c>
      <c r="I87" s="97">
        <f t="shared" si="13"/>
        <v>0.83</v>
      </c>
      <c r="J87" s="97">
        <v>0.83</v>
      </c>
      <c r="K87" s="97"/>
      <c r="L87" s="97"/>
      <c r="M87" s="97"/>
      <c r="N87" s="97"/>
      <c r="O87" s="600"/>
    </row>
    <row r="88" spans="1:15" s="132" customFormat="1" ht="12">
      <c r="A88" s="477" t="s">
        <v>1607</v>
      </c>
      <c r="B88" s="73" t="s">
        <v>144</v>
      </c>
      <c r="C88" s="93">
        <f>SUM(C89)</f>
        <v>4</v>
      </c>
      <c r="D88" s="93">
        <f aca="true" t="shared" si="17" ref="D88:N88">SUM(D89)</f>
        <v>4</v>
      </c>
      <c r="E88" s="93">
        <f t="shared" si="17"/>
        <v>0</v>
      </c>
      <c r="F88" s="93">
        <f t="shared" si="17"/>
        <v>0</v>
      </c>
      <c r="G88" s="93">
        <f t="shared" si="17"/>
        <v>0</v>
      </c>
      <c r="H88" s="115"/>
      <c r="I88" s="93">
        <f t="shared" si="17"/>
        <v>4.1</v>
      </c>
      <c r="J88" s="93">
        <f t="shared" si="17"/>
        <v>0</v>
      </c>
      <c r="K88" s="93">
        <f t="shared" si="17"/>
        <v>4.1</v>
      </c>
      <c r="L88" s="93">
        <f t="shared" si="17"/>
        <v>0</v>
      </c>
      <c r="M88" s="93">
        <f t="shared" si="17"/>
        <v>0</v>
      </c>
      <c r="N88" s="93">
        <f t="shared" si="17"/>
        <v>0</v>
      </c>
      <c r="O88" s="600"/>
    </row>
    <row r="89" spans="1:15" s="132" customFormat="1" ht="24">
      <c r="A89" s="380">
        <v>65</v>
      </c>
      <c r="B89" s="32" t="s">
        <v>1682</v>
      </c>
      <c r="C89" s="97">
        <f>D89+E89+F89+G89</f>
        <v>4</v>
      </c>
      <c r="D89" s="97">
        <v>4</v>
      </c>
      <c r="E89" s="97"/>
      <c r="F89" s="97"/>
      <c r="G89" s="97"/>
      <c r="H89" s="136" t="s">
        <v>707</v>
      </c>
      <c r="I89" s="97">
        <f>J89+K89+L89+M89+N89</f>
        <v>4.1</v>
      </c>
      <c r="J89" s="97"/>
      <c r="K89" s="97">
        <v>4.1</v>
      </c>
      <c r="L89" s="97"/>
      <c r="M89" s="97"/>
      <c r="N89" s="97"/>
      <c r="O89" s="600"/>
    </row>
    <row r="90" spans="1:15" s="132" customFormat="1" ht="12.75" thickBot="1">
      <c r="A90" s="625" t="s">
        <v>5</v>
      </c>
      <c r="B90" s="626"/>
      <c r="C90" s="131">
        <f>C83+C81+C78+C58+C56+C54+C52+C48+C41+C39+C15+C13+C11+C88</f>
        <v>106.34557000000001</v>
      </c>
      <c r="D90" s="131">
        <f aca="true" t="shared" si="18" ref="D90:N90">D83+D81+D78+D58+D56+D54+D52+D48+D41+D39+D15+D13+D11+D88</f>
        <v>91.71000000000001</v>
      </c>
      <c r="E90" s="131">
        <f t="shared" si="18"/>
        <v>0</v>
      </c>
      <c r="F90" s="131">
        <f t="shared" si="18"/>
        <v>0</v>
      </c>
      <c r="G90" s="131">
        <f t="shared" si="18"/>
        <v>14.635569999999998</v>
      </c>
      <c r="H90" s="484"/>
      <c r="I90" s="131">
        <f t="shared" si="18"/>
        <v>306.064</v>
      </c>
      <c r="J90" s="131">
        <f t="shared" si="18"/>
        <v>71.734</v>
      </c>
      <c r="K90" s="131">
        <f t="shared" si="18"/>
        <v>58.529999999999994</v>
      </c>
      <c r="L90" s="131">
        <f t="shared" si="18"/>
        <v>124.65</v>
      </c>
      <c r="M90" s="131">
        <f t="shared" si="18"/>
        <v>21.270000000000003</v>
      </c>
      <c r="N90" s="131">
        <f t="shared" si="18"/>
        <v>29.88</v>
      </c>
      <c r="O90" s="585"/>
    </row>
    <row r="91" ht="13.5" thickTop="1"/>
    <row r="92" spans="1:15" s="3" customFormat="1" ht="17.25" customHeight="1">
      <c r="A92" s="629" t="s">
        <v>1841</v>
      </c>
      <c r="B92" s="629"/>
      <c r="C92" s="629"/>
      <c r="D92" s="629"/>
      <c r="E92" s="629"/>
      <c r="F92" s="629"/>
      <c r="G92" s="629"/>
      <c r="H92" s="629"/>
      <c r="I92" s="629"/>
      <c r="J92" s="629"/>
      <c r="K92" s="629"/>
      <c r="L92" s="629"/>
      <c r="M92" s="629"/>
      <c r="N92" s="629"/>
      <c r="O92" s="629"/>
    </row>
  </sheetData>
  <sheetProtection/>
  <mergeCells count="18">
    <mergeCell ref="A92:O92"/>
    <mergeCell ref="I8:I9"/>
    <mergeCell ref="J8:N8"/>
    <mergeCell ref="A1:D1"/>
    <mergeCell ref="H1:O1"/>
    <mergeCell ref="A2:D2"/>
    <mergeCell ref="H2:O2"/>
    <mergeCell ref="A4:O4"/>
    <mergeCell ref="A5:O5"/>
    <mergeCell ref="O8:O9"/>
    <mergeCell ref="B7:P7"/>
    <mergeCell ref="A8:A9"/>
    <mergeCell ref="A90:B90"/>
    <mergeCell ref="A6:O6"/>
    <mergeCell ref="B8:B9"/>
    <mergeCell ref="C8:C9"/>
    <mergeCell ref="D8:G8"/>
    <mergeCell ref="H8:H9"/>
  </mergeCells>
  <printOptions/>
  <pageMargins left="0.236220472440945" right="0.236220472440945" top="0.43" bottom="0.52" header="0.31496062992126" footer="0.31496062992126"/>
  <pageSetup horizontalDpi="600" verticalDpi="600" orientation="landscape" paperSize="9" r:id="rId4"/>
  <headerFooter>
    <oddFooter>&amp;R&amp;P</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Q37"/>
  <sheetViews>
    <sheetView zoomScale="130" zoomScaleNormal="130" zoomScalePageLayoutView="0" workbookViewId="0" topLeftCell="A17">
      <selection activeCell="A5" sqref="A5:O5"/>
    </sheetView>
  </sheetViews>
  <sheetFormatPr defaultColWidth="7.8515625" defaultRowHeight="12.75"/>
  <cols>
    <col min="1" max="1" width="3.7109375" style="410" customWidth="1"/>
    <col min="2" max="2" width="27.28125" style="410" customWidth="1"/>
    <col min="3" max="3" width="6.28125" style="410" customWidth="1"/>
    <col min="4" max="4" width="5.8515625" style="410" customWidth="1"/>
    <col min="5" max="5" width="5.140625" style="410" customWidth="1"/>
    <col min="6" max="6" width="4.421875" style="410" customWidth="1"/>
    <col min="7" max="7" width="5.00390625" style="410" customWidth="1"/>
    <col min="8" max="8" width="22.7109375" style="410" customWidth="1"/>
    <col min="9" max="9" width="8.7109375" style="410" customWidth="1"/>
    <col min="10" max="10" width="6.00390625" style="410" customWidth="1"/>
    <col min="11" max="12" width="5.8515625" style="410" customWidth="1"/>
    <col min="13" max="13" width="5.7109375" style="410" customWidth="1"/>
    <col min="14" max="14" width="5.8515625" style="410" customWidth="1"/>
    <col min="15" max="15" width="24.00390625" style="410" customWidth="1"/>
    <col min="16" max="16" width="7.8515625" style="410" customWidth="1"/>
    <col min="17" max="17" width="7.8515625" style="431" customWidth="1"/>
    <col min="18" max="16384" width="7.8515625" style="410" customWidth="1"/>
  </cols>
  <sheetData>
    <row r="1" spans="1:15" ht="16.5">
      <c r="A1" s="610" t="s">
        <v>1806</v>
      </c>
      <c r="B1" s="610"/>
      <c r="C1" s="610"/>
      <c r="D1" s="610"/>
      <c r="E1" s="598"/>
      <c r="F1" s="598"/>
      <c r="G1" s="598"/>
      <c r="H1" s="611" t="s">
        <v>1807</v>
      </c>
      <c r="I1" s="611"/>
      <c r="J1" s="611"/>
      <c r="K1" s="611"/>
      <c r="L1" s="611"/>
      <c r="M1" s="611"/>
      <c r="N1" s="611"/>
      <c r="O1" s="611"/>
    </row>
    <row r="2" spans="1:15" ht="16.5">
      <c r="A2" s="611" t="s">
        <v>1810</v>
      </c>
      <c r="B2" s="611"/>
      <c r="C2" s="611"/>
      <c r="D2" s="611"/>
      <c r="E2" s="598"/>
      <c r="F2" s="598"/>
      <c r="G2" s="598"/>
      <c r="H2" s="611" t="s">
        <v>1808</v>
      </c>
      <c r="I2" s="611"/>
      <c r="J2" s="611"/>
      <c r="K2" s="611"/>
      <c r="L2" s="611"/>
      <c r="M2" s="611"/>
      <c r="N2" s="611"/>
      <c r="O2" s="611"/>
    </row>
    <row r="3" spans="1:15" ht="18" customHeight="1">
      <c r="A3" s="7"/>
      <c r="B3" s="1"/>
      <c r="C3" s="1"/>
      <c r="D3" s="598"/>
      <c r="E3" s="598"/>
      <c r="F3" s="598"/>
      <c r="G3" s="598"/>
      <c r="H3" s="598"/>
      <c r="I3" s="598"/>
      <c r="J3" s="6"/>
      <c r="K3" s="1"/>
      <c r="L3" s="1"/>
      <c r="M3" s="1"/>
      <c r="N3" s="1"/>
      <c r="O3" s="1"/>
    </row>
    <row r="4" spans="1:15" ht="15.75">
      <c r="A4" s="607" t="s">
        <v>1827</v>
      </c>
      <c r="B4" s="614"/>
      <c r="C4" s="614"/>
      <c r="D4" s="614"/>
      <c r="E4" s="614"/>
      <c r="F4" s="614"/>
      <c r="G4" s="614"/>
      <c r="H4" s="614"/>
      <c r="I4" s="614"/>
      <c r="J4" s="614"/>
      <c r="K4" s="614"/>
      <c r="L4" s="614"/>
      <c r="M4" s="614"/>
      <c r="N4" s="614"/>
      <c r="O4" s="614"/>
    </row>
    <row r="5" spans="1:15" ht="18" customHeight="1">
      <c r="A5" s="607" t="s">
        <v>1814</v>
      </c>
      <c r="B5" s="607"/>
      <c r="C5" s="607"/>
      <c r="D5" s="607"/>
      <c r="E5" s="607"/>
      <c r="F5" s="607"/>
      <c r="G5" s="607"/>
      <c r="H5" s="607"/>
      <c r="I5" s="607"/>
      <c r="J5" s="607"/>
      <c r="K5" s="607"/>
      <c r="L5" s="607"/>
      <c r="M5" s="607"/>
      <c r="N5" s="607"/>
      <c r="O5" s="607"/>
    </row>
    <row r="6" spans="1:15" ht="15" customHeight="1" thickBot="1">
      <c r="A6" s="615" t="s">
        <v>1817</v>
      </c>
      <c r="B6" s="615"/>
      <c r="C6" s="615"/>
      <c r="D6" s="615"/>
      <c r="E6" s="615"/>
      <c r="F6" s="615"/>
      <c r="G6" s="615"/>
      <c r="H6" s="615"/>
      <c r="I6" s="615"/>
      <c r="J6" s="615"/>
      <c r="K6" s="615"/>
      <c r="L6" s="615"/>
      <c r="M6" s="615"/>
      <c r="N6" s="615"/>
      <c r="O6" s="615"/>
    </row>
    <row r="7" spans="1:15" s="383" customFormat="1" ht="3" customHeight="1" hidden="1" thickBot="1" thickTop="1">
      <c r="A7" s="607"/>
      <c r="B7" s="607"/>
      <c r="C7" s="607"/>
      <c r="D7" s="607"/>
      <c r="E7" s="607"/>
      <c r="F7" s="607"/>
      <c r="G7" s="607"/>
      <c r="H7" s="607"/>
      <c r="I7" s="607"/>
      <c r="J7" s="607"/>
      <c r="K7" s="607"/>
      <c r="L7" s="607"/>
      <c r="M7" s="607"/>
      <c r="N7" s="607"/>
      <c r="O7" s="607"/>
    </row>
    <row r="8" spans="1:17" ht="17.25" customHeight="1" thickTop="1">
      <c r="A8" s="635" t="s">
        <v>0</v>
      </c>
      <c r="B8" s="634" t="s">
        <v>10</v>
      </c>
      <c r="C8" s="634" t="s">
        <v>13</v>
      </c>
      <c r="D8" s="634" t="s">
        <v>40</v>
      </c>
      <c r="E8" s="634"/>
      <c r="F8" s="634"/>
      <c r="G8" s="634"/>
      <c r="H8" s="634" t="s">
        <v>705</v>
      </c>
      <c r="I8" s="634" t="s">
        <v>38</v>
      </c>
      <c r="J8" s="634" t="s">
        <v>717</v>
      </c>
      <c r="K8" s="634"/>
      <c r="L8" s="634"/>
      <c r="M8" s="634"/>
      <c r="N8" s="634"/>
      <c r="O8" s="638" t="s">
        <v>4</v>
      </c>
      <c r="P8" s="408"/>
      <c r="Q8" s="409"/>
    </row>
    <row r="9" spans="1:17" ht="94.5" customHeight="1">
      <c r="A9" s="636"/>
      <c r="B9" s="637"/>
      <c r="C9" s="637"/>
      <c r="D9" s="378" t="s">
        <v>2</v>
      </c>
      <c r="E9" s="378" t="s">
        <v>1</v>
      </c>
      <c r="F9" s="378" t="s">
        <v>1410</v>
      </c>
      <c r="G9" s="378" t="s">
        <v>3</v>
      </c>
      <c r="H9" s="637"/>
      <c r="I9" s="637"/>
      <c r="J9" s="378" t="s">
        <v>15</v>
      </c>
      <c r="K9" s="378" t="s">
        <v>7</v>
      </c>
      <c r="L9" s="378" t="s">
        <v>127</v>
      </c>
      <c r="M9" s="378" t="s">
        <v>9</v>
      </c>
      <c r="N9" s="378" t="s">
        <v>11</v>
      </c>
      <c r="O9" s="639"/>
      <c r="P9" s="408"/>
      <c r="Q9" s="409"/>
    </row>
    <row r="10" spans="1:17" s="411" customFormat="1" ht="27.75" customHeight="1">
      <c r="A10" s="204">
        <v>-1</v>
      </c>
      <c r="B10" s="205">
        <v>-2</v>
      </c>
      <c r="C10" s="205" t="s">
        <v>708</v>
      </c>
      <c r="D10" s="205">
        <v>-4</v>
      </c>
      <c r="E10" s="205">
        <v>-5</v>
      </c>
      <c r="F10" s="205">
        <v>-6</v>
      </c>
      <c r="G10" s="205">
        <v>-7</v>
      </c>
      <c r="H10" s="205">
        <v>-8</v>
      </c>
      <c r="I10" s="205" t="s">
        <v>674</v>
      </c>
      <c r="J10" s="205">
        <v>-10</v>
      </c>
      <c r="K10" s="205">
        <v>-11</v>
      </c>
      <c r="L10" s="205">
        <v>-12</v>
      </c>
      <c r="M10" s="205">
        <v>-13</v>
      </c>
      <c r="N10" s="205">
        <v>-14</v>
      </c>
      <c r="O10" s="206">
        <v>-15</v>
      </c>
      <c r="Q10" s="412"/>
    </row>
    <row r="11" spans="1:17" s="413" customFormat="1" ht="12">
      <c r="A11" s="207" t="s">
        <v>94</v>
      </c>
      <c r="B11" s="432" t="s">
        <v>102</v>
      </c>
      <c r="C11" s="208">
        <f aca="true" t="shared" si="0" ref="C11:N11">SUM(C12:C15)</f>
        <v>2.8</v>
      </c>
      <c r="D11" s="208">
        <f t="shared" si="0"/>
        <v>1</v>
      </c>
      <c r="E11" s="208">
        <f t="shared" si="0"/>
        <v>0</v>
      </c>
      <c r="F11" s="208">
        <f t="shared" si="0"/>
        <v>0</v>
      </c>
      <c r="G11" s="208">
        <f t="shared" si="0"/>
        <v>1.8</v>
      </c>
      <c r="H11" s="436"/>
      <c r="I11" s="208">
        <f t="shared" si="0"/>
        <v>2.8</v>
      </c>
      <c r="J11" s="208">
        <f t="shared" si="0"/>
        <v>0</v>
      </c>
      <c r="K11" s="208">
        <f t="shared" si="0"/>
        <v>0</v>
      </c>
      <c r="L11" s="208">
        <f t="shared" si="0"/>
        <v>2.8</v>
      </c>
      <c r="M11" s="208">
        <f t="shared" si="0"/>
        <v>0</v>
      </c>
      <c r="N11" s="208">
        <f t="shared" si="0"/>
        <v>0</v>
      </c>
      <c r="O11" s="440" t="s">
        <v>128</v>
      </c>
      <c r="Q11" s="414"/>
    </row>
    <row r="12" spans="1:17" s="416" customFormat="1" ht="24">
      <c r="A12" s="209">
        <v>1</v>
      </c>
      <c r="B12" s="433" t="s">
        <v>1290</v>
      </c>
      <c r="C12" s="210">
        <f>D12+E12+F12+G12</f>
        <v>0.5</v>
      </c>
      <c r="D12" s="211">
        <v>0.5</v>
      </c>
      <c r="E12" s="211"/>
      <c r="F12" s="211"/>
      <c r="G12" s="211"/>
      <c r="H12" s="437" t="s">
        <v>770</v>
      </c>
      <c r="I12" s="212">
        <f>J12+K12+L12</f>
        <v>0.5</v>
      </c>
      <c r="J12" s="211"/>
      <c r="K12" s="213"/>
      <c r="L12" s="211">
        <v>0.5</v>
      </c>
      <c r="M12" s="415"/>
      <c r="N12" s="208"/>
      <c r="O12" s="632" t="s">
        <v>1613</v>
      </c>
      <c r="Q12" s="417"/>
    </row>
    <row r="13" spans="1:17" s="416" customFormat="1" ht="24">
      <c r="A13" s="209">
        <v>2</v>
      </c>
      <c r="B13" s="433" t="s">
        <v>1289</v>
      </c>
      <c r="C13" s="210">
        <f>D13+E13+F13+G13</f>
        <v>1.8</v>
      </c>
      <c r="D13" s="211"/>
      <c r="E13" s="211"/>
      <c r="F13" s="211"/>
      <c r="G13" s="211">
        <v>1.8</v>
      </c>
      <c r="H13" s="437" t="s">
        <v>771</v>
      </c>
      <c r="I13" s="212">
        <f>J13+K13+L13</f>
        <v>1.8</v>
      </c>
      <c r="J13" s="211"/>
      <c r="K13" s="213"/>
      <c r="L13" s="211">
        <v>1.8</v>
      </c>
      <c r="M13" s="415"/>
      <c r="N13" s="208"/>
      <c r="O13" s="633"/>
      <c r="Q13" s="417"/>
    </row>
    <row r="14" spans="1:17" s="416" customFormat="1" ht="24">
      <c r="A14" s="209">
        <v>3</v>
      </c>
      <c r="B14" s="434" t="s">
        <v>129</v>
      </c>
      <c r="C14" s="210">
        <f>D14+E14+F14+G14</f>
        <v>0.2</v>
      </c>
      <c r="D14" s="211">
        <v>0.2</v>
      </c>
      <c r="E14" s="211"/>
      <c r="F14" s="211"/>
      <c r="G14" s="211"/>
      <c r="H14" s="437" t="s">
        <v>772</v>
      </c>
      <c r="I14" s="212">
        <f>J14+K14+L14</f>
        <v>0.2</v>
      </c>
      <c r="J14" s="211"/>
      <c r="K14" s="213"/>
      <c r="L14" s="211">
        <v>0.2</v>
      </c>
      <c r="M14" s="415"/>
      <c r="N14" s="208"/>
      <c r="O14" s="632" t="s">
        <v>1614</v>
      </c>
      <c r="Q14" s="417"/>
    </row>
    <row r="15" spans="1:17" s="416" customFormat="1" ht="24">
      <c r="A15" s="214">
        <v>4</v>
      </c>
      <c r="B15" s="434" t="s">
        <v>777</v>
      </c>
      <c r="C15" s="210">
        <f>D15+E15+F15+G15</f>
        <v>0.3</v>
      </c>
      <c r="D15" s="211">
        <v>0.3</v>
      </c>
      <c r="E15" s="211"/>
      <c r="F15" s="211"/>
      <c r="G15" s="211"/>
      <c r="H15" s="437" t="s">
        <v>773</v>
      </c>
      <c r="I15" s="212">
        <f>J15+K15+L15</f>
        <v>0.3</v>
      </c>
      <c r="J15" s="210"/>
      <c r="K15" s="210"/>
      <c r="L15" s="210">
        <v>0.3</v>
      </c>
      <c r="M15" s="210"/>
      <c r="N15" s="210"/>
      <c r="O15" s="633"/>
      <c r="Q15" s="417"/>
    </row>
    <row r="16" spans="1:17" s="418" customFormat="1" ht="12">
      <c r="A16" s="215" t="s">
        <v>130</v>
      </c>
      <c r="B16" s="435" t="s">
        <v>135</v>
      </c>
      <c r="C16" s="216">
        <f aca="true" t="shared" si="1" ref="C16:N16">SUM(C17:C19)</f>
        <v>0.14</v>
      </c>
      <c r="D16" s="216">
        <f t="shared" si="1"/>
        <v>0.09</v>
      </c>
      <c r="E16" s="216">
        <f t="shared" si="1"/>
        <v>0</v>
      </c>
      <c r="F16" s="216">
        <f t="shared" si="1"/>
        <v>0</v>
      </c>
      <c r="G16" s="216">
        <f t="shared" si="1"/>
        <v>0.05</v>
      </c>
      <c r="H16" s="438"/>
      <c r="I16" s="216">
        <f t="shared" si="1"/>
        <v>0.14</v>
      </c>
      <c r="J16" s="216">
        <f t="shared" si="1"/>
        <v>0</v>
      </c>
      <c r="K16" s="216">
        <f t="shared" si="1"/>
        <v>0.04</v>
      </c>
      <c r="L16" s="216">
        <f t="shared" si="1"/>
        <v>0.1</v>
      </c>
      <c r="M16" s="216">
        <f t="shared" si="1"/>
        <v>0</v>
      </c>
      <c r="N16" s="216">
        <f t="shared" si="1"/>
        <v>0</v>
      </c>
      <c r="O16" s="441"/>
      <c r="Q16" s="419"/>
    </row>
    <row r="17" spans="1:17" s="416" customFormat="1" ht="60">
      <c r="A17" s="214">
        <v>5</v>
      </c>
      <c r="B17" s="434" t="s">
        <v>136</v>
      </c>
      <c r="C17" s="210">
        <f aca="true" t="shared" si="2" ref="C17:C24">D17+E17+F17+G17</f>
        <v>0.05</v>
      </c>
      <c r="D17" s="211"/>
      <c r="E17" s="211"/>
      <c r="F17" s="211"/>
      <c r="G17" s="211">
        <v>0.05</v>
      </c>
      <c r="H17" s="218" t="s">
        <v>774</v>
      </c>
      <c r="I17" s="212">
        <f aca="true" t="shared" si="3" ref="I17:I24">SUM(J17+K17+L17+M17+N17)</f>
        <v>0.04</v>
      </c>
      <c r="J17" s="420"/>
      <c r="K17" s="420"/>
      <c r="L17" s="211">
        <v>0.04</v>
      </c>
      <c r="M17" s="211"/>
      <c r="N17" s="211"/>
      <c r="O17" s="377" t="s">
        <v>1615</v>
      </c>
      <c r="Q17" s="417"/>
    </row>
    <row r="18" spans="1:17" s="421" customFormat="1" ht="24">
      <c r="A18" s="214">
        <v>6</v>
      </c>
      <c r="B18" s="434" t="s">
        <v>137</v>
      </c>
      <c r="C18" s="210">
        <f t="shared" si="2"/>
        <v>0.04</v>
      </c>
      <c r="D18" s="211">
        <v>0.04</v>
      </c>
      <c r="E18" s="211"/>
      <c r="F18" s="211"/>
      <c r="G18" s="211"/>
      <c r="H18" s="218" t="s">
        <v>775</v>
      </c>
      <c r="I18" s="212">
        <f t="shared" si="3"/>
        <v>0.04</v>
      </c>
      <c r="J18" s="211"/>
      <c r="K18" s="211">
        <v>0.04</v>
      </c>
      <c r="L18" s="211"/>
      <c r="M18" s="211"/>
      <c r="N18" s="211"/>
      <c r="O18" s="632" t="s">
        <v>1616</v>
      </c>
      <c r="Q18" s="422"/>
    </row>
    <row r="19" spans="1:17" s="421" customFormat="1" ht="12">
      <c r="A19" s="214">
        <v>7</v>
      </c>
      <c r="B19" s="433" t="s">
        <v>138</v>
      </c>
      <c r="C19" s="210">
        <f t="shared" si="2"/>
        <v>0.05</v>
      </c>
      <c r="D19" s="210">
        <v>0.05</v>
      </c>
      <c r="E19" s="210"/>
      <c r="F19" s="210"/>
      <c r="G19" s="210"/>
      <c r="H19" s="218" t="s">
        <v>776</v>
      </c>
      <c r="I19" s="212">
        <f t="shared" si="3"/>
        <v>0.06</v>
      </c>
      <c r="J19" s="217"/>
      <c r="K19" s="217"/>
      <c r="L19" s="210">
        <v>0.06</v>
      </c>
      <c r="M19" s="217"/>
      <c r="N19" s="217"/>
      <c r="O19" s="632"/>
      <c r="Q19" s="422"/>
    </row>
    <row r="20" spans="1:17" s="423" customFormat="1" ht="12">
      <c r="A20" s="215" t="s">
        <v>132</v>
      </c>
      <c r="B20" s="435" t="s">
        <v>144</v>
      </c>
      <c r="C20" s="216">
        <f aca="true" t="shared" si="4" ref="C20:N20">SUM(C21:C22)</f>
        <v>0.04</v>
      </c>
      <c r="D20" s="216">
        <f t="shared" si="4"/>
        <v>0.04</v>
      </c>
      <c r="E20" s="216">
        <f t="shared" si="4"/>
        <v>0</v>
      </c>
      <c r="F20" s="216">
        <f t="shared" si="4"/>
        <v>0</v>
      </c>
      <c r="G20" s="216">
        <f t="shared" si="4"/>
        <v>0</v>
      </c>
      <c r="H20" s="438"/>
      <c r="I20" s="216">
        <f t="shared" si="4"/>
        <v>0.03</v>
      </c>
      <c r="J20" s="216">
        <f t="shared" si="4"/>
        <v>0</v>
      </c>
      <c r="K20" s="216">
        <f t="shared" si="4"/>
        <v>0</v>
      </c>
      <c r="L20" s="216">
        <f t="shared" si="4"/>
        <v>0</v>
      </c>
      <c r="M20" s="216">
        <f t="shared" si="4"/>
        <v>0</v>
      </c>
      <c r="N20" s="216">
        <f t="shared" si="4"/>
        <v>0.03</v>
      </c>
      <c r="O20" s="442"/>
      <c r="Q20" s="424"/>
    </row>
    <row r="21" spans="1:17" s="421" customFormat="1" ht="24">
      <c r="A21" s="214">
        <v>8</v>
      </c>
      <c r="B21" s="433" t="s">
        <v>145</v>
      </c>
      <c r="C21" s="210">
        <f t="shared" si="2"/>
        <v>0.03</v>
      </c>
      <c r="D21" s="210">
        <v>0.03</v>
      </c>
      <c r="E21" s="210"/>
      <c r="F21" s="210"/>
      <c r="G21" s="210"/>
      <c r="H21" s="218" t="s">
        <v>775</v>
      </c>
      <c r="I21" s="212">
        <f t="shared" si="3"/>
        <v>0.02</v>
      </c>
      <c r="J21" s="210"/>
      <c r="K21" s="210"/>
      <c r="L21" s="210"/>
      <c r="M21" s="210"/>
      <c r="N21" s="210">
        <v>0.02</v>
      </c>
      <c r="O21" s="245" t="s">
        <v>1483</v>
      </c>
      <c r="Q21" s="422"/>
    </row>
    <row r="22" spans="1:17" s="421" customFormat="1" ht="48">
      <c r="A22" s="214">
        <v>9</v>
      </c>
      <c r="B22" s="433" t="s">
        <v>146</v>
      </c>
      <c r="C22" s="210">
        <f t="shared" si="2"/>
        <v>0.01</v>
      </c>
      <c r="D22" s="210">
        <v>0.01</v>
      </c>
      <c r="E22" s="210"/>
      <c r="F22" s="210"/>
      <c r="G22" s="210"/>
      <c r="H22" s="218" t="s">
        <v>775</v>
      </c>
      <c r="I22" s="212">
        <f t="shared" si="3"/>
        <v>0.01</v>
      </c>
      <c r="J22" s="210"/>
      <c r="K22" s="210"/>
      <c r="L22" s="210"/>
      <c r="M22" s="210"/>
      <c r="N22" s="210">
        <v>0.01</v>
      </c>
      <c r="O22" s="245" t="s">
        <v>1484</v>
      </c>
      <c r="Q22" s="422"/>
    </row>
    <row r="23" spans="1:17" s="423" customFormat="1" ht="12">
      <c r="A23" s="215" t="s">
        <v>134</v>
      </c>
      <c r="B23" s="435" t="s">
        <v>148</v>
      </c>
      <c r="C23" s="216">
        <f>SUM(C24:C24)</f>
        <v>0.25</v>
      </c>
      <c r="D23" s="216">
        <f>SUM(D24:D24)</f>
        <v>0.25</v>
      </c>
      <c r="E23" s="216">
        <f>SUM(E24:E24)</f>
        <v>0</v>
      </c>
      <c r="F23" s="216">
        <f>SUM(F24:F24)</f>
        <v>0</v>
      </c>
      <c r="G23" s="216">
        <f>SUM(G24:G24)</f>
        <v>0</v>
      </c>
      <c r="H23" s="438"/>
      <c r="I23" s="216">
        <f aca="true" t="shared" si="5" ref="I23:N23">SUM(I24:I24)</f>
        <v>0.6</v>
      </c>
      <c r="J23" s="216">
        <f t="shared" si="5"/>
        <v>0</v>
      </c>
      <c r="K23" s="216">
        <f t="shared" si="5"/>
        <v>0.6</v>
      </c>
      <c r="L23" s="216">
        <f t="shared" si="5"/>
        <v>0</v>
      </c>
      <c r="M23" s="216">
        <f t="shared" si="5"/>
        <v>0</v>
      </c>
      <c r="N23" s="216">
        <f t="shared" si="5"/>
        <v>0</v>
      </c>
      <c r="O23" s="443" t="s">
        <v>128</v>
      </c>
      <c r="Q23" s="424"/>
    </row>
    <row r="24" spans="1:17" s="413" customFormat="1" ht="36">
      <c r="A24" s="214">
        <v>10</v>
      </c>
      <c r="B24" s="433" t="s">
        <v>1467</v>
      </c>
      <c r="C24" s="210">
        <f t="shared" si="2"/>
        <v>0.25</v>
      </c>
      <c r="D24" s="210">
        <v>0.25</v>
      </c>
      <c r="E24" s="210"/>
      <c r="F24" s="210"/>
      <c r="G24" s="210"/>
      <c r="H24" s="218" t="s">
        <v>1468</v>
      </c>
      <c r="I24" s="212">
        <f t="shared" si="3"/>
        <v>0.6</v>
      </c>
      <c r="J24" s="210"/>
      <c r="K24" s="210">
        <v>0.6</v>
      </c>
      <c r="L24" s="210"/>
      <c r="M24" s="210"/>
      <c r="N24" s="210"/>
      <c r="O24" s="245" t="s">
        <v>1485</v>
      </c>
      <c r="Q24" s="414"/>
    </row>
    <row r="25" spans="1:17" s="427" customFormat="1" ht="18.75" customHeight="1" thickBot="1">
      <c r="A25" s="425"/>
      <c r="B25" s="594" t="s">
        <v>5</v>
      </c>
      <c r="C25" s="426">
        <f>C11+C16+C20+C23</f>
        <v>3.23</v>
      </c>
      <c r="D25" s="426">
        <f aca="true" t="shared" si="6" ref="D25:N25">D11+D16+D20+D23</f>
        <v>1.3800000000000001</v>
      </c>
      <c r="E25" s="426">
        <f t="shared" si="6"/>
        <v>0</v>
      </c>
      <c r="F25" s="426">
        <f t="shared" si="6"/>
        <v>0</v>
      </c>
      <c r="G25" s="426">
        <f t="shared" si="6"/>
        <v>1.85</v>
      </c>
      <c r="H25" s="439"/>
      <c r="I25" s="426">
        <f t="shared" si="6"/>
        <v>3.57</v>
      </c>
      <c r="J25" s="426">
        <f t="shared" si="6"/>
        <v>0</v>
      </c>
      <c r="K25" s="426">
        <f t="shared" si="6"/>
        <v>0.64</v>
      </c>
      <c r="L25" s="426">
        <f t="shared" si="6"/>
        <v>2.9</v>
      </c>
      <c r="M25" s="426">
        <f t="shared" si="6"/>
        <v>0</v>
      </c>
      <c r="N25" s="426">
        <f t="shared" si="6"/>
        <v>0.03</v>
      </c>
      <c r="O25" s="444"/>
      <c r="Q25" s="428"/>
    </row>
    <row r="26" spans="1:17" ht="15.75" thickTop="1">
      <c r="A26" s="408"/>
      <c r="B26" s="408"/>
      <c r="C26" s="408"/>
      <c r="D26" s="408"/>
      <c r="E26" s="408"/>
      <c r="F26" s="408"/>
      <c r="G26" s="429"/>
      <c r="H26" s="429"/>
      <c r="I26" s="408"/>
      <c r="J26" s="408"/>
      <c r="K26" s="408"/>
      <c r="L26" s="408"/>
      <c r="M26" s="408"/>
      <c r="N26" s="408"/>
      <c r="O26" s="408"/>
      <c r="P26" s="408"/>
      <c r="Q26" s="409"/>
    </row>
    <row r="27" spans="1:17" ht="18.75">
      <c r="A27" s="408"/>
      <c r="B27" s="408"/>
      <c r="C27" s="408"/>
      <c r="D27" s="408"/>
      <c r="E27" s="408"/>
      <c r="F27" s="408"/>
      <c r="G27" s="429"/>
      <c r="H27" s="429"/>
      <c r="I27" s="430"/>
      <c r="J27" s="616"/>
      <c r="K27" s="616"/>
      <c r="L27" s="616"/>
      <c r="M27" s="616"/>
      <c r="N27" s="616"/>
      <c r="O27" s="616"/>
      <c r="P27" s="408"/>
      <c r="Q27" s="409"/>
    </row>
    <row r="28" spans="1:17" ht="14.25">
      <c r="A28" s="408"/>
      <c r="B28" s="408"/>
      <c r="C28" s="408"/>
      <c r="D28" s="408"/>
      <c r="E28" s="408"/>
      <c r="F28" s="408"/>
      <c r="G28" s="408"/>
      <c r="H28" s="408"/>
      <c r="I28" s="408"/>
      <c r="J28" s="408"/>
      <c r="K28" s="408"/>
      <c r="L28" s="408"/>
      <c r="M28" s="408"/>
      <c r="N28" s="408"/>
      <c r="O28" s="408"/>
      <c r="P28" s="408"/>
      <c r="Q28" s="409"/>
    </row>
    <row r="29" spans="1:17" ht="14.25">
      <c r="A29" s="408"/>
      <c r="B29" s="408"/>
      <c r="C29" s="408"/>
      <c r="D29" s="408"/>
      <c r="E29" s="408"/>
      <c r="F29" s="408"/>
      <c r="G29" s="408"/>
      <c r="H29" s="408"/>
      <c r="I29" s="408"/>
      <c r="J29" s="408"/>
      <c r="K29" s="408"/>
      <c r="L29" s="408"/>
      <c r="M29" s="408"/>
      <c r="N29" s="408"/>
      <c r="O29" s="408"/>
      <c r="P29" s="408"/>
      <c r="Q29" s="409"/>
    </row>
    <row r="30" spans="1:17" ht="14.25">
      <c r="A30" s="408"/>
      <c r="B30" s="408"/>
      <c r="C30" s="408"/>
      <c r="D30" s="408"/>
      <c r="E30" s="408"/>
      <c r="F30" s="408"/>
      <c r="G30" s="408"/>
      <c r="H30" s="408"/>
      <c r="I30" s="408"/>
      <c r="J30" s="408"/>
      <c r="K30" s="408"/>
      <c r="L30" s="408"/>
      <c r="M30" s="408"/>
      <c r="N30" s="408"/>
      <c r="O30" s="408"/>
      <c r="P30" s="408"/>
      <c r="Q30" s="409"/>
    </row>
    <row r="31" spans="1:17" ht="14.25">
      <c r="A31" s="408"/>
      <c r="B31" s="408"/>
      <c r="C31" s="408"/>
      <c r="D31" s="408"/>
      <c r="E31" s="408"/>
      <c r="F31" s="408"/>
      <c r="G31" s="408"/>
      <c r="H31" s="408"/>
      <c r="I31" s="408"/>
      <c r="J31" s="408"/>
      <c r="K31" s="408"/>
      <c r="L31" s="408"/>
      <c r="M31" s="408"/>
      <c r="N31" s="408"/>
      <c r="O31" s="408"/>
      <c r="P31" s="408"/>
      <c r="Q31" s="409"/>
    </row>
    <row r="32" spans="1:17" ht="14.25">
      <c r="A32" s="408"/>
      <c r="B32" s="408"/>
      <c r="C32" s="408"/>
      <c r="D32" s="408"/>
      <c r="E32" s="408"/>
      <c r="F32" s="408"/>
      <c r="G32" s="408"/>
      <c r="H32" s="408"/>
      <c r="I32" s="408"/>
      <c r="J32" s="408"/>
      <c r="K32" s="408"/>
      <c r="L32" s="408"/>
      <c r="M32" s="408"/>
      <c r="N32" s="408"/>
      <c r="O32" s="408"/>
      <c r="P32" s="408"/>
      <c r="Q32" s="409"/>
    </row>
    <row r="33" spans="1:17" ht="14.25">
      <c r="A33" s="408"/>
      <c r="B33" s="408"/>
      <c r="C33" s="408"/>
      <c r="D33" s="408"/>
      <c r="E33" s="408"/>
      <c r="F33" s="408"/>
      <c r="G33" s="408"/>
      <c r="H33" s="408"/>
      <c r="I33" s="408"/>
      <c r="J33" s="408"/>
      <c r="K33" s="408"/>
      <c r="L33" s="408"/>
      <c r="M33" s="408"/>
      <c r="N33" s="408"/>
      <c r="O33" s="408"/>
      <c r="P33" s="408"/>
      <c r="Q33" s="409"/>
    </row>
    <row r="34" spans="1:17" ht="14.25">
      <c r="A34" s="408"/>
      <c r="B34" s="408"/>
      <c r="C34" s="408"/>
      <c r="D34" s="408"/>
      <c r="E34" s="408"/>
      <c r="F34" s="408"/>
      <c r="G34" s="408"/>
      <c r="H34" s="408"/>
      <c r="I34" s="408"/>
      <c r="J34" s="408"/>
      <c r="K34" s="408"/>
      <c r="L34" s="408"/>
      <c r="M34" s="408"/>
      <c r="N34" s="408"/>
      <c r="O34" s="408"/>
      <c r="P34" s="408"/>
      <c r="Q34" s="409"/>
    </row>
    <row r="35" spans="1:17" ht="14.25">
      <c r="A35" s="408"/>
      <c r="B35" s="408"/>
      <c r="C35" s="408"/>
      <c r="D35" s="408"/>
      <c r="E35" s="408"/>
      <c r="F35" s="408"/>
      <c r="G35" s="408"/>
      <c r="H35" s="408"/>
      <c r="I35" s="408"/>
      <c r="J35" s="408"/>
      <c r="K35" s="408"/>
      <c r="L35" s="408"/>
      <c r="M35" s="408"/>
      <c r="N35" s="408"/>
      <c r="O35" s="408"/>
      <c r="P35" s="408"/>
      <c r="Q35" s="409"/>
    </row>
    <row r="36" spans="1:17" ht="14.25">
      <c r="A36" s="408"/>
      <c r="B36" s="408"/>
      <c r="C36" s="408"/>
      <c r="D36" s="408"/>
      <c r="E36" s="408"/>
      <c r="F36" s="408"/>
      <c r="G36" s="408"/>
      <c r="H36" s="408"/>
      <c r="I36" s="408"/>
      <c r="J36" s="408"/>
      <c r="K36" s="408"/>
      <c r="L36" s="408"/>
      <c r="M36" s="408"/>
      <c r="N36" s="408"/>
      <c r="O36" s="408"/>
      <c r="P36" s="408"/>
      <c r="Q36" s="409"/>
    </row>
    <row r="37" spans="1:17" ht="14.25">
      <c r="A37" s="408"/>
      <c r="B37" s="408"/>
      <c r="C37" s="408"/>
      <c r="D37" s="408"/>
      <c r="E37" s="408"/>
      <c r="F37" s="408"/>
      <c r="G37" s="408"/>
      <c r="H37" s="408"/>
      <c r="I37" s="408"/>
      <c r="J37" s="408"/>
      <c r="K37" s="408"/>
      <c r="L37" s="408"/>
      <c r="M37" s="408"/>
      <c r="N37" s="408"/>
      <c r="O37" s="408"/>
      <c r="P37" s="408"/>
      <c r="Q37" s="409"/>
    </row>
  </sheetData>
  <sheetProtection/>
  <mergeCells count="20">
    <mergeCell ref="A8:A9"/>
    <mergeCell ref="B8:B9"/>
    <mergeCell ref="A5:O5"/>
    <mergeCell ref="A6:O6"/>
    <mergeCell ref="H8:H9"/>
    <mergeCell ref="I8:I9"/>
    <mergeCell ref="J8:N8"/>
    <mergeCell ref="O8:O9"/>
    <mergeCell ref="A7:O7"/>
    <mergeCell ref="C8:C9"/>
    <mergeCell ref="O12:O13"/>
    <mergeCell ref="D8:G8"/>
    <mergeCell ref="J27:O27"/>
    <mergeCell ref="A1:D1"/>
    <mergeCell ref="H1:O1"/>
    <mergeCell ref="A2:D2"/>
    <mergeCell ref="H2:O2"/>
    <mergeCell ref="A4:O4"/>
    <mergeCell ref="O14:O15"/>
    <mergeCell ref="O18:O19"/>
  </mergeCells>
  <printOptions/>
  <pageMargins left="0.38" right="0.28" top="0.56" bottom="0.71" header="0.47" footer="0.71"/>
  <pageSetup horizontalDpi="600" verticalDpi="600" orientation="landscape" paperSize="9"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O54"/>
  <sheetViews>
    <sheetView zoomScale="130" zoomScaleNormal="130" zoomScalePageLayoutView="0" workbookViewId="0" topLeftCell="A46">
      <selection activeCell="E58" sqref="E58"/>
    </sheetView>
  </sheetViews>
  <sheetFormatPr defaultColWidth="9.140625" defaultRowHeight="12.75"/>
  <cols>
    <col min="1" max="1" width="4.140625" style="396" customWidth="1"/>
    <col min="2" max="2" width="19.8515625" style="396" customWidth="1"/>
    <col min="3" max="3" width="7.421875" style="396" customWidth="1"/>
    <col min="4" max="4" width="5.00390625" style="396" customWidth="1"/>
    <col min="5" max="5" width="4.140625" style="396" customWidth="1"/>
    <col min="6" max="6" width="4.421875" style="396" customWidth="1"/>
    <col min="7" max="7" width="5.421875" style="396" customWidth="1"/>
    <col min="8" max="8" width="11.00390625" style="396" customWidth="1"/>
    <col min="9" max="9" width="9.00390625" style="396" customWidth="1"/>
    <col min="10" max="10" width="5.421875" style="396" customWidth="1"/>
    <col min="11" max="11" width="5.28125" style="396" customWidth="1"/>
    <col min="12" max="12" width="5.57421875" style="396" customWidth="1"/>
    <col min="13" max="13" width="6.00390625" style="396" customWidth="1"/>
    <col min="14" max="14" width="5.57421875" style="396" customWidth="1"/>
    <col min="15" max="15" width="42.8515625" style="396" customWidth="1"/>
    <col min="16" max="16384" width="9.140625" style="396" customWidth="1"/>
  </cols>
  <sheetData>
    <row r="1" spans="1:15" ht="16.5" customHeight="1">
      <c r="A1" s="610" t="s">
        <v>1806</v>
      </c>
      <c r="B1" s="610"/>
      <c r="C1" s="610"/>
      <c r="D1" s="610"/>
      <c r="E1" s="598"/>
      <c r="F1" s="598"/>
      <c r="G1" s="598"/>
      <c r="H1" s="611" t="s">
        <v>1807</v>
      </c>
      <c r="I1" s="611"/>
      <c r="J1" s="611"/>
      <c r="K1" s="611"/>
      <c r="L1" s="611"/>
      <c r="M1" s="611"/>
      <c r="N1" s="611"/>
      <c r="O1" s="611"/>
    </row>
    <row r="2" spans="1:15" ht="16.5">
      <c r="A2" s="611" t="s">
        <v>1810</v>
      </c>
      <c r="B2" s="611"/>
      <c r="C2" s="611"/>
      <c r="D2" s="611"/>
      <c r="E2" s="598"/>
      <c r="F2" s="598"/>
      <c r="G2" s="598"/>
      <c r="H2" s="611" t="s">
        <v>1808</v>
      </c>
      <c r="I2" s="611"/>
      <c r="J2" s="611"/>
      <c r="K2" s="611"/>
      <c r="L2" s="611"/>
      <c r="M2" s="611"/>
      <c r="N2" s="611"/>
      <c r="O2" s="611"/>
    </row>
    <row r="3" spans="1:15" ht="12.75">
      <c r="A3" s="7"/>
      <c r="B3" s="1"/>
      <c r="C3" s="1"/>
      <c r="D3" s="598"/>
      <c r="E3" s="598"/>
      <c r="F3" s="598"/>
      <c r="G3" s="598"/>
      <c r="H3" s="598"/>
      <c r="I3" s="598"/>
      <c r="J3" s="6"/>
      <c r="K3" s="1"/>
      <c r="L3" s="1"/>
      <c r="M3" s="1"/>
      <c r="N3" s="1"/>
      <c r="O3" s="1"/>
    </row>
    <row r="4" spans="1:15" ht="15.75">
      <c r="A4" s="607" t="s">
        <v>1828</v>
      </c>
      <c r="B4" s="614"/>
      <c r="C4" s="614"/>
      <c r="D4" s="614"/>
      <c r="E4" s="614"/>
      <c r="F4" s="614"/>
      <c r="G4" s="614"/>
      <c r="H4" s="614"/>
      <c r="I4" s="614"/>
      <c r="J4" s="614"/>
      <c r="K4" s="614"/>
      <c r="L4" s="614"/>
      <c r="M4" s="614"/>
      <c r="N4" s="614"/>
      <c r="O4" s="614"/>
    </row>
    <row r="5" spans="1:15" ht="15.75">
      <c r="A5" s="607" t="s">
        <v>1815</v>
      </c>
      <c r="B5" s="607"/>
      <c r="C5" s="607"/>
      <c r="D5" s="607"/>
      <c r="E5" s="607"/>
      <c r="F5" s="607"/>
      <c r="G5" s="607"/>
      <c r="H5" s="607"/>
      <c r="I5" s="607"/>
      <c r="J5" s="607"/>
      <c r="K5" s="607"/>
      <c r="L5" s="607"/>
      <c r="M5" s="607"/>
      <c r="N5" s="607"/>
      <c r="O5" s="607"/>
    </row>
    <row r="6" spans="1:15" ht="16.5" thickBot="1">
      <c r="A6" s="615" t="s">
        <v>1817</v>
      </c>
      <c r="B6" s="615"/>
      <c r="C6" s="615"/>
      <c r="D6" s="615"/>
      <c r="E6" s="615"/>
      <c r="F6" s="615"/>
      <c r="G6" s="615"/>
      <c r="H6" s="615"/>
      <c r="I6" s="615"/>
      <c r="J6" s="615"/>
      <c r="K6" s="615"/>
      <c r="L6" s="615"/>
      <c r="M6" s="615"/>
      <c r="N6" s="615"/>
      <c r="O6" s="615"/>
    </row>
    <row r="7" spans="1:15" s="445" customFormat="1" ht="29.25" customHeight="1" thickTop="1">
      <c r="A7" s="644" t="s">
        <v>0</v>
      </c>
      <c r="B7" s="640" t="s">
        <v>10</v>
      </c>
      <c r="C7" s="640" t="s">
        <v>13</v>
      </c>
      <c r="D7" s="640" t="s">
        <v>40</v>
      </c>
      <c r="E7" s="640"/>
      <c r="F7" s="640"/>
      <c r="G7" s="640"/>
      <c r="H7" s="640" t="s">
        <v>705</v>
      </c>
      <c r="I7" s="640" t="s">
        <v>1564</v>
      </c>
      <c r="J7" s="640" t="s">
        <v>41</v>
      </c>
      <c r="K7" s="640"/>
      <c r="L7" s="640"/>
      <c r="M7" s="640"/>
      <c r="N7" s="640"/>
      <c r="O7" s="642" t="s">
        <v>4</v>
      </c>
    </row>
    <row r="8" spans="1:15" s="445" customFormat="1" ht="81.75" customHeight="1">
      <c r="A8" s="645"/>
      <c r="B8" s="641"/>
      <c r="C8" s="641"/>
      <c r="D8" s="169" t="s">
        <v>2</v>
      </c>
      <c r="E8" s="169" t="s">
        <v>1</v>
      </c>
      <c r="F8" s="169" t="s">
        <v>1410</v>
      </c>
      <c r="G8" s="169" t="s">
        <v>3</v>
      </c>
      <c r="H8" s="641"/>
      <c r="I8" s="641"/>
      <c r="J8" s="169" t="s">
        <v>1565</v>
      </c>
      <c r="K8" s="169" t="s">
        <v>1566</v>
      </c>
      <c r="L8" s="169" t="s">
        <v>1567</v>
      </c>
      <c r="M8" s="606" t="s">
        <v>1568</v>
      </c>
      <c r="N8" s="169" t="s">
        <v>11</v>
      </c>
      <c r="O8" s="643"/>
    </row>
    <row r="9" spans="1:15" s="446" customFormat="1" ht="21.75" customHeight="1">
      <c r="A9" s="81">
        <v>-1</v>
      </c>
      <c r="B9" s="82">
        <v>-2</v>
      </c>
      <c r="C9" s="82" t="s">
        <v>21</v>
      </c>
      <c r="D9" s="82">
        <v>-4</v>
      </c>
      <c r="E9" s="82">
        <v>-5</v>
      </c>
      <c r="F9" s="82">
        <v>-6</v>
      </c>
      <c r="G9" s="82">
        <v>-7</v>
      </c>
      <c r="H9" s="82">
        <v>-8</v>
      </c>
      <c r="I9" s="82" t="s">
        <v>22</v>
      </c>
      <c r="J9" s="82">
        <v>-10</v>
      </c>
      <c r="K9" s="82">
        <v>-11</v>
      </c>
      <c r="L9" s="82">
        <v>-12</v>
      </c>
      <c r="M9" s="82">
        <v>-13</v>
      </c>
      <c r="N9" s="82">
        <v>-14</v>
      </c>
      <c r="O9" s="83">
        <v>-15</v>
      </c>
    </row>
    <row r="10" spans="1:15" s="445" customFormat="1" ht="15.75">
      <c r="A10" s="447" t="s">
        <v>94</v>
      </c>
      <c r="B10" s="246" t="s">
        <v>102</v>
      </c>
      <c r="C10" s="247">
        <f>C11+C13</f>
        <v>19.4</v>
      </c>
      <c r="D10" s="247">
        <f>D11+D13</f>
        <v>4.2</v>
      </c>
      <c r="E10" s="247">
        <f>E11+E13</f>
        <v>0</v>
      </c>
      <c r="F10" s="247">
        <f>F11+F13</f>
        <v>0</v>
      </c>
      <c r="G10" s="247">
        <f>G11+G13</f>
        <v>15.2</v>
      </c>
      <c r="H10" s="247"/>
      <c r="I10" s="247">
        <f aca="true" t="shared" si="0" ref="I10:N10">I11+I13</f>
        <v>16.1</v>
      </c>
      <c r="J10" s="247">
        <f t="shared" si="0"/>
        <v>0</v>
      </c>
      <c r="K10" s="247">
        <f t="shared" si="0"/>
        <v>7</v>
      </c>
      <c r="L10" s="247">
        <f t="shared" si="0"/>
        <v>3</v>
      </c>
      <c r="M10" s="247">
        <f t="shared" si="0"/>
        <v>6.1</v>
      </c>
      <c r="N10" s="247">
        <f t="shared" si="0"/>
        <v>0</v>
      </c>
      <c r="O10" s="254"/>
    </row>
    <row r="11" spans="1:15" s="448" customFormat="1" ht="15">
      <c r="A11" s="344"/>
      <c r="B11" s="248" t="s">
        <v>221</v>
      </c>
      <c r="C11" s="247">
        <f>SUM(C12:C12)</f>
        <v>15</v>
      </c>
      <c r="D11" s="247">
        <f>SUM(D12:D12)</f>
        <v>0</v>
      </c>
      <c r="E11" s="247">
        <f>SUM(E12:E12)</f>
        <v>0</v>
      </c>
      <c r="F11" s="247">
        <f>SUM(F12:F12)</f>
        <v>0</v>
      </c>
      <c r="G11" s="247">
        <f>SUM(G12:G12)</f>
        <v>15</v>
      </c>
      <c r="H11" s="247"/>
      <c r="I11" s="247">
        <f aca="true" t="shared" si="1" ref="I11:N11">SUM(I12:I12)</f>
        <v>10</v>
      </c>
      <c r="J11" s="247">
        <f t="shared" si="1"/>
        <v>0</v>
      </c>
      <c r="K11" s="247">
        <f t="shared" si="1"/>
        <v>7</v>
      </c>
      <c r="L11" s="247">
        <f t="shared" si="1"/>
        <v>3</v>
      </c>
      <c r="M11" s="247">
        <f t="shared" si="1"/>
        <v>0</v>
      </c>
      <c r="N11" s="247">
        <f t="shared" si="1"/>
        <v>0</v>
      </c>
      <c r="O11" s="254"/>
    </row>
    <row r="12" spans="1:15" s="448" customFormat="1" ht="24">
      <c r="A12" s="346">
        <v>1</v>
      </c>
      <c r="B12" s="252" t="s">
        <v>1570</v>
      </c>
      <c r="C12" s="249">
        <f>SUM(D12:G12)</f>
        <v>15</v>
      </c>
      <c r="D12" s="449"/>
      <c r="E12" s="449"/>
      <c r="F12" s="449"/>
      <c r="G12" s="449">
        <v>15</v>
      </c>
      <c r="H12" s="251" t="s">
        <v>1573</v>
      </c>
      <c r="I12" s="249">
        <f>SUM(J12:N12)</f>
        <v>10</v>
      </c>
      <c r="J12" s="450"/>
      <c r="K12" s="249">
        <v>7</v>
      </c>
      <c r="L12" s="249">
        <v>3</v>
      </c>
      <c r="M12" s="249"/>
      <c r="N12" s="249"/>
      <c r="O12" s="250" t="s">
        <v>1622</v>
      </c>
    </row>
    <row r="13" spans="1:15" s="448" customFormat="1" ht="15">
      <c r="A13" s="224"/>
      <c r="B13" s="253" t="s">
        <v>224</v>
      </c>
      <c r="C13" s="247">
        <f>SUM(C14:C18)</f>
        <v>4.4</v>
      </c>
      <c r="D13" s="247">
        <f>SUM(D14:D18)</f>
        <v>4.2</v>
      </c>
      <c r="E13" s="247">
        <f>SUM(E14:E18)</f>
        <v>0</v>
      </c>
      <c r="F13" s="247">
        <f>SUM(F14:F18)</f>
        <v>0</v>
      </c>
      <c r="G13" s="247">
        <f>SUM(G14:G18)</f>
        <v>0.2</v>
      </c>
      <c r="H13" s="247"/>
      <c r="I13" s="247">
        <f aca="true" t="shared" si="2" ref="I13:N13">SUM(I14:I18)</f>
        <v>6.1</v>
      </c>
      <c r="J13" s="247">
        <f t="shared" si="2"/>
        <v>0</v>
      </c>
      <c r="K13" s="247">
        <f t="shared" si="2"/>
        <v>0</v>
      </c>
      <c r="L13" s="247">
        <f t="shared" si="2"/>
        <v>0</v>
      </c>
      <c r="M13" s="247">
        <f t="shared" si="2"/>
        <v>6.1</v>
      </c>
      <c r="N13" s="247">
        <f t="shared" si="2"/>
        <v>0</v>
      </c>
      <c r="O13" s="254"/>
    </row>
    <row r="14" spans="1:15" s="445" customFormat="1" ht="24">
      <c r="A14" s="220">
        <v>2</v>
      </c>
      <c r="B14" s="222" t="s">
        <v>365</v>
      </c>
      <c r="C14" s="249">
        <f>SUM(D14:G14)</f>
        <v>0.54</v>
      </c>
      <c r="D14" s="449">
        <v>0.54</v>
      </c>
      <c r="E14" s="449"/>
      <c r="F14" s="449"/>
      <c r="G14" s="449"/>
      <c r="H14" s="249" t="s">
        <v>1576</v>
      </c>
      <c r="I14" s="249">
        <f aca="true" t="shared" si="3" ref="I14:I21">SUM(J14:N14)</f>
        <v>1</v>
      </c>
      <c r="J14" s="450"/>
      <c r="K14" s="249"/>
      <c r="L14" s="249"/>
      <c r="M14" s="249">
        <v>1</v>
      </c>
      <c r="N14" s="249"/>
      <c r="O14" s="223" t="s">
        <v>1577</v>
      </c>
    </row>
    <row r="15" spans="1:15" s="445" customFormat="1" ht="24">
      <c r="A15" s="220">
        <v>3</v>
      </c>
      <c r="B15" s="222" t="s">
        <v>366</v>
      </c>
      <c r="C15" s="249">
        <f>SUM(D15:G15)</f>
        <v>0.16</v>
      </c>
      <c r="D15" s="449">
        <v>0.16</v>
      </c>
      <c r="E15" s="449"/>
      <c r="F15" s="449"/>
      <c r="G15" s="449"/>
      <c r="H15" s="249" t="s">
        <v>1576</v>
      </c>
      <c r="I15" s="249">
        <f t="shared" si="3"/>
        <v>0.3</v>
      </c>
      <c r="J15" s="450"/>
      <c r="K15" s="249"/>
      <c r="L15" s="249"/>
      <c r="M15" s="249">
        <v>0.3</v>
      </c>
      <c r="N15" s="249"/>
      <c r="O15" s="250" t="s">
        <v>1622</v>
      </c>
    </row>
    <row r="16" spans="1:15" s="448" customFormat="1" ht="24">
      <c r="A16" s="220">
        <v>4</v>
      </c>
      <c r="B16" s="222" t="s">
        <v>368</v>
      </c>
      <c r="C16" s="249">
        <f>SUM(D16:G16)</f>
        <v>1.5</v>
      </c>
      <c r="D16" s="449">
        <v>1.5</v>
      </c>
      <c r="E16" s="449"/>
      <c r="F16" s="449"/>
      <c r="G16" s="449"/>
      <c r="H16" s="249" t="s">
        <v>1578</v>
      </c>
      <c r="I16" s="249">
        <f t="shared" si="3"/>
        <v>2.5</v>
      </c>
      <c r="J16" s="450"/>
      <c r="K16" s="249"/>
      <c r="L16" s="249"/>
      <c r="M16" s="249">
        <v>2.5</v>
      </c>
      <c r="N16" s="249"/>
      <c r="O16" s="250" t="s">
        <v>1622</v>
      </c>
    </row>
    <row r="17" spans="1:15" s="448" customFormat="1" ht="24">
      <c r="A17" s="220">
        <v>5</v>
      </c>
      <c r="B17" s="222" t="s">
        <v>369</v>
      </c>
      <c r="C17" s="249">
        <f>SUM(D17:G17)</f>
        <v>2</v>
      </c>
      <c r="D17" s="449">
        <v>2</v>
      </c>
      <c r="E17" s="449"/>
      <c r="F17" s="449"/>
      <c r="G17" s="449"/>
      <c r="H17" s="249" t="s">
        <v>1579</v>
      </c>
      <c r="I17" s="249">
        <f t="shared" si="3"/>
        <v>1.5</v>
      </c>
      <c r="J17" s="450"/>
      <c r="K17" s="249"/>
      <c r="L17" s="249"/>
      <c r="M17" s="249">
        <v>1.5</v>
      </c>
      <c r="N17" s="249"/>
      <c r="O17" s="250" t="s">
        <v>1622</v>
      </c>
    </row>
    <row r="18" spans="1:15" ht="24">
      <c r="A18" s="220">
        <v>6</v>
      </c>
      <c r="B18" s="228" t="s">
        <v>367</v>
      </c>
      <c r="C18" s="249">
        <f>SUM(D18:G18)</f>
        <v>0.2</v>
      </c>
      <c r="D18" s="449"/>
      <c r="E18" s="449"/>
      <c r="F18" s="449"/>
      <c r="G18" s="449">
        <v>0.2</v>
      </c>
      <c r="H18" s="249" t="s">
        <v>1575</v>
      </c>
      <c r="I18" s="249">
        <f t="shared" si="3"/>
        <v>0.8</v>
      </c>
      <c r="J18" s="450"/>
      <c r="K18" s="249"/>
      <c r="L18" s="249"/>
      <c r="M18" s="249">
        <v>0.8</v>
      </c>
      <c r="N18" s="249"/>
      <c r="O18" s="250" t="s">
        <v>1622</v>
      </c>
    </row>
    <row r="19" spans="1:15" ht="12.75">
      <c r="A19" s="224" t="s">
        <v>130</v>
      </c>
      <c r="B19" s="248" t="s">
        <v>371</v>
      </c>
      <c r="C19" s="247">
        <f>SUM(C20:C21)</f>
        <v>0.4</v>
      </c>
      <c r="D19" s="247">
        <f>SUM(D20:D21)</f>
        <v>0</v>
      </c>
      <c r="E19" s="247">
        <f>SUM(E20:E21)</f>
        <v>0</v>
      </c>
      <c r="F19" s="247">
        <f>SUM(F20:F21)</f>
        <v>0</v>
      </c>
      <c r="G19" s="247">
        <f>SUM(G20:G21)</f>
        <v>0.4</v>
      </c>
      <c r="H19" s="247"/>
      <c r="I19" s="247">
        <f t="shared" si="3"/>
        <v>0.8</v>
      </c>
      <c r="J19" s="247">
        <f>SUM(J20:J21)</f>
        <v>0</v>
      </c>
      <c r="K19" s="247">
        <f>SUM(K20:K21)</f>
        <v>0.4</v>
      </c>
      <c r="L19" s="247">
        <f>SUM(L20:L21)</f>
        <v>0</v>
      </c>
      <c r="M19" s="247">
        <f>SUM(M20:M21)</f>
        <v>0.4</v>
      </c>
      <c r="N19" s="247">
        <f>SUM(N20:N21)</f>
        <v>0</v>
      </c>
      <c r="O19" s="254"/>
    </row>
    <row r="20" spans="1:15" ht="24">
      <c r="A20" s="220">
        <v>7</v>
      </c>
      <c r="B20" s="222" t="s">
        <v>1797</v>
      </c>
      <c r="C20" s="249">
        <f>D20+E20+F20+G20</f>
        <v>0.2</v>
      </c>
      <c r="D20" s="449"/>
      <c r="E20" s="449"/>
      <c r="F20" s="449"/>
      <c r="G20" s="449">
        <v>0.2</v>
      </c>
      <c r="H20" s="249" t="s">
        <v>1576</v>
      </c>
      <c r="I20" s="249">
        <f t="shared" si="3"/>
        <v>0.4</v>
      </c>
      <c r="J20" s="450"/>
      <c r="K20" s="249">
        <v>0.4</v>
      </c>
      <c r="L20" s="249"/>
      <c r="M20" s="249"/>
      <c r="N20" s="249"/>
      <c r="O20" s="223" t="s">
        <v>1617</v>
      </c>
    </row>
    <row r="21" spans="1:15" s="445" customFormat="1" ht="24">
      <c r="A21" s="220">
        <v>8</v>
      </c>
      <c r="B21" s="222" t="s">
        <v>1798</v>
      </c>
      <c r="C21" s="249">
        <f>D21+E21+F21+G21</f>
        <v>0.2</v>
      </c>
      <c r="D21" s="449"/>
      <c r="E21" s="449"/>
      <c r="F21" s="449"/>
      <c r="G21" s="449">
        <v>0.2</v>
      </c>
      <c r="H21" s="249" t="s">
        <v>1572</v>
      </c>
      <c r="I21" s="249">
        <f t="shared" si="3"/>
        <v>0.4</v>
      </c>
      <c r="J21" s="450"/>
      <c r="K21" s="249"/>
      <c r="L21" s="249"/>
      <c r="M21" s="249">
        <v>0.4</v>
      </c>
      <c r="N21" s="249"/>
      <c r="O21" s="250" t="s">
        <v>1622</v>
      </c>
    </row>
    <row r="22" spans="1:15" s="451" customFormat="1" ht="15.75">
      <c r="A22" s="224" t="s">
        <v>132</v>
      </c>
      <c r="B22" s="246" t="s">
        <v>99</v>
      </c>
      <c r="C22" s="247">
        <f>C23+C24</f>
        <v>0.7</v>
      </c>
      <c r="D22" s="247">
        <f aca="true" t="shared" si="4" ref="D22:N22">D23+D24</f>
        <v>0.5</v>
      </c>
      <c r="E22" s="247">
        <f t="shared" si="4"/>
        <v>0</v>
      </c>
      <c r="F22" s="247">
        <f t="shared" si="4"/>
        <v>0</v>
      </c>
      <c r="G22" s="247">
        <f t="shared" si="4"/>
        <v>0.2</v>
      </c>
      <c r="H22" s="247"/>
      <c r="I22" s="247">
        <f t="shared" si="4"/>
        <v>4</v>
      </c>
      <c r="J22" s="247">
        <f t="shared" si="4"/>
        <v>0</v>
      </c>
      <c r="K22" s="247">
        <f t="shared" si="4"/>
        <v>0</v>
      </c>
      <c r="L22" s="247">
        <f t="shared" si="4"/>
        <v>0</v>
      </c>
      <c r="M22" s="247">
        <f t="shared" si="4"/>
        <v>1.5</v>
      </c>
      <c r="N22" s="247">
        <f t="shared" si="4"/>
        <v>2.5</v>
      </c>
      <c r="O22" s="254"/>
    </row>
    <row r="23" spans="1:15" s="451" customFormat="1" ht="24">
      <c r="A23" s="220">
        <v>9</v>
      </c>
      <c r="B23" s="228" t="s">
        <v>1581</v>
      </c>
      <c r="C23" s="249">
        <f>D23+E23+F23+G23</f>
        <v>0.5</v>
      </c>
      <c r="D23" s="249">
        <v>0.5</v>
      </c>
      <c r="E23" s="249"/>
      <c r="F23" s="249"/>
      <c r="G23" s="249"/>
      <c r="H23" s="249" t="s">
        <v>1582</v>
      </c>
      <c r="I23" s="249">
        <f>SUM(J23:N23)</f>
        <v>1.5</v>
      </c>
      <c r="J23" s="249"/>
      <c r="K23" s="249"/>
      <c r="L23" s="249"/>
      <c r="M23" s="249">
        <v>1.5</v>
      </c>
      <c r="N23" s="249"/>
      <c r="O23" s="223" t="s">
        <v>1618</v>
      </c>
    </row>
    <row r="24" spans="1:15" s="451" customFormat="1" ht="24">
      <c r="A24" s="220">
        <v>10</v>
      </c>
      <c r="B24" s="228" t="s">
        <v>372</v>
      </c>
      <c r="C24" s="249">
        <f>D24+E24+F24+G24</f>
        <v>0.2</v>
      </c>
      <c r="D24" s="249"/>
      <c r="E24" s="249"/>
      <c r="F24" s="249"/>
      <c r="G24" s="249">
        <v>0.2</v>
      </c>
      <c r="H24" s="249" t="s">
        <v>1571</v>
      </c>
      <c r="I24" s="249">
        <f>SUM(J24:N24)</f>
        <v>2.5</v>
      </c>
      <c r="J24" s="249"/>
      <c r="K24" s="249"/>
      <c r="L24" s="249"/>
      <c r="M24" s="249"/>
      <c r="N24" s="249">
        <v>2.5</v>
      </c>
      <c r="O24" s="223" t="s">
        <v>1618</v>
      </c>
    </row>
    <row r="25" spans="1:15" s="451" customFormat="1" ht="15.75">
      <c r="A25" s="224" t="s">
        <v>134</v>
      </c>
      <c r="B25" s="246" t="s">
        <v>374</v>
      </c>
      <c r="C25" s="255">
        <f>SUM(C26:C28)</f>
        <v>2</v>
      </c>
      <c r="D25" s="255">
        <f>SUM(D26:D28)</f>
        <v>0.3</v>
      </c>
      <c r="E25" s="255">
        <f>SUM(E26:E28)</f>
        <v>0</v>
      </c>
      <c r="F25" s="255">
        <f>SUM(F26:F28)</f>
        <v>0</v>
      </c>
      <c r="G25" s="255">
        <f>SUM(G26:G28)</f>
        <v>1.7000000000000002</v>
      </c>
      <c r="H25" s="255"/>
      <c r="I25" s="255">
        <f>SUM(J25:N25)</f>
        <v>2</v>
      </c>
      <c r="J25" s="255">
        <f>SUM(J26:J28)</f>
        <v>0</v>
      </c>
      <c r="K25" s="255">
        <f>SUM(K26:K28)</f>
        <v>0</v>
      </c>
      <c r="L25" s="255">
        <f>SUM(L26:L28)</f>
        <v>0</v>
      </c>
      <c r="M25" s="255">
        <f>SUM(M26:M28)</f>
        <v>2</v>
      </c>
      <c r="N25" s="255">
        <f>SUM(N26:N28)</f>
        <v>0</v>
      </c>
      <c r="O25" s="256"/>
    </row>
    <row r="26" spans="1:15" s="451" customFormat="1" ht="24">
      <c r="A26" s="220">
        <v>11</v>
      </c>
      <c r="B26" s="258" t="s">
        <v>375</v>
      </c>
      <c r="C26" s="249">
        <f>D26+E26+F26+G26</f>
        <v>0.8</v>
      </c>
      <c r="D26" s="449"/>
      <c r="E26" s="449"/>
      <c r="F26" s="449"/>
      <c r="G26" s="449">
        <v>0.8</v>
      </c>
      <c r="H26" s="251" t="s">
        <v>1576</v>
      </c>
      <c r="I26" s="449">
        <v>0.8</v>
      </c>
      <c r="J26" s="449"/>
      <c r="K26" s="449"/>
      <c r="L26" s="449"/>
      <c r="M26" s="449">
        <v>0.8</v>
      </c>
      <c r="N26" s="449"/>
      <c r="O26" s="223" t="s">
        <v>1617</v>
      </c>
    </row>
    <row r="27" spans="1:15" ht="24">
      <c r="A27" s="220">
        <v>12</v>
      </c>
      <c r="B27" s="222" t="s">
        <v>376</v>
      </c>
      <c r="C27" s="249">
        <f>D27+E27+F27+G27</f>
        <v>0.3</v>
      </c>
      <c r="D27" s="449">
        <v>0.3</v>
      </c>
      <c r="E27" s="449"/>
      <c r="F27" s="449"/>
      <c r="G27" s="449"/>
      <c r="H27" s="249" t="s">
        <v>1578</v>
      </c>
      <c r="I27" s="449">
        <v>0.5</v>
      </c>
      <c r="J27" s="449"/>
      <c r="K27" s="449"/>
      <c r="L27" s="449"/>
      <c r="M27" s="449">
        <v>0.5</v>
      </c>
      <c r="N27" s="449"/>
      <c r="O27" s="250" t="s">
        <v>1622</v>
      </c>
    </row>
    <row r="28" spans="1:15" s="445" customFormat="1" ht="24">
      <c r="A28" s="220">
        <v>13</v>
      </c>
      <c r="B28" s="222" t="s">
        <v>377</v>
      </c>
      <c r="C28" s="249">
        <f>D28+E28+F28+G28</f>
        <v>0.9</v>
      </c>
      <c r="D28" s="449"/>
      <c r="E28" s="449"/>
      <c r="F28" s="449"/>
      <c r="G28" s="449">
        <v>0.9</v>
      </c>
      <c r="H28" s="249" t="s">
        <v>1572</v>
      </c>
      <c r="I28" s="449">
        <v>0.7</v>
      </c>
      <c r="J28" s="449"/>
      <c r="K28" s="449"/>
      <c r="L28" s="449"/>
      <c r="M28" s="449">
        <v>0.7</v>
      </c>
      <c r="N28" s="449"/>
      <c r="O28" s="250" t="s">
        <v>1622</v>
      </c>
    </row>
    <row r="29" spans="1:15" ht="12.75">
      <c r="A29" s="224" t="s">
        <v>139</v>
      </c>
      <c r="B29" s="248" t="s">
        <v>135</v>
      </c>
      <c r="C29" s="255">
        <f>SUM(C30:C45)</f>
        <v>78.22</v>
      </c>
      <c r="D29" s="255">
        <f>SUM(D30:D45)</f>
        <v>18.93</v>
      </c>
      <c r="E29" s="255">
        <f>SUM(E30:E45)</f>
        <v>0</v>
      </c>
      <c r="F29" s="255">
        <f>SUM(F30:F45)</f>
        <v>0</v>
      </c>
      <c r="G29" s="255">
        <f>SUM(G30:G45)</f>
        <v>59.29</v>
      </c>
      <c r="H29" s="255"/>
      <c r="I29" s="255">
        <f aca="true" t="shared" si="5" ref="I29:N29">SUM(I30:I45)</f>
        <v>77</v>
      </c>
      <c r="J29" s="255">
        <f t="shared" si="5"/>
        <v>10</v>
      </c>
      <c r="K29" s="255">
        <f t="shared" si="5"/>
        <v>34.5</v>
      </c>
      <c r="L29" s="255">
        <f t="shared" si="5"/>
        <v>25.2</v>
      </c>
      <c r="M29" s="255">
        <f t="shared" si="5"/>
        <v>7.3</v>
      </c>
      <c r="N29" s="255">
        <f t="shared" si="5"/>
        <v>0</v>
      </c>
      <c r="O29" s="256"/>
    </row>
    <row r="30" spans="1:15" s="453" customFormat="1" ht="51">
      <c r="A30" s="380">
        <v>14</v>
      </c>
      <c r="B30" s="177" t="s">
        <v>1799</v>
      </c>
      <c r="C30" s="371">
        <f>D30+E30+F30+G30</f>
        <v>10.08</v>
      </c>
      <c r="D30" s="372">
        <v>4.48</v>
      </c>
      <c r="E30" s="372"/>
      <c r="F30" s="372"/>
      <c r="G30" s="372">
        <v>5.6</v>
      </c>
      <c r="H30" s="452" t="s">
        <v>1800</v>
      </c>
      <c r="I30" s="371">
        <f>SUM(J30:N30)</f>
        <v>10</v>
      </c>
      <c r="J30" s="372">
        <v>10</v>
      </c>
      <c r="K30" s="372"/>
      <c r="L30" s="372"/>
      <c r="M30" s="372"/>
      <c r="N30" s="372"/>
      <c r="O30" s="456"/>
    </row>
    <row r="31" spans="1:15" s="410" customFormat="1" ht="36">
      <c r="A31" s="380">
        <v>15</v>
      </c>
      <c r="B31" s="373" t="s">
        <v>1447</v>
      </c>
      <c r="C31" s="97">
        <f aca="true" t="shared" si="6" ref="C31:C45">SUM(D31:G31)</f>
        <v>4</v>
      </c>
      <c r="D31" s="97">
        <v>0.2</v>
      </c>
      <c r="E31" s="97"/>
      <c r="F31" s="97"/>
      <c r="G31" s="97">
        <v>3.8</v>
      </c>
      <c r="H31" s="101" t="s">
        <v>1579</v>
      </c>
      <c r="I31" s="97">
        <f aca="true" t="shared" si="7" ref="I31:I45">SUM(J31:N31)</f>
        <v>5</v>
      </c>
      <c r="J31" s="97"/>
      <c r="K31" s="97"/>
      <c r="L31" s="97">
        <v>5</v>
      </c>
      <c r="M31" s="97"/>
      <c r="N31" s="97"/>
      <c r="O31" s="135" t="s">
        <v>1625</v>
      </c>
    </row>
    <row r="32" spans="1:15" s="410" customFormat="1" ht="48">
      <c r="A32" s="380">
        <v>16</v>
      </c>
      <c r="B32" s="373" t="s">
        <v>1448</v>
      </c>
      <c r="C32" s="97">
        <f t="shared" si="6"/>
        <v>22</v>
      </c>
      <c r="D32" s="97">
        <v>2</v>
      </c>
      <c r="E32" s="97"/>
      <c r="F32" s="97"/>
      <c r="G32" s="97">
        <v>20</v>
      </c>
      <c r="H32" s="97" t="s">
        <v>1582</v>
      </c>
      <c r="I32" s="97">
        <f t="shared" si="7"/>
        <v>11</v>
      </c>
      <c r="J32" s="97"/>
      <c r="K32" s="97"/>
      <c r="L32" s="97">
        <v>8</v>
      </c>
      <c r="M32" s="97">
        <v>3</v>
      </c>
      <c r="N32" s="97"/>
      <c r="O32" s="250" t="s">
        <v>1622</v>
      </c>
    </row>
    <row r="33" spans="1:15" s="410" customFormat="1" ht="24">
      <c r="A33" s="380">
        <v>17</v>
      </c>
      <c r="B33" s="373" t="s">
        <v>1801</v>
      </c>
      <c r="C33" s="97">
        <f t="shared" si="6"/>
        <v>8</v>
      </c>
      <c r="D33" s="97"/>
      <c r="E33" s="97"/>
      <c r="F33" s="97"/>
      <c r="G33" s="97">
        <v>8</v>
      </c>
      <c r="H33" s="97" t="s">
        <v>1575</v>
      </c>
      <c r="I33" s="97">
        <f t="shared" si="7"/>
        <v>15</v>
      </c>
      <c r="J33" s="97"/>
      <c r="K33" s="97">
        <v>15</v>
      </c>
      <c r="L33" s="97"/>
      <c r="M33" s="97"/>
      <c r="N33" s="97"/>
      <c r="O33" s="135" t="s">
        <v>1803</v>
      </c>
    </row>
    <row r="34" spans="1:15" s="410" customFormat="1" ht="48">
      <c r="A34" s="380">
        <v>18</v>
      </c>
      <c r="B34" s="373" t="s">
        <v>1449</v>
      </c>
      <c r="C34" s="97">
        <f t="shared" si="6"/>
        <v>9.3</v>
      </c>
      <c r="D34" s="97">
        <v>0.3</v>
      </c>
      <c r="E34" s="97"/>
      <c r="F34" s="97"/>
      <c r="G34" s="97">
        <v>9</v>
      </c>
      <c r="H34" s="97" t="s">
        <v>1582</v>
      </c>
      <c r="I34" s="97">
        <f t="shared" si="7"/>
        <v>5</v>
      </c>
      <c r="J34" s="97"/>
      <c r="K34" s="97"/>
      <c r="L34" s="97">
        <v>5</v>
      </c>
      <c r="M34" s="97"/>
      <c r="N34" s="97"/>
      <c r="O34" s="250" t="s">
        <v>1622</v>
      </c>
    </row>
    <row r="35" spans="1:15" s="410" customFormat="1" ht="48">
      <c r="A35" s="380">
        <v>19</v>
      </c>
      <c r="B35" s="373" t="s">
        <v>1450</v>
      </c>
      <c r="C35" s="97">
        <f t="shared" si="6"/>
        <v>7.5</v>
      </c>
      <c r="D35" s="97">
        <v>3</v>
      </c>
      <c r="E35" s="97"/>
      <c r="F35" s="97"/>
      <c r="G35" s="97">
        <v>4.5</v>
      </c>
      <c r="H35" s="97" t="s">
        <v>1582</v>
      </c>
      <c r="I35" s="97">
        <f t="shared" si="7"/>
        <v>4</v>
      </c>
      <c r="J35" s="97"/>
      <c r="K35" s="97"/>
      <c r="L35" s="97">
        <v>4</v>
      </c>
      <c r="M35" s="97"/>
      <c r="N35" s="97"/>
      <c r="O35" s="250" t="s">
        <v>1622</v>
      </c>
    </row>
    <row r="36" spans="1:15" s="410" customFormat="1" ht="36">
      <c r="A36" s="380">
        <v>20</v>
      </c>
      <c r="B36" s="373" t="s">
        <v>1451</v>
      </c>
      <c r="C36" s="97">
        <f t="shared" si="6"/>
        <v>0.36</v>
      </c>
      <c r="D36" s="97">
        <v>0.2</v>
      </c>
      <c r="E36" s="97"/>
      <c r="F36" s="97"/>
      <c r="G36" s="97">
        <v>0.16</v>
      </c>
      <c r="H36" s="97" t="s">
        <v>1582</v>
      </c>
      <c r="I36" s="97">
        <f t="shared" si="7"/>
        <v>0.8</v>
      </c>
      <c r="J36" s="97"/>
      <c r="K36" s="97"/>
      <c r="L36" s="97">
        <v>0.8</v>
      </c>
      <c r="M36" s="97"/>
      <c r="N36" s="97"/>
      <c r="O36" s="250" t="s">
        <v>1622</v>
      </c>
    </row>
    <row r="37" spans="1:15" s="410" customFormat="1" ht="60">
      <c r="A37" s="380">
        <v>21</v>
      </c>
      <c r="B37" s="373" t="s">
        <v>1452</v>
      </c>
      <c r="C37" s="97">
        <f t="shared" si="6"/>
        <v>1.4</v>
      </c>
      <c r="D37" s="97"/>
      <c r="E37" s="97"/>
      <c r="F37" s="97"/>
      <c r="G37" s="97">
        <v>1.4</v>
      </c>
      <c r="H37" s="97" t="s">
        <v>1569</v>
      </c>
      <c r="I37" s="97">
        <f t="shared" si="7"/>
        <v>1.7</v>
      </c>
      <c r="J37" s="97"/>
      <c r="K37" s="97"/>
      <c r="L37" s="97">
        <v>1.7</v>
      </c>
      <c r="M37" s="97"/>
      <c r="N37" s="97"/>
      <c r="O37" s="135" t="s">
        <v>1623</v>
      </c>
    </row>
    <row r="38" spans="1:15" s="410" customFormat="1" ht="24">
      <c r="A38" s="380">
        <v>22</v>
      </c>
      <c r="B38" s="177" t="s">
        <v>378</v>
      </c>
      <c r="C38" s="97">
        <f t="shared" si="6"/>
        <v>0.63</v>
      </c>
      <c r="D38" s="97"/>
      <c r="E38" s="97"/>
      <c r="F38" s="97"/>
      <c r="G38" s="97">
        <v>0.63</v>
      </c>
      <c r="H38" s="374" t="s">
        <v>1576</v>
      </c>
      <c r="I38" s="97">
        <f t="shared" si="7"/>
        <v>3</v>
      </c>
      <c r="J38" s="97"/>
      <c r="K38" s="97">
        <v>2.5</v>
      </c>
      <c r="L38" s="97"/>
      <c r="M38" s="97">
        <v>0.5</v>
      </c>
      <c r="N38" s="97"/>
      <c r="O38" s="250" t="s">
        <v>1621</v>
      </c>
    </row>
    <row r="39" spans="1:15" s="410" customFormat="1" ht="12.75">
      <c r="A39" s="380">
        <v>23</v>
      </c>
      <c r="B39" s="98" t="s">
        <v>1583</v>
      </c>
      <c r="C39" s="97">
        <f t="shared" si="6"/>
        <v>3.6</v>
      </c>
      <c r="D39" s="97"/>
      <c r="E39" s="97"/>
      <c r="F39" s="97"/>
      <c r="G39" s="97">
        <v>3.6</v>
      </c>
      <c r="H39" s="76" t="s">
        <v>1576</v>
      </c>
      <c r="I39" s="97">
        <f t="shared" si="7"/>
        <v>9</v>
      </c>
      <c r="J39" s="97"/>
      <c r="K39" s="97">
        <v>9</v>
      </c>
      <c r="L39" s="97"/>
      <c r="M39" s="97"/>
      <c r="N39" s="97"/>
      <c r="O39" s="135"/>
    </row>
    <row r="40" spans="1:15" s="410" customFormat="1" ht="24">
      <c r="A40" s="380">
        <v>24</v>
      </c>
      <c r="B40" s="98" t="s">
        <v>263</v>
      </c>
      <c r="C40" s="97">
        <f t="shared" si="6"/>
        <v>1.8</v>
      </c>
      <c r="D40" s="97">
        <v>0.9</v>
      </c>
      <c r="E40" s="97"/>
      <c r="F40" s="97"/>
      <c r="G40" s="97">
        <v>0.9</v>
      </c>
      <c r="H40" s="76" t="s">
        <v>1579</v>
      </c>
      <c r="I40" s="97">
        <f t="shared" si="7"/>
        <v>1.5</v>
      </c>
      <c r="J40" s="97"/>
      <c r="K40" s="97"/>
      <c r="L40" s="97"/>
      <c r="M40" s="97">
        <v>1.5</v>
      </c>
      <c r="N40" s="97"/>
      <c r="O40" s="250" t="s">
        <v>1622</v>
      </c>
    </row>
    <row r="41" spans="1:15" s="410" customFormat="1" ht="36">
      <c r="A41" s="380">
        <v>25</v>
      </c>
      <c r="B41" s="98" t="s">
        <v>379</v>
      </c>
      <c r="C41" s="97">
        <f t="shared" si="6"/>
        <v>5.98</v>
      </c>
      <c r="D41" s="97">
        <v>5.98</v>
      </c>
      <c r="E41" s="97"/>
      <c r="F41" s="97"/>
      <c r="G41" s="97"/>
      <c r="H41" s="76" t="s">
        <v>1574</v>
      </c>
      <c r="I41" s="97">
        <f t="shared" si="7"/>
        <v>5</v>
      </c>
      <c r="J41" s="97"/>
      <c r="K41" s="97">
        <v>5</v>
      </c>
      <c r="L41" s="97"/>
      <c r="M41" s="97"/>
      <c r="N41" s="97"/>
      <c r="O41" s="199" t="s">
        <v>1584</v>
      </c>
    </row>
    <row r="42" spans="1:15" s="410" customFormat="1" ht="24">
      <c r="A42" s="380">
        <v>26</v>
      </c>
      <c r="B42" s="32" t="s">
        <v>1585</v>
      </c>
      <c r="C42" s="97">
        <f t="shared" si="6"/>
        <v>0.5</v>
      </c>
      <c r="D42" s="97"/>
      <c r="E42" s="97"/>
      <c r="F42" s="97"/>
      <c r="G42" s="97">
        <v>0.5</v>
      </c>
      <c r="H42" s="76" t="s">
        <v>1575</v>
      </c>
      <c r="I42" s="97">
        <f t="shared" si="7"/>
        <v>0.8</v>
      </c>
      <c r="J42" s="97"/>
      <c r="K42" s="97"/>
      <c r="L42" s="97"/>
      <c r="M42" s="97">
        <v>0.8</v>
      </c>
      <c r="N42" s="97"/>
      <c r="O42" s="250" t="s">
        <v>1622</v>
      </c>
    </row>
    <row r="43" spans="1:15" s="410" customFormat="1" ht="24">
      <c r="A43" s="380">
        <v>27</v>
      </c>
      <c r="B43" s="32" t="s">
        <v>380</v>
      </c>
      <c r="C43" s="97">
        <f t="shared" si="6"/>
        <v>0.4</v>
      </c>
      <c r="D43" s="97">
        <v>0.4</v>
      </c>
      <c r="E43" s="97"/>
      <c r="F43" s="97"/>
      <c r="G43" s="97"/>
      <c r="H43" s="76" t="s">
        <v>1575</v>
      </c>
      <c r="I43" s="97">
        <f t="shared" si="7"/>
        <v>0.7</v>
      </c>
      <c r="J43" s="97"/>
      <c r="K43" s="97"/>
      <c r="L43" s="97"/>
      <c r="M43" s="97">
        <v>0.7</v>
      </c>
      <c r="N43" s="97"/>
      <c r="O43" s="250" t="s">
        <v>1622</v>
      </c>
    </row>
    <row r="44" spans="1:15" s="410" customFormat="1" ht="36">
      <c r="A44" s="380">
        <v>28</v>
      </c>
      <c r="B44" s="177" t="s">
        <v>381</v>
      </c>
      <c r="C44" s="97">
        <f t="shared" si="6"/>
        <v>1.47</v>
      </c>
      <c r="D44" s="97">
        <v>1.47</v>
      </c>
      <c r="E44" s="97"/>
      <c r="F44" s="97"/>
      <c r="G44" s="97"/>
      <c r="H44" s="374" t="s">
        <v>1573</v>
      </c>
      <c r="I44" s="97">
        <f t="shared" si="7"/>
        <v>3</v>
      </c>
      <c r="J44" s="97"/>
      <c r="K44" s="97">
        <v>3</v>
      </c>
      <c r="L44" s="97"/>
      <c r="M44" s="97"/>
      <c r="N44" s="97"/>
      <c r="O44" s="199" t="s">
        <v>1619</v>
      </c>
    </row>
    <row r="45" spans="1:15" s="410" customFormat="1" ht="24">
      <c r="A45" s="380">
        <v>29</v>
      </c>
      <c r="B45" s="32" t="s">
        <v>382</v>
      </c>
      <c r="C45" s="97">
        <f t="shared" si="6"/>
        <v>1.2</v>
      </c>
      <c r="D45" s="97"/>
      <c r="E45" s="97"/>
      <c r="F45" s="97"/>
      <c r="G45" s="97">
        <v>1.2</v>
      </c>
      <c r="H45" s="76" t="s">
        <v>1580</v>
      </c>
      <c r="I45" s="97">
        <f t="shared" si="7"/>
        <v>1.5</v>
      </c>
      <c r="J45" s="97"/>
      <c r="K45" s="97"/>
      <c r="L45" s="97">
        <v>0.7</v>
      </c>
      <c r="M45" s="97">
        <v>0.8</v>
      </c>
      <c r="N45" s="97"/>
      <c r="O45" s="250" t="s">
        <v>1624</v>
      </c>
    </row>
    <row r="46" spans="1:15" ht="12.75">
      <c r="A46" s="224" t="s">
        <v>141</v>
      </c>
      <c r="B46" s="248" t="s">
        <v>91</v>
      </c>
      <c r="C46" s="255">
        <f>SUM(C47:C47)</f>
        <v>10</v>
      </c>
      <c r="D46" s="255">
        <f aca="true" t="shared" si="8" ref="D46:N46">SUM(D47:D47)</f>
        <v>0</v>
      </c>
      <c r="E46" s="255">
        <f t="shared" si="8"/>
        <v>0</v>
      </c>
      <c r="F46" s="255">
        <f t="shared" si="8"/>
        <v>0</v>
      </c>
      <c r="G46" s="255">
        <f t="shared" si="8"/>
        <v>10</v>
      </c>
      <c r="H46" s="255"/>
      <c r="I46" s="255">
        <f t="shared" si="8"/>
        <v>10</v>
      </c>
      <c r="J46" s="255">
        <f t="shared" si="8"/>
        <v>0</v>
      </c>
      <c r="K46" s="255">
        <f t="shared" si="8"/>
        <v>10</v>
      </c>
      <c r="L46" s="255">
        <f t="shared" si="8"/>
        <v>0</v>
      </c>
      <c r="M46" s="255">
        <f t="shared" si="8"/>
        <v>0</v>
      </c>
      <c r="N46" s="255">
        <f t="shared" si="8"/>
        <v>0</v>
      </c>
      <c r="O46" s="256"/>
    </row>
    <row r="47" spans="1:15" ht="24">
      <c r="A47" s="220">
        <v>30</v>
      </c>
      <c r="B47" s="252" t="s">
        <v>383</v>
      </c>
      <c r="C47" s="249">
        <f>D47+E47+F47+G47</f>
        <v>10</v>
      </c>
      <c r="D47" s="449"/>
      <c r="E47" s="449"/>
      <c r="F47" s="449"/>
      <c r="G47" s="449">
        <v>10</v>
      </c>
      <c r="H47" s="251" t="s">
        <v>1569</v>
      </c>
      <c r="I47" s="449">
        <v>10</v>
      </c>
      <c r="J47" s="449"/>
      <c r="K47" s="449">
        <v>10</v>
      </c>
      <c r="L47" s="449"/>
      <c r="M47" s="449"/>
      <c r="N47" s="449"/>
      <c r="O47" s="257" t="s">
        <v>1623</v>
      </c>
    </row>
    <row r="48" spans="1:15" ht="12.75">
      <c r="A48" s="224" t="s">
        <v>143</v>
      </c>
      <c r="B48" s="246" t="s">
        <v>84</v>
      </c>
      <c r="C48" s="255">
        <f>SUM(C49:C49)</f>
        <v>0.2</v>
      </c>
      <c r="D48" s="255">
        <f>SUM(D49:D49)</f>
        <v>0</v>
      </c>
      <c r="E48" s="255">
        <f>SUM(E49:E49)</f>
        <v>0</v>
      </c>
      <c r="F48" s="255">
        <f>SUM(F49:F49)</f>
        <v>0</v>
      </c>
      <c r="G48" s="255">
        <f>SUM(G49:G49)</f>
        <v>0.2</v>
      </c>
      <c r="H48" s="255"/>
      <c r="I48" s="255">
        <f aca="true" t="shared" si="9" ref="I48:N48">SUM(I49:I49)</f>
        <v>1.2</v>
      </c>
      <c r="J48" s="255">
        <f t="shared" si="9"/>
        <v>0</v>
      </c>
      <c r="K48" s="255">
        <f t="shared" si="9"/>
        <v>0</v>
      </c>
      <c r="L48" s="255">
        <f t="shared" si="9"/>
        <v>0</v>
      </c>
      <c r="M48" s="255">
        <f t="shared" si="9"/>
        <v>1.2</v>
      </c>
      <c r="N48" s="255">
        <f t="shared" si="9"/>
        <v>0</v>
      </c>
      <c r="O48" s="256"/>
    </row>
    <row r="49" spans="1:15" ht="24">
      <c r="A49" s="220">
        <v>31</v>
      </c>
      <c r="B49" s="228" t="s">
        <v>1586</v>
      </c>
      <c r="C49" s="449">
        <f>SUM(D49:G49)</f>
        <v>0.2</v>
      </c>
      <c r="D49" s="449"/>
      <c r="E49" s="449"/>
      <c r="F49" s="449"/>
      <c r="G49" s="449">
        <v>0.2</v>
      </c>
      <c r="H49" s="249" t="s">
        <v>1569</v>
      </c>
      <c r="I49" s="449">
        <f>SUM(J49:N49)</f>
        <v>1.2</v>
      </c>
      <c r="J49" s="449"/>
      <c r="K49" s="449"/>
      <c r="L49" s="449"/>
      <c r="M49" s="449">
        <v>1.2</v>
      </c>
      <c r="N49" s="449"/>
      <c r="O49" s="250" t="s">
        <v>1622</v>
      </c>
    </row>
    <row r="50" spans="1:15" ht="48">
      <c r="A50" s="224" t="s">
        <v>147</v>
      </c>
      <c r="B50" s="248" t="s">
        <v>1453</v>
      </c>
      <c r="C50" s="247">
        <f>C51</f>
        <v>18.34</v>
      </c>
      <c r="D50" s="247">
        <f aca="true" t="shared" si="10" ref="D50:N50">D51</f>
        <v>0</v>
      </c>
      <c r="E50" s="247">
        <f t="shared" si="10"/>
        <v>0</v>
      </c>
      <c r="F50" s="247">
        <f t="shared" si="10"/>
        <v>0</v>
      </c>
      <c r="G50" s="247">
        <f t="shared" si="10"/>
        <v>18.34</v>
      </c>
      <c r="H50" s="247"/>
      <c r="I50" s="247">
        <f t="shared" si="10"/>
        <v>6</v>
      </c>
      <c r="J50" s="247">
        <f t="shared" si="10"/>
        <v>0</v>
      </c>
      <c r="K50" s="247">
        <f t="shared" si="10"/>
        <v>0</v>
      </c>
      <c r="L50" s="247">
        <f t="shared" si="10"/>
        <v>6</v>
      </c>
      <c r="M50" s="247">
        <f t="shared" si="10"/>
        <v>0</v>
      </c>
      <c r="N50" s="247">
        <f t="shared" si="10"/>
        <v>0</v>
      </c>
      <c r="O50" s="254"/>
    </row>
    <row r="51" spans="1:15" ht="36">
      <c r="A51" s="220">
        <v>32</v>
      </c>
      <c r="B51" s="222" t="s">
        <v>1454</v>
      </c>
      <c r="C51" s="249">
        <v>18.34</v>
      </c>
      <c r="D51" s="449"/>
      <c r="E51" s="449"/>
      <c r="F51" s="449"/>
      <c r="G51" s="449">
        <v>18.34</v>
      </c>
      <c r="H51" s="249" t="s">
        <v>1579</v>
      </c>
      <c r="I51" s="449">
        <v>6</v>
      </c>
      <c r="J51" s="449"/>
      <c r="K51" s="449"/>
      <c r="L51" s="449">
        <v>6</v>
      </c>
      <c r="M51" s="449"/>
      <c r="N51" s="449"/>
      <c r="O51" s="257" t="s">
        <v>1620</v>
      </c>
    </row>
    <row r="52" spans="1:15" ht="13.5" thickBot="1">
      <c r="A52" s="454"/>
      <c r="B52" s="595" t="s">
        <v>5</v>
      </c>
      <c r="C52" s="455">
        <f>C50+C48+C46+C29+C25+C22+C19+C10</f>
        <v>129.26</v>
      </c>
      <c r="D52" s="455">
        <f aca="true" t="shared" si="11" ref="D52:N52">D50+D48+D46+D29+D25+D22+D19+D10</f>
        <v>23.93</v>
      </c>
      <c r="E52" s="455">
        <f t="shared" si="11"/>
        <v>0</v>
      </c>
      <c r="F52" s="455">
        <f t="shared" si="11"/>
        <v>0</v>
      </c>
      <c r="G52" s="455">
        <f t="shared" si="11"/>
        <v>105.33000000000001</v>
      </c>
      <c r="H52" s="455"/>
      <c r="I52" s="455">
        <f t="shared" si="11"/>
        <v>117.1</v>
      </c>
      <c r="J52" s="455">
        <f t="shared" si="11"/>
        <v>10</v>
      </c>
      <c r="K52" s="455">
        <f t="shared" si="11"/>
        <v>51.9</v>
      </c>
      <c r="L52" s="455">
        <f t="shared" si="11"/>
        <v>34.2</v>
      </c>
      <c r="M52" s="455">
        <f t="shared" si="11"/>
        <v>18.5</v>
      </c>
      <c r="N52" s="455">
        <f t="shared" si="11"/>
        <v>2.5</v>
      </c>
      <c r="O52" s="457"/>
    </row>
    <row r="53" ht="13.5" thickTop="1"/>
    <row r="54" spans="1:15" ht="17.25" customHeight="1">
      <c r="A54" s="629" t="s">
        <v>1841</v>
      </c>
      <c r="B54" s="629"/>
      <c r="C54" s="629"/>
      <c r="D54" s="629"/>
      <c r="E54" s="629"/>
      <c r="F54" s="629"/>
      <c r="G54" s="629"/>
      <c r="H54" s="629"/>
      <c r="I54" s="629"/>
      <c r="J54" s="629"/>
      <c r="K54" s="629"/>
      <c r="L54" s="629"/>
      <c r="M54" s="629"/>
      <c r="N54" s="629"/>
      <c r="O54" s="629"/>
    </row>
  </sheetData>
  <sheetProtection/>
  <mergeCells count="16">
    <mergeCell ref="A6:O6"/>
    <mergeCell ref="A7:A8"/>
    <mergeCell ref="B7:B8"/>
    <mergeCell ref="A1:D1"/>
    <mergeCell ref="H1:O1"/>
    <mergeCell ref="A2:D2"/>
    <mergeCell ref="H2:O2"/>
    <mergeCell ref="A4:O4"/>
    <mergeCell ref="A5:O5"/>
    <mergeCell ref="A54:O54"/>
    <mergeCell ref="C7:C8"/>
    <mergeCell ref="D7:G7"/>
    <mergeCell ref="H7:H8"/>
    <mergeCell ref="I7:I8"/>
    <mergeCell ref="J7:N7"/>
    <mergeCell ref="O7:O8"/>
  </mergeCells>
  <printOptions/>
  <pageMargins left="0.47" right="0.38" top="0.35" bottom="0.33" header="0.28" footer="0.29"/>
  <pageSetup horizontalDpi="600" verticalDpi="600" orientation="landscape"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O48"/>
  <sheetViews>
    <sheetView view="pageLayout" zoomScale="130" zoomScalePageLayoutView="130" workbookViewId="0" topLeftCell="A43">
      <selection activeCell="B50" sqref="B50"/>
    </sheetView>
  </sheetViews>
  <sheetFormatPr defaultColWidth="9.140625" defaultRowHeight="12.75"/>
  <cols>
    <col min="1" max="1" width="4.140625" style="383" customWidth="1"/>
    <col min="2" max="2" width="24.28125" style="383" customWidth="1"/>
    <col min="3" max="3" width="5.7109375" style="383" customWidth="1"/>
    <col min="4" max="4" width="6.421875" style="383" customWidth="1"/>
    <col min="5" max="5" width="5.421875" style="383" customWidth="1"/>
    <col min="6" max="6" width="6.140625" style="383" customWidth="1"/>
    <col min="7" max="7" width="6.00390625" style="383" customWidth="1"/>
    <col min="8" max="8" width="16.421875" style="462" customWidth="1"/>
    <col min="9" max="9" width="8.421875" style="383" customWidth="1"/>
    <col min="10" max="10" width="6.7109375" style="383" customWidth="1"/>
    <col min="11" max="11" width="5.421875" style="383" customWidth="1"/>
    <col min="12" max="12" width="5.7109375" style="383" customWidth="1"/>
    <col min="13" max="13" width="5.8515625" style="383" customWidth="1"/>
    <col min="14" max="14" width="6.140625" style="383" customWidth="1"/>
    <col min="15" max="15" width="30.00390625" style="462" customWidth="1"/>
    <col min="16" max="16384" width="9.140625" style="383" customWidth="1"/>
  </cols>
  <sheetData>
    <row r="1" spans="1:15" ht="16.5">
      <c r="A1" s="610" t="s">
        <v>1806</v>
      </c>
      <c r="B1" s="610"/>
      <c r="C1" s="610"/>
      <c r="D1" s="610"/>
      <c r="E1" s="598"/>
      <c r="F1" s="598"/>
      <c r="G1" s="598"/>
      <c r="H1" s="611" t="s">
        <v>1807</v>
      </c>
      <c r="I1" s="611"/>
      <c r="J1" s="611"/>
      <c r="K1" s="611"/>
      <c r="L1" s="611"/>
      <c r="M1" s="611"/>
      <c r="N1" s="611"/>
      <c r="O1" s="611"/>
    </row>
    <row r="2" spans="1:15" ht="16.5">
      <c r="A2" s="611" t="s">
        <v>1810</v>
      </c>
      <c r="B2" s="611"/>
      <c r="C2" s="611"/>
      <c r="D2" s="611"/>
      <c r="E2" s="598"/>
      <c r="F2" s="598"/>
      <c r="G2" s="598"/>
      <c r="H2" s="611" t="s">
        <v>1808</v>
      </c>
      <c r="I2" s="611"/>
      <c r="J2" s="611"/>
      <c r="K2" s="611"/>
      <c r="L2" s="611"/>
      <c r="M2" s="611"/>
      <c r="N2" s="611"/>
      <c r="O2" s="611"/>
    </row>
    <row r="3" spans="1:15" ht="12.75">
      <c r="A3" s="7"/>
      <c r="B3" s="1"/>
      <c r="C3" s="1"/>
      <c r="D3" s="598"/>
      <c r="E3" s="598"/>
      <c r="F3" s="598"/>
      <c r="G3" s="598"/>
      <c r="H3" s="598"/>
      <c r="I3" s="598"/>
      <c r="J3" s="6"/>
      <c r="K3" s="1"/>
      <c r="L3" s="1"/>
      <c r="M3" s="1"/>
      <c r="N3" s="1"/>
      <c r="O3" s="1"/>
    </row>
    <row r="4" spans="1:15" ht="15.75">
      <c r="A4" s="607" t="s">
        <v>1829</v>
      </c>
      <c r="B4" s="614"/>
      <c r="C4" s="614"/>
      <c r="D4" s="614"/>
      <c r="E4" s="614"/>
      <c r="F4" s="614"/>
      <c r="G4" s="614"/>
      <c r="H4" s="614"/>
      <c r="I4" s="614"/>
      <c r="J4" s="614"/>
      <c r="K4" s="614"/>
      <c r="L4" s="614"/>
      <c r="M4" s="614"/>
      <c r="N4" s="614"/>
      <c r="O4" s="614"/>
    </row>
    <row r="5" spans="1:15" ht="15.75">
      <c r="A5" s="607" t="s">
        <v>1816</v>
      </c>
      <c r="B5" s="607"/>
      <c r="C5" s="607"/>
      <c r="D5" s="607"/>
      <c r="E5" s="607"/>
      <c r="F5" s="607"/>
      <c r="G5" s="607"/>
      <c r="H5" s="607"/>
      <c r="I5" s="607"/>
      <c r="J5" s="607"/>
      <c r="K5" s="607"/>
      <c r="L5" s="607"/>
      <c r="M5" s="607"/>
      <c r="N5" s="607"/>
      <c r="O5" s="607"/>
    </row>
    <row r="6" spans="1:15" ht="16.5" thickBot="1">
      <c r="A6" s="615" t="s">
        <v>1817</v>
      </c>
      <c r="B6" s="615"/>
      <c r="C6" s="615"/>
      <c r="D6" s="615"/>
      <c r="E6" s="615"/>
      <c r="F6" s="615"/>
      <c r="G6" s="615"/>
      <c r="H6" s="615"/>
      <c r="I6" s="615"/>
      <c r="J6" s="615"/>
      <c r="K6" s="615"/>
      <c r="L6" s="615"/>
      <c r="M6" s="615"/>
      <c r="N6" s="615"/>
      <c r="O6" s="615"/>
    </row>
    <row r="7" spans="1:15" ht="13.5" thickTop="1">
      <c r="A7" s="650" t="s">
        <v>0</v>
      </c>
      <c r="B7" s="646" t="s">
        <v>10</v>
      </c>
      <c r="C7" s="640" t="s">
        <v>151</v>
      </c>
      <c r="D7" s="646" t="s">
        <v>716</v>
      </c>
      <c r="E7" s="646"/>
      <c r="F7" s="646"/>
      <c r="G7" s="646"/>
      <c r="H7" s="646" t="s">
        <v>12</v>
      </c>
      <c r="I7" s="640" t="s">
        <v>152</v>
      </c>
      <c r="J7" s="646" t="s">
        <v>717</v>
      </c>
      <c r="K7" s="646"/>
      <c r="L7" s="646"/>
      <c r="M7" s="646"/>
      <c r="N7" s="646"/>
      <c r="O7" s="648" t="s">
        <v>4</v>
      </c>
    </row>
    <row r="8" spans="1:15" ht="100.5" customHeight="1">
      <c r="A8" s="651"/>
      <c r="B8" s="647"/>
      <c r="C8" s="641"/>
      <c r="D8" s="219" t="s">
        <v>2</v>
      </c>
      <c r="E8" s="219" t="s">
        <v>1</v>
      </c>
      <c r="F8" s="219" t="s">
        <v>1410</v>
      </c>
      <c r="G8" s="169" t="s">
        <v>1340</v>
      </c>
      <c r="H8" s="647"/>
      <c r="I8" s="641"/>
      <c r="J8" s="219" t="s">
        <v>153</v>
      </c>
      <c r="K8" s="169" t="s">
        <v>1341</v>
      </c>
      <c r="L8" s="169" t="s">
        <v>1627</v>
      </c>
      <c r="M8" s="169" t="s">
        <v>1628</v>
      </c>
      <c r="N8" s="169" t="s">
        <v>154</v>
      </c>
      <c r="O8" s="649"/>
    </row>
    <row r="9" spans="1:15" ht="18">
      <c r="A9" s="170" t="s">
        <v>155</v>
      </c>
      <c r="B9" s="171" t="s">
        <v>156</v>
      </c>
      <c r="C9" s="33" t="s">
        <v>157</v>
      </c>
      <c r="D9" s="171" t="s">
        <v>158</v>
      </c>
      <c r="E9" s="171" t="s">
        <v>159</v>
      </c>
      <c r="F9" s="171" t="s">
        <v>160</v>
      </c>
      <c r="G9" s="171" t="s">
        <v>161</v>
      </c>
      <c r="H9" s="459" t="s">
        <v>162</v>
      </c>
      <c r="I9" s="33" t="s">
        <v>163</v>
      </c>
      <c r="J9" s="171" t="s">
        <v>164</v>
      </c>
      <c r="K9" s="171" t="s">
        <v>165</v>
      </c>
      <c r="L9" s="171" t="s">
        <v>166</v>
      </c>
      <c r="M9" s="171" t="s">
        <v>167</v>
      </c>
      <c r="N9" s="171" t="s">
        <v>168</v>
      </c>
      <c r="O9" s="172" t="s">
        <v>169</v>
      </c>
    </row>
    <row r="10" spans="1:15" ht="12.75">
      <c r="A10" s="224" t="s">
        <v>94</v>
      </c>
      <c r="B10" s="225" t="s">
        <v>102</v>
      </c>
      <c r="C10" s="255">
        <f>SUM(C11:C14)</f>
        <v>4.5</v>
      </c>
      <c r="D10" s="255">
        <f aca="true" t="shared" si="0" ref="D10:N10">SUM(D11:D14)</f>
        <v>0</v>
      </c>
      <c r="E10" s="255">
        <f t="shared" si="0"/>
        <v>0</v>
      </c>
      <c r="F10" s="255">
        <f t="shared" si="0"/>
        <v>0</v>
      </c>
      <c r="G10" s="255">
        <f t="shared" si="0"/>
        <v>4.5</v>
      </c>
      <c r="H10" s="460"/>
      <c r="I10" s="255">
        <f t="shared" si="0"/>
        <v>2.4000000000000004</v>
      </c>
      <c r="J10" s="255">
        <f t="shared" si="0"/>
        <v>0</v>
      </c>
      <c r="K10" s="255">
        <f t="shared" si="0"/>
        <v>0.8</v>
      </c>
      <c r="L10" s="255">
        <f t="shared" si="0"/>
        <v>0.2</v>
      </c>
      <c r="M10" s="255">
        <f t="shared" si="0"/>
        <v>1.4</v>
      </c>
      <c r="N10" s="255">
        <f t="shared" si="0"/>
        <v>0</v>
      </c>
      <c r="O10" s="463"/>
    </row>
    <row r="11" spans="1:15" ht="48">
      <c r="A11" s="220">
        <v>1</v>
      </c>
      <c r="B11" s="221" t="s">
        <v>170</v>
      </c>
      <c r="C11" s="449">
        <f>D11+E11+F11+G11</f>
        <v>1.5</v>
      </c>
      <c r="D11" s="449"/>
      <c r="E11" s="449"/>
      <c r="F11" s="449"/>
      <c r="G11" s="449">
        <v>1.5</v>
      </c>
      <c r="H11" s="222" t="s">
        <v>1629</v>
      </c>
      <c r="I11" s="449">
        <f>J11+K11+L11+M11+N11</f>
        <v>1.2000000000000002</v>
      </c>
      <c r="J11" s="449"/>
      <c r="K11" s="449">
        <v>0.6</v>
      </c>
      <c r="L11" s="449">
        <v>0.2</v>
      </c>
      <c r="M11" s="449">
        <v>0.4</v>
      </c>
      <c r="N11" s="449"/>
      <c r="O11" s="223" t="s">
        <v>1639</v>
      </c>
    </row>
    <row r="12" spans="1:15" ht="24">
      <c r="A12" s="220">
        <v>2</v>
      </c>
      <c r="B12" s="221" t="s">
        <v>171</v>
      </c>
      <c r="C12" s="449">
        <f aca="true" t="shared" si="1" ref="C12:C45">D12+E12+F12+G12</f>
        <v>0.8</v>
      </c>
      <c r="D12" s="449"/>
      <c r="E12" s="449"/>
      <c r="F12" s="449"/>
      <c r="G12" s="449">
        <v>0.8</v>
      </c>
      <c r="H12" s="222" t="s">
        <v>1638</v>
      </c>
      <c r="I12" s="449">
        <f aca="true" t="shared" si="2" ref="I12:I45">J12+K12+L12+M12+N12</f>
        <v>0.5</v>
      </c>
      <c r="J12" s="449"/>
      <c r="K12" s="449"/>
      <c r="L12" s="449"/>
      <c r="M12" s="449">
        <v>0.5</v>
      </c>
      <c r="N12" s="449"/>
      <c r="O12" s="223"/>
    </row>
    <row r="13" spans="1:15" ht="72">
      <c r="A13" s="220">
        <v>3</v>
      </c>
      <c r="B13" s="221" t="s">
        <v>172</v>
      </c>
      <c r="C13" s="449">
        <f t="shared" si="1"/>
        <v>0.2</v>
      </c>
      <c r="D13" s="449"/>
      <c r="E13" s="449"/>
      <c r="F13" s="449"/>
      <c r="G13" s="449">
        <v>0.2</v>
      </c>
      <c r="H13" s="222" t="s">
        <v>1486</v>
      </c>
      <c r="I13" s="449">
        <f t="shared" si="2"/>
        <v>0.2</v>
      </c>
      <c r="J13" s="449"/>
      <c r="K13" s="449">
        <v>0.2</v>
      </c>
      <c r="L13" s="449"/>
      <c r="M13" s="449"/>
      <c r="N13" s="449"/>
      <c r="O13" s="223" t="s">
        <v>1587</v>
      </c>
    </row>
    <row r="14" spans="1:15" ht="36">
      <c r="A14" s="220">
        <v>4</v>
      </c>
      <c r="B14" s="221" t="s">
        <v>170</v>
      </c>
      <c r="C14" s="449">
        <f t="shared" si="1"/>
        <v>2</v>
      </c>
      <c r="D14" s="449"/>
      <c r="E14" s="449"/>
      <c r="F14" s="449"/>
      <c r="G14" s="449">
        <v>2</v>
      </c>
      <c r="H14" s="222" t="s">
        <v>173</v>
      </c>
      <c r="I14" s="449">
        <f t="shared" si="2"/>
        <v>0.5</v>
      </c>
      <c r="J14" s="449"/>
      <c r="K14" s="449"/>
      <c r="L14" s="449"/>
      <c r="M14" s="449">
        <v>0.5</v>
      </c>
      <c r="N14" s="449"/>
      <c r="O14" s="223" t="s">
        <v>1640</v>
      </c>
    </row>
    <row r="15" spans="1:15" ht="12.75">
      <c r="A15" s="224" t="s">
        <v>130</v>
      </c>
      <c r="B15" s="225" t="s">
        <v>174</v>
      </c>
      <c r="C15" s="255">
        <f>SUM(C16:C20)</f>
        <v>2.2</v>
      </c>
      <c r="D15" s="255">
        <f aca="true" t="shared" si="3" ref="D15:N15">SUM(D16:D20)</f>
        <v>0</v>
      </c>
      <c r="E15" s="255">
        <f t="shared" si="3"/>
        <v>0</v>
      </c>
      <c r="F15" s="255">
        <f t="shared" si="3"/>
        <v>0</v>
      </c>
      <c r="G15" s="255">
        <f t="shared" si="3"/>
        <v>2.2</v>
      </c>
      <c r="H15" s="460"/>
      <c r="I15" s="255">
        <f t="shared" si="3"/>
        <v>0.8700000000000001</v>
      </c>
      <c r="J15" s="255">
        <f t="shared" si="3"/>
        <v>0</v>
      </c>
      <c r="K15" s="255">
        <f t="shared" si="3"/>
        <v>0</v>
      </c>
      <c r="L15" s="255">
        <f t="shared" si="3"/>
        <v>0</v>
      </c>
      <c r="M15" s="255">
        <f t="shared" si="3"/>
        <v>0.8700000000000001</v>
      </c>
      <c r="N15" s="255">
        <f t="shared" si="3"/>
        <v>0</v>
      </c>
      <c r="O15" s="463"/>
    </row>
    <row r="16" spans="1:15" ht="24">
      <c r="A16" s="95">
        <v>5</v>
      </c>
      <c r="B16" s="193" t="s">
        <v>175</v>
      </c>
      <c r="C16" s="323">
        <f t="shared" si="1"/>
        <v>0.3</v>
      </c>
      <c r="D16" s="323"/>
      <c r="E16" s="323"/>
      <c r="F16" s="323"/>
      <c r="G16" s="323">
        <v>0.3</v>
      </c>
      <c r="H16" s="96" t="s">
        <v>176</v>
      </c>
      <c r="I16" s="323">
        <f t="shared" si="2"/>
        <v>0.2</v>
      </c>
      <c r="J16" s="323"/>
      <c r="K16" s="323"/>
      <c r="L16" s="323"/>
      <c r="M16" s="323">
        <v>0.2</v>
      </c>
      <c r="N16" s="323"/>
      <c r="O16" s="223"/>
    </row>
    <row r="17" spans="1:15" ht="24">
      <c r="A17" s="95">
        <v>6</v>
      </c>
      <c r="B17" s="193" t="s">
        <v>177</v>
      </c>
      <c r="C17" s="323">
        <f t="shared" si="1"/>
        <v>1.1</v>
      </c>
      <c r="D17" s="323"/>
      <c r="E17" s="323"/>
      <c r="F17" s="323"/>
      <c r="G17" s="323">
        <v>1.1</v>
      </c>
      <c r="H17" s="96" t="s">
        <v>178</v>
      </c>
      <c r="I17" s="323">
        <f t="shared" si="2"/>
        <v>0.37</v>
      </c>
      <c r="J17" s="323"/>
      <c r="K17" s="323"/>
      <c r="L17" s="323"/>
      <c r="M17" s="323">
        <v>0.37</v>
      </c>
      <c r="N17" s="323"/>
      <c r="O17" s="223"/>
    </row>
    <row r="18" spans="1:15" ht="24">
      <c r="A18" s="95">
        <v>7</v>
      </c>
      <c r="B18" s="193" t="s">
        <v>1487</v>
      </c>
      <c r="C18" s="323">
        <f t="shared" si="1"/>
        <v>0.24</v>
      </c>
      <c r="D18" s="323"/>
      <c r="E18" s="323"/>
      <c r="F18" s="323"/>
      <c r="G18" s="323">
        <v>0.24</v>
      </c>
      <c r="H18" s="96" t="s">
        <v>1488</v>
      </c>
      <c r="I18" s="323">
        <f t="shared" si="2"/>
        <v>0.08</v>
      </c>
      <c r="J18" s="323"/>
      <c r="K18" s="323"/>
      <c r="L18" s="323"/>
      <c r="M18" s="323">
        <v>0.08</v>
      </c>
      <c r="N18" s="323"/>
      <c r="O18" s="223"/>
    </row>
    <row r="19" spans="1:15" ht="24">
      <c r="A19" s="95">
        <v>8</v>
      </c>
      <c r="B19" s="193" t="s">
        <v>1489</v>
      </c>
      <c r="C19" s="323">
        <f t="shared" si="1"/>
        <v>0.46</v>
      </c>
      <c r="D19" s="323"/>
      <c r="E19" s="323"/>
      <c r="F19" s="323"/>
      <c r="G19" s="323">
        <v>0.46</v>
      </c>
      <c r="H19" s="96" t="s">
        <v>1490</v>
      </c>
      <c r="I19" s="323">
        <f t="shared" si="2"/>
        <v>0.17</v>
      </c>
      <c r="J19" s="323"/>
      <c r="K19" s="323"/>
      <c r="L19" s="323"/>
      <c r="M19" s="323">
        <v>0.17</v>
      </c>
      <c r="N19" s="323"/>
      <c r="O19" s="223"/>
    </row>
    <row r="20" spans="1:15" ht="24">
      <c r="A20" s="95">
        <v>9</v>
      </c>
      <c r="B20" s="193" t="s">
        <v>179</v>
      </c>
      <c r="C20" s="323">
        <f t="shared" si="1"/>
        <v>0.1</v>
      </c>
      <c r="D20" s="323"/>
      <c r="E20" s="323"/>
      <c r="F20" s="323"/>
      <c r="G20" s="323">
        <v>0.1</v>
      </c>
      <c r="H20" s="96" t="s">
        <v>180</v>
      </c>
      <c r="I20" s="323">
        <f t="shared" si="2"/>
        <v>0.05</v>
      </c>
      <c r="J20" s="323"/>
      <c r="K20" s="323"/>
      <c r="L20" s="323"/>
      <c r="M20" s="323">
        <v>0.05</v>
      </c>
      <c r="N20" s="323"/>
      <c r="O20" s="223"/>
    </row>
    <row r="21" spans="1:15" ht="12.75">
      <c r="A21" s="195" t="s">
        <v>132</v>
      </c>
      <c r="B21" s="226" t="s">
        <v>1491</v>
      </c>
      <c r="C21" s="379">
        <f>C22</f>
        <v>4.6</v>
      </c>
      <c r="D21" s="379">
        <f>D22</f>
        <v>1.8</v>
      </c>
      <c r="E21" s="379">
        <f>E22</f>
        <v>0</v>
      </c>
      <c r="F21" s="379">
        <f>F22</f>
        <v>0</v>
      </c>
      <c r="G21" s="379">
        <f>G22</f>
        <v>2.8</v>
      </c>
      <c r="H21" s="100"/>
      <c r="I21" s="379">
        <f aca="true" t="shared" si="4" ref="I21:N21">I22</f>
        <v>2.8</v>
      </c>
      <c r="J21" s="379">
        <f t="shared" si="4"/>
        <v>0</v>
      </c>
      <c r="K21" s="379">
        <f t="shared" si="4"/>
        <v>2.8</v>
      </c>
      <c r="L21" s="379">
        <f t="shared" si="4"/>
        <v>0</v>
      </c>
      <c r="M21" s="379">
        <f t="shared" si="4"/>
        <v>0</v>
      </c>
      <c r="N21" s="379">
        <f t="shared" si="4"/>
        <v>0</v>
      </c>
      <c r="O21" s="464"/>
    </row>
    <row r="22" spans="1:15" ht="36">
      <c r="A22" s="227">
        <v>10</v>
      </c>
      <c r="B22" s="228" t="s">
        <v>1492</v>
      </c>
      <c r="C22" s="458">
        <f>D22+E22+F22+G22</f>
        <v>4.6</v>
      </c>
      <c r="D22" s="458">
        <v>1.8</v>
      </c>
      <c r="E22" s="458"/>
      <c r="F22" s="458"/>
      <c r="G22" s="458">
        <v>2.8</v>
      </c>
      <c r="H22" s="229" t="s">
        <v>188</v>
      </c>
      <c r="I22" s="458">
        <f>J22+K22+L22+M22+N22</f>
        <v>2.8</v>
      </c>
      <c r="J22" s="458"/>
      <c r="K22" s="458">
        <v>2.8</v>
      </c>
      <c r="L22" s="458"/>
      <c r="M22" s="458"/>
      <c r="N22" s="458"/>
      <c r="O22" s="223" t="s">
        <v>1641</v>
      </c>
    </row>
    <row r="23" spans="1:15" ht="12.75">
      <c r="A23" s="224" t="s">
        <v>134</v>
      </c>
      <c r="B23" s="225" t="s">
        <v>50</v>
      </c>
      <c r="C23" s="255">
        <f>SUM(C24)</f>
        <v>1.1</v>
      </c>
      <c r="D23" s="255">
        <f aca="true" t="shared" si="5" ref="D23:N23">SUM(D24)</f>
        <v>0</v>
      </c>
      <c r="E23" s="255">
        <f t="shared" si="5"/>
        <v>0</v>
      </c>
      <c r="F23" s="255">
        <f t="shared" si="5"/>
        <v>0</v>
      </c>
      <c r="G23" s="255">
        <f t="shared" si="5"/>
        <v>1.1</v>
      </c>
      <c r="H23" s="460"/>
      <c r="I23" s="255">
        <f t="shared" si="5"/>
        <v>5</v>
      </c>
      <c r="J23" s="255">
        <f t="shared" si="5"/>
        <v>0</v>
      </c>
      <c r="K23" s="255">
        <f t="shared" si="5"/>
        <v>0</v>
      </c>
      <c r="L23" s="255">
        <f t="shared" si="5"/>
        <v>0</v>
      </c>
      <c r="M23" s="255">
        <f t="shared" si="5"/>
        <v>0</v>
      </c>
      <c r="N23" s="255">
        <f t="shared" si="5"/>
        <v>5</v>
      </c>
      <c r="O23" s="463"/>
    </row>
    <row r="24" spans="1:15" ht="24">
      <c r="A24" s="220">
        <v>11</v>
      </c>
      <c r="B24" s="221" t="s">
        <v>181</v>
      </c>
      <c r="C24" s="449">
        <f t="shared" si="1"/>
        <v>1.1</v>
      </c>
      <c r="D24" s="449"/>
      <c r="E24" s="449"/>
      <c r="F24" s="449"/>
      <c r="G24" s="449">
        <v>1.1</v>
      </c>
      <c r="H24" s="222" t="s">
        <v>182</v>
      </c>
      <c r="I24" s="449">
        <f t="shared" si="2"/>
        <v>5</v>
      </c>
      <c r="J24" s="449"/>
      <c r="K24" s="449"/>
      <c r="L24" s="449"/>
      <c r="M24" s="449"/>
      <c r="N24" s="449">
        <v>5</v>
      </c>
      <c r="O24" s="230"/>
    </row>
    <row r="25" spans="1:15" ht="12.75">
      <c r="A25" s="224" t="s">
        <v>139</v>
      </c>
      <c r="B25" s="225" t="s">
        <v>183</v>
      </c>
      <c r="C25" s="255">
        <f>SUM(C26:C28)</f>
        <v>0.7</v>
      </c>
      <c r="D25" s="255">
        <f aca="true" t="shared" si="6" ref="D25:N25">SUM(D26:D28)</f>
        <v>0</v>
      </c>
      <c r="E25" s="255">
        <f t="shared" si="6"/>
        <v>0</v>
      </c>
      <c r="F25" s="255">
        <f t="shared" si="6"/>
        <v>0</v>
      </c>
      <c r="G25" s="255">
        <f t="shared" si="6"/>
        <v>0.7</v>
      </c>
      <c r="H25" s="460"/>
      <c r="I25" s="255">
        <f t="shared" si="6"/>
        <v>0.7</v>
      </c>
      <c r="J25" s="255">
        <f t="shared" si="6"/>
        <v>0</v>
      </c>
      <c r="K25" s="255">
        <f t="shared" si="6"/>
        <v>0</v>
      </c>
      <c r="L25" s="255">
        <f t="shared" si="6"/>
        <v>0</v>
      </c>
      <c r="M25" s="255">
        <f t="shared" si="6"/>
        <v>0.7</v>
      </c>
      <c r="N25" s="255">
        <f t="shared" si="6"/>
        <v>0</v>
      </c>
      <c r="O25" s="463"/>
    </row>
    <row r="26" spans="1:15" ht="12.75">
      <c r="A26" s="220">
        <v>12</v>
      </c>
      <c r="B26" s="221" t="s">
        <v>184</v>
      </c>
      <c r="C26" s="449">
        <f t="shared" si="1"/>
        <v>0.3</v>
      </c>
      <c r="D26" s="449"/>
      <c r="E26" s="449"/>
      <c r="F26" s="449"/>
      <c r="G26" s="449">
        <v>0.3</v>
      </c>
      <c r="H26" s="221" t="s">
        <v>185</v>
      </c>
      <c r="I26" s="449">
        <f t="shared" si="2"/>
        <v>0.3</v>
      </c>
      <c r="J26" s="449"/>
      <c r="K26" s="449"/>
      <c r="L26" s="449"/>
      <c r="M26" s="449">
        <v>0.3</v>
      </c>
      <c r="N26" s="449"/>
      <c r="O26" s="223"/>
    </row>
    <row r="27" spans="1:15" ht="12.75">
      <c r="A27" s="220">
        <v>13</v>
      </c>
      <c r="B27" s="221" t="s">
        <v>186</v>
      </c>
      <c r="C27" s="449">
        <f t="shared" si="1"/>
        <v>0.2</v>
      </c>
      <c r="D27" s="449"/>
      <c r="E27" s="449"/>
      <c r="F27" s="449"/>
      <c r="G27" s="449">
        <v>0.2</v>
      </c>
      <c r="H27" s="221" t="s">
        <v>185</v>
      </c>
      <c r="I27" s="449">
        <f t="shared" si="2"/>
        <v>0.2</v>
      </c>
      <c r="J27" s="449"/>
      <c r="K27" s="449"/>
      <c r="L27" s="449"/>
      <c r="M27" s="449">
        <v>0.2</v>
      </c>
      <c r="N27" s="449"/>
      <c r="O27" s="223"/>
    </row>
    <row r="28" spans="1:15" ht="12.75">
      <c r="A28" s="220">
        <v>14</v>
      </c>
      <c r="B28" s="221" t="s">
        <v>187</v>
      </c>
      <c r="C28" s="449">
        <f t="shared" si="1"/>
        <v>0.2</v>
      </c>
      <c r="D28" s="449"/>
      <c r="E28" s="449"/>
      <c r="F28" s="449"/>
      <c r="G28" s="449">
        <v>0.2</v>
      </c>
      <c r="H28" s="221" t="s">
        <v>185</v>
      </c>
      <c r="I28" s="449">
        <f t="shared" si="2"/>
        <v>0.2</v>
      </c>
      <c r="J28" s="449"/>
      <c r="K28" s="449"/>
      <c r="L28" s="449"/>
      <c r="M28" s="449">
        <v>0.2</v>
      </c>
      <c r="N28" s="449"/>
      <c r="O28" s="223"/>
    </row>
    <row r="29" spans="1:15" ht="12.75">
      <c r="A29" s="224" t="s">
        <v>141</v>
      </c>
      <c r="B29" s="225" t="s">
        <v>135</v>
      </c>
      <c r="C29" s="255">
        <f>SUM(C30:C43)</f>
        <v>55.89</v>
      </c>
      <c r="D29" s="255">
        <f aca="true" t="shared" si="7" ref="D29:N29">SUM(D30:D43)</f>
        <v>7.67</v>
      </c>
      <c r="E29" s="255">
        <f t="shared" si="7"/>
        <v>19.47</v>
      </c>
      <c r="F29" s="255">
        <f t="shared" si="7"/>
        <v>0</v>
      </c>
      <c r="G29" s="255">
        <f t="shared" si="7"/>
        <v>28.750000000000004</v>
      </c>
      <c r="H29" s="460"/>
      <c r="I29" s="255">
        <f t="shared" si="7"/>
        <v>47.92999999999999</v>
      </c>
      <c r="J29" s="255">
        <f t="shared" si="7"/>
        <v>43.18</v>
      </c>
      <c r="K29" s="255">
        <f t="shared" si="7"/>
        <v>2.6399999999999997</v>
      </c>
      <c r="L29" s="255">
        <f t="shared" si="7"/>
        <v>0.11000000000000001</v>
      </c>
      <c r="M29" s="255">
        <f t="shared" si="7"/>
        <v>0</v>
      </c>
      <c r="N29" s="255">
        <f t="shared" si="7"/>
        <v>2</v>
      </c>
      <c r="O29" s="463"/>
    </row>
    <row r="30" spans="1:15" ht="48">
      <c r="A30" s="227">
        <v>15</v>
      </c>
      <c r="B30" s="229" t="s">
        <v>1637</v>
      </c>
      <c r="C30" s="458">
        <f t="shared" si="1"/>
        <v>1.47</v>
      </c>
      <c r="D30" s="458"/>
      <c r="E30" s="458"/>
      <c r="F30" s="458"/>
      <c r="G30" s="458">
        <v>1.47</v>
      </c>
      <c r="H30" s="231" t="s">
        <v>190</v>
      </c>
      <c r="I30" s="458">
        <f t="shared" si="2"/>
        <v>11.76</v>
      </c>
      <c r="J30" s="458">
        <v>11.76</v>
      </c>
      <c r="K30" s="458"/>
      <c r="L30" s="458"/>
      <c r="M30" s="458"/>
      <c r="N30" s="458"/>
      <c r="O30" s="223" t="s">
        <v>1626</v>
      </c>
    </row>
    <row r="31" spans="1:15" ht="48">
      <c r="A31" s="227">
        <v>16</v>
      </c>
      <c r="B31" s="229" t="s">
        <v>1636</v>
      </c>
      <c r="C31" s="458">
        <f t="shared" si="1"/>
        <v>0.84</v>
      </c>
      <c r="D31" s="458">
        <v>0.15</v>
      </c>
      <c r="E31" s="458"/>
      <c r="F31" s="458"/>
      <c r="G31" s="458">
        <v>0.69</v>
      </c>
      <c r="H31" s="229" t="s">
        <v>191</v>
      </c>
      <c r="I31" s="458">
        <f t="shared" si="2"/>
        <v>4.89</v>
      </c>
      <c r="J31" s="458">
        <v>4.89</v>
      </c>
      <c r="K31" s="458"/>
      <c r="L31" s="458"/>
      <c r="M31" s="458"/>
      <c r="N31" s="458"/>
      <c r="O31" s="223" t="s">
        <v>1588</v>
      </c>
    </row>
    <row r="32" spans="1:15" ht="36">
      <c r="A32" s="227">
        <v>17</v>
      </c>
      <c r="B32" s="229" t="s">
        <v>192</v>
      </c>
      <c r="C32" s="458">
        <f t="shared" si="1"/>
        <v>0.15</v>
      </c>
      <c r="D32" s="458"/>
      <c r="E32" s="458"/>
      <c r="F32" s="458"/>
      <c r="G32" s="458">
        <v>0.15</v>
      </c>
      <c r="H32" s="229" t="s">
        <v>193</v>
      </c>
      <c r="I32" s="458">
        <f t="shared" si="2"/>
        <v>0.59</v>
      </c>
      <c r="J32" s="458"/>
      <c r="K32" s="458">
        <v>0.59</v>
      </c>
      <c r="L32" s="458"/>
      <c r="M32" s="458"/>
      <c r="N32" s="458"/>
      <c r="O32" s="223" t="s">
        <v>1642</v>
      </c>
    </row>
    <row r="33" spans="1:15" ht="48">
      <c r="A33" s="227">
        <v>18</v>
      </c>
      <c r="B33" s="229" t="s">
        <v>194</v>
      </c>
      <c r="C33" s="458">
        <f t="shared" si="1"/>
        <v>0.24</v>
      </c>
      <c r="D33" s="458"/>
      <c r="E33" s="458"/>
      <c r="F33" s="458"/>
      <c r="G33" s="458">
        <v>0.24</v>
      </c>
      <c r="H33" s="231" t="s">
        <v>195</v>
      </c>
      <c r="I33" s="458">
        <f t="shared" si="2"/>
        <v>0.07</v>
      </c>
      <c r="J33" s="458"/>
      <c r="K33" s="458"/>
      <c r="L33" s="458">
        <v>0.07</v>
      </c>
      <c r="M33" s="458"/>
      <c r="N33" s="458"/>
      <c r="O33" s="223" t="s">
        <v>1643</v>
      </c>
    </row>
    <row r="34" spans="1:15" ht="48">
      <c r="A34" s="227">
        <v>19</v>
      </c>
      <c r="B34" s="229" t="s">
        <v>196</v>
      </c>
      <c r="C34" s="458">
        <f t="shared" si="1"/>
        <v>0.11</v>
      </c>
      <c r="D34" s="458"/>
      <c r="E34" s="458"/>
      <c r="F34" s="458"/>
      <c r="G34" s="458">
        <v>0.11</v>
      </c>
      <c r="H34" s="231" t="s">
        <v>188</v>
      </c>
      <c r="I34" s="458">
        <f t="shared" si="2"/>
        <v>0.04</v>
      </c>
      <c r="J34" s="458"/>
      <c r="K34" s="458"/>
      <c r="L34" s="458">
        <v>0.04</v>
      </c>
      <c r="M34" s="458"/>
      <c r="N34" s="458"/>
      <c r="O34" s="223" t="s">
        <v>1644</v>
      </c>
    </row>
    <row r="35" spans="1:15" ht="72">
      <c r="A35" s="227">
        <v>20</v>
      </c>
      <c r="B35" s="229" t="s">
        <v>1635</v>
      </c>
      <c r="C35" s="458">
        <f t="shared" si="1"/>
        <v>3</v>
      </c>
      <c r="D35" s="458">
        <v>3</v>
      </c>
      <c r="E35" s="458"/>
      <c r="F35" s="458"/>
      <c r="G35" s="458"/>
      <c r="H35" s="229" t="s">
        <v>197</v>
      </c>
      <c r="I35" s="458">
        <f t="shared" si="2"/>
        <v>1.02</v>
      </c>
      <c r="J35" s="458">
        <v>1.02</v>
      </c>
      <c r="K35" s="458"/>
      <c r="L35" s="458"/>
      <c r="M35" s="458"/>
      <c r="N35" s="458"/>
      <c r="O35" s="223" t="s">
        <v>1493</v>
      </c>
    </row>
    <row r="36" spans="1:15" ht="60">
      <c r="A36" s="227">
        <v>21</v>
      </c>
      <c r="B36" s="229" t="s">
        <v>1632</v>
      </c>
      <c r="C36" s="458">
        <f t="shared" si="1"/>
        <v>9</v>
      </c>
      <c r="D36" s="458"/>
      <c r="E36" s="458"/>
      <c r="F36" s="458"/>
      <c r="G36" s="458">
        <v>9</v>
      </c>
      <c r="H36" s="229" t="s">
        <v>198</v>
      </c>
      <c r="I36" s="458">
        <f t="shared" si="2"/>
        <v>2.61</v>
      </c>
      <c r="J36" s="458">
        <v>2.61</v>
      </c>
      <c r="K36" s="458"/>
      <c r="L36" s="458"/>
      <c r="M36" s="458"/>
      <c r="N36" s="458"/>
      <c r="O36" s="199" t="s">
        <v>1645</v>
      </c>
    </row>
    <row r="37" spans="1:15" ht="48">
      <c r="A37" s="227">
        <v>22</v>
      </c>
      <c r="B37" s="231" t="s">
        <v>199</v>
      </c>
      <c r="C37" s="458">
        <f t="shared" si="1"/>
        <v>0.71</v>
      </c>
      <c r="D37" s="458"/>
      <c r="E37" s="458"/>
      <c r="F37" s="458"/>
      <c r="G37" s="458">
        <v>0.71</v>
      </c>
      <c r="H37" s="229" t="s">
        <v>1494</v>
      </c>
      <c r="I37" s="458">
        <f t="shared" si="2"/>
        <v>3.33</v>
      </c>
      <c r="J37" s="458">
        <v>3.33</v>
      </c>
      <c r="K37" s="458"/>
      <c r="L37" s="458"/>
      <c r="M37" s="458"/>
      <c r="N37" s="458"/>
      <c r="O37" s="223" t="s">
        <v>1646</v>
      </c>
    </row>
    <row r="38" spans="1:15" ht="84">
      <c r="A38" s="227">
        <v>23</v>
      </c>
      <c r="B38" s="229" t="s">
        <v>1634</v>
      </c>
      <c r="C38" s="458">
        <f t="shared" si="1"/>
        <v>22.9</v>
      </c>
      <c r="D38" s="458"/>
      <c r="E38" s="458">
        <v>19.47</v>
      </c>
      <c r="F38" s="458"/>
      <c r="G38" s="458">
        <v>3.43</v>
      </c>
      <c r="H38" s="229" t="s">
        <v>1647</v>
      </c>
      <c r="I38" s="458">
        <f t="shared" si="2"/>
        <v>7</v>
      </c>
      <c r="J38" s="458">
        <v>7</v>
      </c>
      <c r="K38" s="458"/>
      <c r="L38" s="458"/>
      <c r="M38" s="458"/>
      <c r="N38" s="458"/>
      <c r="O38" s="223" t="s">
        <v>1589</v>
      </c>
    </row>
    <row r="39" spans="1:15" ht="60">
      <c r="A39" s="227">
        <v>24</v>
      </c>
      <c r="B39" s="229" t="s">
        <v>200</v>
      </c>
      <c r="C39" s="458">
        <f t="shared" si="1"/>
        <v>3.58</v>
      </c>
      <c r="D39" s="458">
        <v>2.32</v>
      </c>
      <c r="E39" s="458"/>
      <c r="F39" s="458"/>
      <c r="G39" s="458">
        <v>1.26</v>
      </c>
      <c r="H39" s="229" t="s">
        <v>201</v>
      </c>
      <c r="I39" s="458">
        <f t="shared" si="2"/>
        <v>1</v>
      </c>
      <c r="J39" s="458"/>
      <c r="K39" s="458">
        <v>1</v>
      </c>
      <c r="L39" s="458"/>
      <c r="M39" s="458"/>
      <c r="N39" s="458"/>
      <c r="O39" s="259" t="s">
        <v>1495</v>
      </c>
    </row>
    <row r="40" spans="1:15" ht="84">
      <c r="A40" s="227">
        <v>25</v>
      </c>
      <c r="B40" s="229" t="s">
        <v>1633</v>
      </c>
      <c r="C40" s="458">
        <f t="shared" si="1"/>
        <v>6.5</v>
      </c>
      <c r="D40" s="458">
        <v>0.34</v>
      </c>
      <c r="E40" s="458"/>
      <c r="F40" s="458"/>
      <c r="G40" s="458">
        <v>6.16</v>
      </c>
      <c r="H40" s="229" t="s">
        <v>202</v>
      </c>
      <c r="I40" s="458">
        <f t="shared" si="2"/>
        <v>12.57</v>
      </c>
      <c r="J40" s="458">
        <v>12.57</v>
      </c>
      <c r="K40" s="458"/>
      <c r="L40" s="458"/>
      <c r="M40" s="458"/>
      <c r="N40" s="458"/>
      <c r="O40" s="259" t="s">
        <v>1590</v>
      </c>
    </row>
    <row r="41" spans="1:15" ht="48">
      <c r="A41" s="227">
        <v>26</v>
      </c>
      <c r="B41" s="229" t="s">
        <v>1630</v>
      </c>
      <c r="C41" s="458">
        <f t="shared" si="1"/>
        <v>2.75</v>
      </c>
      <c r="D41" s="458">
        <v>0.5</v>
      </c>
      <c r="E41" s="458"/>
      <c r="F41" s="458"/>
      <c r="G41" s="458">
        <v>2.25</v>
      </c>
      <c r="H41" s="229" t="s">
        <v>778</v>
      </c>
      <c r="I41" s="458">
        <f t="shared" si="2"/>
        <v>0.72</v>
      </c>
      <c r="J41" s="458"/>
      <c r="K41" s="458">
        <v>0.72</v>
      </c>
      <c r="L41" s="458"/>
      <c r="M41" s="458"/>
      <c r="N41" s="458"/>
      <c r="O41" s="259" t="s">
        <v>1496</v>
      </c>
    </row>
    <row r="42" spans="1:15" ht="60">
      <c r="A42" s="227">
        <v>27</v>
      </c>
      <c r="B42" s="229" t="s">
        <v>1631</v>
      </c>
      <c r="C42" s="458">
        <f t="shared" si="1"/>
        <v>1.6400000000000001</v>
      </c>
      <c r="D42" s="458">
        <v>0.36</v>
      </c>
      <c r="E42" s="458"/>
      <c r="F42" s="458"/>
      <c r="G42" s="458">
        <v>1.28</v>
      </c>
      <c r="H42" s="229" t="s">
        <v>1497</v>
      </c>
      <c r="I42" s="458">
        <v>0.33</v>
      </c>
      <c r="J42" s="458"/>
      <c r="K42" s="458">
        <v>0.33</v>
      </c>
      <c r="L42" s="458"/>
      <c r="M42" s="458"/>
      <c r="N42" s="458"/>
      <c r="O42" s="259" t="s">
        <v>1591</v>
      </c>
    </row>
    <row r="43" spans="1:15" ht="60">
      <c r="A43" s="95">
        <v>28</v>
      </c>
      <c r="B43" s="193" t="s">
        <v>203</v>
      </c>
      <c r="C43" s="323">
        <f t="shared" si="1"/>
        <v>3</v>
      </c>
      <c r="D43" s="323">
        <v>1</v>
      </c>
      <c r="E43" s="323"/>
      <c r="F43" s="323"/>
      <c r="G43" s="323">
        <v>2</v>
      </c>
      <c r="H43" s="193" t="s">
        <v>204</v>
      </c>
      <c r="I43" s="323">
        <f t="shared" si="2"/>
        <v>2</v>
      </c>
      <c r="J43" s="323"/>
      <c r="K43" s="323"/>
      <c r="L43" s="323"/>
      <c r="M43" s="323"/>
      <c r="N43" s="323">
        <v>2</v>
      </c>
      <c r="O43" s="382" t="s">
        <v>1498</v>
      </c>
    </row>
    <row r="44" spans="1:15" ht="12.75">
      <c r="A44" s="224" t="s">
        <v>143</v>
      </c>
      <c r="B44" s="225" t="s">
        <v>101</v>
      </c>
      <c r="C44" s="255">
        <f>SUM(C45)</f>
        <v>8.5</v>
      </c>
      <c r="D44" s="255">
        <f aca="true" t="shared" si="8" ref="D44:N44">SUM(D45)</f>
        <v>0</v>
      </c>
      <c r="E44" s="255">
        <f t="shared" si="8"/>
        <v>0</v>
      </c>
      <c r="F44" s="255">
        <f t="shared" si="8"/>
        <v>0</v>
      </c>
      <c r="G44" s="255">
        <f t="shared" si="8"/>
        <v>8.5</v>
      </c>
      <c r="H44" s="460"/>
      <c r="I44" s="255">
        <f t="shared" si="8"/>
        <v>1</v>
      </c>
      <c r="J44" s="255">
        <f t="shared" si="8"/>
        <v>0</v>
      </c>
      <c r="K44" s="255">
        <f t="shared" si="8"/>
        <v>0</v>
      </c>
      <c r="L44" s="255">
        <f t="shared" si="8"/>
        <v>0</v>
      </c>
      <c r="M44" s="255">
        <f t="shared" si="8"/>
        <v>1</v>
      </c>
      <c r="N44" s="255">
        <f t="shared" si="8"/>
        <v>0</v>
      </c>
      <c r="O44" s="463"/>
    </row>
    <row r="45" spans="1:15" ht="24">
      <c r="A45" s="95">
        <v>29</v>
      </c>
      <c r="B45" s="193" t="s">
        <v>205</v>
      </c>
      <c r="C45" s="323">
        <f t="shared" si="1"/>
        <v>8.5</v>
      </c>
      <c r="D45" s="323"/>
      <c r="E45" s="323"/>
      <c r="F45" s="323"/>
      <c r="G45" s="323">
        <v>8.5</v>
      </c>
      <c r="H45" s="193" t="s">
        <v>189</v>
      </c>
      <c r="I45" s="323">
        <f t="shared" si="2"/>
        <v>1</v>
      </c>
      <c r="J45" s="323"/>
      <c r="K45" s="323"/>
      <c r="L45" s="323"/>
      <c r="M45" s="323">
        <v>1</v>
      </c>
      <c r="N45" s="323"/>
      <c r="O45" s="382" t="s">
        <v>1499</v>
      </c>
    </row>
    <row r="46" spans="1:15" ht="13.5" thickBot="1">
      <c r="A46" s="232"/>
      <c r="B46" s="596" t="s">
        <v>43</v>
      </c>
      <c r="C46" s="455">
        <f>C10+C15+C21+C23+C25+C29+C44</f>
        <v>77.49</v>
      </c>
      <c r="D46" s="455">
        <f>D10+D15+D21+D23+D25+D29+D44</f>
        <v>9.47</v>
      </c>
      <c r="E46" s="455">
        <f>E44+E29+E25+E23+E15+E10+E21</f>
        <v>19.47</v>
      </c>
      <c r="F46" s="455">
        <f aca="true" t="shared" si="9" ref="F46:N46">F44+F29+F25+F23+F15+F10</f>
        <v>0</v>
      </c>
      <c r="G46" s="455">
        <f>G44+G29+G25+G23+G15+G10+G21</f>
        <v>48.550000000000004</v>
      </c>
      <c r="H46" s="461"/>
      <c r="I46" s="455">
        <f>I10+I15+I21+I23+I25+I29+I44</f>
        <v>60.69999999999999</v>
      </c>
      <c r="J46" s="455">
        <f t="shared" si="9"/>
        <v>43.18</v>
      </c>
      <c r="K46" s="455">
        <f>K44+K29+K25+K23+K15+K10+K21</f>
        <v>6.239999999999999</v>
      </c>
      <c r="L46" s="455">
        <f t="shared" si="9"/>
        <v>0.31000000000000005</v>
      </c>
      <c r="M46" s="455">
        <f t="shared" si="9"/>
        <v>3.97</v>
      </c>
      <c r="N46" s="455">
        <f t="shared" si="9"/>
        <v>7</v>
      </c>
      <c r="O46" s="465"/>
    </row>
    <row r="47" ht="13.5" thickTop="1"/>
    <row r="48" spans="1:15" ht="12.75">
      <c r="A48" s="629" t="s">
        <v>1841</v>
      </c>
      <c r="B48" s="629"/>
      <c r="C48" s="629"/>
      <c r="D48" s="629"/>
      <c r="E48" s="629"/>
      <c r="F48" s="629"/>
      <c r="G48" s="629"/>
      <c r="H48" s="629"/>
      <c r="I48" s="629"/>
      <c r="J48" s="629"/>
      <c r="K48" s="629"/>
      <c r="L48" s="629"/>
      <c r="M48" s="629"/>
      <c r="N48" s="629"/>
      <c r="O48" s="629"/>
    </row>
  </sheetData>
  <sheetProtection/>
  <mergeCells count="16">
    <mergeCell ref="A6:O6"/>
    <mergeCell ref="A7:A8"/>
    <mergeCell ref="B7:B8"/>
    <mergeCell ref="A1:D1"/>
    <mergeCell ref="H1:O1"/>
    <mergeCell ref="A2:D2"/>
    <mergeCell ref="H2:O2"/>
    <mergeCell ref="A4:O4"/>
    <mergeCell ref="A5:O5"/>
    <mergeCell ref="A48:O48"/>
    <mergeCell ref="C7:C8"/>
    <mergeCell ref="D7:G7"/>
    <mergeCell ref="H7:H8"/>
    <mergeCell ref="I7:I8"/>
    <mergeCell ref="J7:N7"/>
    <mergeCell ref="O7:O8"/>
  </mergeCells>
  <printOptions/>
  <pageMargins left="0.38" right="0.32" top="0.63" bottom="0.45" header="0.3" footer="0.3"/>
  <pageSetup horizontalDpi="600" verticalDpi="600" orientation="landscape" paperSize="9" r:id="rId2"/>
  <headerFooter>
    <oddFooter>&amp;R&amp;P</oddFooter>
  </headerFooter>
  <ignoredErrors>
    <ignoredError sqref="O9" numberStoredAsText="1"/>
  </ignoredErrors>
  <drawing r:id="rId1"/>
</worksheet>
</file>

<file path=xl/worksheets/sheet6.xml><?xml version="1.0" encoding="utf-8"?>
<worksheet xmlns="http://schemas.openxmlformats.org/spreadsheetml/2006/main" xmlns:r="http://schemas.openxmlformats.org/officeDocument/2006/relationships">
  <sheetPr>
    <tabColor rgb="FFFF0000"/>
  </sheetPr>
  <dimension ref="A1:AE241"/>
  <sheetViews>
    <sheetView zoomScale="110" zoomScaleNormal="110" zoomScalePageLayoutView="0" workbookViewId="0" topLeftCell="A226">
      <selection activeCell="AG232" sqref="AG232"/>
    </sheetView>
  </sheetViews>
  <sheetFormatPr defaultColWidth="9.140625" defaultRowHeight="12.75"/>
  <cols>
    <col min="1" max="1" width="3.8515625" style="16" customWidth="1"/>
    <col min="2" max="2" width="18.421875" style="14" customWidth="1"/>
    <col min="3" max="3" width="7.421875" style="16" hidden="1" customWidth="1"/>
    <col min="4" max="4" width="7.7109375" style="15" customWidth="1"/>
    <col min="5" max="5" width="6.140625" style="16" customWidth="1"/>
    <col min="6" max="6" width="5.421875" style="16" customWidth="1"/>
    <col min="7" max="7" width="4.8515625" style="16" bestFit="1" customWidth="1"/>
    <col min="8" max="8" width="5.8515625" style="16" customWidth="1"/>
    <col min="9" max="9" width="8.57421875" style="16" hidden="1" customWidth="1"/>
    <col min="10" max="10" width="10.28125" style="16" hidden="1" customWidth="1"/>
    <col min="11" max="14" width="8.57421875" style="16" hidden="1" customWidth="1"/>
    <col min="15" max="15" width="12.7109375" style="16" hidden="1" customWidth="1"/>
    <col min="16" max="16" width="8.57421875" style="16" hidden="1" customWidth="1"/>
    <col min="17" max="17" width="13.28125" style="16" hidden="1" customWidth="1"/>
    <col min="18" max="18" width="15.8515625" style="485" customWidth="1"/>
    <col min="19" max="19" width="25.28125" style="17" hidden="1" customWidth="1"/>
    <col min="20" max="23" width="17.140625" style="16" hidden="1" customWidth="1"/>
    <col min="24" max="24" width="2.28125" style="16" hidden="1" customWidth="1"/>
    <col min="25" max="25" width="9.421875" style="16" customWidth="1"/>
    <col min="26" max="26" width="7.00390625" style="16" customWidth="1"/>
    <col min="27" max="27" width="7.140625" style="16" customWidth="1"/>
    <col min="28" max="28" width="7.421875" style="16" customWidth="1"/>
    <col min="29" max="29" width="8.00390625" style="16" customWidth="1"/>
    <col min="30" max="30" width="6.57421875" style="16" customWidth="1"/>
    <col min="31" max="31" width="30.140625" style="14" customWidth="1"/>
    <col min="32" max="16384" width="9.140625" style="16" customWidth="1"/>
  </cols>
  <sheetData>
    <row r="1" spans="1:31" ht="15.75" customHeight="1">
      <c r="A1" s="610" t="s">
        <v>1806</v>
      </c>
      <c r="B1" s="610"/>
      <c r="C1" s="610"/>
      <c r="D1" s="610"/>
      <c r="E1" s="610"/>
      <c r="F1" s="610"/>
      <c r="R1" s="611" t="s">
        <v>1807</v>
      </c>
      <c r="S1" s="611"/>
      <c r="T1" s="611"/>
      <c r="U1" s="611"/>
      <c r="V1" s="611"/>
      <c r="W1" s="611"/>
      <c r="X1" s="611"/>
      <c r="Y1" s="611"/>
      <c r="Z1" s="611"/>
      <c r="AA1" s="611"/>
      <c r="AB1" s="611"/>
      <c r="AC1" s="611"/>
      <c r="AD1" s="611"/>
      <c r="AE1" s="611"/>
    </row>
    <row r="2" spans="1:31" ht="15.75" customHeight="1">
      <c r="A2" s="611" t="s">
        <v>1810</v>
      </c>
      <c r="B2" s="611"/>
      <c r="C2" s="611"/>
      <c r="D2" s="611"/>
      <c r="E2" s="611"/>
      <c r="F2" s="611"/>
      <c r="R2" s="611" t="s">
        <v>1808</v>
      </c>
      <c r="S2" s="611"/>
      <c r="T2" s="611"/>
      <c r="U2" s="611"/>
      <c r="V2" s="611"/>
      <c r="W2" s="611"/>
      <c r="X2" s="611"/>
      <c r="Y2" s="611"/>
      <c r="Z2" s="611"/>
      <c r="AA2" s="611"/>
      <c r="AB2" s="611"/>
      <c r="AC2" s="611"/>
      <c r="AD2" s="611"/>
      <c r="AE2" s="611"/>
    </row>
    <row r="3" spans="1:25" ht="16.5" customHeight="1">
      <c r="A3" s="7"/>
      <c r="B3" s="1"/>
      <c r="C3" s="1"/>
      <c r="D3" s="598"/>
      <c r="R3" s="598"/>
      <c r="S3" s="598"/>
      <c r="T3" s="6"/>
      <c r="U3" s="1"/>
      <c r="V3" s="1"/>
      <c r="W3" s="1"/>
      <c r="X3" s="1"/>
      <c r="Y3" s="1"/>
    </row>
    <row r="4" spans="1:31" ht="15.75" customHeight="1">
      <c r="A4" s="607" t="s">
        <v>1830</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row>
    <row r="5" spans="1:31" ht="15.75" customHeight="1">
      <c r="A5" s="607" t="s">
        <v>1831</v>
      </c>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row>
    <row r="6" spans="1:31" ht="16.5" customHeight="1" thickBot="1">
      <c r="A6" s="658" t="s">
        <v>1817</v>
      </c>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row>
    <row r="7" spans="1:31" s="467" customFormat="1" ht="33.75" customHeight="1" thickTop="1">
      <c r="A7" s="655" t="s">
        <v>0</v>
      </c>
      <c r="B7" s="652" t="s">
        <v>10</v>
      </c>
      <c r="C7" s="89"/>
      <c r="D7" s="652" t="s">
        <v>13</v>
      </c>
      <c r="E7" s="652"/>
      <c r="F7" s="652"/>
      <c r="G7" s="652"/>
      <c r="H7" s="652"/>
      <c r="I7" s="652"/>
      <c r="J7" s="466"/>
      <c r="K7" s="657" t="s">
        <v>206</v>
      </c>
      <c r="L7" s="657"/>
      <c r="M7" s="657"/>
      <c r="N7" s="657"/>
      <c r="O7" s="657"/>
      <c r="P7" s="657"/>
      <c r="Q7" s="652" t="s">
        <v>682</v>
      </c>
      <c r="R7" s="652" t="s">
        <v>12</v>
      </c>
      <c r="S7" s="652" t="s">
        <v>4</v>
      </c>
      <c r="T7" s="89" t="s">
        <v>207</v>
      </c>
      <c r="U7" s="89" t="s">
        <v>208</v>
      </c>
      <c r="V7" s="89" t="s">
        <v>209</v>
      </c>
      <c r="W7" s="89" t="s">
        <v>210</v>
      </c>
      <c r="X7" s="89" t="s">
        <v>211</v>
      </c>
      <c r="Y7" s="652" t="s">
        <v>212</v>
      </c>
      <c r="Z7" s="652" t="s">
        <v>41</v>
      </c>
      <c r="AA7" s="652"/>
      <c r="AB7" s="652"/>
      <c r="AC7" s="652"/>
      <c r="AD7" s="652"/>
      <c r="AE7" s="659" t="s">
        <v>4</v>
      </c>
    </row>
    <row r="8" spans="1:31" s="467" customFormat="1" ht="15" customHeight="1" hidden="1" thickTop="1">
      <c r="A8" s="656"/>
      <c r="B8" s="653"/>
      <c r="C8" s="90"/>
      <c r="D8" s="653"/>
      <c r="E8" s="90"/>
      <c r="F8" s="90"/>
      <c r="G8" s="90"/>
      <c r="H8" s="90"/>
      <c r="I8" s="90"/>
      <c r="J8" s="468"/>
      <c r="K8" s="654" t="s">
        <v>207</v>
      </c>
      <c r="L8" s="654"/>
      <c r="M8" s="90" t="s">
        <v>215</v>
      </c>
      <c r="N8" s="90" t="s">
        <v>214</v>
      </c>
      <c r="O8" s="90" t="s">
        <v>216</v>
      </c>
      <c r="P8" s="90" t="s">
        <v>211</v>
      </c>
      <c r="Q8" s="653"/>
      <c r="R8" s="653"/>
      <c r="S8" s="653"/>
      <c r="T8" s="90"/>
      <c r="U8" s="90"/>
      <c r="V8" s="90"/>
      <c r="W8" s="90"/>
      <c r="X8" s="90"/>
      <c r="Y8" s="653"/>
      <c r="Z8" s="90"/>
      <c r="AA8" s="90"/>
      <c r="AB8" s="90"/>
      <c r="AC8" s="90"/>
      <c r="AD8" s="90"/>
      <c r="AE8" s="660"/>
    </row>
    <row r="9" spans="1:31" s="467" customFormat="1" ht="54" customHeight="1">
      <c r="A9" s="656"/>
      <c r="B9" s="653"/>
      <c r="C9" s="90"/>
      <c r="D9" s="653"/>
      <c r="E9" s="90" t="s">
        <v>2</v>
      </c>
      <c r="F9" s="90" t="s">
        <v>1</v>
      </c>
      <c r="G9" s="90" t="s">
        <v>1410</v>
      </c>
      <c r="H9" s="90" t="s">
        <v>3</v>
      </c>
      <c r="I9" s="90" t="s">
        <v>207</v>
      </c>
      <c r="J9" s="90" t="s">
        <v>217</v>
      </c>
      <c r="K9" s="90" t="s">
        <v>218</v>
      </c>
      <c r="L9" s="90" t="s">
        <v>219</v>
      </c>
      <c r="M9" s="90" t="s">
        <v>218</v>
      </c>
      <c r="N9" s="90" t="s">
        <v>220</v>
      </c>
      <c r="O9" s="468"/>
      <c r="P9" s="468"/>
      <c r="Q9" s="653"/>
      <c r="R9" s="653"/>
      <c r="S9" s="653"/>
      <c r="T9" s="90"/>
      <c r="U9" s="90"/>
      <c r="V9" s="90"/>
      <c r="W9" s="90"/>
      <c r="X9" s="90"/>
      <c r="Y9" s="653"/>
      <c r="Z9" s="90" t="s">
        <v>15</v>
      </c>
      <c r="AA9" s="90" t="s">
        <v>7</v>
      </c>
      <c r="AB9" s="90" t="s">
        <v>8</v>
      </c>
      <c r="AC9" s="90" t="s">
        <v>9</v>
      </c>
      <c r="AD9" s="90" t="s">
        <v>11</v>
      </c>
      <c r="AE9" s="660"/>
    </row>
    <row r="10" spans="1:31" s="470" customFormat="1" ht="21">
      <c r="A10" s="46">
        <v>-1</v>
      </c>
      <c r="B10" s="28">
        <v>-2</v>
      </c>
      <c r="C10" s="28"/>
      <c r="D10" s="34" t="s">
        <v>691</v>
      </c>
      <c r="E10" s="28">
        <v>-4</v>
      </c>
      <c r="F10" s="28">
        <v>-5</v>
      </c>
      <c r="G10" s="28">
        <v>-6</v>
      </c>
      <c r="H10" s="28">
        <v>-7</v>
      </c>
      <c r="I10" s="28">
        <v>-6</v>
      </c>
      <c r="J10" s="28"/>
      <c r="K10" s="28"/>
      <c r="L10" s="28"/>
      <c r="M10" s="28"/>
      <c r="N10" s="28"/>
      <c r="O10" s="28"/>
      <c r="P10" s="28"/>
      <c r="Q10" s="28">
        <v>-7</v>
      </c>
      <c r="R10" s="28">
        <v>-8</v>
      </c>
      <c r="S10" s="28">
        <v>-8</v>
      </c>
      <c r="T10" s="469"/>
      <c r="U10" s="469"/>
      <c r="V10" s="469"/>
      <c r="W10" s="469"/>
      <c r="X10" s="469"/>
      <c r="Y10" s="34" t="s">
        <v>674</v>
      </c>
      <c r="Z10" s="28">
        <v>-10</v>
      </c>
      <c r="AA10" s="28">
        <v>-11</v>
      </c>
      <c r="AB10" s="28">
        <v>-12</v>
      </c>
      <c r="AC10" s="28">
        <v>-13</v>
      </c>
      <c r="AD10" s="28">
        <v>-14</v>
      </c>
      <c r="AE10" s="47">
        <v>-15</v>
      </c>
    </row>
    <row r="11" spans="1:31" s="473" customFormat="1" ht="12">
      <c r="A11" s="91" t="s">
        <v>94</v>
      </c>
      <c r="B11" s="92" t="s">
        <v>1469</v>
      </c>
      <c r="C11" s="471"/>
      <c r="D11" s="93">
        <f>SUM(D12:D13)</f>
        <v>3.23</v>
      </c>
      <c r="E11" s="93">
        <v>0</v>
      </c>
      <c r="F11" s="93">
        <v>0</v>
      </c>
      <c r="G11" s="93">
        <v>0</v>
      </c>
      <c r="H11" s="93">
        <v>3.23</v>
      </c>
      <c r="I11" s="471"/>
      <c r="J11" s="471"/>
      <c r="K11" s="471"/>
      <c r="L11" s="471"/>
      <c r="M11" s="471"/>
      <c r="N11" s="471"/>
      <c r="O11" s="471"/>
      <c r="P11" s="471"/>
      <c r="Q11" s="471"/>
      <c r="R11" s="92"/>
      <c r="S11" s="471"/>
      <c r="T11" s="124"/>
      <c r="U11" s="124"/>
      <c r="V11" s="124"/>
      <c r="W11" s="124"/>
      <c r="X11" s="124"/>
      <c r="Y11" s="94">
        <f aca="true" t="shared" si="0" ref="Y11:AD11">Y12</f>
        <v>130.29</v>
      </c>
      <c r="Z11" s="94">
        <f t="shared" si="0"/>
        <v>0</v>
      </c>
      <c r="AA11" s="94">
        <f t="shared" si="0"/>
        <v>130.29</v>
      </c>
      <c r="AB11" s="94">
        <f t="shared" si="0"/>
        <v>0</v>
      </c>
      <c r="AC11" s="94">
        <f t="shared" si="0"/>
        <v>0</v>
      </c>
      <c r="AD11" s="94">
        <f t="shared" si="0"/>
        <v>0</v>
      </c>
      <c r="AE11" s="472"/>
    </row>
    <row r="12" spans="1:31" s="474" customFormat="1" ht="60">
      <c r="A12" s="661">
        <v>1</v>
      </c>
      <c r="B12" s="662" t="s">
        <v>225</v>
      </c>
      <c r="C12" s="101"/>
      <c r="D12" s="97">
        <f>E12+F12+G12+H12</f>
        <v>1.6</v>
      </c>
      <c r="E12" s="97"/>
      <c r="F12" s="97"/>
      <c r="G12" s="97"/>
      <c r="H12" s="97">
        <v>1.6</v>
      </c>
      <c r="I12" s="71"/>
      <c r="J12" s="71"/>
      <c r="K12" s="71"/>
      <c r="L12" s="71"/>
      <c r="M12" s="71"/>
      <c r="N12" s="71"/>
      <c r="O12" s="71"/>
      <c r="P12" s="71"/>
      <c r="Q12" s="71"/>
      <c r="R12" s="98" t="s">
        <v>1470</v>
      </c>
      <c r="S12" s="71"/>
      <c r="T12" s="101"/>
      <c r="U12" s="101"/>
      <c r="V12" s="101"/>
      <c r="W12" s="101"/>
      <c r="X12" s="101"/>
      <c r="Y12" s="664">
        <f>AA12</f>
        <v>130.29</v>
      </c>
      <c r="Z12" s="77"/>
      <c r="AA12" s="664">
        <v>130.29</v>
      </c>
      <c r="AB12" s="77"/>
      <c r="AC12" s="77"/>
      <c r="AD12" s="77"/>
      <c r="AE12" s="199" t="s">
        <v>1513</v>
      </c>
    </row>
    <row r="13" spans="1:31" s="474" customFormat="1" ht="60">
      <c r="A13" s="661"/>
      <c r="B13" s="663"/>
      <c r="C13" s="101"/>
      <c r="D13" s="97">
        <f>E13+F13+G13+H13</f>
        <v>1.63</v>
      </c>
      <c r="E13" s="97"/>
      <c r="F13" s="97"/>
      <c r="G13" s="97"/>
      <c r="H13" s="97">
        <v>1.63</v>
      </c>
      <c r="I13" s="71"/>
      <c r="J13" s="71"/>
      <c r="K13" s="71"/>
      <c r="L13" s="71"/>
      <c r="M13" s="71"/>
      <c r="N13" s="71"/>
      <c r="O13" s="71"/>
      <c r="P13" s="71"/>
      <c r="Q13" s="71"/>
      <c r="R13" s="98" t="s">
        <v>1471</v>
      </c>
      <c r="S13" s="71"/>
      <c r="T13" s="101"/>
      <c r="U13" s="101"/>
      <c r="V13" s="101"/>
      <c r="W13" s="101"/>
      <c r="X13" s="101"/>
      <c r="Y13" s="664"/>
      <c r="Z13" s="77"/>
      <c r="AA13" s="664"/>
      <c r="AB13" s="77"/>
      <c r="AC13" s="77"/>
      <c r="AD13" s="77"/>
      <c r="AE13" s="199" t="s">
        <v>1513</v>
      </c>
    </row>
    <row r="14" spans="1:31" s="473" customFormat="1" ht="12">
      <c r="A14" s="91" t="s">
        <v>130</v>
      </c>
      <c r="B14" s="92" t="s">
        <v>102</v>
      </c>
      <c r="C14" s="94"/>
      <c r="D14" s="94">
        <f aca="true" t="shared" si="1" ref="D14:Q14">SUM(D15:D121)</f>
        <v>29.480000000000025</v>
      </c>
      <c r="E14" s="94">
        <v>16.470000000000002</v>
      </c>
      <c r="F14" s="94">
        <v>0</v>
      </c>
      <c r="G14" s="94">
        <v>0</v>
      </c>
      <c r="H14" s="94">
        <v>13.009999999999996</v>
      </c>
      <c r="I14" s="94" t="e">
        <f t="shared" si="1"/>
        <v>#REF!</v>
      </c>
      <c r="J14" s="94" t="e">
        <f t="shared" si="1"/>
        <v>#REF!</v>
      </c>
      <c r="K14" s="94">
        <f t="shared" si="1"/>
        <v>4193.579999999998</v>
      </c>
      <c r="L14" s="94">
        <f t="shared" si="1"/>
        <v>3564.543000000003</v>
      </c>
      <c r="M14" s="94">
        <f t="shared" si="1"/>
        <v>0</v>
      </c>
      <c r="N14" s="94">
        <f t="shared" si="1"/>
        <v>5</v>
      </c>
      <c r="O14" s="94">
        <f t="shared" si="1"/>
        <v>21350</v>
      </c>
      <c r="P14" s="94">
        <f t="shared" si="1"/>
        <v>10675</v>
      </c>
      <c r="Q14" s="94">
        <f t="shared" si="1"/>
        <v>0</v>
      </c>
      <c r="R14" s="483"/>
      <c r="S14" s="94">
        <f aca="true" t="shared" si="2" ref="S14:AD14">SUM(S15:S121)</f>
        <v>0</v>
      </c>
      <c r="T14" s="94" t="e">
        <f t="shared" si="2"/>
        <v>#REF!</v>
      </c>
      <c r="U14" s="94" t="e">
        <f t="shared" si="2"/>
        <v>#REF!</v>
      </c>
      <c r="V14" s="94" t="e">
        <f t="shared" si="2"/>
        <v>#REF!</v>
      </c>
      <c r="W14" s="94" t="e">
        <f t="shared" si="2"/>
        <v>#REF!</v>
      </c>
      <c r="X14" s="94" t="e">
        <f t="shared" si="2"/>
        <v>#REF!</v>
      </c>
      <c r="Y14" s="94">
        <f>SUM(Y15:Y121)</f>
        <v>29.963351</v>
      </c>
      <c r="Z14" s="94">
        <f t="shared" si="2"/>
        <v>0</v>
      </c>
      <c r="AA14" s="94">
        <f t="shared" si="2"/>
        <v>1.95</v>
      </c>
      <c r="AB14" s="94">
        <f t="shared" si="2"/>
        <v>0</v>
      </c>
      <c r="AC14" s="94">
        <f t="shared" si="2"/>
        <v>28.013350999999997</v>
      </c>
      <c r="AD14" s="94">
        <f t="shared" si="2"/>
        <v>0</v>
      </c>
      <c r="AE14" s="202"/>
    </row>
    <row r="15" spans="1:31" s="474" customFormat="1" ht="36">
      <c r="A15" s="380">
        <v>2</v>
      </c>
      <c r="B15" s="32" t="s">
        <v>221</v>
      </c>
      <c r="C15" s="101">
        <v>1</v>
      </c>
      <c r="D15" s="97">
        <f aca="true" t="shared" si="3" ref="D15:D46">E15+F15+G15+H15</f>
        <v>0.8</v>
      </c>
      <c r="E15" s="97">
        <v>0.65</v>
      </c>
      <c r="F15" s="97"/>
      <c r="G15" s="97"/>
      <c r="H15" s="97">
        <v>0.15</v>
      </c>
      <c r="I15" s="76" t="e">
        <f>E15+#REF!</f>
        <v>#REF!</v>
      </c>
      <c r="J15" s="76" t="e">
        <f>#REF!+#REF!+#REF!+#REF!+#REF!+#REF!</f>
        <v>#REF!</v>
      </c>
      <c r="K15" s="475">
        <v>46.86</v>
      </c>
      <c r="L15" s="475">
        <f aca="true" t="shared" si="4" ref="L15:L78">K15*0.85</f>
        <v>39.830999999999996</v>
      </c>
      <c r="M15" s="475"/>
      <c r="N15" s="475"/>
      <c r="O15" s="475">
        <v>600</v>
      </c>
      <c r="P15" s="101">
        <f aca="true" t="shared" si="5" ref="P15:P78">O15*0.5</f>
        <v>300</v>
      </c>
      <c r="Q15" s="101" t="s">
        <v>222</v>
      </c>
      <c r="R15" s="102" t="s">
        <v>701</v>
      </c>
      <c r="S15" s="103" t="s">
        <v>223</v>
      </c>
      <c r="T15" s="93" t="e">
        <f>(I15*K15*1000+I15*K15*2.7*1000)/100000</f>
        <v>#REF!</v>
      </c>
      <c r="U15" s="93" t="e">
        <f>M15*#REF!*1000*10000/1000000000+M15*#REF!*1000*10000/1000000000*2.7</f>
        <v>#REF!</v>
      </c>
      <c r="V15" s="93" t="e">
        <f>N15*#REF!*1000*10000/1000000000</f>
        <v>#REF!</v>
      </c>
      <c r="W15" s="93" t="e">
        <f aca="true" t="shared" si="6" ref="W15:W78">O15*J15*0.01</f>
        <v>#REF!</v>
      </c>
      <c r="X15" s="93" t="e">
        <f>#REF!*P15*0.01</f>
        <v>#REF!</v>
      </c>
      <c r="Y15" s="97">
        <f>Z15+AA15+AD15+AC15+AB15</f>
        <v>1.126983</v>
      </c>
      <c r="Z15" s="108"/>
      <c r="AA15" s="108"/>
      <c r="AB15" s="108"/>
      <c r="AC15" s="109">
        <v>1.126983</v>
      </c>
      <c r="AD15" s="108"/>
      <c r="AE15" s="486"/>
    </row>
    <row r="16" spans="1:31" s="474" customFormat="1" ht="36">
      <c r="A16" s="380">
        <v>3</v>
      </c>
      <c r="B16" s="32" t="s">
        <v>221</v>
      </c>
      <c r="C16" s="101">
        <v>1</v>
      </c>
      <c r="D16" s="97">
        <f t="shared" si="3"/>
        <v>1.7</v>
      </c>
      <c r="E16" s="97">
        <v>1.7</v>
      </c>
      <c r="F16" s="97"/>
      <c r="G16" s="97"/>
      <c r="H16" s="97">
        <v>0</v>
      </c>
      <c r="I16" s="76" t="e">
        <f>E16+#REF!</f>
        <v>#REF!</v>
      </c>
      <c r="J16" s="76" t="e">
        <f>#REF!+#REF!+#REF!+#REF!+#REF!+#REF!</f>
        <v>#REF!</v>
      </c>
      <c r="K16" s="475">
        <v>46.86</v>
      </c>
      <c r="L16" s="475">
        <f t="shared" si="4"/>
        <v>39.830999999999996</v>
      </c>
      <c r="M16" s="475"/>
      <c r="N16" s="475"/>
      <c r="O16" s="475">
        <v>600</v>
      </c>
      <c r="P16" s="101">
        <f t="shared" si="5"/>
        <v>300</v>
      </c>
      <c r="Q16" s="101" t="s">
        <v>222</v>
      </c>
      <c r="R16" s="102" t="s">
        <v>698</v>
      </c>
      <c r="S16" s="103" t="s">
        <v>223</v>
      </c>
      <c r="T16" s="93" t="e">
        <f>(I16*K16*1000+I16*K16*2.7*1000)/100000</f>
        <v>#REF!</v>
      </c>
      <c r="U16" s="93" t="e">
        <f>M16*#REF!*1000*10000/1000000000+M16*#REF!*1000*10000/1000000000*2.7</f>
        <v>#REF!</v>
      </c>
      <c r="V16" s="93" t="e">
        <f>N16*#REF!*1000*10000/1000000000</f>
        <v>#REF!</v>
      </c>
      <c r="W16" s="93" t="e">
        <f t="shared" si="6"/>
        <v>#REF!</v>
      </c>
      <c r="X16" s="93" t="e">
        <f>#REF!*P16*0.01</f>
        <v>#REF!</v>
      </c>
      <c r="Y16" s="97">
        <f aca="true" t="shared" si="7" ref="Y16:Y81">Z16+AA16+AD16+AC16+AB16</f>
        <v>2.947494</v>
      </c>
      <c r="Z16" s="108"/>
      <c r="AA16" s="108"/>
      <c r="AB16" s="108"/>
      <c r="AC16" s="109">
        <v>2.947494</v>
      </c>
      <c r="AD16" s="108"/>
      <c r="AE16" s="486"/>
    </row>
    <row r="17" spans="1:31" s="474" customFormat="1" ht="12">
      <c r="A17" s="380">
        <v>4</v>
      </c>
      <c r="B17" s="32" t="s">
        <v>221</v>
      </c>
      <c r="C17" s="101">
        <v>1</v>
      </c>
      <c r="D17" s="97">
        <f t="shared" si="3"/>
        <v>0.1</v>
      </c>
      <c r="E17" s="97">
        <v>0.1</v>
      </c>
      <c r="F17" s="97"/>
      <c r="G17" s="97"/>
      <c r="H17" s="97">
        <v>0</v>
      </c>
      <c r="I17" s="76" t="e">
        <f>E17+#REF!</f>
        <v>#REF!</v>
      </c>
      <c r="J17" s="76" t="e">
        <f>#REF!+#REF!+#REF!+#REF!+#REF!+#REF!</f>
        <v>#REF!</v>
      </c>
      <c r="K17" s="475">
        <v>46.86</v>
      </c>
      <c r="L17" s="475">
        <f t="shared" si="4"/>
        <v>39.830999999999996</v>
      </c>
      <c r="M17" s="475"/>
      <c r="N17" s="475"/>
      <c r="O17" s="475">
        <v>600</v>
      </c>
      <c r="P17" s="101">
        <f t="shared" si="5"/>
        <v>300</v>
      </c>
      <c r="Q17" s="101" t="s">
        <v>222</v>
      </c>
      <c r="R17" s="102" t="s">
        <v>702</v>
      </c>
      <c r="S17" s="104" t="s">
        <v>223</v>
      </c>
      <c r="T17" s="93" t="e">
        <f>(I17*K17*1000+I17*K17*2.7*1000)/100000</f>
        <v>#REF!</v>
      </c>
      <c r="U17" s="93" t="e">
        <f>M17*#REF!*1000*10000/1000000000+M17*#REF!*1000*10000/1000000000*2.7</f>
        <v>#REF!</v>
      </c>
      <c r="V17" s="93" t="e">
        <f>N17*#REF!*1000*10000/1000000000</f>
        <v>#REF!</v>
      </c>
      <c r="W17" s="93" t="e">
        <f t="shared" si="6"/>
        <v>#REF!</v>
      </c>
      <c r="X17" s="93" t="e">
        <f>#REF!*P17*0.01</f>
        <v>#REF!</v>
      </c>
      <c r="Y17" s="97">
        <f t="shared" si="7"/>
        <v>0.173382</v>
      </c>
      <c r="Z17" s="108"/>
      <c r="AA17" s="108"/>
      <c r="AB17" s="108"/>
      <c r="AC17" s="109">
        <v>0.173382</v>
      </c>
      <c r="AD17" s="108"/>
      <c r="AE17" s="486"/>
    </row>
    <row r="18" spans="1:31" s="474" customFormat="1" ht="12">
      <c r="A18" s="380">
        <v>5</v>
      </c>
      <c r="B18" s="32" t="s">
        <v>221</v>
      </c>
      <c r="C18" s="101">
        <v>1</v>
      </c>
      <c r="D18" s="97">
        <f t="shared" si="3"/>
        <v>0.2</v>
      </c>
      <c r="E18" s="97">
        <v>0.2</v>
      </c>
      <c r="F18" s="97"/>
      <c r="G18" s="97"/>
      <c r="H18" s="97">
        <v>0</v>
      </c>
      <c r="I18" s="76" t="e">
        <f>E18+#REF!</f>
        <v>#REF!</v>
      </c>
      <c r="J18" s="76" t="e">
        <f>#REF!+#REF!+#REF!+#REF!+#REF!+#REF!</f>
        <v>#REF!</v>
      </c>
      <c r="K18" s="475">
        <v>46.86</v>
      </c>
      <c r="L18" s="475">
        <f t="shared" si="4"/>
        <v>39.830999999999996</v>
      </c>
      <c r="M18" s="475"/>
      <c r="N18" s="475"/>
      <c r="O18" s="475">
        <v>600</v>
      </c>
      <c r="P18" s="101">
        <f t="shared" si="5"/>
        <v>300</v>
      </c>
      <c r="Q18" s="101" t="s">
        <v>222</v>
      </c>
      <c r="R18" s="102" t="s">
        <v>703</v>
      </c>
      <c r="S18" s="103" t="s">
        <v>223</v>
      </c>
      <c r="T18" s="93" t="e">
        <f>(I18*K18*1000+I18*K18*2.7*1000)/100000</f>
        <v>#REF!</v>
      </c>
      <c r="U18" s="93" t="e">
        <f>M18*#REF!*1000*10000/1000000000+M18*#REF!*1000*10000/1000000000*2.7</f>
        <v>#REF!</v>
      </c>
      <c r="V18" s="93" t="e">
        <f>N18*#REF!*1000*10000/1000000000</f>
        <v>#REF!</v>
      </c>
      <c r="W18" s="93" t="e">
        <f t="shared" si="6"/>
        <v>#REF!</v>
      </c>
      <c r="X18" s="93" t="e">
        <f>#REF!*P18*0.01</f>
        <v>#REF!</v>
      </c>
      <c r="Y18" s="97">
        <f t="shared" si="7"/>
        <v>0.346764</v>
      </c>
      <c r="Z18" s="108"/>
      <c r="AA18" s="108"/>
      <c r="AB18" s="108"/>
      <c r="AC18" s="109">
        <v>0.346764</v>
      </c>
      <c r="AD18" s="108"/>
      <c r="AE18" s="486"/>
    </row>
    <row r="19" spans="1:31" s="474" customFormat="1" ht="12">
      <c r="A19" s="380">
        <v>6</v>
      </c>
      <c r="B19" s="32" t="s">
        <v>221</v>
      </c>
      <c r="C19" s="101">
        <v>1</v>
      </c>
      <c r="D19" s="97">
        <f t="shared" si="3"/>
        <v>1.5</v>
      </c>
      <c r="E19" s="97">
        <v>1.5</v>
      </c>
      <c r="F19" s="97"/>
      <c r="G19" s="97"/>
      <c r="H19" s="97">
        <v>0</v>
      </c>
      <c r="I19" s="76" t="e">
        <f>E19+#REF!</f>
        <v>#REF!</v>
      </c>
      <c r="J19" s="76" t="e">
        <f>#REF!+#REF!+#REF!+#REF!+#REF!+#REF!</f>
        <v>#REF!</v>
      </c>
      <c r="K19" s="475">
        <v>46.86</v>
      </c>
      <c r="L19" s="475">
        <f t="shared" si="4"/>
        <v>39.830999999999996</v>
      </c>
      <c r="M19" s="475"/>
      <c r="N19" s="475"/>
      <c r="O19" s="475">
        <v>600</v>
      </c>
      <c r="P19" s="101">
        <f t="shared" si="5"/>
        <v>300</v>
      </c>
      <c r="Q19" s="101" t="s">
        <v>222</v>
      </c>
      <c r="R19" s="102" t="s">
        <v>704</v>
      </c>
      <c r="S19" s="103" t="s">
        <v>223</v>
      </c>
      <c r="T19" s="93" t="e">
        <f>(I19*K19*1000+I19*K19*2.7*1000)/100000</f>
        <v>#REF!</v>
      </c>
      <c r="U19" s="93" t="e">
        <f>M19*#REF!*1000*10000/1000000000+M19*#REF!*1000*10000/1000000000*2.7</f>
        <v>#REF!</v>
      </c>
      <c r="V19" s="93" t="e">
        <f>N19*#REF!*1000*10000/1000000000</f>
        <v>#REF!</v>
      </c>
      <c r="W19" s="93" t="e">
        <f t="shared" si="6"/>
        <v>#REF!</v>
      </c>
      <c r="X19" s="93" t="e">
        <f>#REF!*P19*0.01</f>
        <v>#REF!</v>
      </c>
      <c r="Y19" s="97">
        <f>Z19+AA19+AD19+AC19+AB19</f>
        <v>2.60073</v>
      </c>
      <c r="Z19" s="108"/>
      <c r="AA19" s="108"/>
      <c r="AB19" s="108"/>
      <c r="AC19" s="109">
        <v>2.60073</v>
      </c>
      <c r="AD19" s="108"/>
      <c r="AE19" s="486"/>
    </row>
    <row r="20" spans="1:31" s="474" customFormat="1" ht="60">
      <c r="A20" s="661">
        <v>7</v>
      </c>
      <c r="B20" s="662" t="s">
        <v>683</v>
      </c>
      <c r="C20" s="101"/>
      <c r="D20" s="97">
        <f t="shared" si="3"/>
        <v>1.5</v>
      </c>
      <c r="E20" s="97">
        <v>1.5</v>
      </c>
      <c r="F20" s="97"/>
      <c r="G20" s="97"/>
      <c r="H20" s="97"/>
      <c r="I20" s="76"/>
      <c r="J20" s="76"/>
      <c r="K20" s="475"/>
      <c r="L20" s="475"/>
      <c r="M20" s="475"/>
      <c r="N20" s="475"/>
      <c r="O20" s="475"/>
      <c r="P20" s="101"/>
      <c r="Q20" s="101"/>
      <c r="R20" s="98" t="s">
        <v>1470</v>
      </c>
      <c r="S20" s="103"/>
      <c r="T20" s="93"/>
      <c r="U20" s="93"/>
      <c r="V20" s="93"/>
      <c r="W20" s="93"/>
      <c r="X20" s="93"/>
      <c r="Y20" s="665">
        <f>Z20+AA20+AD20+AC20+AB20</f>
        <v>1.95</v>
      </c>
      <c r="Z20" s="108"/>
      <c r="AA20" s="666">
        <v>1.95</v>
      </c>
      <c r="AB20" s="108"/>
      <c r="AC20" s="109"/>
      <c r="AD20" s="108"/>
      <c r="AE20" s="199" t="s">
        <v>1513</v>
      </c>
    </row>
    <row r="21" spans="1:31" s="474" customFormat="1" ht="60">
      <c r="A21" s="661"/>
      <c r="B21" s="662"/>
      <c r="C21" s="101"/>
      <c r="D21" s="97">
        <f t="shared" si="3"/>
        <v>5</v>
      </c>
      <c r="E21" s="97"/>
      <c r="F21" s="97"/>
      <c r="G21" s="97"/>
      <c r="H21" s="97">
        <v>5</v>
      </c>
      <c r="I21" s="76"/>
      <c r="J21" s="76"/>
      <c r="K21" s="475"/>
      <c r="L21" s="475"/>
      <c r="M21" s="475"/>
      <c r="N21" s="475"/>
      <c r="O21" s="475"/>
      <c r="P21" s="101"/>
      <c r="Q21" s="101"/>
      <c r="R21" s="98" t="s">
        <v>1471</v>
      </c>
      <c r="S21" s="103"/>
      <c r="T21" s="93"/>
      <c r="U21" s="93"/>
      <c r="V21" s="93"/>
      <c r="W21" s="93"/>
      <c r="X21" s="93"/>
      <c r="Y21" s="665"/>
      <c r="Z21" s="108"/>
      <c r="AA21" s="666"/>
      <c r="AB21" s="108"/>
      <c r="AC21" s="109"/>
      <c r="AD21" s="108"/>
      <c r="AE21" s="199" t="s">
        <v>1513</v>
      </c>
    </row>
    <row r="22" spans="1:31" s="474" customFormat="1" ht="24">
      <c r="A22" s="380">
        <v>8</v>
      </c>
      <c r="B22" s="102" t="s">
        <v>224</v>
      </c>
      <c r="C22" s="105">
        <v>2</v>
      </c>
      <c r="D22" s="97">
        <f t="shared" si="3"/>
        <v>0.13</v>
      </c>
      <c r="E22" s="97">
        <v>0.09</v>
      </c>
      <c r="F22" s="97"/>
      <c r="G22" s="97"/>
      <c r="H22" s="97">
        <v>0.04</v>
      </c>
      <c r="I22" s="76" t="e">
        <f>E22+#REF!</f>
        <v>#REF!</v>
      </c>
      <c r="J22" s="76" t="e">
        <f>#REF!+#REF!+#REF!+#REF!+#REF!+#REF!</f>
        <v>#REF!</v>
      </c>
      <c r="K22" s="475">
        <v>27.3</v>
      </c>
      <c r="L22" s="475">
        <f t="shared" si="4"/>
        <v>23.205</v>
      </c>
      <c r="M22" s="475"/>
      <c r="N22" s="475"/>
      <c r="O22" s="476">
        <v>150</v>
      </c>
      <c r="P22" s="101">
        <f t="shared" si="5"/>
        <v>75</v>
      </c>
      <c r="Q22" s="105" t="s">
        <v>18</v>
      </c>
      <c r="R22" s="102" t="s">
        <v>779</v>
      </c>
      <c r="S22" s="103" t="s">
        <v>223</v>
      </c>
      <c r="T22" s="93" t="e">
        <f aca="true" t="shared" si="8" ref="T22:T83">(I22*K22*1000+I22*K22*1.8*1000)/100000</f>
        <v>#REF!</v>
      </c>
      <c r="U22" s="93" t="e">
        <f>M22*#REF!*1000*10000/1000000000+M22*#REF!*1000*10000/1000000000*1.8</f>
        <v>#REF!</v>
      </c>
      <c r="V22" s="93" t="e">
        <f>N22*#REF!*0.01+N22*#REF!*0.01*1.5</f>
        <v>#REF!</v>
      </c>
      <c r="W22" s="93" t="e">
        <f t="shared" si="6"/>
        <v>#REF!</v>
      </c>
      <c r="X22" s="93" t="e">
        <f>#REF!*P22*0.01</f>
        <v>#REF!</v>
      </c>
      <c r="Y22" s="97">
        <f t="shared" si="7"/>
        <v>0.06879600000000001</v>
      </c>
      <c r="Z22" s="101"/>
      <c r="AA22" s="101"/>
      <c r="AB22" s="101"/>
      <c r="AC22" s="109">
        <v>0.06879600000000001</v>
      </c>
      <c r="AD22" s="101"/>
      <c r="AE22" s="199"/>
    </row>
    <row r="23" spans="1:31" s="474" customFormat="1" ht="24">
      <c r="A23" s="380">
        <v>9</v>
      </c>
      <c r="B23" s="102" t="s">
        <v>224</v>
      </c>
      <c r="C23" s="105">
        <v>2</v>
      </c>
      <c r="D23" s="97">
        <f t="shared" si="3"/>
        <v>0.13</v>
      </c>
      <c r="E23" s="97">
        <v>0.09</v>
      </c>
      <c r="F23" s="97"/>
      <c r="G23" s="97"/>
      <c r="H23" s="97">
        <v>0.04</v>
      </c>
      <c r="I23" s="76" t="e">
        <f>E23+#REF!</f>
        <v>#REF!</v>
      </c>
      <c r="J23" s="76" t="e">
        <f>#REF!+#REF!+#REF!+#REF!+#REF!+#REF!</f>
        <v>#REF!</v>
      </c>
      <c r="K23" s="475">
        <v>27.3</v>
      </c>
      <c r="L23" s="475">
        <f t="shared" si="4"/>
        <v>23.205</v>
      </c>
      <c r="M23" s="475"/>
      <c r="N23" s="475"/>
      <c r="O23" s="476">
        <v>150</v>
      </c>
      <c r="P23" s="101">
        <f t="shared" si="5"/>
        <v>75</v>
      </c>
      <c r="Q23" s="105" t="s">
        <v>18</v>
      </c>
      <c r="R23" s="102" t="s">
        <v>780</v>
      </c>
      <c r="S23" s="103" t="s">
        <v>223</v>
      </c>
      <c r="T23" s="93" t="e">
        <f t="shared" si="8"/>
        <v>#REF!</v>
      </c>
      <c r="U23" s="93" t="e">
        <f>M23*#REF!*1000*10000/1000000000+M23*#REF!*1000*10000/1000000000*1.8</f>
        <v>#REF!</v>
      </c>
      <c r="V23" s="93" t="e">
        <f>N23*#REF!*0.01+N23*#REF!*0.01*1.5</f>
        <v>#REF!</v>
      </c>
      <c r="W23" s="93" t="e">
        <f t="shared" si="6"/>
        <v>#REF!</v>
      </c>
      <c r="X23" s="93" t="e">
        <f>#REF!*P23*0.01</f>
        <v>#REF!</v>
      </c>
      <c r="Y23" s="97">
        <f t="shared" si="7"/>
        <v>0.06879600000000001</v>
      </c>
      <c r="Z23" s="101"/>
      <c r="AA23" s="101"/>
      <c r="AB23" s="101"/>
      <c r="AC23" s="109">
        <v>0.06879600000000001</v>
      </c>
      <c r="AD23" s="101"/>
      <c r="AE23" s="199"/>
    </row>
    <row r="24" spans="1:31" s="474" customFormat="1" ht="24">
      <c r="A24" s="380">
        <v>10</v>
      </c>
      <c r="B24" s="102" t="s">
        <v>224</v>
      </c>
      <c r="C24" s="105">
        <v>2</v>
      </c>
      <c r="D24" s="97">
        <f t="shared" si="3"/>
        <v>0.1</v>
      </c>
      <c r="E24" s="97">
        <v>0</v>
      </c>
      <c r="F24" s="93"/>
      <c r="G24" s="93"/>
      <c r="H24" s="97">
        <v>0.1</v>
      </c>
      <c r="I24" s="76" t="e">
        <f>E24+#REF!</f>
        <v>#REF!</v>
      </c>
      <c r="J24" s="76" t="e">
        <f>#REF!+#REF!+#REF!+#REF!+#REF!+#REF!</f>
        <v>#REF!</v>
      </c>
      <c r="K24" s="475">
        <v>27.3</v>
      </c>
      <c r="L24" s="475">
        <f t="shared" si="4"/>
        <v>23.205</v>
      </c>
      <c r="M24" s="475"/>
      <c r="N24" s="475"/>
      <c r="O24" s="476">
        <v>150</v>
      </c>
      <c r="P24" s="101">
        <f t="shared" si="5"/>
        <v>75</v>
      </c>
      <c r="Q24" s="103" t="s">
        <v>226</v>
      </c>
      <c r="R24" s="102" t="s">
        <v>781</v>
      </c>
      <c r="S24" s="103" t="s">
        <v>223</v>
      </c>
      <c r="T24" s="93" t="e">
        <f t="shared" si="8"/>
        <v>#REF!</v>
      </c>
      <c r="U24" s="93" t="e">
        <f>M24*#REF!*1000*10000/1000000000+M24*#REF!*1000*10000/1000000000*1.8</f>
        <v>#REF!</v>
      </c>
      <c r="V24" s="93" t="e">
        <f>N24*#REF!*0.01+N24*#REF!*0.01*1.5</f>
        <v>#REF!</v>
      </c>
      <c r="W24" s="93" t="e">
        <f t="shared" si="6"/>
        <v>#REF!</v>
      </c>
      <c r="X24" s="93" t="e">
        <f>#REF!*P24*0.01</f>
        <v>#REF!</v>
      </c>
      <c r="Y24" s="97">
        <f t="shared" si="7"/>
        <v>0.15</v>
      </c>
      <c r="Z24" s="101"/>
      <c r="AA24" s="101"/>
      <c r="AB24" s="101"/>
      <c r="AC24" s="109">
        <v>0.15</v>
      </c>
      <c r="AD24" s="101"/>
      <c r="AE24" s="199"/>
    </row>
    <row r="25" spans="1:31" s="474" customFormat="1" ht="24">
      <c r="A25" s="380">
        <v>11</v>
      </c>
      <c r="B25" s="102" t="s">
        <v>224</v>
      </c>
      <c r="C25" s="105">
        <v>2</v>
      </c>
      <c r="D25" s="97">
        <f t="shared" si="3"/>
        <v>0.15</v>
      </c>
      <c r="E25" s="97">
        <v>0</v>
      </c>
      <c r="F25" s="93"/>
      <c r="G25" s="93"/>
      <c r="H25" s="97">
        <v>0.15</v>
      </c>
      <c r="I25" s="76" t="e">
        <f>E25+#REF!</f>
        <v>#REF!</v>
      </c>
      <c r="J25" s="76" t="e">
        <f>#REF!+#REF!+#REF!+#REF!+#REF!+#REF!</f>
        <v>#REF!</v>
      </c>
      <c r="K25" s="475">
        <v>27.3</v>
      </c>
      <c r="L25" s="475">
        <f t="shared" si="4"/>
        <v>23.205</v>
      </c>
      <c r="M25" s="475"/>
      <c r="N25" s="475"/>
      <c r="O25" s="476">
        <v>150</v>
      </c>
      <c r="P25" s="101">
        <f t="shared" si="5"/>
        <v>75</v>
      </c>
      <c r="Q25" s="103" t="s">
        <v>226</v>
      </c>
      <c r="R25" s="102" t="s">
        <v>782</v>
      </c>
      <c r="S25" s="103" t="s">
        <v>223</v>
      </c>
      <c r="T25" s="93" t="e">
        <f t="shared" si="8"/>
        <v>#REF!</v>
      </c>
      <c r="U25" s="93" t="e">
        <f>M25*#REF!*1000*10000/1000000000+M25*#REF!*1000*10000/1000000000*1.8</f>
        <v>#REF!</v>
      </c>
      <c r="V25" s="93" t="e">
        <f>N25*#REF!*0.01+N25*#REF!*0.01*1.5</f>
        <v>#REF!</v>
      </c>
      <c r="W25" s="93" t="e">
        <f t="shared" si="6"/>
        <v>#REF!</v>
      </c>
      <c r="X25" s="93" t="e">
        <f>#REF!*P25*0.01</f>
        <v>#REF!</v>
      </c>
      <c r="Y25" s="97">
        <f t="shared" si="7"/>
        <v>0.225</v>
      </c>
      <c r="Z25" s="101"/>
      <c r="AA25" s="101"/>
      <c r="AB25" s="101"/>
      <c r="AC25" s="109">
        <v>0.225</v>
      </c>
      <c r="AD25" s="101"/>
      <c r="AE25" s="199"/>
    </row>
    <row r="26" spans="1:31" s="474" customFormat="1" ht="24">
      <c r="A26" s="380">
        <v>12</v>
      </c>
      <c r="B26" s="102" t="s">
        <v>224</v>
      </c>
      <c r="C26" s="105">
        <v>2</v>
      </c>
      <c r="D26" s="97">
        <f t="shared" si="3"/>
        <v>0.07</v>
      </c>
      <c r="E26" s="97">
        <v>0.07</v>
      </c>
      <c r="F26" s="93"/>
      <c r="G26" s="93"/>
      <c r="H26" s="97">
        <v>0</v>
      </c>
      <c r="I26" s="76" t="e">
        <f>E26+#REF!</f>
        <v>#REF!</v>
      </c>
      <c r="J26" s="76" t="e">
        <f>#REF!+#REF!+#REF!+#REF!+#REF!+#REF!</f>
        <v>#REF!</v>
      </c>
      <c r="K26" s="475">
        <v>27.3</v>
      </c>
      <c r="L26" s="475">
        <f t="shared" si="4"/>
        <v>23.205</v>
      </c>
      <c r="M26" s="475"/>
      <c r="N26" s="475"/>
      <c r="O26" s="476">
        <v>150</v>
      </c>
      <c r="P26" s="101">
        <f t="shared" si="5"/>
        <v>75</v>
      </c>
      <c r="Q26" s="103" t="s">
        <v>226</v>
      </c>
      <c r="R26" s="102" t="s">
        <v>783</v>
      </c>
      <c r="S26" s="103" t="s">
        <v>223</v>
      </c>
      <c r="T26" s="93" t="e">
        <f t="shared" si="8"/>
        <v>#REF!</v>
      </c>
      <c r="U26" s="93" t="e">
        <f>M26*#REF!*1000*10000/1000000000+M26*#REF!*1000*10000/1000000000*1.8</f>
        <v>#REF!</v>
      </c>
      <c r="V26" s="93" t="e">
        <f>N26*#REF!*0.01+N26*#REF!*0.01*1.5</f>
        <v>#REF!</v>
      </c>
      <c r="W26" s="93" t="e">
        <f t="shared" si="6"/>
        <v>#REF!</v>
      </c>
      <c r="X26" s="93" t="e">
        <f>#REF!*P26*0.01</f>
        <v>#REF!</v>
      </c>
      <c r="Y26" s="97">
        <f t="shared" si="7"/>
        <v>0.053508000000000014</v>
      </c>
      <c r="Z26" s="101"/>
      <c r="AA26" s="101"/>
      <c r="AB26" s="101"/>
      <c r="AC26" s="109">
        <v>0.053508000000000014</v>
      </c>
      <c r="AD26" s="101"/>
      <c r="AE26" s="199"/>
    </row>
    <row r="27" spans="1:31" s="474" customFormat="1" ht="24">
      <c r="A27" s="380">
        <v>13</v>
      </c>
      <c r="B27" s="102" t="s">
        <v>224</v>
      </c>
      <c r="C27" s="105">
        <v>2</v>
      </c>
      <c r="D27" s="97">
        <f t="shared" si="3"/>
        <v>0.12</v>
      </c>
      <c r="E27" s="97">
        <v>0</v>
      </c>
      <c r="F27" s="93"/>
      <c r="G27" s="93"/>
      <c r="H27" s="97">
        <v>0.12</v>
      </c>
      <c r="I27" s="76" t="e">
        <f>E27+#REF!</f>
        <v>#REF!</v>
      </c>
      <c r="J27" s="76" t="e">
        <f>#REF!+#REF!+#REF!+#REF!+#REF!+#REF!</f>
        <v>#REF!</v>
      </c>
      <c r="K27" s="475">
        <v>27.3</v>
      </c>
      <c r="L27" s="475">
        <f t="shared" si="4"/>
        <v>23.205</v>
      </c>
      <c r="M27" s="475"/>
      <c r="N27" s="475"/>
      <c r="O27" s="476">
        <v>150</v>
      </c>
      <c r="P27" s="101">
        <f t="shared" si="5"/>
        <v>75</v>
      </c>
      <c r="Q27" s="103" t="s">
        <v>226</v>
      </c>
      <c r="R27" s="102" t="s">
        <v>784</v>
      </c>
      <c r="S27" s="103" t="s">
        <v>223</v>
      </c>
      <c r="T27" s="93" t="e">
        <f t="shared" si="8"/>
        <v>#REF!</v>
      </c>
      <c r="U27" s="93" t="e">
        <f>M27*#REF!*1000*10000/1000000000+M27*#REF!*1000*10000/1000000000*1.8</f>
        <v>#REF!</v>
      </c>
      <c r="V27" s="93" t="e">
        <f>N27*#REF!*0.01+N27*#REF!*0.01*1.5</f>
        <v>#REF!</v>
      </c>
      <c r="W27" s="93" t="e">
        <f t="shared" si="6"/>
        <v>#REF!</v>
      </c>
      <c r="X27" s="93" t="e">
        <f>#REF!*P27*0.01</f>
        <v>#REF!</v>
      </c>
      <c r="Y27" s="97">
        <f t="shared" si="7"/>
        <v>0.18</v>
      </c>
      <c r="Z27" s="101"/>
      <c r="AA27" s="101"/>
      <c r="AB27" s="101"/>
      <c r="AC27" s="109">
        <v>0.18</v>
      </c>
      <c r="AD27" s="101"/>
      <c r="AE27" s="199"/>
    </row>
    <row r="28" spans="1:31" s="474" customFormat="1" ht="36">
      <c r="A28" s="380">
        <v>14</v>
      </c>
      <c r="B28" s="102" t="s">
        <v>224</v>
      </c>
      <c r="C28" s="105">
        <v>2</v>
      </c>
      <c r="D28" s="97">
        <f t="shared" si="3"/>
        <v>0.8</v>
      </c>
      <c r="E28" s="97">
        <v>0</v>
      </c>
      <c r="F28" s="107"/>
      <c r="G28" s="106"/>
      <c r="H28" s="97">
        <v>0.8</v>
      </c>
      <c r="I28" s="76" t="e">
        <f>E28+#REF!</f>
        <v>#REF!</v>
      </c>
      <c r="J28" s="76" t="e">
        <f>#REF!+#REF!+#REF!+#REF!+#REF!+#REF!</f>
        <v>#REF!</v>
      </c>
      <c r="K28" s="475">
        <v>27.3</v>
      </c>
      <c r="L28" s="475">
        <f t="shared" si="4"/>
        <v>23.205</v>
      </c>
      <c r="M28" s="475"/>
      <c r="N28" s="475"/>
      <c r="O28" s="476">
        <v>150</v>
      </c>
      <c r="P28" s="101">
        <f t="shared" si="5"/>
        <v>75</v>
      </c>
      <c r="Q28" s="108" t="s">
        <v>227</v>
      </c>
      <c r="R28" s="102" t="s">
        <v>1085</v>
      </c>
      <c r="S28" s="104" t="s">
        <v>223</v>
      </c>
      <c r="T28" s="93" t="e">
        <f t="shared" si="8"/>
        <v>#REF!</v>
      </c>
      <c r="U28" s="93" t="e">
        <f>M28*#REF!*1000*10000/1000000000+M28*#REF!*1000*10000/1000000000*1.8</f>
        <v>#REF!</v>
      </c>
      <c r="V28" s="93" t="e">
        <f>N28*#REF!*0.01+N28*#REF!*0.01*1.5</f>
        <v>#REF!</v>
      </c>
      <c r="W28" s="93" t="e">
        <f t="shared" si="6"/>
        <v>#REF!</v>
      </c>
      <c r="X28" s="93" t="e">
        <f>#REF!*P28*0.01</f>
        <v>#REF!</v>
      </c>
      <c r="Y28" s="97">
        <f t="shared" si="7"/>
        <v>0.3057600000000001</v>
      </c>
      <c r="Z28" s="101"/>
      <c r="AA28" s="101"/>
      <c r="AB28" s="101"/>
      <c r="AC28" s="109">
        <v>0.3057600000000001</v>
      </c>
      <c r="AD28" s="101"/>
      <c r="AE28" s="199"/>
    </row>
    <row r="29" spans="1:31" s="474" customFormat="1" ht="24">
      <c r="A29" s="380">
        <v>15</v>
      </c>
      <c r="B29" s="102" t="s">
        <v>224</v>
      </c>
      <c r="C29" s="105">
        <v>2</v>
      </c>
      <c r="D29" s="97">
        <f t="shared" si="3"/>
        <v>0.2</v>
      </c>
      <c r="E29" s="97">
        <v>0.2</v>
      </c>
      <c r="F29" s="107"/>
      <c r="G29" s="106"/>
      <c r="H29" s="97">
        <v>0</v>
      </c>
      <c r="I29" s="76" t="e">
        <f>E29+#REF!</f>
        <v>#REF!</v>
      </c>
      <c r="J29" s="76" t="e">
        <f>#REF!+#REF!+#REF!+#REF!+#REF!+#REF!</f>
        <v>#REF!</v>
      </c>
      <c r="K29" s="475">
        <v>42.6</v>
      </c>
      <c r="L29" s="475">
        <f t="shared" si="4"/>
        <v>36.21</v>
      </c>
      <c r="M29" s="475"/>
      <c r="N29" s="475"/>
      <c r="O29" s="475">
        <v>200</v>
      </c>
      <c r="P29" s="101">
        <f t="shared" si="5"/>
        <v>100</v>
      </c>
      <c r="Q29" s="108" t="s">
        <v>16</v>
      </c>
      <c r="R29" s="102" t="s">
        <v>785</v>
      </c>
      <c r="S29" s="104" t="s">
        <v>223</v>
      </c>
      <c r="T29" s="93" t="e">
        <f t="shared" si="8"/>
        <v>#REF!</v>
      </c>
      <c r="U29" s="93" t="e">
        <f>M29*#REF!*1000*10000/1000000000+M29*#REF!*1000*10000/1000000000*1.8</f>
        <v>#REF!</v>
      </c>
      <c r="V29" s="93" t="e">
        <f>N29*#REF!*0.01+N29*#REF!*0.01*1.5</f>
        <v>#REF!</v>
      </c>
      <c r="W29" s="93" t="e">
        <f t="shared" si="6"/>
        <v>#REF!</v>
      </c>
      <c r="X29" s="93" t="e">
        <f>#REF!*P29*0.01</f>
        <v>#REF!</v>
      </c>
      <c r="Y29" s="97">
        <f t="shared" si="7"/>
        <v>0.23856000000000005</v>
      </c>
      <c r="Z29" s="101"/>
      <c r="AA29" s="101"/>
      <c r="AB29" s="101"/>
      <c r="AC29" s="109">
        <v>0.23856000000000005</v>
      </c>
      <c r="AD29" s="101"/>
      <c r="AE29" s="199"/>
    </row>
    <row r="30" spans="1:31" s="474" customFormat="1" ht="24">
      <c r="A30" s="380">
        <v>16</v>
      </c>
      <c r="B30" s="102" t="s">
        <v>224</v>
      </c>
      <c r="C30" s="105">
        <v>2</v>
      </c>
      <c r="D30" s="97">
        <f t="shared" si="3"/>
        <v>0.08</v>
      </c>
      <c r="E30" s="97">
        <v>0.08</v>
      </c>
      <c r="F30" s="107"/>
      <c r="G30" s="106"/>
      <c r="H30" s="97">
        <v>0</v>
      </c>
      <c r="I30" s="76" t="e">
        <f>E30+#REF!</f>
        <v>#REF!</v>
      </c>
      <c r="J30" s="76" t="e">
        <f>#REF!+#REF!+#REF!+#REF!+#REF!+#REF!</f>
        <v>#REF!</v>
      </c>
      <c r="K30" s="475">
        <v>42.6</v>
      </c>
      <c r="L30" s="475">
        <f t="shared" si="4"/>
        <v>36.21</v>
      </c>
      <c r="M30" s="475"/>
      <c r="N30" s="475"/>
      <c r="O30" s="475">
        <v>200</v>
      </c>
      <c r="P30" s="101">
        <f t="shared" si="5"/>
        <v>100</v>
      </c>
      <c r="Q30" s="108" t="s">
        <v>16</v>
      </c>
      <c r="R30" s="102" t="s">
        <v>786</v>
      </c>
      <c r="S30" s="104" t="s">
        <v>223</v>
      </c>
      <c r="T30" s="93" t="e">
        <f t="shared" si="8"/>
        <v>#REF!</v>
      </c>
      <c r="U30" s="93" t="e">
        <f>M30*#REF!*1000*10000/1000000000+M30*#REF!*1000*10000/1000000000*1.8</f>
        <v>#REF!</v>
      </c>
      <c r="V30" s="93" t="e">
        <f>N30*#REF!*0.01+N30*#REF!*0.01*1.5</f>
        <v>#REF!</v>
      </c>
      <c r="W30" s="93" t="e">
        <f t="shared" si="6"/>
        <v>#REF!</v>
      </c>
      <c r="X30" s="93" t="e">
        <f>#REF!*P30*0.01</f>
        <v>#REF!</v>
      </c>
      <c r="Y30" s="97">
        <f t="shared" si="7"/>
        <v>0.09542400000000001</v>
      </c>
      <c r="Z30" s="101"/>
      <c r="AA30" s="101"/>
      <c r="AB30" s="101"/>
      <c r="AC30" s="109">
        <v>0.09542400000000001</v>
      </c>
      <c r="AD30" s="101"/>
      <c r="AE30" s="199"/>
    </row>
    <row r="31" spans="1:31" s="474" customFormat="1" ht="24">
      <c r="A31" s="380">
        <v>17</v>
      </c>
      <c r="B31" s="102" t="s">
        <v>224</v>
      </c>
      <c r="C31" s="105">
        <v>2</v>
      </c>
      <c r="D31" s="97">
        <f t="shared" si="3"/>
        <v>0.1</v>
      </c>
      <c r="E31" s="97">
        <v>0.1</v>
      </c>
      <c r="F31" s="107"/>
      <c r="G31" s="109"/>
      <c r="H31" s="97">
        <v>0</v>
      </c>
      <c r="I31" s="76" t="e">
        <f>E31+#REF!</f>
        <v>#REF!</v>
      </c>
      <c r="J31" s="76" t="e">
        <f>#REF!+#REF!+#REF!+#REF!+#REF!+#REF!</f>
        <v>#REF!</v>
      </c>
      <c r="K31" s="475">
        <v>42.6</v>
      </c>
      <c r="L31" s="475">
        <f t="shared" si="4"/>
        <v>36.21</v>
      </c>
      <c r="M31" s="475"/>
      <c r="N31" s="475"/>
      <c r="O31" s="475">
        <v>200</v>
      </c>
      <c r="P31" s="101">
        <f t="shared" si="5"/>
        <v>100</v>
      </c>
      <c r="Q31" s="108" t="s">
        <v>16</v>
      </c>
      <c r="R31" s="102" t="s">
        <v>787</v>
      </c>
      <c r="S31" s="104" t="s">
        <v>223</v>
      </c>
      <c r="T31" s="93" t="e">
        <f t="shared" si="8"/>
        <v>#REF!</v>
      </c>
      <c r="U31" s="93" t="e">
        <f>M31*#REF!*1000*10000/1000000000+M31*#REF!*1000*10000/1000000000*1.8</f>
        <v>#REF!</v>
      </c>
      <c r="V31" s="93" t="e">
        <f>N31*#REF!*0.01+N31*#REF!*0.01*1.5</f>
        <v>#REF!</v>
      </c>
      <c r="W31" s="93" t="e">
        <f t="shared" si="6"/>
        <v>#REF!</v>
      </c>
      <c r="X31" s="93" t="e">
        <f>#REF!*P31*0.01</f>
        <v>#REF!</v>
      </c>
      <c r="Y31" s="97">
        <f t="shared" si="7"/>
        <v>0.11928000000000002</v>
      </c>
      <c r="Z31" s="101"/>
      <c r="AA31" s="101"/>
      <c r="AB31" s="101"/>
      <c r="AC31" s="109">
        <v>0.11928000000000002</v>
      </c>
      <c r="AD31" s="101"/>
      <c r="AE31" s="199"/>
    </row>
    <row r="32" spans="1:31" s="474" customFormat="1" ht="24">
      <c r="A32" s="380">
        <v>18</v>
      </c>
      <c r="B32" s="102" t="s">
        <v>224</v>
      </c>
      <c r="C32" s="105">
        <v>2</v>
      </c>
      <c r="D32" s="97">
        <f t="shared" si="3"/>
        <v>0.07</v>
      </c>
      <c r="E32" s="97">
        <v>0</v>
      </c>
      <c r="F32" s="97"/>
      <c r="G32" s="97"/>
      <c r="H32" s="97">
        <v>0.07</v>
      </c>
      <c r="I32" s="76" t="e">
        <f>E32+#REF!</f>
        <v>#REF!</v>
      </c>
      <c r="J32" s="76" t="e">
        <f>#REF!+#REF!+#REF!+#REF!+#REF!+#REF!</f>
        <v>#REF!</v>
      </c>
      <c r="K32" s="475">
        <v>42.6</v>
      </c>
      <c r="L32" s="475">
        <f t="shared" si="4"/>
        <v>36.21</v>
      </c>
      <c r="M32" s="475"/>
      <c r="N32" s="475"/>
      <c r="O32" s="475">
        <v>150</v>
      </c>
      <c r="P32" s="101">
        <f t="shared" si="5"/>
        <v>75</v>
      </c>
      <c r="Q32" s="105" t="s">
        <v>228</v>
      </c>
      <c r="R32" s="102" t="s">
        <v>788</v>
      </c>
      <c r="S32" s="103" t="s">
        <v>223</v>
      </c>
      <c r="T32" s="93" t="e">
        <f t="shared" si="8"/>
        <v>#REF!</v>
      </c>
      <c r="U32" s="93" t="e">
        <f>M32*#REF!*1000*10000/1000000000+M32*#REF!*1000*10000/1000000000*1.8</f>
        <v>#REF!</v>
      </c>
      <c r="V32" s="93" t="e">
        <f>N32*#REF!*0.01+N32*#REF!*0.01*1.5</f>
        <v>#REF!</v>
      </c>
      <c r="W32" s="93" t="e">
        <f t="shared" si="6"/>
        <v>#REF!</v>
      </c>
      <c r="X32" s="93" t="e">
        <f>#REF!*P32*0.01</f>
        <v>#REF!</v>
      </c>
      <c r="Y32" s="97">
        <f t="shared" si="7"/>
        <v>0.10500000000000002</v>
      </c>
      <c r="Z32" s="108"/>
      <c r="AA32" s="108"/>
      <c r="AB32" s="108"/>
      <c r="AC32" s="109">
        <v>0.10500000000000002</v>
      </c>
      <c r="AD32" s="108"/>
      <c r="AE32" s="486"/>
    </row>
    <row r="33" spans="1:31" s="474" customFormat="1" ht="24">
      <c r="A33" s="380">
        <v>19</v>
      </c>
      <c r="B33" s="102" t="s">
        <v>224</v>
      </c>
      <c r="C33" s="105">
        <v>2</v>
      </c>
      <c r="D33" s="97">
        <f t="shared" si="3"/>
        <v>0.2</v>
      </c>
      <c r="E33" s="97">
        <v>0</v>
      </c>
      <c r="F33" s="97"/>
      <c r="G33" s="97"/>
      <c r="H33" s="97">
        <v>0.2</v>
      </c>
      <c r="I33" s="76" t="e">
        <f>E33+#REF!</f>
        <v>#REF!</v>
      </c>
      <c r="J33" s="76" t="e">
        <f>#REF!+#REF!+#REF!+#REF!+#REF!+#REF!</f>
        <v>#REF!</v>
      </c>
      <c r="K33" s="475">
        <v>42.6</v>
      </c>
      <c r="L33" s="475">
        <f t="shared" si="4"/>
        <v>36.21</v>
      </c>
      <c r="M33" s="475"/>
      <c r="N33" s="475"/>
      <c r="O33" s="475">
        <v>150</v>
      </c>
      <c r="P33" s="101">
        <f t="shared" si="5"/>
        <v>75</v>
      </c>
      <c r="Q33" s="105" t="s">
        <v>228</v>
      </c>
      <c r="R33" s="102" t="s">
        <v>789</v>
      </c>
      <c r="S33" s="103" t="s">
        <v>223</v>
      </c>
      <c r="T33" s="93" t="e">
        <f t="shared" si="8"/>
        <v>#REF!</v>
      </c>
      <c r="U33" s="93" t="e">
        <f>M33*#REF!*1000*10000/1000000000+M33*#REF!*1000*10000/1000000000*1.8</f>
        <v>#REF!</v>
      </c>
      <c r="V33" s="93" t="e">
        <f>N33*#REF!*0.01+N33*#REF!*0.01*1.5</f>
        <v>#REF!</v>
      </c>
      <c r="W33" s="93" t="e">
        <f t="shared" si="6"/>
        <v>#REF!</v>
      </c>
      <c r="X33" s="93" t="e">
        <f>#REF!*P33*0.01</f>
        <v>#REF!</v>
      </c>
      <c r="Y33" s="97">
        <f t="shared" si="7"/>
        <v>0.11928000000000002</v>
      </c>
      <c r="Z33" s="108"/>
      <c r="AA33" s="108"/>
      <c r="AB33" s="108"/>
      <c r="AC33" s="109">
        <v>0.11928000000000002</v>
      </c>
      <c r="AD33" s="108"/>
      <c r="AE33" s="486"/>
    </row>
    <row r="34" spans="1:31" s="474" customFormat="1" ht="24">
      <c r="A34" s="380">
        <v>20</v>
      </c>
      <c r="B34" s="102" t="s">
        <v>224</v>
      </c>
      <c r="C34" s="105">
        <v>2</v>
      </c>
      <c r="D34" s="97">
        <f t="shared" si="3"/>
        <v>0.4</v>
      </c>
      <c r="E34" s="97">
        <v>0.1</v>
      </c>
      <c r="F34" s="97"/>
      <c r="G34" s="97"/>
      <c r="H34" s="97">
        <v>0.3</v>
      </c>
      <c r="I34" s="76" t="e">
        <f>E34+#REF!</f>
        <v>#REF!</v>
      </c>
      <c r="J34" s="76" t="e">
        <f>#REF!+#REF!+#REF!+#REF!+#REF!+#REF!</f>
        <v>#REF!</v>
      </c>
      <c r="K34" s="475">
        <v>42.6</v>
      </c>
      <c r="L34" s="475">
        <f t="shared" si="4"/>
        <v>36.21</v>
      </c>
      <c r="M34" s="475"/>
      <c r="N34" s="475"/>
      <c r="O34" s="475">
        <v>150</v>
      </c>
      <c r="P34" s="101">
        <f t="shared" si="5"/>
        <v>75</v>
      </c>
      <c r="Q34" s="105" t="s">
        <v>228</v>
      </c>
      <c r="R34" s="102" t="s">
        <v>790</v>
      </c>
      <c r="S34" s="103" t="s">
        <v>223</v>
      </c>
      <c r="T34" s="93" t="e">
        <f t="shared" si="8"/>
        <v>#REF!</v>
      </c>
      <c r="U34" s="93" t="e">
        <f>M34*#REF!*1000*10000/1000000000+M34*#REF!*1000*10000/1000000000*1.8</f>
        <v>#REF!</v>
      </c>
      <c r="V34" s="93" t="e">
        <f>N34*#REF!*0.01+N34*#REF!*0.01*1.5</f>
        <v>#REF!</v>
      </c>
      <c r="W34" s="93" t="e">
        <f t="shared" si="6"/>
        <v>#REF!</v>
      </c>
      <c r="X34" s="93" t="e">
        <f>#REF!*P34*0.01</f>
        <v>#REF!</v>
      </c>
      <c r="Y34" s="97">
        <f t="shared" si="7"/>
        <v>0.23856000000000005</v>
      </c>
      <c r="Z34" s="108"/>
      <c r="AA34" s="108"/>
      <c r="AB34" s="108"/>
      <c r="AC34" s="109">
        <v>0.23856000000000005</v>
      </c>
      <c r="AD34" s="108"/>
      <c r="AE34" s="486"/>
    </row>
    <row r="35" spans="1:31" s="474" customFormat="1" ht="36">
      <c r="A35" s="380">
        <v>21</v>
      </c>
      <c r="B35" s="102" t="s">
        <v>224</v>
      </c>
      <c r="C35" s="105">
        <v>2</v>
      </c>
      <c r="D35" s="97">
        <f t="shared" si="3"/>
        <v>0.21</v>
      </c>
      <c r="E35" s="97">
        <v>0</v>
      </c>
      <c r="F35" s="109"/>
      <c r="G35" s="109"/>
      <c r="H35" s="97">
        <v>0.21</v>
      </c>
      <c r="I35" s="76" t="e">
        <f>E35+#REF!</f>
        <v>#REF!</v>
      </c>
      <c r="J35" s="76" t="e">
        <f>#REF!+#REF!+#REF!+#REF!+#REF!+#REF!</f>
        <v>#REF!</v>
      </c>
      <c r="K35" s="475">
        <v>46.86</v>
      </c>
      <c r="L35" s="475">
        <f t="shared" si="4"/>
        <v>39.830999999999996</v>
      </c>
      <c r="M35" s="475"/>
      <c r="N35" s="475"/>
      <c r="O35" s="475">
        <v>300</v>
      </c>
      <c r="P35" s="101">
        <f t="shared" si="5"/>
        <v>150</v>
      </c>
      <c r="Q35" s="103" t="s">
        <v>229</v>
      </c>
      <c r="R35" s="102" t="s">
        <v>1294</v>
      </c>
      <c r="S35" s="103" t="s">
        <v>223</v>
      </c>
      <c r="T35" s="93" t="e">
        <f t="shared" si="8"/>
        <v>#REF!</v>
      </c>
      <c r="U35" s="93" t="e">
        <f>M35*#REF!*1000*10000/1000000000+M35*#REF!*1000*10000/1000000000*1.8</f>
        <v>#REF!</v>
      </c>
      <c r="V35" s="93" t="e">
        <f>N35*#REF!*0.01+N35*#REF!*0.01*1.5</f>
        <v>#REF!</v>
      </c>
      <c r="W35" s="93" t="e">
        <f t="shared" si="6"/>
        <v>#REF!</v>
      </c>
      <c r="X35" s="93" t="e">
        <f>#REF!*P35*0.01</f>
        <v>#REF!</v>
      </c>
      <c r="Y35" s="97">
        <f t="shared" si="7"/>
        <v>0.63</v>
      </c>
      <c r="Z35" s="101"/>
      <c r="AA35" s="101"/>
      <c r="AB35" s="101"/>
      <c r="AC35" s="109">
        <v>0.63</v>
      </c>
      <c r="AD35" s="101"/>
      <c r="AE35" s="199"/>
    </row>
    <row r="36" spans="1:31" s="474" customFormat="1" ht="36">
      <c r="A36" s="380">
        <v>22</v>
      </c>
      <c r="B36" s="102" t="s">
        <v>224</v>
      </c>
      <c r="C36" s="105">
        <v>2</v>
      </c>
      <c r="D36" s="97">
        <f t="shared" si="3"/>
        <v>0.22</v>
      </c>
      <c r="E36" s="97">
        <v>0</v>
      </c>
      <c r="F36" s="109"/>
      <c r="G36" s="109"/>
      <c r="H36" s="97">
        <v>0.22</v>
      </c>
      <c r="I36" s="76" t="e">
        <f>E36+#REF!</f>
        <v>#REF!</v>
      </c>
      <c r="J36" s="76" t="e">
        <f>#REF!+#REF!+#REF!+#REF!+#REF!+#REF!</f>
        <v>#REF!</v>
      </c>
      <c r="K36" s="475">
        <v>46.86</v>
      </c>
      <c r="L36" s="475">
        <f t="shared" si="4"/>
        <v>39.830999999999996</v>
      </c>
      <c r="M36" s="475"/>
      <c r="N36" s="475"/>
      <c r="O36" s="475">
        <v>300</v>
      </c>
      <c r="P36" s="101">
        <f t="shared" si="5"/>
        <v>150</v>
      </c>
      <c r="Q36" s="103" t="s">
        <v>229</v>
      </c>
      <c r="R36" s="102" t="s">
        <v>1086</v>
      </c>
      <c r="S36" s="103" t="s">
        <v>223</v>
      </c>
      <c r="T36" s="93" t="e">
        <f t="shared" si="8"/>
        <v>#REF!</v>
      </c>
      <c r="U36" s="93" t="e">
        <f>M36*#REF!*1000*10000/1000000000+M36*#REF!*1000*10000/1000000000*1.8</f>
        <v>#REF!</v>
      </c>
      <c r="V36" s="93" t="e">
        <f>N36*#REF!*0.01+N36*#REF!*0.01*1.5</f>
        <v>#REF!</v>
      </c>
      <c r="W36" s="93" t="e">
        <f t="shared" si="6"/>
        <v>#REF!</v>
      </c>
      <c r="X36" s="93" t="e">
        <f>#REF!*P36*0.01</f>
        <v>#REF!</v>
      </c>
      <c r="Y36" s="97">
        <f t="shared" si="7"/>
        <v>0.66</v>
      </c>
      <c r="Z36" s="101"/>
      <c r="AA36" s="101"/>
      <c r="AB36" s="101"/>
      <c r="AC36" s="109">
        <v>0.66</v>
      </c>
      <c r="AD36" s="101"/>
      <c r="AE36" s="199"/>
    </row>
    <row r="37" spans="1:31" s="474" customFormat="1" ht="36">
      <c r="A37" s="380">
        <v>23</v>
      </c>
      <c r="B37" s="102" t="s">
        <v>224</v>
      </c>
      <c r="C37" s="105">
        <v>2</v>
      </c>
      <c r="D37" s="97">
        <f t="shared" si="3"/>
        <v>0.12</v>
      </c>
      <c r="E37" s="97">
        <v>0</v>
      </c>
      <c r="F37" s="109"/>
      <c r="G37" s="109"/>
      <c r="H37" s="97">
        <v>0.12</v>
      </c>
      <c r="I37" s="76" t="e">
        <f>E37+#REF!</f>
        <v>#REF!</v>
      </c>
      <c r="J37" s="76" t="e">
        <f>#REF!+#REF!+#REF!+#REF!+#REF!+#REF!</f>
        <v>#REF!</v>
      </c>
      <c r="K37" s="475">
        <v>46.86</v>
      </c>
      <c r="L37" s="475">
        <f t="shared" si="4"/>
        <v>39.830999999999996</v>
      </c>
      <c r="M37" s="475"/>
      <c r="N37" s="475"/>
      <c r="O37" s="475">
        <v>300</v>
      </c>
      <c r="P37" s="101">
        <f t="shared" si="5"/>
        <v>150</v>
      </c>
      <c r="Q37" s="103" t="s">
        <v>229</v>
      </c>
      <c r="R37" s="102" t="s">
        <v>1293</v>
      </c>
      <c r="S37" s="103" t="s">
        <v>223</v>
      </c>
      <c r="T37" s="93" t="e">
        <f t="shared" si="8"/>
        <v>#REF!</v>
      </c>
      <c r="U37" s="93" t="e">
        <f>M37*#REF!*1000*10000/1000000000+M37*#REF!*1000*10000/1000000000*1.8</f>
        <v>#REF!</v>
      </c>
      <c r="V37" s="93" t="e">
        <f>N37*#REF!*0.01+N37*#REF!*0.01*1.5</f>
        <v>#REF!</v>
      </c>
      <c r="W37" s="93" t="e">
        <f t="shared" si="6"/>
        <v>#REF!</v>
      </c>
      <c r="X37" s="93" t="e">
        <f>#REF!*P37*0.01</f>
        <v>#REF!</v>
      </c>
      <c r="Y37" s="97">
        <f t="shared" si="7"/>
        <v>0.36</v>
      </c>
      <c r="Z37" s="101"/>
      <c r="AA37" s="101"/>
      <c r="AB37" s="101"/>
      <c r="AC37" s="109">
        <v>0.36</v>
      </c>
      <c r="AD37" s="101"/>
      <c r="AE37" s="199"/>
    </row>
    <row r="38" spans="1:31" s="474" customFormat="1" ht="24">
      <c r="A38" s="380">
        <v>24</v>
      </c>
      <c r="B38" s="102" t="s">
        <v>224</v>
      </c>
      <c r="C38" s="105">
        <v>2</v>
      </c>
      <c r="D38" s="97">
        <f t="shared" si="3"/>
        <v>0.05</v>
      </c>
      <c r="E38" s="97">
        <v>0.05</v>
      </c>
      <c r="F38" s="109"/>
      <c r="G38" s="109"/>
      <c r="H38" s="97">
        <v>0</v>
      </c>
      <c r="I38" s="76" t="e">
        <f>E38+#REF!</f>
        <v>#REF!</v>
      </c>
      <c r="J38" s="76" t="e">
        <f>#REF!+#REF!+#REF!+#REF!+#REF!+#REF!</f>
        <v>#REF!</v>
      </c>
      <c r="K38" s="475">
        <v>46.86</v>
      </c>
      <c r="L38" s="475">
        <f t="shared" si="4"/>
        <v>39.830999999999996</v>
      </c>
      <c r="M38" s="475"/>
      <c r="N38" s="475"/>
      <c r="O38" s="475">
        <v>300</v>
      </c>
      <c r="P38" s="101">
        <f t="shared" si="5"/>
        <v>150</v>
      </c>
      <c r="Q38" s="103" t="s">
        <v>229</v>
      </c>
      <c r="R38" s="102" t="s">
        <v>791</v>
      </c>
      <c r="S38" s="103" t="s">
        <v>223</v>
      </c>
      <c r="T38" s="93" t="e">
        <f t="shared" si="8"/>
        <v>#REF!</v>
      </c>
      <c r="U38" s="93" t="e">
        <f>M38*#REF!*1000*10000/1000000000+M38*#REF!*1000*10000/1000000000*1.8</f>
        <v>#REF!</v>
      </c>
      <c r="V38" s="93" t="e">
        <f>N38*#REF!*0.01+N38*#REF!*0.01*1.5</f>
        <v>#REF!</v>
      </c>
      <c r="W38" s="93" t="e">
        <f t="shared" si="6"/>
        <v>#REF!</v>
      </c>
      <c r="X38" s="93" t="e">
        <f>#REF!*P38*0.01</f>
        <v>#REF!</v>
      </c>
      <c r="Y38" s="97">
        <f t="shared" si="7"/>
        <v>0.06560400000000001</v>
      </c>
      <c r="Z38" s="101"/>
      <c r="AA38" s="101"/>
      <c r="AB38" s="101"/>
      <c r="AC38" s="109">
        <v>0.06560400000000001</v>
      </c>
      <c r="AD38" s="101"/>
      <c r="AE38" s="199"/>
    </row>
    <row r="39" spans="1:31" s="474" customFormat="1" ht="24">
      <c r="A39" s="380">
        <v>25</v>
      </c>
      <c r="B39" s="102" t="s">
        <v>224</v>
      </c>
      <c r="C39" s="105">
        <v>2</v>
      </c>
      <c r="D39" s="97">
        <f t="shared" si="3"/>
        <v>0.2</v>
      </c>
      <c r="E39" s="97">
        <v>0.2</v>
      </c>
      <c r="F39" s="109"/>
      <c r="G39" s="109"/>
      <c r="H39" s="97">
        <v>0</v>
      </c>
      <c r="I39" s="76" t="e">
        <f>E39+#REF!</f>
        <v>#REF!</v>
      </c>
      <c r="J39" s="76" t="e">
        <f>#REF!+#REF!+#REF!+#REF!+#REF!+#REF!</f>
        <v>#REF!</v>
      </c>
      <c r="K39" s="475">
        <v>46.86</v>
      </c>
      <c r="L39" s="475">
        <f t="shared" si="4"/>
        <v>39.830999999999996</v>
      </c>
      <c r="M39" s="475"/>
      <c r="N39" s="475"/>
      <c r="O39" s="475">
        <v>300</v>
      </c>
      <c r="P39" s="101">
        <f t="shared" si="5"/>
        <v>150</v>
      </c>
      <c r="Q39" s="103" t="s">
        <v>229</v>
      </c>
      <c r="R39" s="102" t="s">
        <v>792</v>
      </c>
      <c r="S39" s="103" t="s">
        <v>223</v>
      </c>
      <c r="T39" s="93" t="e">
        <f t="shared" si="8"/>
        <v>#REF!</v>
      </c>
      <c r="U39" s="93" t="e">
        <f>M39*#REF!*1000*10000/1000000000+M39*#REF!*1000*10000/1000000000*1.8</f>
        <v>#REF!</v>
      </c>
      <c r="V39" s="93" t="e">
        <f>N39*#REF!*0.01+N39*#REF!*0.01*1.5</f>
        <v>#REF!</v>
      </c>
      <c r="W39" s="93" t="e">
        <f t="shared" si="6"/>
        <v>#REF!</v>
      </c>
      <c r="X39" s="93" t="e">
        <f>#REF!*P39*0.01</f>
        <v>#REF!</v>
      </c>
      <c r="Y39" s="97">
        <f t="shared" si="7"/>
        <v>0.26241600000000004</v>
      </c>
      <c r="Z39" s="101"/>
      <c r="AA39" s="101"/>
      <c r="AB39" s="101"/>
      <c r="AC39" s="109">
        <v>0.26241600000000004</v>
      </c>
      <c r="AD39" s="101"/>
      <c r="AE39" s="199"/>
    </row>
    <row r="40" spans="1:31" s="474" customFormat="1" ht="24">
      <c r="A40" s="380">
        <v>26</v>
      </c>
      <c r="B40" s="102" t="s">
        <v>224</v>
      </c>
      <c r="C40" s="105">
        <v>2</v>
      </c>
      <c r="D40" s="97">
        <f t="shared" si="3"/>
        <v>0.18</v>
      </c>
      <c r="E40" s="97">
        <v>0.18</v>
      </c>
      <c r="F40" s="109"/>
      <c r="G40" s="109"/>
      <c r="H40" s="97">
        <v>0</v>
      </c>
      <c r="I40" s="76" t="e">
        <f>E40+#REF!</f>
        <v>#REF!</v>
      </c>
      <c r="J40" s="76" t="e">
        <f>#REF!+#REF!+#REF!+#REF!+#REF!+#REF!</f>
        <v>#REF!</v>
      </c>
      <c r="K40" s="475">
        <v>46.86</v>
      </c>
      <c r="L40" s="475">
        <f t="shared" si="4"/>
        <v>39.830999999999996</v>
      </c>
      <c r="M40" s="475"/>
      <c r="N40" s="475"/>
      <c r="O40" s="475">
        <v>300</v>
      </c>
      <c r="P40" s="101">
        <f t="shared" si="5"/>
        <v>150</v>
      </c>
      <c r="Q40" s="103" t="s">
        <v>229</v>
      </c>
      <c r="R40" s="102" t="s">
        <v>792</v>
      </c>
      <c r="S40" s="103" t="s">
        <v>223</v>
      </c>
      <c r="T40" s="93" t="e">
        <f t="shared" si="8"/>
        <v>#REF!</v>
      </c>
      <c r="U40" s="93" t="e">
        <f>M40*#REF!*1000*10000/1000000000+M40*#REF!*1000*10000/1000000000*1.8</f>
        <v>#REF!</v>
      </c>
      <c r="V40" s="93" t="e">
        <f>N40*#REF!*0.01+N40*#REF!*0.01*1.5</f>
        <v>#REF!</v>
      </c>
      <c r="W40" s="93" t="e">
        <f t="shared" si="6"/>
        <v>#REF!</v>
      </c>
      <c r="X40" s="93" t="e">
        <f>#REF!*P40*0.01</f>
        <v>#REF!</v>
      </c>
      <c r="Y40" s="97">
        <f t="shared" si="7"/>
        <v>0.23617439999999998</v>
      </c>
      <c r="Z40" s="101"/>
      <c r="AA40" s="101"/>
      <c r="AB40" s="101"/>
      <c r="AC40" s="109">
        <v>0.23617439999999998</v>
      </c>
      <c r="AD40" s="101"/>
      <c r="AE40" s="199"/>
    </row>
    <row r="41" spans="1:31" s="474" customFormat="1" ht="24">
      <c r="A41" s="380">
        <v>27</v>
      </c>
      <c r="B41" s="102" t="s">
        <v>224</v>
      </c>
      <c r="C41" s="105">
        <v>2</v>
      </c>
      <c r="D41" s="97">
        <f t="shared" si="3"/>
        <v>0.32</v>
      </c>
      <c r="E41" s="97">
        <v>0.3</v>
      </c>
      <c r="F41" s="109"/>
      <c r="G41" s="109"/>
      <c r="H41" s="97">
        <v>0.02</v>
      </c>
      <c r="I41" s="76" t="e">
        <f>E41+#REF!</f>
        <v>#REF!</v>
      </c>
      <c r="J41" s="76" t="e">
        <f>#REF!+#REF!+#REF!+#REF!+#REF!+#REF!</f>
        <v>#REF!</v>
      </c>
      <c r="K41" s="475">
        <v>46.86</v>
      </c>
      <c r="L41" s="475">
        <f t="shared" si="4"/>
        <v>39.830999999999996</v>
      </c>
      <c r="M41" s="475"/>
      <c r="N41" s="475"/>
      <c r="O41" s="475">
        <v>300</v>
      </c>
      <c r="P41" s="101">
        <f t="shared" si="5"/>
        <v>150</v>
      </c>
      <c r="Q41" s="103" t="s">
        <v>229</v>
      </c>
      <c r="R41" s="102" t="s">
        <v>793</v>
      </c>
      <c r="S41" s="103" t="s">
        <v>223</v>
      </c>
      <c r="T41" s="93" t="e">
        <f t="shared" si="8"/>
        <v>#REF!</v>
      </c>
      <c r="U41" s="93" t="e">
        <f>M41*#REF!*1000*10000/1000000000+M41*#REF!*1000*10000/1000000000*1.8</f>
        <v>#REF!</v>
      </c>
      <c r="V41" s="93" t="e">
        <f>N41*#REF!*0.01+N41*#REF!*0.01*1.5</f>
        <v>#REF!</v>
      </c>
      <c r="W41" s="93" t="e">
        <f t="shared" si="6"/>
        <v>#REF!</v>
      </c>
      <c r="X41" s="93" t="e">
        <f>#REF!*P41*0.01</f>
        <v>#REF!</v>
      </c>
      <c r="Y41" s="97">
        <f t="shared" si="7"/>
        <v>0.39362400000000003</v>
      </c>
      <c r="Z41" s="101"/>
      <c r="AA41" s="101"/>
      <c r="AB41" s="101"/>
      <c r="AC41" s="109">
        <v>0.39362400000000003</v>
      </c>
      <c r="AD41" s="101"/>
      <c r="AE41" s="199"/>
    </row>
    <row r="42" spans="1:31" s="474" customFormat="1" ht="24">
      <c r="A42" s="380">
        <v>28</v>
      </c>
      <c r="B42" s="102" t="s">
        <v>224</v>
      </c>
      <c r="C42" s="105">
        <v>2</v>
      </c>
      <c r="D42" s="97">
        <f t="shared" si="3"/>
        <v>0.2</v>
      </c>
      <c r="E42" s="97">
        <v>0.2</v>
      </c>
      <c r="F42" s="109"/>
      <c r="G42" s="109"/>
      <c r="H42" s="97">
        <v>0</v>
      </c>
      <c r="I42" s="76" t="e">
        <f>E42+#REF!</f>
        <v>#REF!</v>
      </c>
      <c r="J42" s="76" t="e">
        <f>#REF!+#REF!+#REF!+#REF!+#REF!+#REF!</f>
        <v>#REF!</v>
      </c>
      <c r="K42" s="475">
        <v>46.86</v>
      </c>
      <c r="L42" s="475">
        <f t="shared" si="4"/>
        <v>39.830999999999996</v>
      </c>
      <c r="M42" s="475"/>
      <c r="N42" s="475"/>
      <c r="O42" s="475">
        <v>300</v>
      </c>
      <c r="P42" s="101">
        <f t="shared" si="5"/>
        <v>150</v>
      </c>
      <c r="Q42" s="103" t="s">
        <v>229</v>
      </c>
      <c r="R42" s="102" t="s">
        <v>794</v>
      </c>
      <c r="S42" s="103" t="s">
        <v>223</v>
      </c>
      <c r="T42" s="93" t="e">
        <f t="shared" si="8"/>
        <v>#REF!</v>
      </c>
      <c r="U42" s="93" t="e">
        <f>M42*#REF!*1000*10000/1000000000+M42*#REF!*1000*10000/1000000000*1.8</f>
        <v>#REF!</v>
      </c>
      <c r="V42" s="93" t="e">
        <f>N42*#REF!*0.01+N42*#REF!*0.01*1.5</f>
        <v>#REF!</v>
      </c>
      <c r="W42" s="93" t="e">
        <f t="shared" si="6"/>
        <v>#REF!</v>
      </c>
      <c r="X42" s="93" t="e">
        <f>#REF!*P42*0.01</f>
        <v>#REF!</v>
      </c>
      <c r="Y42" s="97">
        <f t="shared" si="7"/>
        <v>0.26241600000000004</v>
      </c>
      <c r="Z42" s="101"/>
      <c r="AA42" s="101"/>
      <c r="AB42" s="101"/>
      <c r="AC42" s="109">
        <v>0.26241600000000004</v>
      </c>
      <c r="AD42" s="101"/>
      <c r="AE42" s="199"/>
    </row>
    <row r="43" spans="1:31" s="474" customFormat="1" ht="24">
      <c r="A43" s="380">
        <v>29</v>
      </c>
      <c r="B43" s="102" t="s">
        <v>224</v>
      </c>
      <c r="C43" s="105">
        <v>2</v>
      </c>
      <c r="D43" s="97">
        <f t="shared" si="3"/>
        <v>0.35</v>
      </c>
      <c r="E43" s="97">
        <v>0.35</v>
      </c>
      <c r="F43" s="109"/>
      <c r="G43" s="109"/>
      <c r="H43" s="97">
        <v>0</v>
      </c>
      <c r="I43" s="76" t="e">
        <f>E43+#REF!</f>
        <v>#REF!</v>
      </c>
      <c r="J43" s="76" t="e">
        <f>#REF!+#REF!+#REF!+#REF!+#REF!+#REF!</f>
        <v>#REF!</v>
      </c>
      <c r="K43" s="475">
        <v>46.86</v>
      </c>
      <c r="L43" s="475">
        <f t="shared" si="4"/>
        <v>39.830999999999996</v>
      </c>
      <c r="M43" s="475"/>
      <c r="N43" s="475"/>
      <c r="O43" s="475">
        <v>300</v>
      </c>
      <c r="P43" s="101">
        <f t="shared" si="5"/>
        <v>150</v>
      </c>
      <c r="Q43" s="103" t="s">
        <v>229</v>
      </c>
      <c r="R43" s="102" t="s">
        <v>795</v>
      </c>
      <c r="S43" s="103" t="s">
        <v>223</v>
      </c>
      <c r="T43" s="93" t="e">
        <f t="shared" si="8"/>
        <v>#REF!</v>
      </c>
      <c r="U43" s="93" t="e">
        <f>M43*#REF!*1000*10000/1000000000+M43*#REF!*1000*10000/1000000000*1.8</f>
        <v>#REF!</v>
      </c>
      <c r="V43" s="93" t="e">
        <f>N43*#REF!*0.01+N43*#REF!*0.01*1.5</f>
        <v>#REF!</v>
      </c>
      <c r="W43" s="93" t="e">
        <f t="shared" si="6"/>
        <v>#REF!</v>
      </c>
      <c r="X43" s="93" t="e">
        <f>#REF!*P43*0.01</f>
        <v>#REF!</v>
      </c>
      <c r="Y43" s="97">
        <f t="shared" si="7"/>
        <v>0.459228</v>
      </c>
      <c r="Z43" s="101"/>
      <c r="AA43" s="101"/>
      <c r="AB43" s="101"/>
      <c r="AC43" s="109">
        <v>0.459228</v>
      </c>
      <c r="AD43" s="101"/>
      <c r="AE43" s="199"/>
    </row>
    <row r="44" spans="1:31" s="474" customFormat="1" ht="24">
      <c r="A44" s="380">
        <v>30</v>
      </c>
      <c r="B44" s="102" t="s">
        <v>224</v>
      </c>
      <c r="C44" s="105">
        <v>2</v>
      </c>
      <c r="D44" s="97">
        <f t="shared" si="3"/>
        <v>0.33</v>
      </c>
      <c r="E44" s="97">
        <v>0.33</v>
      </c>
      <c r="F44" s="109"/>
      <c r="G44" s="109"/>
      <c r="H44" s="97">
        <v>0</v>
      </c>
      <c r="I44" s="76" t="e">
        <f>E44+#REF!</f>
        <v>#REF!</v>
      </c>
      <c r="J44" s="76" t="e">
        <f>#REF!+#REF!+#REF!+#REF!+#REF!+#REF!</f>
        <v>#REF!</v>
      </c>
      <c r="K44" s="475">
        <v>46.86</v>
      </c>
      <c r="L44" s="475">
        <f t="shared" si="4"/>
        <v>39.830999999999996</v>
      </c>
      <c r="M44" s="475"/>
      <c r="N44" s="475"/>
      <c r="O44" s="475">
        <v>300</v>
      </c>
      <c r="P44" s="101">
        <f t="shared" si="5"/>
        <v>150</v>
      </c>
      <c r="Q44" s="103" t="s">
        <v>229</v>
      </c>
      <c r="R44" s="102" t="s">
        <v>796</v>
      </c>
      <c r="S44" s="103" t="s">
        <v>223</v>
      </c>
      <c r="T44" s="93" t="e">
        <f t="shared" si="8"/>
        <v>#REF!</v>
      </c>
      <c r="U44" s="93" t="e">
        <f>M44*#REF!*1000*10000/1000000000+M44*#REF!*1000*10000/1000000000*1.8</f>
        <v>#REF!</v>
      </c>
      <c r="V44" s="93" t="e">
        <f>N44*#REF!*0.01+N44*#REF!*0.01*1.5</f>
        <v>#REF!</v>
      </c>
      <c r="W44" s="93" t="e">
        <f t="shared" si="6"/>
        <v>#REF!</v>
      </c>
      <c r="X44" s="93" t="e">
        <f>#REF!*P44*0.01</f>
        <v>#REF!</v>
      </c>
      <c r="Y44" s="97">
        <f t="shared" si="7"/>
        <v>0.43298640000000005</v>
      </c>
      <c r="Z44" s="101"/>
      <c r="AA44" s="101"/>
      <c r="AB44" s="101"/>
      <c r="AC44" s="109">
        <v>0.43298640000000005</v>
      </c>
      <c r="AD44" s="101"/>
      <c r="AE44" s="199"/>
    </row>
    <row r="45" spans="1:31" s="474" customFormat="1" ht="24">
      <c r="A45" s="380">
        <v>31</v>
      </c>
      <c r="B45" s="102" t="s">
        <v>224</v>
      </c>
      <c r="C45" s="105">
        <v>2</v>
      </c>
      <c r="D45" s="97">
        <f t="shared" si="3"/>
        <v>0.3</v>
      </c>
      <c r="E45" s="97">
        <v>0</v>
      </c>
      <c r="F45" s="109"/>
      <c r="G45" s="109"/>
      <c r="H45" s="97">
        <v>0.3</v>
      </c>
      <c r="I45" s="76" t="e">
        <f>E45+#REF!</f>
        <v>#REF!</v>
      </c>
      <c r="J45" s="76" t="e">
        <f>#REF!+#REF!+#REF!+#REF!+#REF!+#REF!</f>
        <v>#REF!</v>
      </c>
      <c r="K45" s="475">
        <v>46.86</v>
      </c>
      <c r="L45" s="475">
        <f t="shared" si="4"/>
        <v>39.830999999999996</v>
      </c>
      <c r="M45" s="475"/>
      <c r="N45" s="475"/>
      <c r="O45" s="475">
        <v>300</v>
      </c>
      <c r="P45" s="101">
        <f t="shared" si="5"/>
        <v>150</v>
      </c>
      <c r="Q45" s="103" t="s">
        <v>229</v>
      </c>
      <c r="R45" s="102" t="s">
        <v>797</v>
      </c>
      <c r="S45" s="103" t="s">
        <v>223</v>
      </c>
      <c r="T45" s="93" t="e">
        <f t="shared" si="8"/>
        <v>#REF!</v>
      </c>
      <c r="U45" s="93" t="e">
        <f>M45*#REF!*1000*10000/1000000000+M45*#REF!*1000*10000/1000000000*1.8</f>
        <v>#REF!</v>
      </c>
      <c r="V45" s="93" t="e">
        <f>N45*#REF!*0.01+N45*#REF!*0.01*1.5</f>
        <v>#REF!</v>
      </c>
      <c r="W45" s="93" t="e">
        <f t="shared" si="6"/>
        <v>#REF!</v>
      </c>
      <c r="X45" s="93" t="e">
        <f>#REF!*P45*0.01</f>
        <v>#REF!</v>
      </c>
      <c r="Y45" s="97">
        <f t="shared" si="7"/>
        <v>0.9</v>
      </c>
      <c r="Z45" s="101"/>
      <c r="AA45" s="101"/>
      <c r="AB45" s="101"/>
      <c r="AC45" s="109">
        <v>0.9</v>
      </c>
      <c r="AD45" s="101"/>
      <c r="AE45" s="199"/>
    </row>
    <row r="46" spans="1:31" s="474" customFormat="1" ht="24">
      <c r="A46" s="380">
        <v>32</v>
      </c>
      <c r="B46" s="102" t="s">
        <v>224</v>
      </c>
      <c r="C46" s="105">
        <v>2</v>
      </c>
      <c r="D46" s="97">
        <f t="shared" si="3"/>
        <v>0.26</v>
      </c>
      <c r="E46" s="97">
        <v>0.26</v>
      </c>
      <c r="F46" s="109"/>
      <c r="G46" s="109"/>
      <c r="H46" s="97">
        <v>0</v>
      </c>
      <c r="I46" s="76" t="e">
        <f>E46+#REF!</f>
        <v>#REF!</v>
      </c>
      <c r="J46" s="76" t="e">
        <f>#REF!+#REF!+#REF!+#REF!+#REF!+#REF!</f>
        <v>#REF!</v>
      </c>
      <c r="K46" s="475">
        <v>46.86</v>
      </c>
      <c r="L46" s="475">
        <f t="shared" si="4"/>
        <v>39.830999999999996</v>
      </c>
      <c r="M46" s="475"/>
      <c r="N46" s="475"/>
      <c r="O46" s="475">
        <v>300</v>
      </c>
      <c r="P46" s="101">
        <f t="shared" si="5"/>
        <v>150</v>
      </c>
      <c r="Q46" s="103" t="s">
        <v>229</v>
      </c>
      <c r="R46" s="102" t="s">
        <v>798</v>
      </c>
      <c r="S46" s="103" t="s">
        <v>223</v>
      </c>
      <c r="T46" s="93" t="e">
        <f t="shared" si="8"/>
        <v>#REF!</v>
      </c>
      <c r="U46" s="93" t="e">
        <f>M46*#REF!*1000*10000/1000000000+M46*#REF!*1000*10000/1000000000*1.8</f>
        <v>#REF!</v>
      </c>
      <c r="V46" s="93" t="e">
        <f>N46*#REF!*0.01+N46*#REF!*0.01*1.5</f>
        <v>#REF!</v>
      </c>
      <c r="W46" s="93" t="e">
        <f t="shared" si="6"/>
        <v>#REF!</v>
      </c>
      <c r="X46" s="93" t="e">
        <f>#REF!*P46*0.01</f>
        <v>#REF!</v>
      </c>
      <c r="Y46" s="97">
        <f t="shared" si="7"/>
        <v>0.3411408</v>
      </c>
      <c r="Z46" s="101"/>
      <c r="AA46" s="101"/>
      <c r="AB46" s="101"/>
      <c r="AC46" s="109">
        <v>0.3411408</v>
      </c>
      <c r="AD46" s="101"/>
      <c r="AE46" s="199"/>
    </row>
    <row r="47" spans="1:31" s="474" customFormat="1" ht="24">
      <c r="A47" s="380">
        <v>33</v>
      </c>
      <c r="B47" s="102" t="s">
        <v>224</v>
      </c>
      <c r="C47" s="105">
        <v>2</v>
      </c>
      <c r="D47" s="97">
        <f aca="true" t="shared" si="9" ref="D47:D78">E47+F47+G47+H47</f>
        <v>0.05</v>
      </c>
      <c r="E47" s="97">
        <v>0.05</v>
      </c>
      <c r="F47" s="109"/>
      <c r="G47" s="109"/>
      <c r="H47" s="97">
        <v>0</v>
      </c>
      <c r="I47" s="76" t="e">
        <f>E47+#REF!</f>
        <v>#REF!</v>
      </c>
      <c r="J47" s="76" t="e">
        <f>#REF!+#REF!+#REF!+#REF!+#REF!+#REF!</f>
        <v>#REF!</v>
      </c>
      <c r="K47" s="475">
        <v>46.86</v>
      </c>
      <c r="L47" s="475">
        <f t="shared" si="4"/>
        <v>39.830999999999996</v>
      </c>
      <c r="M47" s="475"/>
      <c r="N47" s="475"/>
      <c r="O47" s="475">
        <v>300</v>
      </c>
      <c r="P47" s="101">
        <f t="shared" si="5"/>
        <v>150</v>
      </c>
      <c r="Q47" s="103" t="s">
        <v>229</v>
      </c>
      <c r="R47" s="102" t="s">
        <v>799</v>
      </c>
      <c r="S47" s="103" t="s">
        <v>223</v>
      </c>
      <c r="T47" s="93" t="e">
        <f t="shared" si="8"/>
        <v>#REF!</v>
      </c>
      <c r="U47" s="93" t="e">
        <f>M47*#REF!*1000*10000/1000000000+M47*#REF!*1000*10000/1000000000*1.8</f>
        <v>#REF!</v>
      </c>
      <c r="V47" s="93" t="e">
        <f>N47*#REF!*0.01+N47*#REF!*0.01*1.5</f>
        <v>#REF!</v>
      </c>
      <c r="W47" s="93" t="e">
        <f t="shared" si="6"/>
        <v>#REF!</v>
      </c>
      <c r="X47" s="93" t="e">
        <f>#REF!*P47*0.01</f>
        <v>#REF!</v>
      </c>
      <c r="Y47" s="97">
        <f t="shared" si="7"/>
        <v>0.06560400000000001</v>
      </c>
      <c r="Z47" s="101"/>
      <c r="AA47" s="101"/>
      <c r="AB47" s="101"/>
      <c r="AC47" s="109">
        <v>0.06560400000000001</v>
      </c>
      <c r="AD47" s="101"/>
      <c r="AE47" s="199"/>
    </row>
    <row r="48" spans="1:31" s="474" customFormat="1" ht="24">
      <c r="A48" s="380">
        <v>34</v>
      </c>
      <c r="B48" s="102" t="s">
        <v>224</v>
      </c>
      <c r="C48" s="105">
        <v>2</v>
      </c>
      <c r="D48" s="97">
        <f t="shared" si="9"/>
        <v>0.30000000000000004</v>
      </c>
      <c r="E48" s="97">
        <v>0.1</v>
      </c>
      <c r="F48" s="93"/>
      <c r="G48" s="93"/>
      <c r="H48" s="97">
        <v>0.2</v>
      </c>
      <c r="I48" s="76" t="e">
        <f>E48+#REF!</f>
        <v>#REF!</v>
      </c>
      <c r="J48" s="76" t="e">
        <f>#REF!+#REF!+#REF!+#REF!+#REF!+#REF!</f>
        <v>#REF!</v>
      </c>
      <c r="K48" s="475">
        <v>27.3</v>
      </c>
      <c r="L48" s="475">
        <f t="shared" si="4"/>
        <v>23.205</v>
      </c>
      <c r="M48" s="475"/>
      <c r="N48" s="475"/>
      <c r="O48" s="475">
        <v>150</v>
      </c>
      <c r="P48" s="101">
        <f t="shared" si="5"/>
        <v>75</v>
      </c>
      <c r="Q48" s="101" t="s">
        <v>230</v>
      </c>
      <c r="R48" s="102" t="s">
        <v>800</v>
      </c>
      <c r="S48" s="103" t="s">
        <v>223</v>
      </c>
      <c r="T48" s="93" t="e">
        <f t="shared" si="8"/>
        <v>#REF!</v>
      </c>
      <c r="U48" s="93" t="e">
        <f>M48*#REF!*1000*10000/1000000000+M48*#REF!*1000*10000/1000000000*1.8</f>
        <v>#REF!</v>
      </c>
      <c r="V48" s="93" t="e">
        <f>N48*#REF!*0.01+N48*#REF!*0.01*1.5</f>
        <v>#REF!</v>
      </c>
      <c r="W48" s="93" t="e">
        <f t="shared" si="6"/>
        <v>#REF!</v>
      </c>
      <c r="X48" s="93" t="e">
        <f>#REF!*P48*0.01</f>
        <v>#REF!</v>
      </c>
      <c r="Y48" s="97">
        <f t="shared" si="7"/>
        <v>0.07644000000000002</v>
      </c>
      <c r="Z48" s="101"/>
      <c r="AA48" s="101"/>
      <c r="AB48" s="101"/>
      <c r="AC48" s="109">
        <v>0.07644000000000002</v>
      </c>
      <c r="AD48" s="101"/>
      <c r="AE48" s="199"/>
    </row>
    <row r="49" spans="1:31" s="474" customFormat="1" ht="24">
      <c r="A49" s="380">
        <v>35</v>
      </c>
      <c r="B49" s="102" t="s">
        <v>224</v>
      </c>
      <c r="C49" s="105">
        <v>2</v>
      </c>
      <c r="D49" s="97">
        <f t="shared" si="9"/>
        <v>0.1</v>
      </c>
      <c r="E49" s="97">
        <v>0.1</v>
      </c>
      <c r="F49" s="93"/>
      <c r="G49" s="93"/>
      <c r="H49" s="97">
        <v>0</v>
      </c>
      <c r="I49" s="76" t="e">
        <f>E49+#REF!</f>
        <v>#REF!</v>
      </c>
      <c r="J49" s="76" t="e">
        <f>#REF!+#REF!+#REF!+#REF!+#REF!+#REF!</f>
        <v>#REF!</v>
      </c>
      <c r="K49" s="475">
        <v>27.3</v>
      </c>
      <c r="L49" s="475">
        <f t="shared" si="4"/>
        <v>23.205</v>
      </c>
      <c r="M49" s="475"/>
      <c r="N49" s="475"/>
      <c r="O49" s="475">
        <v>150</v>
      </c>
      <c r="P49" s="101">
        <f t="shared" si="5"/>
        <v>75</v>
      </c>
      <c r="Q49" s="101" t="s">
        <v>230</v>
      </c>
      <c r="R49" s="102" t="s">
        <v>801</v>
      </c>
      <c r="S49" s="103" t="s">
        <v>231</v>
      </c>
      <c r="T49" s="93" t="e">
        <f t="shared" si="8"/>
        <v>#REF!</v>
      </c>
      <c r="U49" s="93" t="e">
        <f>M49*#REF!*1000*10000/1000000000+M49*#REF!*1000*10000/1000000000*1.8</f>
        <v>#REF!</v>
      </c>
      <c r="V49" s="93" t="e">
        <f>N49*#REF!*0.01+N49*#REF!*0.01*1.5</f>
        <v>#REF!</v>
      </c>
      <c r="W49" s="93" t="e">
        <f t="shared" si="6"/>
        <v>#REF!</v>
      </c>
      <c r="X49" s="93" t="e">
        <f>#REF!*P49*0.01</f>
        <v>#REF!</v>
      </c>
      <c r="Y49" s="97">
        <f t="shared" si="7"/>
        <v>0.07644000000000002</v>
      </c>
      <c r="Z49" s="101"/>
      <c r="AA49" s="101"/>
      <c r="AB49" s="101"/>
      <c r="AC49" s="109">
        <v>0.07644000000000002</v>
      </c>
      <c r="AD49" s="101"/>
      <c r="AE49" s="199"/>
    </row>
    <row r="50" spans="1:31" s="474" customFormat="1" ht="24">
      <c r="A50" s="380">
        <v>36</v>
      </c>
      <c r="B50" s="102" t="s">
        <v>224</v>
      </c>
      <c r="C50" s="105">
        <v>2</v>
      </c>
      <c r="D50" s="97">
        <f t="shared" si="9"/>
        <v>0.16</v>
      </c>
      <c r="E50" s="97">
        <v>0.06</v>
      </c>
      <c r="F50" s="93"/>
      <c r="G50" s="93"/>
      <c r="H50" s="97">
        <v>0.1</v>
      </c>
      <c r="I50" s="76" t="e">
        <f>E50+#REF!</f>
        <v>#REF!</v>
      </c>
      <c r="J50" s="76" t="e">
        <f>#REF!+#REF!+#REF!+#REF!+#REF!+#REF!</f>
        <v>#REF!</v>
      </c>
      <c r="K50" s="475">
        <v>27.3</v>
      </c>
      <c r="L50" s="475">
        <f t="shared" si="4"/>
        <v>23.205</v>
      </c>
      <c r="M50" s="475"/>
      <c r="N50" s="475"/>
      <c r="O50" s="475">
        <v>150</v>
      </c>
      <c r="P50" s="101">
        <f t="shared" si="5"/>
        <v>75</v>
      </c>
      <c r="Q50" s="101" t="s">
        <v>230</v>
      </c>
      <c r="R50" s="102" t="s">
        <v>802</v>
      </c>
      <c r="S50" s="103" t="s">
        <v>684</v>
      </c>
      <c r="T50" s="93" t="e">
        <f t="shared" si="8"/>
        <v>#REF!</v>
      </c>
      <c r="U50" s="93" t="e">
        <f>M50*#REF!*1000*10000/1000000000+M50*#REF!*1000*10000/1000000000*1.8</f>
        <v>#REF!</v>
      </c>
      <c r="V50" s="93" t="e">
        <f>N50*#REF!*0.01+N50*#REF!*0.01*1.5</f>
        <v>#REF!</v>
      </c>
      <c r="W50" s="93" t="e">
        <f t="shared" si="6"/>
        <v>#REF!</v>
      </c>
      <c r="X50" s="93" t="e">
        <f>#REF!*P50*0.01</f>
        <v>#REF!</v>
      </c>
      <c r="Y50" s="97">
        <f t="shared" si="7"/>
        <v>0.19586399999999998</v>
      </c>
      <c r="Z50" s="101"/>
      <c r="AA50" s="101"/>
      <c r="AB50" s="101"/>
      <c r="AC50" s="109">
        <v>0.19586399999999998</v>
      </c>
      <c r="AD50" s="101"/>
      <c r="AE50" s="199"/>
    </row>
    <row r="51" spans="1:31" s="474" customFormat="1" ht="24">
      <c r="A51" s="380">
        <v>37</v>
      </c>
      <c r="B51" s="102" t="s">
        <v>224</v>
      </c>
      <c r="C51" s="105">
        <v>2</v>
      </c>
      <c r="D51" s="97">
        <f t="shared" si="9"/>
        <v>0.03</v>
      </c>
      <c r="E51" s="97">
        <v>0</v>
      </c>
      <c r="F51" s="107"/>
      <c r="G51" s="106"/>
      <c r="H51" s="97">
        <v>0.03</v>
      </c>
      <c r="I51" s="76" t="e">
        <f>E51+#REF!</f>
        <v>#REF!</v>
      </c>
      <c r="J51" s="76" t="e">
        <f>#REF!+#REF!+#REF!+#REF!+#REF!+#REF!</f>
        <v>#REF!</v>
      </c>
      <c r="K51" s="475">
        <v>42.6</v>
      </c>
      <c r="L51" s="475">
        <f t="shared" si="4"/>
        <v>36.21</v>
      </c>
      <c r="M51" s="475"/>
      <c r="N51" s="475"/>
      <c r="O51" s="475">
        <v>150</v>
      </c>
      <c r="P51" s="101">
        <f t="shared" si="5"/>
        <v>75</v>
      </c>
      <c r="Q51" s="108" t="s">
        <v>232</v>
      </c>
      <c r="R51" s="102" t="s">
        <v>1291</v>
      </c>
      <c r="S51" s="104" t="s">
        <v>223</v>
      </c>
      <c r="T51" s="93" t="e">
        <f t="shared" si="8"/>
        <v>#REF!</v>
      </c>
      <c r="U51" s="93" t="e">
        <f>M51*#REF!*1000*10000/1000000000+M51*#REF!*1000*10000/1000000000*1.8</f>
        <v>#REF!</v>
      </c>
      <c r="V51" s="93" t="e">
        <f>N51*#REF!*0.01+N51*#REF!*0.01*1.5</f>
        <v>#REF!</v>
      </c>
      <c r="W51" s="93" t="e">
        <f t="shared" si="6"/>
        <v>#REF!</v>
      </c>
      <c r="X51" s="93" t="e">
        <f>#REF!*P51*0.01</f>
        <v>#REF!</v>
      </c>
      <c r="Y51" s="97">
        <f t="shared" si="7"/>
        <v>0.035784</v>
      </c>
      <c r="Z51" s="101"/>
      <c r="AA51" s="101"/>
      <c r="AB51" s="101"/>
      <c r="AC51" s="109">
        <v>0.035784</v>
      </c>
      <c r="AD51" s="101"/>
      <c r="AE51" s="199"/>
    </row>
    <row r="52" spans="1:31" s="474" customFormat="1" ht="24">
      <c r="A52" s="380">
        <v>38</v>
      </c>
      <c r="B52" s="102" t="s">
        <v>224</v>
      </c>
      <c r="C52" s="105">
        <v>2</v>
      </c>
      <c r="D52" s="97">
        <f t="shared" si="9"/>
        <v>0.12</v>
      </c>
      <c r="E52" s="97">
        <v>0</v>
      </c>
      <c r="F52" s="107"/>
      <c r="G52" s="106"/>
      <c r="H52" s="97">
        <v>0.12</v>
      </c>
      <c r="I52" s="76" t="e">
        <f>E52+#REF!</f>
        <v>#REF!</v>
      </c>
      <c r="J52" s="76" t="e">
        <f>#REF!+#REF!+#REF!+#REF!+#REF!+#REF!</f>
        <v>#REF!</v>
      </c>
      <c r="K52" s="475">
        <v>42.6</v>
      </c>
      <c r="L52" s="475">
        <f t="shared" si="4"/>
        <v>36.21</v>
      </c>
      <c r="M52" s="475"/>
      <c r="N52" s="475"/>
      <c r="O52" s="475">
        <v>150</v>
      </c>
      <c r="P52" s="101">
        <f t="shared" si="5"/>
        <v>75</v>
      </c>
      <c r="Q52" s="108" t="s">
        <v>232</v>
      </c>
      <c r="R52" s="102" t="s">
        <v>1292</v>
      </c>
      <c r="S52" s="104" t="s">
        <v>223</v>
      </c>
      <c r="T52" s="93" t="e">
        <f t="shared" si="8"/>
        <v>#REF!</v>
      </c>
      <c r="U52" s="93" t="e">
        <f>M52*#REF!*1000*10000/1000000000+M52*#REF!*1000*10000/1000000000*1.8</f>
        <v>#REF!</v>
      </c>
      <c r="V52" s="93" t="e">
        <f>N52*#REF!*0.01+N52*#REF!*0.01*1.5</f>
        <v>#REF!</v>
      </c>
      <c r="W52" s="93" t="e">
        <f t="shared" si="6"/>
        <v>#REF!</v>
      </c>
      <c r="X52" s="93" t="e">
        <f>#REF!*P52*0.01</f>
        <v>#REF!</v>
      </c>
      <c r="Y52" s="97">
        <f t="shared" si="7"/>
        <v>0.143136</v>
      </c>
      <c r="Z52" s="101"/>
      <c r="AA52" s="101"/>
      <c r="AB52" s="101"/>
      <c r="AC52" s="109">
        <v>0.143136</v>
      </c>
      <c r="AD52" s="101"/>
      <c r="AE52" s="199"/>
    </row>
    <row r="53" spans="1:31" s="474" customFormat="1" ht="24">
      <c r="A53" s="380">
        <v>39</v>
      </c>
      <c r="B53" s="102" t="s">
        <v>224</v>
      </c>
      <c r="C53" s="105">
        <v>2</v>
      </c>
      <c r="D53" s="97">
        <f t="shared" si="9"/>
        <v>0.12</v>
      </c>
      <c r="E53" s="97">
        <v>0</v>
      </c>
      <c r="F53" s="107"/>
      <c r="G53" s="106"/>
      <c r="H53" s="97">
        <v>0.12</v>
      </c>
      <c r="I53" s="76" t="e">
        <f>E53+#REF!</f>
        <v>#REF!</v>
      </c>
      <c r="J53" s="76" t="e">
        <f>#REF!+#REF!+#REF!+#REF!+#REF!+#REF!</f>
        <v>#REF!</v>
      </c>
      <c r="K53" s="475">
        <v>42.6</v>
      </c>
      <c r="L53" s="475">
        <f t="shared" si="4"/>
        <v>36.21</v>
      </c>
      <c r="M53" s="475"/>
      <c r="N53" s="475"/>
      <c r="O53" s="475">
        <v>150</v>
      </c>
      <c r="P53" s="101">
        <f t="shared" si="5"/>
        <v>75</v>
      </c>
      <c r="Q53" s="108" t="s">
        <v>232</v>
      </c>
      <c r="R53" s="102" t="s">
        <v>803</v>
      </c>
      <c r="S53" s="104" t="s">
        <v>223</v>
      </c>
      <c r="T53" s="93" t="e">
        <f t="shared" si="8"/>
        <v>#REF!</v>
      </c>
      <c r="U53" s="93" t="e">
        <f>M53*#REF!*1000*10000/1000000000+M53*#REF!*1000*10000/1000000000*1.8</f>
        <v>#REF!</v>
      </c>
      <c r="V53" s="93" t="e">
        <f>N53*#REF!*0.01+N53*#REF!*0.01*1.5</f>
        <v>#REF!</v>
      </c>
      <c r="W53" s="93" t="e">
        <f t="shared" si="6"/>
        <v>#REF!</v>
      </c>
      <c r="X53" s="93" t="e">
        <f>#REF!*P53*0.01</f>
        <v>#REF!</v>
      </c>
      <c r="Y53" s="97">
        <f t="shared" si="7"/>
        <v>0.143136</v>
      </c>
      <c r="Z53" s="101"/>
      <c r="AA53" s="101"/>
      <c r="AB53" s="101"/>
      <c r="AC53" s="109">
        <v>0.143136</v>
      </c>
      <c r="AD53" s="101"/>
      <c r="AE53" s="199"/>
    </row>
    <row r="54" spans="1:31" s="474" customFormat="1" ht="24">
      <c r="A54" s="380">
        <v>40</v>
      </c>
      <c r="B54" s="102" t="s">
        <v>224</v>
      </c>
      <c r="C54" s="105">
        <v>2</v>
      </c>
      <c r="D54" s="97">
        <f t="shared" si="9"/>
        <v>0.75</v>
      </c>
      <c r="E54" s="97">
        <v>0.6</v>
      </c>
      <c r="F54" s="97"/>
      <c r="G54" s="97"/>
      <c r="H54" s="97">
        <v>0.15</v>
      </c>
      <c r="I54" s="76" t="e">
        <f>E54+#REF!</f>
        <v>#REF!</v>
      </c>
      <c r="J54" s="76" t="e">
        <f>#REF!+#REF!+#REF!+#REF!+#REF!+#REF!</f>
        <v>#REF!</v>
      </c>
      <c r="K54" s="475">
        <v>42.6</v>
      </c>
      <c r="L54" s="475">
        <f t="shared" si="4"/>
        <v>36.21</v>
      </c>
      <c r="M54" s="475"/>
      <c r="N54" s="475">
        <v>5</v>
      </c>
      <c r="O54" s="475">
        <v>150</v>
      </c>
      <c r="P54" s="101">
        <f t="shared" si="5"/>
        <v>75</v>
      </c>
      <c r="Q54" s="105" t="s">
        <v>17</v>
      </c>
      <c r="R54" s="102" t="s">
        <v>804</v>
      </c>
      <c r="S54" s="103" t="s">
        <v>223</v>
      </c>
      <c r="T54" s="93" t="e">
        <f t="shared" si="8"/>
        <v>#REF!</v>
      </c>
      <c r="U54" s="93" t="e">
        <f>M54*#REF!*1000*10000/1000000000+M54*#REF!*1000*10000/1000000000*1.8</f>
        <v>#REF!</v>
      </c>
      <c r="V54" s="93" t="e">
        <f>N54*#REF!*0.01+N54*#REF!*0.01*1.5</f>
        <v>#REF!</v>
      </c>
      <c r="W54" s="93" t="e">
        <f t="shared" si="6"/>
        <v>#REF!</v>
      </c>
      <c r="X54" s="93" t="e">
        <f>#REF!*P54*0.01</f>
        <v>#REF!</v>
      </c>
      <c r="Y54" s="97">
        <f t="shared" si="7"/>
        <v>0.73443</v>
      </c>
      <c r="Z54" s="101"/>
      <c r="AA54" s="101"/>
      <c r="AB54" s="101"/>
      <c r="AC54" s="109">
        <v>0.73443</v>
      </c>
      <c r="AD54" s="101"/>
      <c r="AE54" s="199"/>
    </row>
    <row r="55" spans="1:31" s="474" customFormat="1" ht="24">
      <c r="A55" s="380">
        <v>41</v>
      </c>
      <c r="B55" s="102" t="s">
        <v>224</v>
      </c>
      <c r="C55" s="105">
        <v>2</v>
      </c>
      <c r="D55" s="97">
        <f t="shared" si="9"/>
        <v>0.5</v>
      </c>
      <c r="E55" s="97">
        <v>0.5</v>
      </c>
      <c r="F55" s="93"/>
      <c r="G55" s="93"/>
      <c r="H55" s="97">
        <v>0</v>
      </c>
      <c r="I55" s="76" t="e">
        <f>E55+#REF!</f>
        <v>#REF!</v>
      </c>
      <c r="J55" s="76" t="e">
        <f>#REF!+#REF!+#REF!+#REF!+#REF!+#REF!</f>
        <v>#REF!</v>
      </c>
      <c r="K55" s="475">
        <v>42.6</v>
      </c>
      <c r="L55" s="475">
        <f t="shared" si="4"/>
        <v>36.21</v>
      </c>
      <c r="M55" s="475"/>
      <c r="N55" s="475"/>
      <c r="O55" s="475">
        <v>150</v>
      </c>
      <c r="P55" s="101">
        <f t="shared" si="5"/>
        <v>75</v>
      </c>
      <c r="Q55" s="101" t="s">
        <v>233</v>
      </c>
      <c r="R55" s="102" t="s">
        <v>805</v>
      </c>
      <c r="S55" s="103" t="s">
        <v>223</v>
      </c>
      <c r="T55" s="93" t="e">
        <f t="shared" si="8"/>
        <v>#REF!</v>
      </c>
      <c r="U55" s="93" t="e">
        <f>M55*#REF!*1000*10000/1000000000+M55*#REF!*1000*10000/1000000000*1.8</f>
        <v>#REF!</v>
      </c>
      <c r="V55" s="93" t="e">
        <f>N55*#REF!*0.01+N55*#REF!*0.01*1.5</f>
        <v>#REF!</v>
      </c>
      <c r="W55" s="93" t="e">
        <f t="shared" si="6"/>
        <v>#REF!</v>
      </c>
      <c r="X55" s="93" t="e">
        <f>#REF!*P55*0.01</f>
        <v>#REF!</v>
      </c>
      <c r="Y55" s="97">
        <f t="shared" si="7"/>
        <v>0.5964</v>
      </c>
      <c r="Z55" s="101"/>
      <c r="AA55" s="101"/>
      <c r="AB55" s="101"/>
      <c r="AC55" s="109">
        <v>0.5964</v>
      </c>
      <c r="AD55" s="101"/>
      <c r="AE55" s="199"/>
    </row>
    <row r="56" spans="1:31" s="474" customFormat="1" ht="24">
      <c r="A56" s="380">
        <v>42</v>
      </c>
      <c r="B56" s="102" t="s">
        <v>224</v>
      </c>
      <c r="C56" s="105">
        <v>2</v>
      </c>
      <c r="D56" s="97">
        <f t="shared" si="9"/>
        <v>0.06</v>
      </c>
      <c r="E56" s="97">
        <v>0.06</v>
      </c>
      <c r="F56" s="93"/>
      <c r="G56" s="93"/>
      <c r="H56" s="97">
        <v>0</v>
      </c>
      <c r="I56" s="76" t="e">
        <f>E56+#REF!</f>
        <v>#REF!</v>
      </c>
      <c r="J56" s="76" t="e">
        <f>#REF!+#REF!+#REF!+#REF!+#REF!+#REF!</f>
        <v>#REF!</v>
      </c>
      <c r="K56" s="475">
        <v>42.6</v>
      </c>
      <c r="L56" s="475">
        <f t="shared" si="4"/>
        <v>36.21</v>
      </c>
      <c r="M56" s="475"/>
      <c r="N56" s="475"/>
      <c r="O56" s="475">
        <v>150</v>
      </c>
      <c r="P56" s="101">
        <f t="shared" si="5"/>
        <v>75</v>
      </c>
      <c r="Q56" s="101" t="s">
        <v>233</v>
      </c>
      <c r="R56" s="102" t="s">
        <v>806</v>
      </c>
      <c r="S56" s="103" t="s">
        <v>234</v>
      </c>
      <c r="T56" s="93" t="e">
        <f t="shared" si="8"/>
        <v>#REF!</v>
      </c>
      <c r="U56" s="93" t="e">
        <f>M56*#REF!*1000*10000/1000000000+M56*#REF!*1000*10000/1000000000*1.8</f>
        <v>#REF!</v>
      </c>
      <c r="V56" s="93" t="e">
        <f>N56*#REF!*0.01+N56*#REF!*0.01*1.5</f>
        <v>#REF!</v>
      </c>
      <c r="W56" s="93" t="e">
        <f t="shared" si="6"/>
        <v>#REF!</v>
      </c>
      <c r="X56" s="93" t="e">
        <f>#REF!*P56*0.01</f>
        <v>#REF!</v>
      </c>
      <c r="Y56" s="97">
        <f t="shared" si="7"/>
        <v>0.071568</v>
      </c>
      <c r="Z56" s="101"/>
      <c r="AA56" s="101"/>
      <c r="AB56" s="101"/>
      <c r="AC56" s="109">
        <v>0.071568</v>
      </c>
      <c r="AD56" s="101"/>
      <c r="AE56" s="199"/>
    </row>
    <row r="57" spans="1:31" s="474" customFormat="1" ht="24">
      <c r="A57" s="380">
        <v>43</v>
      </c>
      <c r="B57" s="102" t="s">
        <v>224</v>
      </c>
      <c r="C57" s="105">
        <v>2</v>
      </c>
      <c r="D57" s="97">
        <f t="shared" si="9"/>
        <v>0.12</v>
      </c>
      <c r="E57" s="97">
        <v>0</v>
      </c>
      <c r="F57" s="93"/>
      <c r="G57" s="93"/>
      <c r="H57" s="97">
        <v>0.12</v>
      </c>
      <c r="I57" s="76" t="e">
        <f>E57+#REF!</f>
        <v>#REF!</v>
      </c>
      <c r="J57" s="76" t="e">
        <f>#REF!+#REF!+#REF!+#REF!+#REF!+#REF!</f>
        <v>#REF!</v>
      </c>
      <c r="K57" s="475">
        <v>42.6</v>
      </c>
      <c r="L57" s="475">
        <f t="shared" si="4"/>
        <v>36.21</v>
      </c>
      <c r="M57" s="475"/>
      <c r="N57" s="475"/>
      <c r="O57" s="475">
        <v>150</v>
      </c>
      <c r="P57" s="101">
        <f t="shared" si="5"/>
        <v>75</v>
      </c>
      <c r="Q57" s="101" t="s">
        <v>235</v>
      </c>
      <c r="R57" s="102" t="s">
        <v>807</v>
      </c>
      <c r="S57" s="103" t="s">
        <v>223</v>
      </c>
      <c r="T57" s="93" t="e">
        <f t="shared" si="8"/>
        <v>#REF!</v>
      </c>
      <c r="U57" s="93" t="e">
        <f>M57*#REF!*1000*10000/1000000000+M57*#REF!*1000*10000/1000000000*1.8</f>
        <v>#REF!</v>
      </c>
      <c r="V57" s="93" t="e">
        <f>N57*#REF!*0.01+N57*#REF!*0.01*1.5</f>
        <v>#REF!</v>
      </c>
      <c r="W57" s="93" t="e">
        <f t="shared" si="6"/>
        <v>#REF!</v>
      </c>
      <c r="X57" s="93" t="e">
        <f>#REF!*P57*0.01</f>
        <v>#REF!</v>
      </c>
      <c r="Y57" s="97">
        <f>Z57+AA57+AD57+AC57+AB57</f>
        <v>0.143136</v>
      </c>
      <c r="Z57" s="101"/>
      <c r="AA57" s="101"/>
      <c r="AB57" s="101"/>
      <c r="AC57" s="109">
        <v>0.143136</v>
      </c>
      <c r="AD57" s="101"/>
      <c r="AE57" s="199"/>
    </row>
    <row r="58" spans="1:31" s="474" customFormat="1" ht="24">
      <c r="A58" s="380">
        <v>44</v>
      </c>
      <c r="B58" s="102" t="s">
        <v>224</v>
      </c>
      <c r="C58" s="105">
        <v>2</v>
      </c>
      <c r="D58" s="97">
        <f t="shared" si="9"/>
        <v>0.19</v>
      </c>
      <c r="E58" s="97">
        <v>0.09</v>
      </c>
      <c r="F58" s="107"/>
      <c r="G58" s="106"/>
      <c r="H58" s="97">
        <v>0.1</v>
      </c>
      <c r="I58" s="76" t="e">
        <f>E58+#REF!</f>
        <v>#REF!</v>
      </c>
      <c r="J58" s="76" t="e">
        <f>#REF!+#REF!+#REF!+#REF!+#REF!+#REF!</f>
        <v>#REF!</v>
      </c>
      <c r="K58" s="475">
        <v>42.6</v>
      </c>
      <c r="L58" s="475">
        <f t="shared" si="4"/>
        <v>36.21</v>
      </c>
      <c r="M58" s="475"/>
      <c r="N58" s="475"/>
      <c r="O58" s="475">
        <v>150</v>
      </c>
      <c r="P58" s="101">
        <f t="shared" si="5"/>
        <v>75</v>
      </c>
      <c r="Q58" s="108" t="s">
        <v>236</v>
      </c>
      <c r="R58" s="102" t="s">
        <v>808</v>
      </c>
      <c r="S58" s="104" t="s">
        <v>223</v>
      </c>
      <c r="T58" s="93" t="e">
        <f t="shared" si="8"/>
        <v>#REF!</v>
      </c>
      <c r="U58" s="93" t="e">
        <f>M58*#REF!*1000*10000/1000000000+M58*#REF!*1000*10000/1000000000*1.8</f>
        <v>#REF!</v>
      </c>
      <c r="V58" s="93" t="e">
        <f>N58*#REF!*0.01+N58*#REF!*0.01*1.5</f>
        <v>#REF!</v>
      </c>
      <c r="W58" s="93" t="e">
        <f t="shared" si="6"/>
        <v>#REF!</v>
      </c>
      <c r="X58" s="93" t="e">
        <f>#REF!*P58*0.01</f>
        <v>#REF!</v>
      </c>
      <c r="Y58" s="97">
        <f t="shared" si="7"/>
        <v>0.22663200000000006</v>
      </c>
      <c r="Z58" s="101"/>
      <c r="AA58" s="101"/>
      <c r="AB58" s="101"/>
      <c r="AC58" s="109">
        <v>0.22663200000000006</v>
      </c>
      <c r="AD58" s="101"/>
      <c r="AE58" s="199"/>
    </row>
    <row r="59" spans="1:31" s="474" customFormat="1" ht="36">
      <c r="A59" s="380">
        <v>45</v>
      </c>
      <c r="B59" s="102" t="s">
        <v>224</v>
      </c>
      <c r="C59" s="105">
        <v>2</v>
      </c>
      <c r="D59" s="97">
        <f t="shared" si="9"/>
        <v>0.4</v>
      </c>
      <c r="E59" s="97">
        <v>0.1</v>
      </c>
      <c r="F59" s="107"/>
      <c r="G59" s="106"/>
      <c r="H59" s="97">
        <v>0.3</v>
      </c>
      <c r="I59" s="76" t="e">
        <f>E59+#REF!</f>
        <v>#REF!</v>
      </c>
      <c r="J59" s="76" t="e">
        <f>#REF!+#REF!+#REF!+#REF!+#REF!+#REF!</f>
        <v>#REF!</v>
      </c>
      <c r="K59" s="475">
        <v>42.6</v>
      </c>
      <c r="L59" s="475">
        <f t="shared" si="4"/>
        <v>36.21</v>
      </c>
      <c r="M59" s="475"/>
      <c r="N59" s="475"/>
      <c r="O59" s="475">
        <v>150</v>
      </c>
      <c r="P59" s="101">
        <f t="shared" si="5"/>
        <v>75</v>
      </c>
      <c r="Q59" s="108" t="s">
        <v>236</v>
      </c>
      <c r="R59" s="102" t="s">
        <v>809</v>
      </c>
      <c r="S59" s="104" t="s">
        <v>237</v>
      </c>
      <c r="T59" s="93" t="e">
        <f t="shared" si="8"/>
        <v>#REF!</v>
      </c>
      <c r="U59" s="93" t="e">
        <f>M59*#REF!*1000*10000/1000000000+M59*#REF!*1000*10000/1000000000*1.8</f>
        <v>#REF!</v>
      </c>
      <c r="V59" s="93" t="e">
        <f>N59*#REF!*0.01+N59*#REF!*0.01*1.5</f>
        <v>#REF!</v>
      </c>
      <c r="W59" s="93" t="e">
        <f t="shared" si="6"/>
        <v>#REF!</v>
      </c>
      <c r="X59" s="93" t="e">
        <f>#REF!*P59*0.01</f>
        <v>#REF!</v>
      </c>
      <c r="Y59" s="97">
        <f t="shared" si="7"/>
        <v>0.4771200000000001</v>
      </c>
      <c r="Z59" s="101"/>
      <c r="AA59" s="101"/>
      <c r="AB59" s="101"/>
      <c r="AC59" s="109">
        <v>0.4771200000000001</v>
      </c>
      <c r="AD59" s="101"/>
      <c r="AE59" s="199"/>
    </row>
    <row r="60" spans="1:31" s="474" customFormat="1" ht="24">
      <c r="A60" s="380">
        <v>46</v>
      </c>
      <c r="B60" s="102" t="s">
        <v>224</v>
      </c>
      <c r="C60" s="105">
        <v>2</v>
      </c>
      <c r="D60" s="97">
        <f t="shared" si="9"/>
        <v>0.15</v>
      </c>
      <c r="E60" s="97">
        <v>0.15</v>
      </c>
      <c r="F60" s="107"/>
      <c r="G60" s="106"/>
      <c r="H60" s="97">
        <v>0</v>
      </c>
      <c r="I60" s="76" t="e">
        <f>E60+#REF!</f>
        <v>#REF!</v>
      </c>
      <c r="J60" s="76" t="e">
        <f>#REF!+#REF!+#REF!+#REF!+#REF!+#REF!</f>
        <v>#REF!</v>
      </c>
      <c r="K60" s="475">
        <v>42.6</v>
      </c>
      <c r="L60" s="475">
        <f t="shared" si="4"/>
        <v>36.21</v>
      </c>
      <c r="M60" s="475"/>
      <c r="N60" s="475"/>
      <c r="O60" s="475">
        <v>150</v>
      </c>
      <c r="P60" s="101">
        <f t="shared" si="5"/>
        <v>75</v>
      </c>
      <c r="Q60" s="108" t="s">
        <v>236</v>
      </c>
      <c r="R60" s="102" t="s">
        <v>810</v>
      </c>
      <c r="S60" s="104" t="s">
        <v>237</v>
      </c>
      <c r="T60" s="93" t="e">
        <f t="shared" si="8"/>
        <v>#REF!</v>
      </c>
      <c r="U60" s="93" t="e">
        <f>M60*#REF!*1000*10000/1000000000+M60*#REF!*1000*10000/1000000000*1.8</f>
        <v>#REF!</v>
      </c>
      <c r="V60" s="93" t="e">
        <f>N60*#REF!*0.01+N60*#REF!*0.01*1.5</f>
        <v>#REF!</v>
      </c>
      <c r="W60" s="93" t="e">
        <f t="shared" si="6"/>
        <v>#REF!</v>
      </c>
      <c r="X60" s="93" t="e">
        <f>#REF!*P60*0.01</f>
        <v>#REF!</v>
      </c>
      <c r="Y60" s="97">
        <f t="shared" si="7"/>
        <v>0.17892</v>
      </c>
      <c r="Z60" s="101"/>
      <c r="AA60" s="101"/>
      <c r="AB60" s="101"/>
      <c r="AC60" s="109">
        <v>0.17892</v>
      </c>
      <c r="AD60" s="101"/>
      <c r="AE60" s="199"/>
    </row>
    <row r="61" spans="1:31" s="474" customFormat="1" ht="24">
      <c r="A61" s="380">
        <v>47</v>
      </c>
      <c r="B61" s="102" t="s">
        <v>224</v>
      </c>
      <c r="C61" s="105">
        <v>2</v>
      </c>
      <c r="D61" s="97">
        <f t="shared" si="9"/>
        <v>0.19</v>
      </c>
      <c r="E61" s="97">
        <v>0.05</v>
      </c>
      <c r="F61" s="107"/>
      <c r="G61" s="106"/>
      <c r="H61" s="97">
        <v>0.14</v>
      </c>
      <c r="I61" s="76" t="e">
        <f>E61+#REF!</f>
        <v>#REF!</v>
      </c>
      <c r="J61" s="76" t="e">
        <f>#REF!+#REF!+#REF!+#REF!+#REF!+#REF!</f>
        <v>#REF!</v>
      </c>
      <c r="K61" s="475">
        <v>42.6</v>
      </c>
      <c r="L61" s="475">
        <f t="shared" si="4"/>
        <v>36.21</v>
      </c>
      <c r="M61" s="475"/>
      <c r="N61" s="475"/>
      <c r="O61" s="475">
        <v>150</v>
      </c>
      <c r="P61" s="101">
        <f t="shared" si="5"/>
        <v>75</v>
      </c>
      <c r="Q61" s="110" t="s">
        <v>238</v>
      </c>
      <c r="R61" s="102" t="s">
        <v>811</v>
      </c>
      <c r="S61" s="104" t="s">
        <v>223</v>
      </c>
      <c r="T61" s="93" t="e">
        <f t="shared" si="8"/>
        <v>#REF!</v>
      </c>
      <c r="U61" s="93" t="e">
        <f>M61*#REF!*1000*10000/1000000000+M61*#REF!*1000*10000/1000000000*1.8</f>
        <v>#REF!</v>
      </c>
      <c r="V61" s="93" t="e">
        <f>N61*#REF!*0.01+N61*#REF!*0.01*1.5</f>
        <v>#REF!</v>
      </c>
      <c r="W61" s="93" t="e">
        <f t="shared" si="6"/>
        <v>#REF!</v>
      </c>
      <c r="X61" s="93" t="e">
        <f>#REF!*P61*0.01</f>
        <v>#REF!</v>
      </c>
      <c r="Y61" s="97">
        <f t="shared" si="7"/>
        <v>0.11928000000000002</v>
      </c>
      <c r="Z61" s="101"/>
      <c r="AA61" s="101"/>
      <c r="AB61" s="101"/>
      <c r="AC61" s="109">
        <v>0.11928000000000002</v>
      </c>
      <c r="AD61" s="101"/>
      <c r="AE61" s="199"/>
    </row>
    <row r="62" spans="1:31" s="474" customFormat="1" ht="24">
      <c r="A62" s="380">
        <v>48</v>
      </c>
      <c r="B62" s="102" t="s">
        <v>224</v>
      </c>
      <c r="C62" s="105">
        <v>2</v>
      </c>
      <c r="D62" s="97">
        <f t="shared" si="9"/>
        <v>0.1</v>
      </c>
      <c r="E62" s="97">
        <v>0.1</v>
      </c>
      <c r="F62" s="107"/>
      <c r="G62" s="106"/>
      <c r="H62" s="97">
        <v>0</v>
      </c>
      <c r="I62" s="76" t="e">
        <f>E62+#REF!</f>
        <v>#REF!</v>
      </c>
      <c r="J62" s="76" t="e">
        <f>#REF!+#REF!+#REF!+#REF!+#REF!+#REF!</f>
        <v>#REF!</v>
      </c>
      <c r="K62" s="475">
        <v>42.6</v>
      </c>
      <c r="L62" s="475">
        <f t="shared" si="4"/>
        <v>36.21</v>
      </c>
      <c r="M62" s="475"/>
      <c r="N62" s="475"/>
      <c r="O62" s="475">
        <v>150</v>
      </c>
      <c r="P62" s="101">
        <f t="shared" si="5"/>
        <v>75</v>
      </c>
      <c r="Q62" s="110" t="s">
        <v>238</v>
      </c>
      <c r="R62" s="102" t="s">
        <v>812</v>
      </c>
      <c r="S62" s="104" t="s">
        <v>223</v>
      </c>
      <c r="T62" s="93" t="e">
        <f t="shared" si="8"/>
        <v>#REF!</v>
      </c>
      <c r="U62" s="93" t="e">
        <f>M62*#REF!*1000*10000/1000000000+M62*#REF!*1000*10000/1000000000*1.8</f>
        <v>#REF!</v>
      </c>
      <c r="V62" s="93" t="e">
        <f>N62*#REF!*0.01+N62*#REF!*0.01*1.5</f>
        <v>#REF!</v>
      </c>
      <c r="W62" s="93" t="e">
        <f t="shared" si="6"/>
        <v>#REF!</v>
      </c>
      <c r="X62" s="93" t="e">
        <f>#REF!*P62*0.01</f>
        <v>#REF!</v>
      </c>
      <c r="Y62" s="97">
        <f t="shared" si="7"/>
        <v>0.11928000000000002</v>
      </c>
      <c r="Z62" s="101"/>
      <c r="AA62" s="101"/>
      <c r="AB62" s="101"/>
      <c r="AC62" s="109">
        <v>0.11928000000000002</v>
      </c>
      <c r="AD62" s="101"/>
      <c r="AE62" s="199"/>
    </row>
    <row r="63" spans="1:31" s="474" customFormat="1" ht="24">
      <c r="A63" s="380">
        <v>49</v>
      </c>
      <c r="B63" s="102" t="s">
        <v>224</v>
      </c>
      <c r="C63" s="105">
        <v>2</v>
      </c>
      <c r="D63" s="97">
        <f t="shared" si="9"/>
        <v>1.5</v>
      </c>
      <c r="E63" s="97">
        <v>0.5</v>
      </c>
      <c r="F63" s="107"/>
      <c r="G63" s="106"/>
      <c r="H63" s="97">
        <v>1</v>
      </c>
      <c r="I63" s="76" t="e">
        <f>E63+#REF!</f>
        <v>#REF!</v>
      </c>
      <c r="J63" s="76" t="e">
        <f>#REF!+#REF!+#REF!+#REF!+#REF!+#REF!</f>
        <v>#REF!</v>
      </c>
      <c r="K63" s="475">
        <v>42.6</v>
      </c>
      <c r="L63" s="475">
        <f t="shared" si="4"/>
        <v>36.21</v>
      </c>
      <c r="M63" s="475"/>
      <c r="N63" s="475"/>
      <c r="O63" s="475">
        <v>150</v>
      </c>
      <c r="P63" s="101">
        <f t="shared" si="5"/>
        <v>75</v>
      </c>
      <c r="Q63" s="110" t="s">
        <v>238</v>
      </c>
      <c r="R63" s="102" t="s">
        <v>812</v>
      </c>
      <c r="S63" s="104" t="s">
        <v>223</v>
      </c>
      <c r="T63" s="93" t="e">
        <f t="shared" si="8"/>
        <v>#REF!</v>
      </c>
      <c r="U63" s="93" t="e">
        <f>M63*#REF!*1000*10000/1000000000+M63*#REF!*1000*10000/1000000000*1.8</f>
        <v>#REF!</v>
      </c>
      <c r="V63" s="93" t="e">
        <f>N63*#REF!*0.01+N63*#REF!*0.01*1.5</f>
        <v>#REF!</v>
      </c>
      <c r="W63" s="93" t="e">
        <f t="shared" si="6"/>
        <v>#REF!</v>
      </c>
      <c r="X63" s="93" t="e">
        <f>#REF!*P63*0.01</f>
        <v>#REF!</v>
      </c>
      <c r="Y63" s="97">
        <f t="shared" si="7"/>
        <v>1.7892000000000003</v>
      </c>
      <c r="Z63" s="101"/>
      <c r="AA63" s="101"/>
      <c r="AB63" s="101"/>
      <c r="AC63" s="109">
        <v>1.7892000000000003</v>
      </c>
      <c r="AD63" s="101"/>
      <c r="AE63" s="199"/>
    </row>
    <row r="64" spans="1:31" s="474" customFormat="1" ht="24">
      <c r="A64" s="380">
        <v>50</v>
      </c>
      <c r="B64" s="102" t="s">
        <v>224</v>
      </c>
      <c r="C64" s="105">
        <v>2</v>
      </c>
      <c r="D64" s="97">
        <f t="shared" si="9"/>
        <v>0.1</v>
      </c>
      <c r="E64" s="97">
        <v>0.1</v>
      </c>
      <c r="F64" s="107"/>
      <c r="G64" s="106"/>
      <c r="H64" s="97">
        <v>0</v>
      </c>
      <c r="I64" s="76" t="e">
        <f>E64+#REF!</f>
        <v>#REF!</v>
      </c>
      <c r="J64" s="76" t="e">
        <f>#REF!+#REF!+#REF!+#REF!+#REF!+#REF!</f>
        <v>#REF!</v>
      </c>
      <c r="K64" s="475">
        <v>42.6</v>
      </c>
      <c r="L64" s="475">
        <f t="shared" si="4"/>
        <v>36.21</v>
      </c>
      <c r="M64" s="475"/>
      <c r="N64" s="475"/>
      <c r="O64" s="475">
        <v>150</v>
      </c>
      <c r="P64" s="101">
        <f t="shared" si="5"/>
        <v>75</v>
      </c>
      <c r="Q64" s="110" t="s">
        <v>238</v>
      </c>
      <c r="R64" s="102" t="s">
        <v>813</v>
      </c>
      <c r="S64" s="104" t="s">
        <v>223</v>
      </c>
      <c r="T64" s="93" t="e">
        <f t="shared" si="8"/>
        <v>#REF!</v>
      </c>
      <c r="U64" s="93" t="e">
        <f>M64*#REF!*1000*10000/1000000000+M64*#REF!*1000*10000/1000000000*1.8</f>
        <v>#REF!</v>
      </c>
      <c r="V64" s="93" t="e">
        <f>N64*#REF!*0.01+N64*#REF!*0.01*1.5</f>
        <v>#REF!</v>
      </c>
      <c r="W64" s="93" t="e">
        <f t="shared" si="6"/>
        <v>#REF!</v>
      </c>
      <c r="X64" s="93" t="e">
        <f>#REF!*P64*0.01</f>
        <v>#REF!</v>
      </c>
      <c r="Y64" s="97">
        <f t="shared" si="7"/>
        <v>0.11928000000000002</v>
      </c>
      <c r="Z64" s="101"/>
      <c r="AA64" s="101"/>
      <c r="AB64" s="101"/>
      <c r="AC64" s="109">
        <v>0.11928000000000002</v>
      </c>
      <c r="AD64" s="101"/>
      <c r="AE64" s="199"/>
    </row>
    <row r="65" spans="1:31" s="474" customFormat="1" ht="24">
      <c r="A65" s="380">
        <v>51</v>
      </c>
      <c r="B65" s="102" t="s">
        <v>224</v>
      </c>
      <c r="C65" s="105">
        <v>2</v>
      </c>
      <c r="D65" s="97">
        <f t="shared" si="9"/>
        <v>0.1</v>
      </c>
      <c r="E65" s="97">
        <v>0.1</v>
      </c>
      <c r="F65" s="107"/>
      <c r="G65" s="106"/>
      <c r="H65" s="97">
        <v>0</v>
      </c>
      <c r="I65" s="76" t="e">
        <f>E65+#REF!</f>
        <v>#REF!</v>
      </c>
      <c r="J65" s="76" t="e">
        <f>#REF!+#REF!+#REF!+#REF!+#REF!+#REF!</f>
        <v>#REF!</v>
      </c>
      <c r="K65" s="475">
        <v>42.6</v>
      </c>
      <c r="L65" s="475">
        <f t="shared" si="4"/>
        <v>36.21</v>
      </c>
      <c r="M65" s="475"/>
      <c r="N65" s="475"/>
      <c r="O65" s="475">
        <v>150</v>
      </c>
      <c r="P65" s="101">
        <f t="shared" si="5"/>
        <v>75</v>
      </c>
      <c r="Q65" s="110" t="s">
        <v>238</v>
      </c>
      <c r="R65" s="102" t="s">
        <v>814</v>
      </c>
      <c r="S65" s="104" t="s">
        <v>223</v>
      </c>
      <c r="T65" s="93" t="e">
        <f t="shared" si="8"/>
        <v>#REF!</v>
      </c>
      <c r="U65" s="93" t="e">
        <f>M65*#REF!*1000*10000/1000000000+M65*#REF!*1000*10000/1000000000*1.8</f>
        <v>#REF!</v>
      </c>
      <c r="V65" s="93" t="e">
        <f>N65*#REF!*0.01+N65*#REF!*0.01*1.5</f>
        <v>#REF!</v>
      </c>
      <c r="W65" s="93" t="e">
        <f t="shared" si="6"/>
        <v>#REF!</v>
      </c>
      <c r="X65" s="93" t="e">
        <f>#REF!*P65*0.01</f>
        <v>#REF!</v>
      </c>
      <c r="Y65" s="97">
        <f t="shared" si="7"/>
        <v>0.11928000000000002</v>
      </c>
      <c r="Z65" s="101"/>
      <c r="AA65" s="101"/>
      <c r="AB65" s="101"/>
      <c r="AC65" s="109">
        <v>0.11928000000000002</v>
      </c>
      <c r="AD65" s="101"/>
      <c r="AE65" s="199"/>
    </row>
    <row r="66" spans="1:31" s="474" customFormat="1" ht="24">
      <c r="A66" s="380">
        <v>52</v>
      </c>
      <c r="B66" s="102" t="s">
        <v>224</v>
      </c>
      <c r="C66" s="105">
        <v>2</v>
      </c>
      <c r="D66" s="97">
        <f t="shared" si="9"/>
        <v>0.19</v>
      </c>
      <c r="E66" s="97">
        <v>0</v>
      </c>
      <c r="F66" s="107"/>
      <c r="G66" s="106"/>
      <c r="H66" s="97">
        <v>0.19</v>
      </c>
      <c r="I66" s="76" t="e">
        <f>E66+#REF!</f>
        <v>#REF!</v>
      </c>
      <c r="J66" s="76" t="e">
        <f>#REF!+#REF!+#REF!+#REF!+#REF!+#REF!</f>
        <v>#REF!</v>
      </c>
      <c r="K66" s="475">
        <v>42.6</v>
      </c>
      <c r="L66" s="475">
        <f t="shared" si="4"/>
        <v>36.21</v>
      </c>
      <c r="M66" s="475"/>
      <c r="N66" s="475"/>
      <c r="O66" s="475">
        <v>150</v>
      </c>
      <c r="P66" s="101">
        <f t="shared" si="5"/>
        <v>75</v>
      </c>
      <c r="Q66" s="110" t="s">
        <v>238</v>
      </c>
      <c r="R66" s="102" t="s">
        <v>815</v>
      </c>
      <c r="S66" s="104" t="s">
        <v>223</v>
      </c>
      <c r="T66" s="93" t="e">
        <f t="shared" si="8"/>
        <v>#REF!</v>
      </c>
      <c r="U66" s="93" t="e">
        <f>M66*#REF!*1000*10000/1000000000+M66*#REF!*1000*10000/1000000000*1.8</f>
        <v>#REF!</v>
      </c>
      <c r="V66" s="93" t="e">
        <f>N66*#REF!*0.01+N66*#REF!*0.01*1.5</f>
        <v>#REF!</v>
      </c>
      <c r="W66" s="93" t="e">
        <f t="shared" si="6"/>
        <v>#REF!</v>
      </c>
      <c r="X66" s="93" t="e">
        <f>#REF!*P66*0.01</f>
        <v>#REF!</v>
      </c>
      <c r="Y66" s="97">
        <f t="shared" si="7"/>
        <v>0.19084800000000002</v>
      </c>
      <c r="Z66" s="101"/>
      <c r="AA66" s="101"/>
      <c r="AB66" s="101"/>
      <c r="AC66" s="109">
        <v>0.19084800000000002</v>
      </c>
      <c r="AD66" s="101"/>
      <c r="AE66" s="199"/>
    </row>
    <row r="67" spans="1:31" s="474" customFormat="1" ht="24">
      <c r="A67" s="380">
        <v>53</v>
      </c>
      <c r="B67" s="102" t="s">
        <v>224</v>
      </c>
      <c r="C67" s="105">
        <v>2</v>
      </c>
      <c r="D67" s="97">
        <f t="shared" si="9"/>
        <v>0.28</v>
      </c>
      <c r="E67" s="97">
        <v>0.28</v>
      </c>
      <c r="F67" s="107"/>
      <c r="G67" s="106"/>
      <c r="H67" s="97">
        <v>0</v>
      </c>
      <c r="I67" s="76" t="e">
        <f>E67+#REF!</f>
        <v>#REF!</v>
      </c>
      <c r="J67" s="76" t="e">
        <f>#REF!+#REF!+#REF!+#REF!+#REF!+#REF!</f>
        <v>#REF!</v>
      </c>
      <c r="K67" s="475">
        <v>42.6</v>
      </c>
      <c r="L67" s="475">
        <f t="shared" si="4"/>
        <v>36.21</v>
      </c>
      <c r="M67" s="475"/>
      <c r="N67" s="475"/>
      <c r="O67" s="475">
        <v>150</v>
      </c>
      <c r="P67" s="101">
        <f t="shared" si="5"/>
        <v>75</v>
      </c>
      <c r="Q67" s="110" t="s">
        <v>238</v>
      </c>
      <c r="R67" s="102" t="s">
        <v>816</v>
      </c>
      <c r="S67" s="104" t="s">
        <v>223</v>
      </c>
      <c r="T67" s="93" t="e">
        <f t="shared" si="8"/>
        <v>#REF!</v>
      </c>
      <c r="U67" s="93" t="e">
        <f>M67*#REF!*1000*10000/1000000000+M67*#REF!*1000*10000/1000000000*1.8</f>
        <v>#REF!</v>
      </c>
      <c r="V67" s="93" t="e">
        <f>N67*#REF!*0.01+N67*#REF!*0.01*1.5</f>
        <v>#REF!</v>
      </c>
      <c r="W67" s="93" t="e">
        <f t="shared" si="6"/>
        <v>#REF!</v>
      </c>
      <c r="X67" s="93" t="e">
        <f>#REF!*P67*0.01</f>
        <v>#REF!</v>
      </c>
      <c r="Y67" s="97">
        <f t="shared" si="7"/>
        <v>0.333984</v>
      </c>
      <c r="Z67" s="101"/>
      <c r="AA67" s="101"/>
      <c r="AB67" s="101"/>
      <c r="AC67" s="109">
        <v>0.333984</v>
      </c>
      <c r="AD67" s="101"/>
      <c r="AE67" s="199"/>
    </row>
    <row r="68" spans="1:31" s="474" customFormat="1" ht="24">
      <c r="A68" s="380">
        <v>54</v>
      </c>
      <c r="B68" s="102" t="s">
        <v>224</v>
      </c>
      <c r="C68" s="105">
        <v>2</v>
      </c>
      <c r="D68" s="97">
        <f t="shared" si="9"/>
        <v>0.05</v>
      </c>
      <c r="E68" s="97">
        <v>0.05</v>
      </c>
      <c r="F68" s="107"/>
      <c r="G68" s="106"/>
      <c r="H68" s="97">
        <v>0</v>
      </c>
      <c r="I68" s="76" t="e">
        <f>E68+#REF!</f>
        <v>#REF!</v>
      </c>
      <c r="J68" s="76" t="e">
        <f>#REF!+#REF!+#REF!+#REF!+#REF!+#REF!</f>
        <v>#REF!</v>
      </c>
      <c r="K68" s="475">
        <v>42.6</v>
      </c>
      <c r="L68" s="475">
        <f t="shared" si="4"/>
        <v>36.21</v>
      </c>
      <c r="M68" s="475"/>
      <c r="N68" s="475"/>
      <c r="O68" s="475">
        <v>150</v>
      </c>
      <c r="P68" s="101">
        <f t="shared" si="5"/>
        <v>75</v>
      </c>
      <c r="Q68" s="110" t="s">
        <v>238</v>
      </c>
      <c r="R68" s="102" t="s">
        <v>817</v>
      </c>
      <c r="S68" s="104" t="s">
        <v>223</v>
      </c>
      <c r="T68" s="93" t="e">
        <f t="shared" si="8"/>
        <v>#REF!</v>
      </c>
      <c r="U68" s="93" t="e">
        <f>M68*#REF!*1000*10000/1000000000+M68*#REF!*1000*10000/1000000000*1.8</f>
        <v>#REF!</v>
      </c>
      <c r="V68" s="93" t="e">
        <f>N68*#REF!*0.01+N68*#REF!*0.01*1.5</f>
        <v>#REF!</v>
      </c>
      <c r="W68" s="93" t="e">
        <f t="shared" si="6"/>
        <v>#REF!</v>
      </c>
      <c r="X68" s="93" t="e">
        <f>#REF!*P68*0.01</f>
        <v>#REF!</v>
      </c>
      <c r="Y68" s="97">
        <f t="shared" si="7"/>
        <v>0.05964000000000001</v>
      </c>
      <c r="Z68" s="101"/>
      <c r="AA68" s="101"/>
      <c r="AB68" s="101"/>
      <c r="AC68" s="109">
        <v>0.05964000000000001</v>
      </c>
      <c r="AD68" s="101"/>
      <c r="AE68" s="199"/>
    </row>
    <row r="69" spans="1:31" s="474" customFormat="1" ht="24">
      <c r="A69" s="380">
        <v>55</v>
      </c>
      <c r="B69" s="102" t="s">
        <v>224</v>
      </c>
      <c r="C69" s="105">
        <v>2</v>
      </c>
      <c r="D69" s="97">
        <f t="shared" si="9"/>
        <v>0.18</v>
      </c>
      <c r="E69" s="97">
        <v>0</v>
      </c>
      <c r="F69" s="107"/>
      <c r="G69" s="106"/>
      <c r="H69" s="97">
        <v>0.18</v>
      </c>
      <c r="I69" s="76" t="e">
        <f>E69+#REF!</f>
        <v>#REF!</v>
      </c>
      <c r="J69" s="76" t="e">
        <f>#REF!+#REF!+#REF!+#REF!+#REF!+#REF!</f>
        <v>#REF!</v>
      </c>
      <c r="K69" s="475">
        <v>42.6</v>
      </c>
      <c r="L69" s="475">
        <f t="shared" si="4"/>
        <v>36.21</v>
      </c>
      <c r="M69" s="475"/>
      <c r="N69" s="475"/>
      <c r="O69" s="475">
        <v>150</v>
      </c>
      <c r="P69" s="101">
        <f t="shared" si="5"/>
        <v>75</v>
      </c>
      <c r="Q69" s="110" t="s">
        <v>238</v>
      </c>
      <c r="R69" s="102" t="s">
        <v>818</v>
      </c>
      <c r="S69" s="104" t="s">
        <v>223</v>
      </c>
      <c r="T69" s="93" t="e">
        <f t="shared" si="8"/>
        <v>#REF!</v>
      </c>
      <c r="U69" s="93" t="e">
        <f>M69*#REF!*1000*10000/1000000000+M69*#REF!*1000*10000/1000000000*1.8</f>
        <v>#REF!</v>
      </c>
      <c r="V69" s="93" t="e">
        <f>N69*#REF!*0.01+N69*#REF!*0.01*1.5</f>
        <v>#REF!</v>
      </c>
      <c r="W69" s="93" t="e">
        <f t="shared" si="6"/>
        <v>#REF!</v>
      </c>
      <c r="X69" s="93" t="e">
        <f>#REF!*P69*0.01</f>
        <v>#REF!</v>
      </c>
      <c r="Y69" s="97">
        <f t="shared" si="7"/>
        <v>0.214704</v>
      </c>
      <c r="Z69" s="101"/>
      <c r="AA69" s="101"/>
      <c r="AB69" s="101"/>
      <c r="AC69" s="109">
        <v>0.214704</v>
      </c>
      <c r="AD69" s="101"/>
      <c r="AE69" s="199"/>
    </row>
    <row r="70" spans="1:31" s="474" customFormat="1" ht="24">
      <c r="A70" s="380">
        <v>56</v>
      </c>
      <c r="B70" s="102" t="s">
        <v>224</v>
      </c>
      <c r="C70" s="105">
        <v>2</v>
      </c>
      <c r="D70" s="97">
        <f t="shared" si="9"/>
        <v>0.1</v>
      </c>
      <c r="E70" s="97">
        <v>0</v>
      </c>
      <c r="F70" s="107"/>
      <c r="G70" s="106"/>
      <c r="H70" s="97">
        <v>0.1</v>
      </c>
      <c r="I70" s="76" t="e">
        <f>E70+#REF!</f>
        <v>#REF!</v>
      </c>
      <c r="J70" s="76" t="e">
        <f>#REF!+#REF!+#REF!+#REF!+#REF!+#REF!</f>
        <v>#REF!</v>
      </c>
      <c r="K70" s="475">
        <v>42.6</v>
      </c>
      <c r="L70" s="475">
        <f t="shared" si="4"/>
        <v>36.21</v>
      </c>
      <c r="M70" s="475"/>
      <c r="N70" s="475"/>
      <c r="O70" s="475">
        <v>150</v>
      </c>
      <c r="P70" s="101">
        <f t="shared" si="5"/>
        <v>75</v>
      </c>
      <c r="Q70" s="110" t="s">
        <v>238</v>
      </c>
      <c r="R70" s="102" t="s">
        <v>819</v>
      </c>
      <c r="S70" s="104" t="s">
        <v>223</v>
      </c>
      <c r="T70" s="93" t="e">
        <f t="shared" si="8"/>
        <v>#REF!</v>
      </c>
      <c r="U70" s="93" t="e">
        <f>M70*#REF!*1000*10000/1000000000+M70*#REF!*1000*10000/1000000000*1.8</f>
        <v>#REF!</v>
      </c>
      <c r="V70" s="93" t="e">
        <f>N70*#REF!*0.01+N70*#REF!*0.01*1.5</f>
        <v>#REF!</v>
      </c>
      <c r="W70" s="93" t="e">
        <f t="shared" si="6"/>
        <v>#REF!</v>
      </c>
      <c r="X70" s="93" t="e">
        <f>#REF!*P70*0.01</f>
        <v>#REF!</v>
      </c>
      <c r="Y70" s="97">
        <f t="shared" si="7"/>
        <v>0.11928000000000002</v>
      </c>
      <c r="Z70" s="101"/>
      <c r="AA70" s="101"/>
      <c r="AB70" s="101"/>
      <c r="AC70" s="109">
        <v>0.11928000000000002</v>
      </c>
      <c r="AD70" s="101"/>
      <c r="AE70" s="199"/>
    </row>
    <row r="71" spans="1:31" s="474" customFormat="1" ht="24">
      <c r="A71" s="380">
        <v>57</v>
      </c>
      <c r="B71" s="102" t="s">
        <v>224</v>
      </c>
      <c r="C71" s="105">
        <v>2</v>
      </c>
      <c r="D71" s="97">
        <f t="shared" si="9"/>
        <v>0.3</v>
      </c>
      <c r="E71" s="97">
        <v>0</v>
      </c>
      <c r="F71" s="107"/>
      <c r="G71" s="106"/>
      <c r="H71" s="97">
        <v>0.3</v>
      </c>
      <c r="I71" s="76" t="e">
        <f>E71+#REF!</f>
        <v>#REF!</v>
      </c>
      <c r="J71" s="76" t="e">
        <f>#REF!+#REF!+#REF!+#REF!+#REF!+#REF!</f>
        <v>#REF!</v>
      </c>
      <c r="K71" s="475">
        <v>42.6</v>
      </c>
      <c r="L71" s="475">
        <f t="shared" si="4"/>
        <v>36.21</v>
      </c>
      <c r="M71" s="475"/>
      <c r="N71" s="475"/>
      <c r="O71" s="475">
        <v>150</v>
      </c>
      <c r="P71" s="101">
        <f t="shared" si="5"/>
        <v>75</v>
      </c>
      <c r="Q71" s="110" t="s">
        <v>238</v>
      </c>
      <c r="R71" s="102" t="s">
        <v>820</v>
      </c>
      <c r="S71" s="104" t="s">
        <v>223</v>
      </c>
      <c r="T71" s="93" t="e">
        <f t="shared" si="8"/>
        <v>#REF!</v>
      </c>
      <c r="U71" s="93" t="e">
        <f>M71*#REF!*1000*10000/1000000000+M71*#REF!*1000*10000/1000000000*1.8</f>
        <v>#REF!</v>
      </c>
      <c r="V71" s="93" t="e">
        <f>N71*#REF!*0.01+N71*#REF!*0.01*1.5</f>
        <v>#REF!</v>
      </c>
      <c r="W71" s="93" t="e">
        <f t="shared" si="6"/>
        <v>#REF!</v>
      </c>
      <c r="X71" s="93" t="e">
        <f>#REF!*P71*0.01</f>
        <v>#REF!</v>
      </c>
      <c r="Y71" s="97">
        <f t="shared" si="7"/>
        <v>0.35784</v>
      </c>
      <c r="Z71" s="101"/>
      <c r="AA71" s="101"/>
      <c r="AB71" s="101"/>
      <c r="AC71" s="109">
        <v>0.35784</v>
      </c>
      <c r="AD71" s="101"/>
      <c r="AE71" s="199"/>
    </row>
    <row r="72" spans="1:31" s="474" customFormat="1" ht="24">
      <c r="A72" s="380">
        <v>58</v>
      </c>
      <c r="B72" s="102" t="s">
        <v>224</v>
      </c>
      <c r="C72" s="105">
        <v>2</v>
      </c>
      <c r="D72" s="97">
        <f t="shared" si="9"/>
        <v>0.06</v>
      </c>
      <c r="E72" s="97">
        <v>0.06</v>
      </c>
      <c r="F72" s="93"/>
      <c r="G72" s="93"/>
      <c r="H72" s="97">
        <v>0</v>
      </c>
      <c r="I72" s="76" t="e">
        <f>E72+#REF!</f>
        <v>#REF!</v>
      </c>
      <c r="J72" s="76" t="e">
        <f>#REF!+#REF!+#REF!+#REF!+#REF!+#REF!</f>
        <v>#REF!</v>
      </c>
      <c r="K72" s="475">
        <v>42.6</v>
      </c>
      <c r="L72" s="475">
        <f t="shared" si="4"/>
        <v>36.21</v>
      </c>
      <c r="M72" s="475"/>
      <c r="N72" s="475"/>
      <c r="O72" s="475">
        <v>150</v>
      </c>
      <c r="P72" s="101">
        <f t="shared" si="5"/>
        <v>75</v>
      </c>
      <c r="Q72" s="101" t="s">
        <v>239</v>
      </c>
      <c r="R72" s="102" t="s">
        <v>821</v>
      </c>
      <c r="S72" s="103" t="s">
        <v>240</v>
      </c>
      <c r="T72" s="93" t="e">
        <f t="shared" si="8"/>
        <v>#REF!</v>
      </c>
      <c r="U72" s="93" t="e">
        <f>M72*#REF!*1000*10000/1000000000+M72*#REF!*1000*10000/1000000000*1.8</f>
        <v>#REF!</v>
      </c>
      <c r="V72" s="93" t="e">
        <f>N72*#REF!*0.01+N72*#REF!*0.01*1.5</f>
        <v>#REF!</v>
      </c>
      <c r="W72" s="93" t="e">
        <f t="shared" si="6"/>
        <v>#REF!</v>
      </c>
      <c r="X72" s="93" t="e">
        <f>#REF!*P72*0.01</f>
        <v>#REF!</v>
      </c>
      <c r="Y72" s="97">
        <f t="shared" si="7"/>
        <v>0.071568</v>
      </c>
      <c r="Z72" s="101"/>
      <c r="AA72" s="101"/>
      <c r="AB72" s="101"/>
      <c r="AC72" s="109">
        <v>0.071568</v>
      </c>
      <c r="AD72" s="101"/>
      <c r="AE72" s="199"/>
    </row>
    <row r="73" spans="1:31" s="474" customFormat="1" ht="24">
      <c r="A73" s="380">
        <v>59</v>
      </c>
      <c r="B73" s="102" t="s">
        <v>224</v>
      </c>
      <c r="C73" s="105">
        <v>2</v>
      </c>
      <c r="D73" s="97">
        <f t="shared" si="9"/>
        <v>0.08</v>
      </c>
      <c r="E73" s="97">
        <v>0.08</v>
      </c>
      <c r="F73" s="93"/>
      <c r="G73" s="93"/>
      <c r="H73" s="97">
        <v>0</v>
      </c>
      <c r="I73" s="76" t="e">
        <f>E73+#REF!</f>
        <v>#REF!</v>
      </c>
      <c r="J73" s="76" t="e">
        <f>#REF!+#REF!+#REF!+#REF!+#REF!+#REF!</f>
        <v>#REF!</v>
      </c>
      <c r="K73" s="475">
        <v>42.6</v>
      </c>
      <c r="L73" s="475">
        <f t="shared" si="4"/>
        <v>36.21</v>
      </c>
      <c r="M73" s="475"/>
      <c r="N73" s="475"/>
      <c r="O73" s="475">
        <v>150</v>
      </c>
      <c r="P73" s="101">
        <f t="shared" si="5"/>
        <v>75</v>
      </c>
      <c r="Q73" s="101" t="s">
        <v>239</v>
      </c>
      <c r="R73" s="102" t="s">
        <v>822</v>
      </c>
      <c r="S73" s="103" t="s">
        <v>240</v>
      </c>
      <c r="T73" s="93" t="e">
        <f t="shared" si="8"/>
        <v>#REF!</v>
      </c>
      <c r="U73" s="93" t="e">
        <f>M73*#REF!*1000*10000/1000000000+M73*#REF!*1000*10000/1000000000*1.8</f>
        <v>#REF!</v>
      </c>
      <c r="V73" s="93" t="e">
        <f>N73*#REF!*0.01+N73*#REF!*0.01*1.5</f>
        <v>#REF!</v>
      </c>
      <c r="W73" s="93" t="e">
        <f t="shared" si="6"/>
        <v>#REF!</v>
      </c>
      <c r="X73" s="93" t="e">
        <f>#REF!*P73*0.01</f>
        <v>#REF!</v>
      </c>
      <c r="Y73" s="97">
        <f t="shared" si="7"/>
        <v>0.09542400000000001</v>
      </c>
      <c r="Z73" s="101"/>
      <c r="AA73" s="101"/>
      <c r="AB73" s="101"/>
      <c r="AC73" s="109">
        <v>0.09542400000000001</v>
      </c>
      <c r="AD73" s="101"/>
      <c r="AE73" s="199"/>
    </row>
    <row r="74" spans="1:31" s="474" customFormat="1" ht="24">
      <c r="A74" s="380">
        <v>60</v>
      </c>
      <c r="B74" s="102" t="s">
        <v>224</v>
      </c>
      <c r="C74" s="105">
        <v>2</v>
      </c>
      <c r="D74" s="97">
        <f t="shared" si="9"/>
        <v>0.06</v>
      </c>
      <c r="E74" s="97">
        <v>0.06</v>
      </c>
      <c r="F74" s="93"/>
      <c r="G74" s="93"/>
      <c r="H74" s="97">
        <v>0</v>
      </c>
      <c r="I74" s="76" t="e">
        <f>E74+#REF!</f>
        <v>#REF!</v>
      </c>
      <c r="J74" s="76" t="e">
        <f>#REF!+#REF!+#REF!+#REF!+#REF!+#REF!</f>
        <v>#REF!</v>
      </c>
      <c r="K74" s="475">
        <v>42.6</v>
      </c>
      <c r="L74" s="475">
        <f t="shared" si="4"/>
        <v>36.21</v>
      </c>
      <c r="M74" s="475"/>
      <c r="N74" s="475"/>
      <c r="O74" s="475">
        <v>150</v>
      </c>
      <c r="P74" s="101">
        <f t="shared" si="5"/>
        <v>75</v>
      </c>
      <c r="Q74" s="101" t="s">
        <v>239</v>
      </c>
      <c r="R74" s="102" t="s">
        <v>823</v>
      </c>
      <c r="S74" s="103" t="s">
        <v>241</v>
      </c>
      <c r="T74" s="93" t="e">
        <f t="shared" si="8"/>
        <v>#REF!</v>
      </c>
      <c r="U74" s="93" t="e">
        <f>M74*#REF!*1000*10000/1000000000+M74*#REF!*1000*10000/1000000000*1.8</f>
        <v>#REF!</v>
      </c>
      <c r="V74" s="93" t="e">
        <f>N74*#REF!*0.01+N74*#REF!*0.01*1.5</f>
        <v>#REF!</v>
      </c>
      <c r="W74" s="93" t="e">
        <f t="shared" si="6"/>
        <v>#REF!</v>
      </c>
      <c r="X74" s="93" t="e">
        <f>#REF!*P74*0.01</f>
        <v>#REF!</v>
      </c>
      <c r="Y74" s="97">
        <f t="shared" si="7"/>
        <v>0.071568</v>
      </c>
      <c r="Z74" s="101"/>
      <c r="AA74" s="101"/>
      <c r="AB74" s="101"/>
      <c r="AC74" s="109">
        <v>0.071568</v>
      </c>
      <c r="AD74" s="101"/>
      <c r="AE74" s="199"/>
    </row>
    <row r="75" spans="1:31" s="474" customFormat="1" ht="24">
      <c r="A75" s="380">
        <v>61</v>
      </c>
      <c r="B75" s="102" t="s">
        <v>224</v>
      </c>
      <c r="C75" s="105">
        <v>2</v>
      </c>
      <c r="D75" s="97">
        <f t="shared" si="9"/>
        <v>0.04</v>
      </c>
      <c r="E75" s="97">
        <v>0.04</v>
      </c>
      <c r="F75" s="97"/>
      <c r="G75" s="97"/>
      <c r="H75" s="97">
        <v>0</v>
      </c>
      <c r="I75" s="76" t="e">
        <f>E75+#REF!</f>
        <v>#REF!</v>
      </c>
      <c r="J75" s="76" t="e">
        <f>#REF!+#REF!+#REF!+#REF!+#REF!+#REF!</f>
        <v>#REF!</v>
      </c>
      <c r="K75" s="475">
        <v>42.6</v>
      </c>
      <c r="L75" s="475">
        <f t="shared" si="4"/>
        <v>36.21</v>
      </c>
      <c r="M75" s="475"/>
      <c r="N75" s="475"/>
      <c r="O75" s="475">
        <v>150</v>
      </c>
      <c r="P75" s="101">
        <f t="shared" si="5"/>
        <v>75</v>
      </c>
      <c r="Q75" s="71" t="s">
        <v>239</v>
      </c>
      <c r="R75" s="102" t="s">
        <v>824</v>
      </c>
      <c r="S75" s="103" t="s">
        <v>223</v>
      </c>
      <c r="T75" s="93" t="e">
        <f t="shared" si="8"/>
        <v>#REF!</v>
      </c>
      <c r="U75" s="93" t="e">
        <f>M75*#REF!*1000*10000/1000000000+M75*#REF!*1000*10000/1000000000*1.8</f>
        <v>#REF!</v>
      </c>
      <c r="V75" s="93" t="e">
        <f>N75*#REF!*0.01+N75*#REF!*0.01*1.5</f>
        <v>#REF!</v>
      </c>
      <c r="W75" s="93" t="e">
        <f t="shared" si="6"/>
        <v>#REF!</v>
      </c>
      <c r="X75" s="93" t="e">
        <f>#REF!*P75*0.01</f>
        <v>#REF!</v>
      </c>
      <c r="Y75" s="97">
        <f t="shared" si="7"/>
        <v>0.047712000000000004</v>
      </c>
      <c r="Z75" s="101"/>
      <c r="AA75" s="101"/>
      <c r="AB75" s="101"/>
      <c r="AC75" s="109">
        <v>0.047712000000000004</v>
      </c>
      <c r="AD75" s="101"/>
      <c r="AE75" s="199"/>
    </row>
    <row r="76" spans="1:31" s="474" customFormat="1" ht="24">
      <c r="A76" s="380">
        <v>62</v>
      </c>
      <c r="B76" s="102" t="s">
        <v>224</v>
      </c>
      <c r="C76" s="105">
        <v>2</v>
      </c>
      <c r="D76" s="97">
        <f t="shared" si="9"/>
        <v>0.09</v>
      </c>
      <c r="E76" s="97">
        <v>0</v>
      </c>
      <c r="F76" s="93"/>
      <c r="G76" s="93"/>
      <c r="H76" s="97">
        <v>0.09</v>
      </c>
      <c r="I76" s="76" t="e">
        <f>E76+#REF!</f>
        <v>#REF!</v>
      </c>
      <c r="J76" s="76" t="e">
        <f>#REF!+#REF!+#REF!+#REF!+#REF!+#REF!</f>
        <v>#REF!</v>
      </c>
      <c r="K76" s="475">
        <v>46.86</v>
      </c>
      <c r="L76" s="475">
        <f t="shared" si="4"/>
        <v>39.830999999999996</v>
      </c>
      <c r="M76" s="475"/>
      <c r="N76" s="475"/>
      <c r="O76" s="475">
        <v>300</v>
      </c>
      <c r="P76" s="101">
        <f t="shared" si="5"/>
        <v>150</v>
      </c>
      <c r="Q76" s="101" t="s">
        <v>242</v>
      </c>
      <c r="R76" s="102" t="s">
        <v>825</v>
      </c>
      <c r="S76" s="103" t="s">
        <v>223</v>
      </c>
      <c r="T76" s="93" t="e">
        <f t="shared" si="8"/>
        <v>#REF!</v>
      </c>
      <c r="U76" s="93" t="e">
        <f>M76*#REF!*1000*10000/1000000000+M76*#REF!*1000*10000/1000000000*1.8</f>
        <v>#REF!</v>
      </c>
      <c r="V76" s="93" t="e">
        <f>N76*#REF!*0.01+N76*#REF!*0.01*1.5</f>
        <v>#REF!</v>
      </c>
      <c r="W76" s="93" t="e">
        <f t="shared" si="6"/>
        <v>#REF!</v>
      </c>
      <c r="X76" s="93" t="e">
        <f>#REF!*P76*0.01</f>
        <v>#REF!</v>
      </c>
      <c r="Y76" s="97">
        <f t="shared" si="7"/>
        <v>0.27</v>
      </c>
      <c r="Z76" s="101"/>
      <c r="AA76" s="101"/>
      <c r="AB76" s="101"/>
      <c r="AC76" s="109">
        <v>0.27</v>
      </c>
      <c r="AD76" s="101"/>
      <c r="AE76" s="199"/>
    </row>
    <row r="77" spans="1:31" s="474" customFormat="1" ht="24">
      <c r="A77" s="380">
        <v>63</v>
      </c>
      <c r="B77" s="102" t="s">
        <v>224</v>
      </c>
      <c r="C77" s="105">
        <v>2</v>
      </c>
      <c r="D77" s="97">
        <f t="shared" si="9"/>
        <v>0.1</v>
      </c>
      <c r="E77" s="97">
        <v>0.1</v>
      </c>
      <c r="F77" s="93"/>
      <c r="G77" s="93"/>
      <c r="H77" s="97">
        <v>0</v>
      </c>
      <c r="I77" s="76" t="e">
        <f>E77+#REF!</f>
        <v>#REF!</v>
      </c>
      <c r="J77" s="76" t="e">
        <f>#REF!+#REF!+#REF!+#REF!+#REF!+#REF!</f>
        <v>#REF!</v>
      </c>
      <c r="K77" s="475">
        <v>46.86</v>
      </c>
      <c r="L77" s="475">
        <f t="shared" si="4"/>
        <v>39.830999999999996</v>
      </c>
      <c r="M77" s="475"/>
      <c r="N77" s="475"/>
      <c r="O77" s="475">
        <v>300</v>
      </c>
      <c r="P77" s="101">
        <f t="shared" si="5"/>
        <v>150</v>
      </c>
      <c r="Q77" s="101" t="s">
        <v>242</v>
      </c>
      <c r="R77" s="102" t="s">
        <v>826</v>
      </c>
      <c r="S77" s="103" t="s">
        <v>223</v>
      </c>
      <c r="T77" s="93" t="e">
        <f t="shared" si="8"/>
        <v>#REF!</v>
      </c>
      <c r="U77" s="93" t="e">
        <f>M77*#REF!*1000*10000/1000000000+M77*#REF!*1000*10000/1000000000*1.8</f>
        <v>#REF!</v>
      </c>
      <c r="V77" s="93" t="e">
        <f>N77*#REF!*0.01+N77*#REF!*0.01*1.5</f>
        <v>#REF!</v>
      </c>
      <c r="W77" s="93" t="e">
        <f t="shared" si="6"/>
        <v>#REF!</v>
      </c>
      <c r="X77" s="93" t="e">
        <f>#REF!*P77*0.01</f>
        <v>#REF!</v>
      </c>
      <c r="Y77" s="97">
        <f t="shared" si="7"/>
        <v>0.13120800000000002</v>
      </c>
      <c r="Z77" s="101"/>
      <c r="AA77" s="101"/>
      <c r="AB77" s="101"/>
      <c r="AC77" s="109">
        <v>0.13120800000000002</v>
      </c>
      <c r="AD77" s="101"/>
      <c r="AE77" s="199"/>
    </row>
    <row r="78" spans="1:31" s="474" customFormat="1" ht="24">
      <c r="A78" s="380">
        <v>64</v>
      </c>
      <c r="B78" s="102" t="s">
        <v>224</v>
      </c>
      <c r="C78" s="105">
        <v>2</v>
      </c>
      <c r="D78" s="97">
        <f t="shared" si="9"/>
        <v>0.05</v>
      </c>
      <c r="E78" s="97">
        <v>0</v>
      </c>
      <c r="F78" s="93"/>
      <c r="G78" s="93"/>
      <c r="H78" s="97">
        <v>0.05</v>
      </c>
      <c r="I78" s="76" t="e">
        <f>E78+#REF!</f>
        <v>#REF!</v>
      </c>
      <c r="J78" s="76" t="e">
        <f>#REF!+#REF!+#REF!+#REF!+#REF!+#REF!</f>
        <v>#REF!</v>
      </c>
      <c r="K78" s="475">
        <v>46.86</v>
      </c>
      <c r="L78" s="475">
        <f t="shared" si="4"/>
        <v>39.830999999999996</v>
      </c>
      <c r="M78" s="475"/>
      <c r="N78" s="475"/>
      <c r="O78" s="475">
        <v>300</v>
      </c>
      <c r="P78" s="101">
        <f t="shared" si="5"/>
        <v>150</v>
      </c>
      <c r="Q78" s="101" t="s">
        <v>242</v>
      </c>
      <c r="R78" s="102" t="s">
        <v>827</v>
      </c>
      <c r="S78" s="103" t="s">
        <v>223</v>
      </c>
      <c r="T78" s="93" t="e">
        <f t="shared" si="8"/>
        <v>#REF!</v>
      </c>
      <c r="U78" s="93" t="e">
        <f>M78*#REF!*1000*10000/1000000000+M78*#REF!*1000*10000/1000000000*1.8</f>
        <v>#REF!</v>
      </c>
      <c r="V78" s="93" t="e">
        <f>N78*#REF!*0.01+N78*#REF!*0.01*1.5</f>
        <v>#REF!</v>
      </c>
      <c r="W78" s="93" t="e">
        <f t="shared" si="6"/>
        <v>#REF!</v>
      </c>
      <c r="X78" s="93" t="e">
        <f>#REF!*P78*0.01</f>
        <v>#REF!</v>
      </c>
      <c r="Y78" s="97">
        <f t="shared" si="7"/>
        <v>0.15</v>
      </c>
      <c r="Z78" s="101"/>
      <c r="AA78" s="101"/>
      <c r="AB78" s="101"/>
      <c r="AC78" s="109">
        <v>0.15</v>
      </c>
      <c r="AD78" s="101"/>
      <c r="AE78" s="199"/>
    </row>
    <row r="79" spans="1:31" s="474" customFormat="1" ht="24">
      <c r="A79" s="380">
        <v>65</v>
      </c>
      <c r="B79" s="102" t="s">
        <v>224</v>
      </c>
      <c r="C79" s="105">
        <v>2</v>
      </c>
      <c r="D79" s="97">
        <f aca="true" t="shared" si="10" ref="D79:D110">E79+F79+G79+H79</f>
        <v>0.09</v>
      </c>
      <c r="E79" s="97">
        <v>0.09</v>
      </c>
      <c r="F79" s="93"/>
      <c r="G79" s="93"/>
      <c r="H79" s="97">
        <v>0</v>
      </c>
      <c r="I79" s="76" t="e">
        <f>E79+#REF!</f>
        <v>#REF!</v>
      </c>
      <c r="J79" s="76" t="e">
        <f>#REF!+#REF!+#REF!+#REF!+#REF!+#REF!</f>
        <v>#REF!</v>
      </c>
      <c r="K79" s="475">
        <v>46.86</v>
      </c>
      <c r="L79" s="475">
        <f aca="true" t="shared" si="11" ref="L79:L121">K79*0.85</f>
        <v>39.830999999999996</v>
      </c>
      <c r="M79" s="475"/>
      <c r="N79" s="475"/>
      <c r="O79" s="475">
        <v>300</v>
      </c>
      <c r="P79" s="101">
        <f aca="true" t="shared" si="12" ref="P79:P121">O79*0.5</f>
        <v>150</v>
      </c>
      <c r="Q79" s="101" t="s">
        <v>242</v>
      </c>
      <c r="R79" s="102" t="s">
        <v>828</v>
      </c>
      <c r="S79" s="103"/>
      <c r="T79" s="93" t="e">
        <f t="shared" si="8"/>
        <v>#REF!</v>
      </c>
      <c r="U79" s="93" t="e">
        <f>M79*#REF!*1000*10000/1000000000+M79*#REF!*1000*10000/1000000000*1.8</f>
        <v>#REF!</v>
      </c>
      <c r="V79" s="93" t="e">
        <f>N79*#REF!*0.01+N79*#REF!*0.01*1.5</f>
        <v>#REF!</v>
      </c>
      <c r="W79" s="93" t="e">
        <f aca="true" t="shared" si="13" ref="W79:W121">O79*J79*0.01</f>
        <v>#REF!</v>
      </c>
      <c r="X79" s="93" t="e">
        <f>#REF!*P79*0.01</f>
        <v>#REF!</v>
      </c>
      <c r="Y79" s="97">
        <f t="shared" si="7"/>
        <v>0.11808719999999999</v>
      </c>
      <c r="Z79" s="101"/>
      <c r="AA79" s="101"/>
      <c r="AB79" s="101"/>
      <c r="AC79" s="109">
        <v>0.11808719999999999</v>
      </c>
      <c r="AD79" s="101"/>
      <c r="AE79" s="199"/>
    </row>
    <row r="80" spans="1:31" s="474" customFormat="1" ht="24">
      <c r="A80" s="380">
        <v>66</v>
      </c>
      <c r="B80" s="102" t="s">
        <v>224</v>
      </c>
      <c r="C80" s="105">
        <v>2</v>
      </c>
      <c r="D80" s="97">
        <f t="shared" si="10"/>
        <v>0.1</v>
      </c>
      <c r="E80" s="97">
        <v>0.1</v>
      </c>
      <c r="F80" s="97"/>
      <c r="G80" s="97"/>
      <c r="H80" s="97">
        <v>0</v>
      </c>
      <c r="I80" s="76" t="e">
        <f>E80+#REF!</f>
        <v>#REF!</v>
      </c>
      <c r="J80" s="76" t="e">
        <f>#REF!+#REF!+#REF!+#REF!+#REF!+#REF!</f>
        <v>#REF!</v>
      </c>
      <c r="K80" s="475">
        <v>42.6</v>
      </c>
      <c r="L80" s="475">
        <f t="shared" si="11"/>
        <v>36.21</v>
      </c>
      <c r="M80" s="475"/>
      <c r="N80" s="475"/>
      <c r="O80" s="475">
        <v>200</v>
      </c>
      <c r="P80" s="101">
        <f t="shared" si="12"/>
        <v>100</v>
      </c>
      <c r="Q80" s="105" t="s">
        <v>19</v>
      </c>
      <c r="R80" s="102" t="s">
        <v>829</v>
      </c>
      <c r="S80" s="103" t="s">
        <v>223</v>
      </c>
      <c r="T80" s="93" t="e">
        <f t="shared" si="8"/>
        <v>#REF!</v>
      </c>
      <c r="U80" s="93" t="e">
        <f>M80*#REF!*1000*10000/1000000000+M80*#REF!*1000*10000/1000000000*1.8</f>
        <v>#REF!</v>
      </c>
      <c r="V80" s="93" t="e">
        <f>N80*#REF!*0.01+N80*#REF!*0.01*1.5</f>
        <v>#REF!</v>
      </c>
      <c r="W80" s="93" t="e">
        <f t="shared" si="13"/>
        <v>#REF!</v>
      </c>
      <c r="X80" s="93" t="e">
        <f>#REF!*P80*0.01</f>
        <v>#REF!</v>
      </c>
      <c r="Y80" s="97">
        <f t="shared" si="7"/>
        <v>0.11928000000000002</v>
      </c>
      <c r="Z80" s="101"/>
      <c r="AA80" s="101"/>
      <c r="AB80" s="101"/>
      <c r="AC80" s="109">
        <v>0.11928000000000002</v>
      </c>
      <c r="AD80" s="101"/>
      <c r="AE80" s="199"/>
    </row>
    <row r="81" spans="1:31" s="474" customFormat="1" ht="24">
      <c r="A81" s="380">
        <v>67</v>
      </c>
      <c r="B81" s="102" t="s">
        <v>224</v>
      </c>
      <c r="C81" s="105">
        <v>2</v>
      </c>
      <c r="D81" s="97">
        <f t="shared" si="10"/>
        <v>0.2</v>
      </c>
      <c r="E81" s="97">
        <v>0.2</v>
      </c>
      <c r="F81" s="97"/>
      <c r="G81" s="97"/>
      <c r="H81" s="97">
        <v>0</v>
      </c>
      <c r="I81" s="76" t="e">
        <f>E81+#REF!</f>
        <v>#REF!</v>
      </c>
      <c r="J81" s="76" t="e">
        <f>#REF!+#REF!+#REF!+#REF!+#REF!+#REF!</f>
        <v>#REF!</v>
      </c>
      <c r="K81" s="475">
        <v>42.6</v>
      </c>
      <c r="L81" s="475">
        <f t="shared" si="11"/>
        <v>36.21</v>
      </c>
      <c r="M81" s="475"/>
      <c r="N81" s="475"/>
      <c r="O81" s="475">
        <v>200</v>
      </c>
      <c r="P81" s="101">
        <f t="shared" si="12"/>
        <v>100</v>
      </c>
      <c r="Q81" s="105" t="s">
        <v>19</v>
      </c>
      <c r="R81" s="102" t="s">
        <v>830</v>
      </c>
      <c r="S81" s="103" t="s">
        <v>223</v>
      </c>
      <c r="T81" s="93" t="e">
        <f t="shared" si="8"/>
        <v>#REF!</v>
      </c>
      <c r="U81" s="93" t="e">
        <f>M81*#REF!*1000*10000/1000000000+M81*#REF!*1000*10000/1000000000*1.8</f>
        <v>#REF!</v>
      </c>
      <c r="V81" s="93" t="e">
        <f>N81*#REF!*0.01+N81*#REF!*0.01*1.5</f>
        <v>#REF!</v>
      </c>
      <c r="W81" s="93" t="e">
        <f t="shared" si="13"/>
        <v>#REF!</v>
      </c>
      <c r="X81" s="93" t="e">
        <f>#REF!*P81*0.01</f>
        <v>#REF!</v>
      </c>
      <c r="Y81" s="97">
        <f t="shared" si="7"/>
        <v>0.23856000000000005</v>
      </c>
      <c r="Z81" s="101"/>
      <c r="AA81" s="101"/>
      <c r="AB81" s="101"/>
      <c r="AC81" s="109">
        <v>0.23856000000000005</v>
      </c>
      <c r="AD81" s="101"/>
      <c r="AE81" s="199"/>
    </row>
    <row r="82" spans="1:31" s="474" customFormat="1" ht="24">
      <c r="A82" s="380">
        <v>68</v>
      </c>
      <c r="B82" s="102" t="s">
        <v>224</v>
      </c>
      <c r="C82" s="105">
        <v>2</v>
      </c>
      <c r="D82" s="97">
        <f t="shared" si="10"/>
        <v>0.2</v>
      </c>
      <c r="E82" s="97">
        <v>0.2</v>
      </c>
      <c r="F82" s="97"/>
      <c r="G82" s="97"/>
      <c r="H82" s="97">
        <v>0</v>
      </c>
      <c r="I82" s="76" t="e">
        <f>E82+#REF!</f>
        <v>#REF!</v>
      </c>
      <c r="J82" s="76" t="e">
        <f>#REF!+#REF!+#REF!+#REF!+#REF!+#REF!</f>
        <v>#REF!</v>
      </c>
      <c r="K82" s="475">
        <v>42.6</v>
      </c>
      <c r="L82" s="475">
        <f t="shared" si="11"/>
        <v>36.21</v>
      </c>
      <c r="M82" s="475"/>
      <c r="N82" s="475"/>
      <c r="O82" s="475">
        <v>200</v>
      </c>
      <c r="P82" s="101">
        <f t="shared" si="12"/>
        <v>100</v>
      </c>
      <c r="Q82" s="105" t="s">
        <v>19</v>
      </c>
      <c r="R82" s="102" t="s">
        <v>831</v>
      </c>
      <c r="S82" s="103" t="s">
        <v>223</v>
      </c>
      <c r="T82" s="93" t="e">
        <f t="shared" si="8"/>
        <v>#REF!</v>
      </c>
      <c r="U82" s="93" t="e">
        <f>M82*#REF!*1000*10000/1000000000+M82*#REF!*1000*10000/1000000000*1.8</f>
        <v>#REF!</v>
      </c>
      <c r="V82" s="93" t="e">
        <f>N82*#REF!*0.01+N82*#REF!*0.01*1.5</f>
        <v>#REF!</v>
      </c>
      <c r="W82" s="93" t="e">
        <f t="shared" si="13"/>
        <v>#REF!</v>
      </c>
      <c r="X82" s="93" t="e">
        <f>#REF!*P82*0.01</f>
        <v>#REF!</v>
      </c>
      <c r="Y82" s="97">
        <f aca="true" t="shared" si="14" ref="Y82:Y119">Z82+AA82+AD82+AC82+AB82</f>
        <v>0.23856000000000005</v>
      </c>
      <c r="Z82" s="101"/>
      <c r="AA82" s="101"/>
      <c r="AB82" s="101"/>
      <c r="AC82" s="109">
        <v>0.23856000000000005</v>
      </c>
      <c r="AD82" s="101"/>
      <c r="AE82" s="199"/>
    </row>
    <row r="83" spans="1:31" s="474" customFormat="1" ht="24">
      <c r="A83" s="380">
        <v>69</v>
      </c>
      <c r="B83" s="102" t="s">
        <v>224</v>
      </c>
      <c r="C83" s="105">
        <v>2</v>
      </c>
      <c r="D83" s="97">
        <f t="shared" si="10"/>
        <v>0.16</v>
      </c>
      <c r="E83" s="97">
        <v>0.16</v>
      </c>
      <c r="F83" s="97"/>
      <c r="G83" s="97"/>
      <c r="H83" s="97">
        <v>0</v>
      </c>
      <c r="I83" s="76" t="e">
        <f>E83+#REF!</f>
        <v>#REF!</v>
      </c>
      <c r="J83" s="76" t="e">
        <f>#REF!+#REF!+#REF!+#REF!+#REF!+#REF!</f>
        <v>#REF!</v>
      </c>
      <c r="K83" s="475">
        <v>42.6</v>
      </c>
      <c r="L83" s="475">
        <f t="shared" si="11"/>
        <v>36.21</v>
      </c>
      <c r="M83" s="475"/>
      <c r="N83" s="475"/>
      <c r="O83" s="475">
        <v>200</v>
      </c>
      <c r="P83" s="101">
        <f t="shared" si="12"/>
        <v>100</v>
      </c>
      <c r="Q83" s="105" t="s">
        <v>19</v>
      </c>
      <c r="R83" s="102" t="s">
        <v>832</v>
      </c>
      <c r="S83" s="103" t="s">
        <v>223</v>
      </c>
      <c r="T83" s="93" t="e">
        <f t="shared" si="8"/>
        <v>#REF!</v>
      </c>
      <c r="U83" s="93" t="e">
        <f>M83*#REF!*1000*10000/1000000000+M83*#REF!*1000*10000/1000000000*1.8</f>
        <v>#REF!</v>
      </c>
      <c r="V83" s="93" t="e">
        <f>N83*#REF!*0.01+N83*#REF!*0.01*1.5</f>
        <v>#REF!</v>
      </c>
      <c r="W83" s="93" t="e">
        <f t="shared" si="13"/>
        <v>#REF!</v>
      </c>
      <c r="X83" s="93" t="e">
        <f>#REF!*P83*0.01</f>
        <v>#REF!</v>
      </c>
      <c r="Y83" s="97">
        <f t="shared" si="14"/>
        <v>0.19084800000000002</v>
      </c>
      <c r="Z83" s="101"/>
      <c r="AA83" s="101"/>
      <c r="AB83" s="101"/>
      <c r="AC83" s="109">
        <v>0.19084800000000002</v>
      </c>
      <c r="AD83" s="101"/>
      <c r="AE83" s="199"/>
    </row>
    <row r="84" spans="1:31" s="474" customFormat="1" ht="24">
      <c r="A84" s="380">
        <v>70</v>
      </c>
      <c r="B84" s="102" t="s">
        <v>224</v>
      </c>
      <c r="C84" s="105">
        <v>2</v>
      </c>
      <c r="D84" s="97">
        <f t="shared" si="10"/>
        <v>0.12</v>
      </c>
      <c r="E84" s="97">
        <v>0.12</v>
      </c>
      <c r="F84" s="97"/>
      <c r="G84" s="97"/>
      <c r="H84" s="97">
        <v>0</v>
      </c>
      <c r="I84" s="76" t="e">
        <f>E84+#REF!</f>
        <v>#REF!</v>
      </c>
      <c r="J84" s="76" t="e">
        <f>#REF!+#REF!+#REF!+#REF!+#REF!+#REF!</f>
        <v>#REF!</v>
      </c>
      <c r="K84" s="475">
        <v>42.6</v>
      </c>
      <c r="L84" s="475">
        <f t="shared" si="11"/>
        <v>36.21</v>
      </c>
      <c r="M84" s="475"/>
      <c r="N84" s="475"/>
      <c r="O84" s="475">
        <v>200</v>
      </c>
      <c r="P84" s="101">
        <f t="shared" si="12"/>
        <v>100</v>
      </c>
      <c r="Q84" s="105" t="s">
        <v>19</v>
      </c>
      <c r="R84" s="102" t="s">
        <v>833</v>
      </c>
      <c r="S84" s="103" t="s">
        <v>223</v>
      </c>
      <c r="T84" s="93" t="e">
        <f aca="true" t="shared" si="15" ref="T84:T121">(I84*K84*1000+I84*K84*1.8*1000)/100000</f>
        <v>#REF!</v>
      </c>
      <c r="U84" s="93" t="e">
        <f>M84*#REF!*1000*10000/1000000000+M84*#REF!*1000*10000/1000000000*1.8</f>
        <v>#REF!</v>
      </c>
      <c r="V84" s="93" t="e">
        <f>N84*#REF!*0.01+N84*#REF!*0.01*1.5</f>
        <v>#REF!</v>
      </c>
      <c r="W84" s="93" t="e">
        <f t="shared" si="13"/>
        <v>#REF!</v>
      </c>
      <c r="X84" s="93" t="e">
        <f>#REF!*P84*0.01</f>
        <v>#REF!</v>
      </c>
      <c r="Y84" s="97">
        <f t="shared" si="14"/>
        <v>0.143136</v>
      </c>
      <c r="Z84" s="101"/>
      <c r="AA84" s="101"/>
      <c r="AB84" s="101"/>
      <c r="AC84" s="109">
        <v>0.143136</v>
      </c>
      <c r="AD84" s="101"/>
      <c r="AE84" s="199"/>
    </row>
    <row r="85" spans="1:31" s="474" customFormat="1" ht="24">
      <c r="A85" s="380">
        <v>71</v>
      </c>
      <c r="B85" s="102" t="s">
        <v>224</v>
      </c>
      <c r="C85" s="105">
        <v>2</v>
      </c>
      <c r="D85" s="97">
        <f t="shared" si="10"/>
        <v>0.1</v>
      </c>
      <c r="E85" s="97">
        <v>0.1</v>
      </c>
      <c r="F85" s="107"/>
      <c r="G85" s="106"/>
      <c r="H85" s="97">
        <v>0</v>
      </c>
      <c r="I85" s="76" t="e">
        <f>E85+#REF!</f>
        <v>#REF!</v>
      </c>
      <c r="J85" s="76" t="e">
        <f>#REF!+#REF!+#REF!+#REF!+#REF!+#REF!</f>
        <v>#REF!</v>
      </c>
      <c r="K85" s="475">
        <v>42.6</v>
      </c>
      <c r="L85" s="475">
        <f t="shared" si="11"/>
        <v>36.21</v>
      </c>
      <c r="M85" s="475"/>
      <c r="N85" s="475"/>
      <c r="O85" s="475">
        <v>150</v>
      </c>
      <c r="P85" s="101">
        <f t="shared" si="12"/>
        <v>75</v>
      </c>
      <c r="Q85" s="108" t="s">
        <v>243</v>
      </c>
      <c r="R85" s="102" t="s">
        <v>834</v>
      </c>
      <c r="S85" s="104" t="s">
        <v>223</v>
      </c>
      <c r="T85" s="93" t="e">
        <f t="shared" si="15"/>
        <v>#REF!</v>
      </c>
      <c r="U85" s="93" t="e">
        <f>M85*#REF!*1000*10000/1000000000+M85*#REF!*1000*10000/1000000000*1.8</f>
        <v>#REF!</v>
      </c>
      <c r="V85" s="93" t="e">
        <f>N85*#REF!*0.01+N85*#REF!*0.01*1.5</f>
        <v>#REF!</v>
      </c>
      <c r="W85" s="93" t="e">
        <f t="shared" si="13"/>
        <v>#REF!</v>
      </c>
      <c r="X85" s="93" t="e">
        <f>#REF!*P85*0.01</f>
        <v>#REF!</v>
      </c>
      <c r="Y85" s="97">
        <f t="shared" si="14"/>
        <v>0.11928000000000002</v>
      </c>
      <c r="Z85" s="108"/>
      <c r="AA85" s="108"/>
      <c r="AB85" s="108"/>
      <c r="AC85" s="109">
        <v>0.11928000000000002</v>
      </c>
      <c r="AD85" s="108"/>
      <c r="AE85" s="486"/>
    </row>
    <row r="86" spans="1:31" s="474" customFormat="1" ht="24">
      <c r="A86" s="380">
        <v>72</v>
      </c>
      <c r="B86" s="102" t="s">
        <v>224</v>
      </c>
      <c r="C86" s="105">
        <v>2</v>
      </c>
      <c r="D86" s="97">
        <f t="shared" si="10"/>
        <v>0.4</v>
      </c>
      <c r="E86" s="97">
        <v>0.1</v>
      </c>
      <c r="F86" s="107"/>
      <c r="G86" s="106"/>
      <c r="H86" s="97">
        <v>0.3</v>
      </c>
      <c r="I86" s="76" t="e">
        <f>E86+#REF!</f>
        <v>#REF!</v>
      </c>
      <c r="J86" s="76" t="e">
        <f>#REF!+#REF!+#REF!+#REF!+#REF!+#REF!</f>
        <v>#REF!</v>
      </c>
      <c r="K86" s="475">
        <v>42.6</v>
      </c>
      <c r="L86" s="475">
        <f t="shared" si="11"/>
        <v>36.21</v>
      </c>
      <c r="M86" s="475"/>
      <c r="N86" s="475"/>
      <c r="O86" s="475">
        <v>150</v>
      </c>
      <c r="P86" s="101">
        <f t="shared" si="12"/>
        <v>75</v>
      </c>
      <c r="Q86" s="108" t="s">
        <v>243</v>
      </c>
      <c r="R86" s="102" t="s">
        <v>835</v>
      </c>
      <c r="S86" s="104" t="s">
        <v>223</v>
      </c>
      <c r="T86" s="93" t="e">
        <f t="shared" si="15"/>
        <v>#REF!</v>
      </c>
      <c r="U86" s="93" t="e">
        <f>M86*#REF!*1000*10000/1000000000+M86*#REF!*1000*10000/1000000000*1.8</f>
        <v>#REF!</v>
      </c>
      <c r="V86" s="93" t="e">
        <f>N86*#REF!*0.01+N86*#REF!*0.01*1.5</f>
        <v>#REF!</v>
      </c>
      <c r="W86" s="93" t="e">
        <f t="shared" si="13"/>
        <v>#REF!</v>
      </c>
      <c r="X86" s="93" t="e">
        <f>#REF!*P86*0.01</f>
        <v>#REF!</v>
      </c>
      <c r="Y86" s="97">
        <f t="shared" si="14"/>
        <v>0.11928000000000002</v>
      </c>
      <c r="Z86" s="108"/>
      <c r="AA86" s="108"/>
      <c r="AB86" s="108"/>
      <c r="AC86" s="109">
        <v>0.11928000000000002</v>
      </c>
      <c r="AD86" s="108"/>
      <c r="AE86" s="486"/>
    </row>
    <row r="87" spans="1:31" s="474" customFormat="1" ht="24">
      <c r="A87" s="380">
        <v>73</v>
      </c>
      <c r="B87" s="102" t="s">
        <v>224</v>
      </c>
      <c r="C87" s="105">
        <v>2</v>
      </c>
      <c r="D87" s="97">
        <f t="shared" si="10"/>
        <v>0.1</v>
      </c>
      <c r="E87" s="97">
        <v>0.1</v>
      </c>
      <c r="F87" s="107"/>
      <c r="G87" s="109"/>
      <c r="H87" s="97">
        <v>0</v>
      </c>
      <c r="I87" s="76" t="e">
        <f>E87+#REF!</f>
        <v>#REF!</v>
      </c>
      <c r="J87" s="76" t="e">
        <f>#REF!+#REF!+#REF!+#REF!+#REF!+#REF!</f>
        <v>#REF!</v>
      </c>
      <c r="K87" s="475">
        <v>34.1</v>
      </c>
      <c r="L87" s="475">
        <f t="shared" si="11"/>
        <v>28.985</v>
      </c>
      <c r="M87" s="475"/>
      <c r="N87" s="475"/>
      <c r="O87" s="475">
        <v>150</v>
      </c>
      <c r="P87" s="101">
        <f t="shared" si="12"/>
        <v>75</v>
      </c>
      <c r="Q87" s="108" t="s">
        <v>244</v>
      </c>
      <c r="R87" s="102" t="s">
        <v>836</v>
      </c>
      <c r="S87" s="104" t="s">
        <v>223</v>
      </c>
      <c r="T87" s="93" t="e">
        <f t="shared" si="15"/>
        <v>#REF!</v>
      </c>
      <c r="U87" s="93" t="e">
        <f>M87*#REF!*1000*10000/1000000000+M87*#REF!*1000*10000/1000000000*1.8</f>
        <v>#REF!</v>
      </c>
      <c r="V87" s="93" t="e">
        <f>N87*#REF!*0.01+N87*#REF!*0.01*1.5</f>
        <v>#REF!</v>
      </c>
      <c r="W87" s="93" t="e">
        <f t="shared" si="13"/>
        <v>#REF!</v>
      </c>
      <c r="X87" s="93" t="e">
        <f>#REF!*P87*0.01</f>
        <v>#REF!</v>
      </c>
      <c r="Y87" s="97">
        <f t="shared" si="14"/>
        <v>0.09548</v>
      </c>
      <c r="Z87" s="108"/>
      <c r="AA87" s="108"/>
      <c r="AB87" s="108"/>
      <c r="AC87" s="109">
        <v>0.09548</v>
      </c>
      <c r="AD87" s="108"/>
      <c r="AE87" s="486"/>
    </row>
    <row r="88" spans="1:31" s="474" customFormat="1" ht="24">
      <c r="A88" s="380">
        <v>74</v>
      </c>
      <c r="B88" s="102" t="s">
        <v>224</v>
      </c>
      <c r="C88" s="105">
        <v>2</v>
      </c>
      <c r="D88" s="97">
        <f t="shared" si="10"/>
        <v>0.06</v>
      </c>
      <c r="E88" s="97">
        <v>0.06</v>
      </c>
      <c r="F88" s="107"/>
      <c r="G88" s="109"/>
      <c r="H88" s="97">
        <v>0</v>
      </c>
      <c r="I88" s="76" t="e">
        <f>E88+#REF!</f>
        <v>#REF!</v>
      </c>
      <c r="J88" s="76" t="e">
        <f>#REF!+#REF!+#REF!+#REF!+#REF!+#REF!</f>
        <v>#REF!</v>
      </c>
      <c r="K88" s="475">
        <v>34.1</v>
      </c>
      <c r="L88" s="475">
        <f t="shared" si="11"/>
        <v>28.985</v>
      </c>
      <c r="M88" s="475"/>
      <c r="N88" s="475"/>
      <c r="O88" s="475">
        <v>150</v>
      </c>
      <c r="P88" s="101">
        <f t="shared" si="12"/>
        <v>75</v>
      </c>
      <c r="Q88" s="108" t="s">
        <v>244</v>
      </c>
      <c r="R88" s="102" t="s">
        <v>837</v>
      </c>
      <c r="S88" s="104" t="s">
        <v>223</v>
      </c>
      <c r="T88" s="93" t="e">
        <f t="shared" si="15"/>
        <v>#REF!</v>
      </c>
      <c r="U88" s="93" t="e">
        <f>M88*#REF!*1000*10000/1000000000+M88*#REF!*1000*10000/1000000000*1.8</f>
        <v>#REF!</v>
      </c>
      <c r="V88" s="93" t="e">
        <f>N88*#REF!*0.01+N88*#REF!*0.01*1.5</f>
        <v>#REF!</v>
      </c>
      <c r="W88" s="93" t="e">
        <f t="shared" si="13"/>
        <v>#REF!</v>
      </c>
      <c r="X88" s="93" t="e">
        <f>#REF!*P88*0.01</f>
        <v>#REF!</v>
      </c>
      <c r="Y88" s="97">
        <f t="shared" si="14"/>
        <v>0.05728799999999999</v>
      </c>
      <c r="Z88" s="108"/>
      <c r="AA88" s="108"/>
      <c r="AB88" s="108"/>
      <c r="AC88" s="109">
        <v>0.05728799999999999</v>
      </c>
      <c r="AD88" s="108"/>
      <c r="AE88" s="486"/>
    </row>
    <row r="89" spans="1:31" s="474" customFormat="1" ht="24">
      <c r="A89" s="380">
        <v>75</v>
      </c>
      <c r="B89" s="102" t="s">
        <v>224</v>
      </c>
      <c r="C89" s="105">
        <v>2</v>
      </c>
      <c r="D89" s="97">
        <f t="shared" si="10"/>
        <v>0.25</v>
      </c>
      <c r="E89" s="97">
        <v>0.25</v>
      </c>
      <c r="F89" s="107"/>
      <c r="G89" s="109"/>
      <c r="H89" s="97">
        <v>0</v>
      </c>
      <c r="I89" s="76" t="e">
        <f>E89+#REF!</f>
        <v>#REF!</v>
      </c>
      <c r="J89" s="76" t="e">
        <f>#REF!+#REF!+#REF!+#REF!+#REF!+#REF!</f>
        <v>#REF!</v>
      </c>
      <c r="K89" s="475">
        <v>34.1</v>
      </c>
      <c r="L89" s="475">
        <f t="shared" si="11"/>
        <v>28.985</v>
      </c>
      <c r="M89" s="475"/>
      <c r="N89" s="475"/>
      <c r="O89" s="475">
        <v>150</v>
      </c>
      <c r="P89" s="101">
        <f t="shared" si="12"/>
        <v>75</v>
      </c>
      <c r="Q89" s="108" t="s">
        <v>244</v>
      </c>
      <c r="R89" s="102" t="s">
        <v>838</v>
      </c>
      <c r="S89" s="104" t="s">
        <v>223</v>
      </c>
      <c r="T89" s="93" t="e">
        <f t="shared" si="15"/>
        <v>#REF!</v>
      </c>
      <c r="U89" s="93" t="e">
        <f>M89*#REF!*1000*10000/1000000000+M89*#REF!*1000*10000/1000000000*1.8</f>
        <v>#REF!</v>
      </c>
      <c r="V89" s="93" t="e">
        <f>N89*#REF!*0.01+N89*#REF!*0.01*1.5</f>
        <v>#REF!</v>
      </c>
      <c r="W89" s="93" t="e">
        <f t="shared" si="13"/>
        <v>#REF!</v>
      </c>
      <c r="X89" s="93" t="e">
        <f>#REF!*P89*0.01</f>
        <v>#REF!</v>
      </c>
      <c r="Y89" s="97">
        <f t="shared" si="14"/>
        <v>0.2387</v>
      </c>
      <c r="Z89" s="108"/>
      <c r="AA89" s="108"/>
      <c r="AB89" s="108"/>
      <c r="AC89" s="109">
        <v>0.2387</v>
      </c>
      <c r="AD89" s="108"/>
      <c r="AE89" s="486"/>
    </row>
    <row r="90" spans="1:31" s="474" customFormat="1" ht="24">
      <c r="A90" s="380">
        <v>76</v>
      </c>
      <c r="B90" s="102" t="s">
        <v>224</v>
      </c>
      <c r="C90" s="105">
        <v>2</v>
      </c>
      <c r="D90" s="97">
        <f t="shared" si="10"/>
        <v>0.4</v>
      </c>
      <c r="E90" s="97">
        <v>0.4</v>
      </c>
      <c r="F90" s="107"/>
      <c r="G90" s="109"/>
      <c r="H90" s="97">
        <v>0</v>
      </c>
      <c r="I90" s="76" t="e">
        <f>E90+#REF!</f>
        <v>#REF!</v>
      </c>
      <c r="J90" s="76" t="e">
        <f>#REF!+#REF!+#REF!+#REF!+#REF!+#REF!</f>
        <v>#REF!</v>
      </c>
      <c r="K90" s="475">
        <v>34.1</v>
      </c>
      <c r="L90" s="475">
        <f t="shared" si="11"/>
        <v>28.985</v>
      </c>
      <c r="M90" s="475"/>
      <c r="N90" s="475"/>
      <c r="O90" s="475">
        <v>150</v>
      </c>
      <c r="P90" s="101">
        <f t="shared" si="12"/>
        <v>75</v>
      </c>
      <c r="Q90" s="108" t="s">
        <v>244</v>
      </c>
      <c r="R90" s="102" t="s">
        <v>839</v>
      </c>
      <c r="S90" s="104" t="s">
        <v>223</v>
      </c>
      <c r="T90" s="93" t="e">
        <f t="shared" si="15"/>
        <v>#REF!</v>
      </c>
      <c r="U90" s="93" t="e">
        <f>M90*#REF!*1000*10000/1000000000+M90*#REF!*1000*10000/1000000000*1.8</f>
        <v>#REF!</v>
      </c>
      <c r="V90" s="93" t="e">
        <f>N90*#REF!*0.01+N90*#REF!*0.01*1.5</f>
        <v>#REF!</v>
      </c>
      <c r="W90" s="93" t="e">
        <f t="shared" si="13"/>
        <v>#REF!</v>
      </c>
      <c r="X90" s="93" t="e">
        <f>#REF!*P90*0.01</f>
        <v>#REF!</v>
      </c>
      <c r="Y90" s="97">
        <f t="shared" si="14"/>
        <v>0.38192</v>
      </c>
      <c r="Z90" s="108"/>
      <c r="AA90" s="108"/>
      <c r="AB90" s="108"/>
      <c r="AC90" s="109">
        <v>0.38192</v>
      </c>
      <c r="AD90" s="108"/>
      <c r="AE90" s="486"/>
    </row>
    <row r="91" spans="1:31" s="474" customFormat="1" ht="24">
      <c r="A91" s="380">
        <v>77</v>
      </c>
      <c r="B91" s="102" t="s">
        <v>224</v>
      </c>
      <c r="C91" s="105">
        <v>2</v>
      </c>
      <c r="D91" s="97">
        <f t="shared" si="10"/>
        <v>0.15</v>
      </c>
      <c r="E91" s="97">
        <v>0.15</v>
      </c>
      <c r="F91" s="107"/>
      <c r="G91" s="109"/>
      <c r="H91" s="97">
        <v>0</v>
      </c>
      <c r="I91" s="76" t="e">
        <f>E91+#REF!</f>
        <v>#REF!</v>
      </c>
      <c r="J91" s="76" t="e">
        <f>#REF!+#REF!+#REF!+#REF!+#REF!+#REF!</f>
        <v>#REF!</v>
      </c>
      <c r="K91" s="475">
        <v>34.1</v>
      </c>
      <c r="L91" s="475">
        <f t="shared" si="11"/>
        <v>28.985</v>
      </c>
      <c r="M91" s="475"/>
      <c r="N91" s="475"/>
      <c r="O91" s="475">
        <v>150</v>
      </c>
      <c r="P91" s="101">
        <f t="shared" si="12"/>
        <v>75</v>
      </c>
      <c r="Q91" s="108" t="s">
        <v>244</v>
      </c>
      <c r="R91" s="102" t="s">
        <v>840</v>
      </c>
      <c r="S91" s="104" t="s">
        <v>223</v>
      </c>
      <c r="T91" s="93" t="e">
        <f t="shared" si="15"/>
        <v>#REF!</v>
      </c>
      <c r="U91" s="93" t="e">
        <f>M91*#REF!*1000*10000/1000000000+M91*#REF!*1000*10000/1000000000*1.8</f>
        <v>#REF!</v>
      </c>
      <c r="V91" s="93" t="e">
        <f>N91*#REF!*0.01+N91*#REF!*0.01*1.5</f>
        <v>#REF!</v>
      </c>
      <c r="W91" s="93" t="e">
        <f t="shared" si="13"/>
        <v>#REF!</v>
      </c>
      <c r="X91" s="93" t="e">
        <f>#REF!*P91*0.01</f>
        <v>#REF!</v>
      </c>
      <c r="Y91" s="97">
        <f t="shared" si="14"/>
        <v>0.14322</v>
      </c>
      <c r="Z91" s="108"/>
      <c r="AA91" s="108"/>
      <c r="AB91" s="108"/>
      <c r="AC91" s="109">
        <v>0.14322</v>
      </c>
      <c r="AD91" s="108"/>
      <c r="AE91" s="486"/>
    </row>
    <row r="92" spans="1:31" s="474" customFormat="1" ht="24">
      <c r="A92" s="380">
        <v>78</v>
      </c>
      <c r="B92" s="102" t="s">
        <v>224</v>
      </c>
      <c r="C92" s="105">
        <v>2</v>
      </c>
      <c r="D92" s="97">
        <f t="shared" si="10"/>
        <v>0.15</v>
      </c>
      <c r="E92" s="97">
        <v>0.15</v>
      </c>
      <c r="F92" s="107"/>
      <c r="G92" s="109"/>
      <c r="H92" s="97">
        <v>0</v>
      </c>
      <c r="I92" s="76" t="e">
        <f>E92+#REF!</f>
        <v>#REF!</v>
      </c>
      <c r="J92" s="76" t="e">
        <f>#REF!+#REF!+#REF!+#REF!+#REF!+#REF!</f>
        <v>#REF!</v>
      </c>
      <c r="K92" s="475">
        <v>34.1</v>
      </c>
      <c r="L92" s="475">
        <f t="shared" si="11"/>
        <v>28.985</v>
      </c>
      <c r="M92" s="475"/>
      <c r="N92" s="475"/>
      <c r="O92" s="475">
        <v>150</v>
      </c>
      <c r="P92" s="101">
        <f t="shared" si="12"/>
        <v>75</v>
      </c>
      <c r="Q92" s="108" t="s">
        <v>244</v>
      </c>
      <c r="R92" s="102" t="s">
        <v>841</v>
      </c>
      <c r="S92" s="104" t="s">
        <v>223</v>
      </c>
      <c r="T92" s="93" t="e">
        <f t="shared" si="15"/>
        <v>#REF!</v>
      </c>
      <c r="U92" s="93" t="e">
        <f>M92*#REF!*1000*10000/1000000000+M92*#REF!*1000*10000/1000000000*1.8</f>
        <v>#REF!</v>
      </c>
      <c r="V92" s="93" t="e">
        <f>N92*#REF!*0.01+N92*#REF!*0.01*1.5</f>
        <v>#REF!</v>
      </c>
      <c r="W92" s="93" t="e">
        <f t="shared" si="13"/>
        <v>#REF!</v>
      </c>
      <c r="X92" s="93" t="e">
        <f>#REF!*P92*0.01</f>
        <v>#REF!</v>
      </c>
      <c r="Y92" s="97">
        <f t="shared" si="14"/>
        <v>0.14322</v>
      </c>
      <c r="Z92" s="108"/>
      <c r="AA92" s="108"/>
      <c r="AB92" s="108"/>
      <c r="AC92" s="109">
        <v>0.14322</v>
      </c>
      <c r="AD92" s="108"/>
      <c r="AE92" s="486"/>
    </row>
    <row r="93" spans="1:31" s="474" customFormat="1" ht="24">
      <c r="A93" s="380">
        <v>79</v>
      </c>
      <c r="B93" s="102" t="s">
        <v>224</v>
      </c>
      <c r="C93" s="105">
        <v>2</v>
      </c>
      <c r="D93" s="97">
        <f t="shared" si="10"/>
        <v>0.1</v>
      </c>
      <c r="E93" s="97">
        <v>0</v>
      </c>
      <c r="F93" s="97"/>
      <c r="G93" s="97"/>
      <c r="H93" s="97">
        <v>0.1</v>
      </c>
      <c r="I93" s="76" t="e">
        <f>E93+#REF!</f>
        <v>#REF!</v>
      </c>
      <c r="J93" s="76" t="e">
        <f>#REF!+#REF!+#REF!+#REF!+#REF!+#REF!</f>
        <v>#REF!</v>
      </c>
      <c r="K93" s="475">
        <v>42.6</v>
      </c>
      <c r="L93" s="475">
        <f t="shared" si="11"/>
        <v>36.21</v>
      </c>
      <c r="M93" s="475"/>
      <c r="N93" s="475"/>
      <c r="O93" s="475">
        <v>150</v>
      </c>
      <c r="P93" s="101">
        <f t="shared" si="12"/>
        <v>75</v>
      </c>
      <c r="Q93" s="101" t="s">
        <v>245</v>
      </c>
      <c r="R93" s="102" t="s">
        <v>842</v>
      </c>
      <c r="S93" s="103" t="s">
        <v>223</v>
      </c>
      <c r="T93" s="93" t="e">
        <f t="shared" si="15"/>
        <v>#REF!</v>
      </c>
      <c r="U93" s="93" t="e">
        <f>M93*#REF!*1000*10000/1000000000+M93*#REF!*1000*10000/1000000000*1.8</f>
        <v>#REF!</v>
      </c>
      <c r="V93" s="93" t="e">
        <f>N93*#REF!*0.01+N93*#REF!*0.01*1.5</f>
        <v>#REF!</v>
      </c>
      <c r="W93" s="93" t="e">
        <f t="shared" si="13"/>
        <v>#REF!</v>
      </c>
      <c r="X93" s="93" t="e">
        <f>#REF!*P93*0.01</f>
        <v>#REF!</v>
      </c>
      <c r="Y93" s="97">
        <f t="shared" si="14"/>
        <v>0.11928000000000002</v>
      </c>
      <c r="Z93" s="108"/>
      <c r="AA93" s="108"/>
      <c r="AB93" s="108"/>
      <c r="AC93" s="109">
        <v>0.11928000000000002</v>
      </c>
      <c r="AD93" s="108"/>
      <c r="AE93" s="486"/>
    </row>
    <row r="94" spans="1:31" s="474" customFormat="1" ht="24">
      <c r="A94" s="380">
        <v>80</v>
      </c>
      <c r="B94" s="102" t="s">
        <v>224</v>
      </c>
      <c r="C94" s="105">
        <v>2</v>
      </c>
      <c r="D94" s="97">
        <f t="shared" si="10"/>
        <v>0.2</v>
      </c>
      <c r="E94" s="97">
        <v>0</v>
      </c>
      <c r="F94" s="97"/>
      <c r="G94" s="97"/>
      <c r="H94" s="97">
        <v>0.2</v>
      </c>
      <c r="I94" s="76" t="e">
        <f>E94+#REF!</f>
        <v>#REF!</v>
      </c>
      <c r="J94" s="76" t="e">
        <f>#REF!+#REF!+#REF!+#REF!+#REF!+#REF!</f>
        <v>#REF!</v>
      </c>
      <c r="K94" s="475">
        <v>42.6</v>
      </c>
      <c r="L94" s="475">
        <f t="shared" si="11"/>
        <v>36.21</v>
      </c>
      <c r="M94" s="475"/>
      <c r="N94" s="475"/>
      <c r="O94" s="475">
        <v>150</v>
      </c>
      <c r="P94" s="101">
        <f t="shared" si="12"/>
        <v>75</v>
      </c>
      <c r="Q94" s="101" t="s">
        <v>245</v>
      </c>
      <c r="R94" s="102" t="s">
        <v>843</v>
      </c>
      <c r="S94" s="103" t="s">
        <v>223</v>
      </c>
      <c r="T94" s="93" t="e">
        <f t="shared" si="15"/>
        <v>#REF!</v>
      </c>
      <c r="U94" s="93" t="e">
        <f>M94*#REF!*1000*10000/1000000000+M94*#REF!*1000*10000/1000000000*1.8</f>
        <v>#REF!</v>
      </c>
      <c r="V94" s="93" t="e">
        <f>N94*#REF!*0.01+N94*#REF!*0.01*1.5</f>
        <v>#REF!</v>
      </c>
      <c r="W94" s="93" t="e">
        <f t="shared" si="13"/>
        <v>#REF!</v>
      </c>
      <c r="X94" s="93" t="e">
        <f>#REF!*P94*0.01</f>
        <v>#REF!</v>
      </c>
      <c r="Y94" s="97">
        <f t="shared" si="14"/>
        <v>0.11928000000000002</v>
      </c>
      <c r="Z94" s="108"/>
      <c r="AA94" s="108"/>
      <c r="AB94" s="108"/>
      <c r="AC94" s="109">
        <v>0.11928000000000002</v>
      </c>
      <c r="AD94" s="108"/>
      <c r="AE94" s="486"/>
    </row>
    <row r="95" spans="1:31" s="474" customFormat="1" ht="12">
      <c r="A95" s="380">
        <v>81</v>
      </c>
      <c r="B95" s="102" t="s">
        <v>224</v>
      </c>
      <c r="C95" s="105">
        <v>2</v>
      </c>
      <c r="D95" s="97">
        <f t="shared" si="10"/>
        <v>0.2</v>
      </c>
      <c r="E95" s="97">
        <v>0.19</v>
      </c>
      <c r="F95" s="107"/>
      <c r="G95" s="106"/>
      <c r="H95" s="97">
        <v>0.01</v>
      </c>
      <c r="I95" s="76" t="e">
        <f>E95+#REF!</f>
        <v>#REF!</v>
      </c>
      <c r="J95" s="76" t="e">
        <f>#REF!+#REF!+#REF!+#REF!+#REF!+#REF!</f>
        <v>#REF!</v>
      </c>
      <c r="K95" s="475">
        <v>46.86</v>
      </c>
      <c r="L95" s="475">
        <f t="shared" si="11"/>
        <v>39.830999999999996</v>
      </c>
      <c r="M95" s="475"/>
      <c r="N95" s="475"/>
      <c r="O95" s="475">
        <v>300</v>
      </c>
      <c r="P95" s="101">
        <f t="shared" si="12"/>
        <v>150</v>
      </c>
      <c r="Q95" s="108" t="s">
        <v>247</v>
      </c>
      <c r="R95" s="102" t="s">
        <v>844</v>
      </c>
      <c r="S95" s="104" t="s">
        <v>223</v>
      </c>
      <c r="T95" s="93" t="e">
        <f t="shared" si="15"/>
        <v>#REF!</v>
      </c>
      <c r="U95" s="93" t="e">
        <f>M95*#REF!*1000*10000/1000000000+M95*#REF!*1000*10000/1000000000*1.8</f>
        <v>#REF!</v>
      </c>
      <c r="V95" s="93" t="e">
        <f>N95*#REF!*0.01+N95*#REF!*0.01*1.5</f>
        <v>#REF!</v>
      </c>
      <c r="W95" s="93" t="e">
        <f t="shared" si="13"/>
        <v>#REF!</v>
      </c>
      <c r="X95" s="93" t="e">
        <f>#REF!*P95*0.01</f>
        <v>#REF!</v>
      </c>
      <c r="Y95" s="97">
        <f t="shared" si="14"/>
        <v>0.24929519999999997</v>
      </c>
      <c r="Z95" s="108"/>
      <c r="AA95" s="108"/>
      <c r="AB95" s="108"/>
      <c r="AC95" s="109">
        <v>0.24929519999999997</v>
      </c>
      <c r="AD95" s="108"/>
      <c r="AE95" s="486"/>
    </row>
    <row r="96" spans="1:31" s="474" customFormat="1" ht="24">
      <c r="A96" s="380">
        <v>82</v>
      </c>
      <c r="B96" s="102" t="s">
        <v>224</v>
      </c>
      <c r="C96" s="105">
        <v>2</v>
      </c>
      <c r="D96" s="97">
        <f t="shared" si="10"/>
        <v>0.11</v>
      </c>
      <c r="E96" s="97">
        <v>0</v>
      </c>
      <c r="F96" s="107"/>
      <c r="G96" s="106"/>
      <c r="H96" s="97">
        <v>0.11</v>
      </c>
      <c r="I96" s="76" t="e">
        <f>E96+#REF!</f>
        <v>#REF!</v>
      </c>
      <c r="J96" s="76" t="e">
        <f>#REF!+#REF!+#REF!+#REF!+#REF!+#REF!</f>
        <v>#REF!</v>
      </c>
      <c r="K96" s="475">
        <v>42.6</v>
      </c>
      <c r="L96" s="475">
        <f t="shared" si="11"/>
        <v>36.21</v>
      </c>
      <c r="M96" s="475"/>
      <c r="N96" s="475"/>
      <c r="O96" s="475">
        <v>200</v>
      </c>
      <c r="P96" s="101">
        <f t="shared" si="12"/>
        <v>100</v>
      </c>
      <c r="Q96" s="108" t="s">
        <v>248</v>
      </c>
      <c r="R96" s="102" t="s">
        <v>846</v>
      </c>
      <c r="S96" s="104" t="s">
        <v>223</v>
      </c>
      <c r="T96" s="93" t="e">
        <f t="shared" si="15"/>
        <v>#REF!</v>
      </c>
      <c r="U96" s="93" t="e">
        <f>M96*#REF!*1000*10000/1000000000+M96*#REF!*1000*10000/1000000000*1.8</f>
        <v>#REF!</v>
      </c>
      <c r="V96" s="93" t="e">
        <f>N96*#REF!*0.01+N96*#REF!*0.01*1.5</f>
        <v>#REF!</v>
      </c>
      <c r="W96" s="93" t="e">
        <f t="shared" si="13"/>
        <v>#REF!</v>
      </c>
      <c r="X96" s="93" t="e">
        <f>#REF!*P96*0.01</f>
        <v>#REF!</v>
      </c>
      <c r="Y96" s="97">
        <f t="shared" si="14"/>
        <v>0.13120800000000002</v>
      </c>
      <c r="Z96" s="108"/>
      <c r="AA96" s="108"/>
      <c r="AB96" s="108"/>
      <c r="AC96" s="109">
        <v>0.13120800000000002</v>
      </c>
      <c r="AD96" s="108"/>
      <c r="AE96" s="486"/>
    </row>
    <row r="97" spans="1:31" s="474" customFormat="1" ht="24">
      <c r="A97" s="380">
        <v>83</v>
      </c>
      <c r="B97" s="102" t="s">
        <v>224</v>
      </c>
      <c r="C97" s="105">
        <v>2</v>
      </c>
      <c r="D97" s="97">
        <f t="shared" si="10"/>
        <v>0.19</v>
      </c>
      <c r="E97" s="97">
        <v>0.05</v>
      </c>
      <c r="F97" s="107"/>
      <c r="G97" s="106"/>
      <c r="H97" s="97">
        <v>0.14</v>
      </c>
      <c r="I97" s="76" t="e">
        <f>E97+#REF!</f>
        <v>#REF!</v>
      </c>
      <c r="J97" s="76" t="e">
        <f>#REF!+#REF!+#REF!+#REF!+#REF!+#REF!</f>
        <v>#REF!</v>
      </c>
      <c r="K97" s="475">
        <v>42.6</v>
      </c>
      <c r="L97" s="475">
        <f t="shared" si="11"/>
        <v>36.21</v>
      </c>
      <c r="M97" s="475"/>
      <c r="N97" s="475"/>
      <c r="O97" s="475">
        <v>200</v>
      </c>
      <c r="P97" s="101">
        <f t="shared" si="12"/>
        <v>100</v>
      </c>
      <c r="Q97" s="108" t="s">
        <v>248</v>
      </c>
      <c r="R97" s="102" t="s">
        <v>847</v>
      </c>
      <c r="S97" s="104" t="s">
        <v>223</v>
      </c>
      <c r="T97" s="93" t="e">
        <f t="shared" si="15"/>
        <v>#REF!</v>
      </c>
      <c r="U97" s="93" t="e">
        <f>M97*#REF!*1000*10000/1000000000+M97*#REF!*1000*10000/1000000000*1.8</f>
        <v>#REF!</v>
      </c>
      <c r="V97" s="93" t="e">
        <f>N97*#REF!*0.01+N97*#REF!*0.01*1.5</f>
        <v>#REF!</v>
      </c>
      <c r="W97" s="93" t="e">
        <f t="shared" si="13"/>
        <v>#REF!</v>
      </c>
      <c r="X97" s="93" t="e">
        <f>#REF!*P97*0.01</f>
        <v>#REF!</v>
      </c>
      <c r="Y97" s="97">
        <f t="shared" si="14"/>
        <v>0.22663200000000006</v>
      </c>
      <c r="Z97" s="108"/>
      <c r="AA97" s="108"/>
      <c r="AB97" s="108"/>
      <c r="AC97" s="109">
        <v>0.22663200000000006</v>
      </c>
      <c r="AD97" s="108"/>
      <c r="AE97" s="486"/>
    </row>
    <row r="98" spans="1:31" s="474" customFormat="1" ht="24">
      <c r="A98" s="380">
        <v>84</v>
      </c>
      <c r="B98" s="102" t="s">
        <v>224</v>
      </c>
      <c r="C98" s="105">
        <v>2</v>
      </c>
      <c r="D98" s="97">
        <f t="shared" si="10"/>
        <v>0.23</v>
      </c>
      <c r="E98" s="97">
        <v>0</v>
      </c>
      <c r="F98" s="107"/>
      <c r="G98" s="106"/>
      <c r="H98" s="97">
        <v>0.23</v>
      </c>
      <c r="I98" s="76" t="e">
        <f>E98+#REF!</f>
        <v>#REF!</v>
      </c>
      <c r="J98" s="76" t="e">
        <f>#REF!+#REF!+#REF!+#REF!+#REF!+#REF!</f>
        <v>#REF!</v>
      </c>
      <c r="K98" s="475">
        <v>42.6</v>
      </c>
      <c r="L98" s="475">
        <f t="shared" si="11"/>
        <v>36.21</v>
      </c>
      <c r="M98" s="475"/>
      <c r="N98" s="475"/>
      <c r="O98" s="475">
        <v>200</v>
      </c>
      <c r="P98" s="101">
        <f t="shared" si="12"/>
        <v>100</v>
      </c>
      <c r="Q98" s="108" t="s">
        <v>248</v>
      </c>
      <c r="R98" s="102" t="s">
        <v>848</v>
      </c>
      <c r="S98" s="104" t="s">
        <v>223</v>
      </c>
      <c r="T98" s="93" t="e">
        <f t="shared" si="15"/>
        <v>#REF!</v>
      </c>
      <c r="U98" s="93" t="e">
        <f>M98*#REF!*1000*10000/1000000000+M98*#REF!*1000*10000/1000000000*1.8</f>
        <v>#REF!</v>
      </c>
      <c r="V98" s="93" t="e">
        <f>N98*#REF!*0.01+N98*#REF!*0.01*1.5</f>
        <v>#REF!</v>
      </c>
      <c r="W98" s="93" t="e">
        <f t="shared" si="13"/>
        <v>#REF!</v>
      </c>
      <c r="X98" s="93" t="e">
        <f>#REF!*P98*0.01</f>
        <v>#REF!</v>
      </c>
      <c r="Y98" s="97">
        <f t="shared" si="14"/>
        <v>0.27434400000000003</v>
      </c>
      <c r="Z98" s="108"/>
      <c r="AA98" s="108"/>
      <c r="AB98" s="108"/>
      <c r="AC98" s="109">
        <v>0.27434400000000003</v>
      </c>
      <c r="AD98" s="108"/>
      <c r="AE98" s="486"/>
    </row>
    <row r="99" spans="1:31" s="474" customFormat="1" ht="24">
      <c r="A99" s="380">
        <v>85</v>
      </c>
      <c r="B99" s="102" t="s">
        <v>224</v>
      </c>
      <c r="C99" s="105">
        <v>2</v>
      </c>
      <c r="D99" s="97">
        <f t="shared" si="10"/>
        <v>0.09</v>
      </c>
      <c r="E99" s="97">
        <v>0.09</v>
      </c>
      <c r="F99" s="107"/>
      <c r="G99" s="106"/>
      <c r="H99" s="97">
        <v>0</v>
      </c>
      <c r="I99" s="76" t="e">
        <f>E99+#REF!</f>
        <v>#REF!</v>
      </c>
      <c r="J99" s="76" t="e">
        <f>#REF!+#REF!+#REF!+#REF!+#REF!+#REF!</f>
        <v>#REF!</v>
      </c>
      <c r="K99" s="475">
        <v>34.1</v>
      </c>
      <c r="L99" s="475">
        <f t="shared" si="11"/>
        <v>28.985</v>
      </c>
      <c r="M99" s="475"/>
      <c r="N99" s="475"/>
      <c r="O99" s="475">
        <v>150</v>
      </c>
      <c r="P99" s="101">
        <f t="shared" si="12"/>
        <v>75</v>
      </c>
      <c r="Q99" s="108" t="s">
        <v>249</v>
      </c>
      <c r="R99" s="102" t="s">
        <v>849</v>
      </c>
      <c r="S99" s="104" t="s">
        <v>250</v>
      </c>
      <c r="T99" s="93" t="e">
        <f t="shared" si="15"/>
        <v>#REF!</v>
      </c>
      <c r="U99" s="93" t="e">
        <f>M99*#REF!*1000*10000/1000000000+M99*#REF!*1000*10000/1000000000*1.8</f>
        <v>#REF!</v>
      </c>
      <c r="V99" s="93" t="e">
        <f>N99*#REF!*1000*10000/1000000000</f>
        <v>#REF!</v>
      </c>
      <c r="W99" s="93" t="e">
        <f t="shared" si="13"/>
        <v>#REF!</v>
      </c>
      <c r="X99" s="93" t="e">
        <f>#REF!*P99*0.01</f>
        <v>#REF!</v>
      </c>
      <c r="Y99" s="97">
        <f t="shared" si="14"/>
        <v>0.08593200000000001</v>
      </c>
      <c r="Z99" s="108"/>
      <c r="AA99" s="108"/>
      <c r="AB99" s="108"/>
      <c r="AC99" s="109">
        <v>0.08593200000000001</v>
      </c>
      <c r="AD99" s="108"/>
      <c r="AE99" s="486"/>
    </row>
    <row r="100" spans="1:31" s="474" customFormat="1" ht="24">
      <c r="A100" s="380">
        <v>86</v>
      </c>
      <c r="B100" s="102" t="s">
        <v>224</v>
      </c>
      <c r="C100" s="105">
        <v>2</v>
      </c>
      <c r="D100" s="97">
        <f t="shared" si="10"/>
        <v>0.03</v>
      </c>
      <c r="E100" s="97">
        <v>0.03</v>
      </c>
      <c r="F100" s="107"/>
      <c r="G100" s="106"/>
      <c r="H100" s="97">
        <v>0</v>
      </c>
      <c r="I100" s="76" t="e">
        <f>E100+#REF!</f>
        <v>#REF!</v>
      </c>
      <c r="J100" s="76" t="e">
        <f>#REF!+#REF!+#REF!+#REF!+#REF!+#REF!</f>
        <v>#REF!</v>
      </c>
      <c r="K100" s="475">
        <v>34.1</v>
      </c>
      <c r="L100" s="475">
        <f t="shared" si="11"/>
        <v>28.985</v>
      </c>
      <c r="M100" s="475"/>
      <c r="N100" s="475"/>
      <c r="O100" s="475">
        <v>150</v>
      </c>
      <c r="P100" s="101">
        <f t="shared" si="12"/>
        <v>75</v>
      </c>
      <c r="Q100" s="108" t="s">
        <v>249</v>
      </c>
      <c r="R100" s="102" t="s">
        <v>850</v>
      </c>
      <c r="S100" s="104" t="s">
        <v>223</v>
      </c>
      <c r="T100" s="93" t="e">
        <f t="shared" si="15"/>
        <v>#REF!</v>
      </c>
      <c r="U100" s="93" t="e">
        <f>M100*#REF!*1000*10000/1000000000+M100*#REF!*1000*10000/1000000000*1.8</f>
        <v>#REF!</v>
      </c>
      <c r="V100" s="93" t="e">
        <f>N100*#REF!*1000*10000/1000000000</f>
        <v>#REF!</v>
      </c>
      <c r="W100" s="93" t="e">
        <f t="shared" si="13"/>
        <v>#REF!</v>
      </c>
      <c r="X100" s="93" t="e">
        <f>#REF!*P100*0.01</f>
        <v>#REF!</v>
      </c>
      <c r="Y100" s="97">
        <f t="shared" si="14"/>
        <v>0.028643999999999996</v>
      </c>
      <c r="Z100" s="108"/>
      <c r="AA100" s="108"/>
      <c r="AB100" s="108"/>
      <c r="AC100" s="109">
        <v>0.028643999999999996</v>
      </c>
      <c r="AD100" s="108"/>
      <c r="AE100" s="486"/>
    </row>
    <row r="101" spans="1:31" s="474" customFormat="1" ht="48">
      <c r="A101" s="380">
        <v>87</v>
      </c>
      <c r="B101" s="102" t="s">
        <v>224</v>
      </c>
      <c r="C101" s="105">
        <v>2</v>
      </c>
      <c r="D101" s="97">
        <f t="shared" si="10"/>
        <v>0.12</v>
      </c>
      <c r="E101" s="97">
        <v>0</v>
      </c>
      <c r="F101" s="97"/>
      <c r="G101" s="97"/>
      <c r="H101" s="97">
        <v>0.12</v>
      </c>
      <c r="I101" s="76" t="e">
        <f>E101+#REF!</f>
        <v>#REF!</v>
      </c>
      <c r="J101" s="76" t="e">
        <f>#REF!+#REF!+#REF!+#REF!+#REF!+#REF!</f>
        <v>#REF!</v>
      </c>
      <c r="K101" s="475">
        <v>42.6</v>
      </c>
      <c r="L101" s="475">
        <f t="shared" si="11"/>
        <v>36.21</v>
      </c>
      <c r="M101" s="475"/>
      <c r="N101" s="475"/>
      <c r="O101" s="475">
        <v>150</v>
      </c>
      <c r="P101" s="101">
        <f t="shared" si="12"/>
        <v>75</v>
      </c>
      <c r="Q101" s="105" t="s">
        <v>251</v>
      </c>
      <c r="R101" s="102" t="s">
        <v>851</v>
      </c>
      <c r="S101" s="103" t="s">
        <v>223</v>
      </c>
      <c r="T101" s="93" t="e">
        <f t="shared" si="15"/>
        <v>#REF!</v>
      </c>
      <c r="U101" s="93" t="e">
        <f>M101*#REF!*1000*10000/1000000000+M101*#REF!*1000*10000/1000000000*1.8</f>
        <v>#REF!</v>
      </c>
      <c r="V101" s="93" t="e">
        <f>N101*#REF!*1000*10000/1000000000</f>
        <v>#REF!</v>
      </c>
      <c r="W101" s="93" t="e">
        <f t="shared" si="13"/>
        <v>#REF!</v>
      </c>
      <c r="X101" s="93" t="e">
        <f>#REF!*P101*0.01</f>
        <v>#REF!</v>
      </c>
      <c r="Y101" s="97">
        <f t="shared" si="14"/>
        <v>0.071568</v>
      </c>
      <c r="Z101" s="108"/>
      <c r="AA101" s="108"/>
      <c r="AB101" s="108"/>
      <c r="AC101" s="109">
        <v>0.071568</v>
      </c>
      <c r="AD101" s="108"/>
      <c r="AE101" s="486"/>
    </row>
    <row r="102" spans="1:31" s="474" customFormat="1" ht="36">
      <c r="A102" s="380">
        <v>88</v>
      </c>
      <c r="B102" s="102" t="s">
        <v>224</v>
      </c>
      <c r="C102" s="105">
        <v>2</v>
      </c>
      <c r="D102" s="97">
        <f t="shared" si="10"/>
        <v>0.3</v>
      </c>
      <c r="E102" s="97">
        <v>0.3</v>
      </c>
      <c r="F102" s="93"/>
      <c r="G102" s="93"/>
      <c r="H102" s="97">
        <v>0</v>
      </c>
      <c r="I102" s="76" t="e">
        <f>E102+#REF!</f>
        <v>#REF!</v>
      </c>
      <c r="J102" s="76" t="e">
        <f>#REF!+#REF!+#REF!+#REF!+#REF!+#REF!</f>
        <v>#REF!</v>
      </c>
      <c r="K102" s="475">
        <v>42.6</v>
      </c>
      <c r="L102" s="475">
        <f t="shared" si="11"/>
        <v>36.21</v>
      </c>
      <c r="M102" s="475"/>
      <c r="N102" s="475"/>
      <c r="O102" s="475">
        <v>150</v>
      </c>
      <c r="P102" s="101">
        <f t="shared" si="12"/>
        <v>75</v>
      </c>
      <c r="Q102" s="101" t="s">
        <v>252</v>
      </c>
      <c r="R102" s="102" t="s">
        <v>852</v>
      </c>
      <c r="S102" s="103" t="s">
        <v>253</v>
      </c>
      <c r="T102" s="93" t="e">
        <f t="shared" si="15"/>
        <v>#REF!</v>
      </c>
      <c r="U102" s="93" t="e">
        <f>M102*#REF!*1000*10000/1000000000+M102*#REF!*1000*10000/1000000000*1.8</f>
        <v>#REF!</v>
      </c>
      <c r="V102" s="93" t="e">
        <f>N102*#REF!*1000*10000/1000000000</f>
        <v>#REF!</v>
      </c>
      <c r="W102" s="93" t="e">
        <f t="shared" si="13"/>
        <v>#REF!</v>
      </c>
      <c r="X102" s="93" t="e">
        <f>#REF!*P102*0.01</f>
        <v>#REF!</v>
      </c>
      <c r="Y102" s="97">
        <f t="shared" si="14"/>
        <v>0.35784</v>
      </c>
      <c r="Z102" s="108"/>
      <c r="AA102" s="108"/>
      <c r="AB102" s="108"/>
      <c r="AC102" s="109">
        <v>0.35784</v>
      </c>
      <c r="AD102" s="108"/>
      <c r="AE102" s="486"/>
    </row>
    <row r="103" spans="1:31" s="474" customFormat="1" ht="24">
      <c r="A103" s="380">
        <v>89</v>
      </c>
      <c r="B103" s="102" t="s">
        <v>224</v>
      </c>
      <c r="C103" s="105">
        <v>2</v>
      </c>
      <c r="D103" s="97">
        <f t="shared" si="10"/>
        <v>0.15000000000000002</v>
      </c>
      <c r="E103" s="97">
        <v>0.1</v>
      </c>
      <c r="F103" s="107"/>
      <c r="G103" s="106"/>
      <c r="H103" s="97">
        <v>0.05</v>
      </c>
      <c r="I103" s="76" t="e">
        <f>E103+#REF!</f>
        <v>#REF!</v>
      </c>
      <c r="J103" s="76" t="e">
        <f>#REF!+#REF!+#REF!+#REF!+#REF!+#REF!</f>
        <v>#REF!</v>
      </c>
      <c r="K103" s="475">
        <v>42.6</v>
      </c>
      <c r="L103" s="475">
        <f t="shared" si="11"/>
        <v>36.21</v>
      </c>
      <c r="M103" s="475"/>
      <c r="N103" s="475"/>
      <c r="O103" s="475">
        <v>150</v>
      </c>
      <c r="P103" s="101">
        <f t="shared" si="12"/>
        <v>75</v>
      </c>
      <c r="Q103" s="108" t="s">
        <v>254</v>
      </c>
      <c r="R103" s="102" t="s">
        <v>853</v>
      </c>
      <c r="S103" s="104" t="s">
        <v>223</v>
      </c>
      <c r="T103" s="93" t="e">
        <f t="shared" si="15"/>
        <v>#REF!</v>
      </c>
      <c r="U103" s="93" t="e">
        <f>M103*#REF!*1000*10000/1000000000+M103*#REF!*1000*10000/1000000000*1.8</f>
        <v>#REF!</v>
      </c>
      <c r="V103" s="93" t="e">
        <f>N103*#REF!*1000*10000/1000000000</f>
        <v>#REF!</v>
      </c>
      <c r="W103" s="93" t="e">
        <f t="shared" si="13"/>
        <v>#REF!</v>
      </c>
      <c r="X103" s="93" t="e">
        <f>#REF!*P103*0.01</f>
        <v>#REF!</v>
      </c>
      <c r="Y103" s="97">
        <f t="shared" si="14"/>
        <v>0.19428</v>
      </c>
      <c r="Z103" s="108"/>
      <c r="AA103" s="108"/>
      <c r="AB103" s="108"/>
      <c r="AC103" s="109">
        <v>0.19428</v>
      </c>
      <c r="AD103" s="108"/>
      <c r="AE103" s="486"/>
    </row>
    <row r="104" spans="1:31" s="474" customFormat="1" ht="24">
      <c r="A104" s="380">
        <v>90</v>
      </c>
      <c r="B104" s="102" t="s">
        <v>224</v>
      </c>
      <c r="C104" s="105">
        <v>2</v>
      </c>
      <c r="D104" s="97">
        <f t="shared" si="10"/>
        <v>0.05</v>
      </c>
      <c r="E104" s="97">
        <v>0.05</v>
      </c>
      <c r="F104" s="107"/>
      <c r="G104" s="106"/>
      <c r="H104" s="97">
        <v>0</v>
      </c>
      <c r="I104" s="76" t="e">
        <f>E104+#REF!</f>
        <v>#REF!</v>
      </c>
      <c r="J104" s="76" t="e">
        <f>#REF!+#REF!+#REF!+#REF!+#REF!+#REF!</f>
        <v>#REF!</v>
      </c>
      <c r="K104" s="475">
        <v>42.6</v>
      </c>
      <c r="L104" s="475">
        <f t="shared" si="11"/>
        <v>36.21</v>
      </c>
      <c r="M104" s="475"/>
      <c r="N104" s="475"/>
      <c r="O104" s="475">
        <v>150</v>
      </c>
      <c r="P104" s="101">
        <f t="shared" si="12"/>
        <v>75</v>
      </c>
      <c r="Q104" s="108" t="s">
        <v>254</v>
      </c>
      <c r="R104" s="102" t="s">
        <v>854</v>
      </c>
      <c r="S104" s="104" t="s">
        <v>255</v>
      </c>
      <c r="T104" s="93" t="e">
        <f t="shared" si="15"/>
        <v>#REF!</v>
      </c>
      <c r="U104" s="93" t="e">
        <f>M104*#REF!*1000*10000/1000000000+M104*#REF!*1000*10000/1000000000*1.8</f>
        <v>#REF!</v>
      </c>
      <c r="V104" s="93" t="e">
        <f>N104*#REF!*1000*10000/1000000000</f>
        <v>#REF!</v>
      </c>
      <c r="W104" s="93" t="e">
        <f t="shared" si="13"/>
        <v>#REF!</v>
      </c>
      <c r="X104" s="93" t="e">
        <f>#REF!*P104*0.01</f>
        <v>#REF!</v>
      </c>
      <c r="Y104" s="97">
        <f t="shared" si="14"/>
        <v>0.05964000000000001</v>
      </c>
      <c r="Z104" s="108"/>
      <c r="AA104" s="108"/>
      <c r="AB104" s="108"/>
      <c r="AC104" s="109">
        <v>0.05964000000000001</v>
      </c>
      <c r="AD104" s="108"/>
      <c r="AE104" s="486"/>
    </row>
    <row r="105" spans="1:31" s="474" customFormat="1" ht="24">
      <c r="A105" s="380">
        <v>91</v>
      </c>
      <c r="B105" s="102" t="s">
        <v>224</v>
      </c>
      <c r="C105" s="105">
        <v>2</v>
      </c>
      <c r="D105" s="97">
        <f t="shared" si="10"/>
        <v>0.05</v>
      </c>
      <c r="E105" s="97">
        <v>0.05</v>
      </c>
      <c r="F105" s="107"/>
      <c r="G105" s="106"/>
      <c r="H105" s="97">
        <v>0</v>
      </c>
      <c r="I105" s="76" t="e">
        <f>E105+#REF!</f>
        <v>#REF!</v>
      </c>
      <c r="J105" s="76" t="e">
        <f>#REF!+#REF!+#REF!+#REF!+#REF!+#REF!</f>
        <v>#REF!</v>
      </c>
      <c r="K105" s="475">
        <v>42.6</v>
      </c>
      <c r="L105" s="475">
        <f t="shared" si="11"/>
        <v>36.21</v>
      </c>
      <c r="M105" s="475"/>
      <c r="N105" s="475"/>
      <c r="O105" s="475">
        <v>150</v>
      </c>
      <c r="P105" s="101">
        <f t="shared" si="12"/>
        <v>75</v>
      </c>
      <c r="Q105" s="108" t="s">
        <v>254</v>
      </c>
      <c r="R105" s="102" t="s">
        <v>855</v>
      </c>
      <c r="S105" s="104" t="s">
        <v>223</v>
      </c>
      <c r="T105" s="93" t="e">
        <f t="shared" si="15"/>
        <v>#REF!</v>
      </c>
      <c r="U105" s="93" t="e">
        <f>M105*#REF!*1000*10000/1000000000+M105*#REF!*1000*10000/1000000000*1.8</f>
        <v>#REF!</v>
      </c>
      <c r="V105" s="93" t="e">
        <f>N105*#REF!*1000*10000/1000000000</f>
        <v>#REF!</v>
      </c>
      <c r="W105" s="93" t="e">
        <f t="shared" si="13"/>
        <v>#REF!</v>
      </c>
      <c r="X105" s="93" t="e">
        <f>#REF!*P105*0.01</f>
        <v>#REF!</v>
      </c>
      <c r="Y105" s="97">
        <f t="shared" si="14"/>
        <v>0.05964000000000001</v>
      </c>
      <c r="Z105" s="108"/>
      <c r="AA105" s="108"/>
      <c r="AB105" s="108"/>
      <c r="AC105" s="109">
        <v>0.05964000000000001</v>
      </c>
      <c r="AD105" s="108"/>
      <c r="AE105" s="486"/>
    </row>
    <row r="106" spans="1:31" s="474" customFormat="1" ht="24">
      <c r="A106" s="380">
        <v>92</v>
      </c>
      <c r="B106" s="102" t="s">
        <v>224</v>
      </c>
      <c r="C106" s="105">
        <v>2</v>
      </c>
      <c r="D106" s="97">
        <f t="shared" si="10"/>
        <v>0.06</v>
      </c>
      <c r="E106" s="97">
        <v>0.06</v>
      </c>
      <c r="F106" s="107"/>
      <c r="G106" s="106"/>
      <c r="H106" s="97">
        <v>0</v>
      </c>
      <c r="I106" s="76" t="e">
        <f>E106+#REF!</f>
        <v>#REF!</v>
      </c>
      <c r="J106" s="76" t="e">
        <f>#REF!+#REF!+#REF!+#REF!+#REF!+#REF!</f>
        <v>#REF!</v>
      </c>
      <c r="K106" s="475">
        <v>42.6</v>
      </c>
      <c r="L106" s="475">
        <f t="shared" si="11"/>
        <v>36.21</v>
      </c>
      <c r="M106" s="475"/>
      <c r="N106" s="475"/>
      <c r="O106" s="475">
        <v>150</v>
      </c>
      <c r="P106" s="101">
        <f t="shared" si="12"/>
        <v>75</v>
      </c>
      <c r="Q106" s="108" t="s">
        <v>254</v>
      </c>
      <c r="R106" s="102" t="s">
        <v>856</v>
      </c>
      <c r="S106" s="104" t="s">
        <v>223</v>
      </c>
      <c r="T106" s="93" t="e">
        <f t="shared" si="15"/>
        <v>#REF!</v>
      </c>
      <c r="U106" s="93" t="e">
        <f>M106*#REF!*1000*10000/1000000000+M106*#REF!*1000*10000/1000000000*1.8</f>
        <v>#REF!</v>
      </c>
      <c r="V106" s="93" t="e">
        <f>N106*#REF!*1000*10000/1000000000</f>
        <v>#REF!</v>
      </c>
      <c r="W106" s="93" t="e">
        <f t="shared" si="13"/>
        <v>#REF!</v>
      </c>
      <c r="X106" s="93" t="e">
        <f>#REF!*P106*0.01</f>
        <v>#REF!</v>
      </c>
      <c r="Y106" s="97">
        <f t="shared" si="14"/>
        <v>0.071568</v>
      </c>
      <c r="Z106" s="108"/>
      <c r="AA106" s="108"/>
      <c r="AB106" s="108"/>
      <c r="AC106" s="109">
        <v>0.071568</v>
      </c>
      <c r="AD106" s="108"/>
      <c r="AE106" s="486"/>
    </row>
    <row r="107" spans="1:31" s="474" customFormat="1" ht="24">
      <c r="A107" s="380">
        <v>93</v>
      </c>
      <c r="B107" s="102" t="s">
        <v>224</v>
      </c>
      <c r="C107" s="105">
        <v>2</v>
      </c>
      <c r="D107" s="97">
        <f t="shared" si="10"/>
        <v>0.06</v>
      </c>
      <c r="E107" s="97">
        <v>0.06</v>
      </c>
      <c r="F107" s="107"/>
      <c r="G107" s="106"/>
      <c r="H107" s="97">
        <v>0</v>
      </c>
      <c r="I107" s="76" t="e">
        <f>E107+#REF!</f>
        <v>#REF!</v>
      </c>
      <c r="J107" s="76" t="e">
        <f>#REF!+#REF!+#REF!+#REF!+#REF!+#REF!</f>
        <v>#REF!</v>
      </c>
      <c r="K107" s="475">
        <v>42.6</v>
      </c>
      <c r="L107" s="475">
        <f t="shared" si="11"/>
        <v>36.21</v>
      </c>
      <c r="M107" s="475"/>
      <c r="N107" s="475"/>
      <c r="O107" s="475">
        <v>150</v>
      </c>
      <c r="P107" s="101">
        <f t="shared" si="12"/>
        <v>75</v>
      </c>
      <c r="Q107" s="108" t="s">
        <v>254</v>
      </c>
      <c r="R107" s="102" t="s">
        <v>857</v>
      </c>
      <c r="S107" s="104" t="s">
        <v>223</v>
      </c>
      <c r="T107" s="93" t="e">
        <f t="shared" si="15"/>
        <v>#REF!</v>
      </c>
      <c r="U107" s="93" t="e">
        <f>M107*#REF!*1000*10000/1000000000+M107*#REF!*1000*10000/1000000000*1.8</f>
        <v>#REF!</v>
      </c>
      <c r="V107" s="93" t="e">
        <f>N107*#REF!*1000*10000/1000000000</f>
        <v>#REF!</v>
      </c>
      <c r="W107" s="93" t="e">
        <f t="shared" si="13"/>
        <v>#REF!</v>
      </c>
      <c r="X107" s="93" t="e">
        <f>#REF!*P107*0.01</f>
        <v>#REF!</v>
      </c>
      <c r="Y107" s="97">
        <f t="shared" si="14"/>
        <v>0.071568</v>
      </c>
      <c r="Z107" s="108"/>
      <c r="AA107" s="108"/>
      <c r="AB107" s="108"/>
      <c r="AC107" s="109">
        <v>0.071568</v>
      </c>
      <c r="AD107" s="108"/>
      <c r="AE107" s="486"/>
    </row>
    <row r="108" spans="1:31" s="474" customFormat="1" ht="24">
      <c r="A108" s="380">
        <v>94</v>
      </c>
      <c r="B108" s="102" t="s">
        <v>224</v>
      </c>
      <c r="C108" s="105">
        <v>2</v>
      </c>
      <c r="D108" s="97">
        <f t="shared" si="10"/>
        <v>0.1</v>
      </c>
      <c r="E108" s="97">
        <v>0.1</v>
      </c>
      <c r="F108" s="97"/>
      <c r="G108" s="97"/>
      <c r="H108" s="97">
        <v>0</v>
      </c>
      <c r="I108" s="76" t="e">
        <f>E108+#REF!</f>
        <v>#REF!</v>
      </c>
      <c r="J108" s="76" t="e">
        <f>#REF!+#REF!+#REF!+#REF!+#REF!+#REF!</f>
        <v>#REF!</v>
      </c>
      <c r="K108" s="475">
        <v>27.3</v>
      </c>
      <c r="L108" s="475">
        <f t="shared" si="11"/>
        <v>23.205</v>
      </c>
      <c r="M108" s="475"/>
      <c r="N108" s="475"/>
      <c r="O108" s="475">
        <v>150</v>
      </c>
      <c r="P108" s="101">
        <f t="shared" si="12"/>
        <v>75</v>
      </c>
      <c r="Q108" s="105" t="s">
        <v>256</v>
      </c>
      <c r="R108" s="102" t="s">
        <v>858</v>
      </c>
      <c r="S108" s="103" t="s">
        <v>223</v>
      </c>
      <c r="T108" s="93" t="e">
        <f t="shared" si="15"/>
        <v>#REF!</v>
      </c>
      <c r="U108" s="93" t="e">
        <f>M108*#REF!*1000*10000/1000000000+M108*#REF!*1000*10000/1000000000*1.8</f>
        <v>#REF!</v>
      </c>
      <c r="V108" s="93" t="e">
        <f>N108*#REF!*1000*10000/1000000000</f>
        <v>#REF!</v>
      </c>
      <c r="W108" s="93" t="e">
        <f t="shared" si="13"/>
        <v>#REF!</v>
      </c>
      <c r="X108" s="93" t="e">
        <f>#REF!*P108*0.01</f>
        <v>#REF!</v>
      </c>
      <c r="Y108" s="97">
        <f t="shared" si="14"/>
        <v>0.07644000000000002</v>
      </c>
      <c r="Z108" s="108"/>
      <c r="AA108" s="108"/>
      <c r="AB108" s="108"/>
      <c r="AC108" s="109">
        <v>0.07644000000000002</v>
      </c>
      <c r="AD108" s="108"/>
      <c r="AE108" s="486"/>
    </row>
    <row r="109" spans="1:31" s="474" customFormat="1" ht="24">
      <c r="A109" s="380">
        <v>95</v>
      </c>
      <c r="B109" s="102" t="s">
        <v>224</v>
      </c>
      <c r="C109" s="105">
        <v>2</v>
      </c>
      <c r="D109" s="97">
        <f t="shared" si="10"/>
        <v>0.23</v>
      </c>
      <c r="E109" s="97">
        <v>0.06</v>
      </c>
      <c r="F109" s="97"/>
      <c r="G109" s="97"/>
      <c r="H109" s="97">
        <v>0.17</v>
      </c>
      <c r="I109" s="76" t="e">
        <f>E109+#REF!</f>
        <v>#REF!</v>
      </c>
      <c r="J109" s="76" t="e">
        <f>#REF!+#REF!+#REF!+#REF!+#REF!+#REF!</f>
        <v>#REF!</v>
      </c>
      <c r="K109" s="475">
        <v>27.3</v>
      </c>
      <c r="L109" s="475">
        <f t="shared" si="11"/>
        <v>23.205</v>
      </c>
      <c r="M109" s="475"/>
      <c r="N109" s="475"/>
      <c r="O109" s="475">
        <v>150</v>
      </c>
      <c r="P109" s="101">
        <f t="shared" si="12"/>
        <v>75</v>
      </c>
      <c r="Q109" s="105" t="s">
        <v>256</v>
      </c>
      <c r="R109" s="102" t="s">
        <v>859</v>
      </c>
      <c r="S109" s="103" t="s">
        <v>223</v>
      </c>
      <c r="T109" s="93" t="e">
        <f t="shared" si="15"/>
        <v>#REF!</v>
      </c>
      <c r="U109" s="93" t="e">
        <f>M109*#REF!*1000*10000/1000000000+M109*#REF!*1000*10000/1000000000*1.8</f>
        <v>#REF!</v>
      </c>
      <c r="V109" s="93" t="e">
        <f>N109*#REF!*1000*10000/1000000000</f>
        <v>#REF!</v>
      </c>
      <c r="W109" s="93" t="e">
        <f t="shared" si="13"/>
        <v>#REF!</v>
      </c>
      <c r="X109" s="93" t="e">
        <f>#REF!*P109*0.01</f>
        <v>#REF!</v>
      </c>
      <c r="Y109" s="97">
        <f t="shared" si="14"/>
        <v>0.045863999999999995</v>
      </c>
      <c r="Z109" s="108"/>
      <c r="AA109" s="108"/>
      <c r="AB109" s="108"/>
      <c r="AC109" s="109">
        <v>0.045863999999999995</v>
      </c>
      <c r="AD109" s="108"/>
      <c r="AE109" s="486"/>
    </row>
    <row r="110" spans="1:31" s="474" customFormat="1" ht="24">
      <c r="A110" s="380">
        <v>96</v>
      </c>
      <c r="B110" s="102" t="s">
        <v>224</v>
      </c>
      <c r="C110" s="105">
        <v>2</v>
      </c>
      <c r="D110" s="97">
        <f t="shared" si="10"/>
        <v>0.06</v>
      </c>
      <c r="E110" s="97">
        <v>0.06</v>
      </c>
      <c r="F110" s="97"/>
      <c r="G110" s="97"/>
      <c r="H110" s="97">
        <v>0</v>
      </c>
      <c r="I110" s="76" t="e">
        <f>E110+#REF!</f>
        <v>#REF!</v>
      </c>
      <c r="J110" s="76" t="e">
        <f>#REF!+#REF!+#REF!+#REF!+#REF!+#REF!</f>
        <v>#REF!</v>
      </c>
      <c r="K110" s="475">
        <v>27.3</v>
      </c>
      <c r="L110" s="475">
        <f t="shared" si="11"/>
        <v>23.205</v>
      </c>
      <c r="M110" s="475"/>
      <c r="N110" s="475"/>
      <c r="O110" s="475">
        <v>150</v>
      </c>
      <c r="P110" s="101">
        <f t="shared" si="12"/>
        <v>75</v>
      </c>
      <c r="Q110" s="105" t="s">
        <v>256</v>
      </c>
      <c r="R110" s="102" t="s">
        <v>860</v>
      </c>
      <c r="S110" s="103" t="s">
        <v>223</v>
      </c>
      <c r="T110" s="93" t="e">
        <f t="shared" si="15"/>
        <v>#REF!</v>
      </c>
      <c r="U110" s="93" t="e">
        <f>M110*#REF!*1000*10000/1000000000+M110*#REF!*1000*10000/1000000000*1.8</f>
        <v>#REF!</v>
      </c>
      <c r="V110" s="93" t="e">
        <f>N110*#REF!*1000*10000/1000000000</f>
        <v>#REF!</v>
      </c>
      <c r="W110" s="93" t="e">
        <f t="shared" si="13"/>
        <v>#REF!</v>
      </c>
      <c r="X110" s="93" t="e">
        <f>#REF!*P110*0.01</f>
        <v>#REF!</v>
      </c>
      <c r="Y110" s="97">
        <f t="shared" si="14"/>
        <v>0.045863999999999995</v>
      </c>
      <c r="Z110" s="108"/>
      <c r="AA110" s="108"/>
      <c r="AB110" s="108"/>
      <c r="AC110" s="109">
        <v>0.045863999999999995</v>
      </c>
      <c r="AD110" s="108"/>
      <c r="AE110" s="486"/>
    </row>
    <row r="111" spans="1:31" s="474" customFormat="1" ht="24">
      <c r="A111" s="380">
        <v>97</v>
      </c>
      <c r="B111" s="102" t="s">
        <v>224</v>
      </c>
      <c r="C111" s="105">
        <v>2</v>
      </c>
      <c r="D111" s="97">
        <f aca="true" t="shared" si="16" ref="D111:D121">E111+F111+G111+H111</f>
        <v>0.3</v>
      </c>
      <c r="E111" s="97">
        <v>0.15</v>
      </c>
      <c r="F111" s="97"/>
      <c r="G111" s="97"/>
      <c r="H111" s="97">
        <v>0.15</v>
      </c>
      <c r="I111" s="76" t="e">
        <f>E111+#REF!</f>
        <v>#REF!</v>
      </c>
      <c r="J111" s="76" t="e">
        <f>#REF!+#REF!+#REF!+#REF!+#REF!+#REF!</f>
        <v>#REF!</v>
      </c>
      <c r="K111" s="475">
        <v>27.3</v>
      </c>
      <c r="L111" s="475">
        <f t="shared" si="11"/>
        <v>23.205</v>
      </c>
      <c r="M111" s="475"/>
      <c r="N111" s="475"/>
      <c r="O111" s="475">
        <v>150</v>
      </c>
      <c r="P111" s="101">
        <f t="shared" si="12"/>
        <v>75</v>
      </c>
      <c r="Q111" s="105" t="s">
        <v>256</v>
      </c>
      <c r="R111" s="102" t="s">
        <v>861</v>
      </c>
      <c r="S111" s="103" t="s">
        <v>223</v>
      </c>
      <c r="T111" s="93" t="e">
        <f t="shared" si="15"/>
        <v>#REF!</v>
      </c>
      <c r="U111" s="93" t="e">
        <f>M111*#REF!*1000*10000/1000000000+M111*#REF!*1000*10000/1000000000*1.8</f>
        <v>#REF!</v>
      </c>
      <c r="V111" s="93" t="e">
        <f>N111*#REF!*1000*10000/1000000000</f>
        <v>#REF!</v>
      </c>
      <c r="W111" s="93" t="e">
        <f t="shared" si="13"/>
        <v>#REF!</v>
      </c>
      <c r="X111" s="93" t="e">
        <f>#REF!*P111*0.01</f>
        <v>#REF!</v>
      </c>
      <c r="Y111" s="97">
        <f t="shared" si="14"/>
        <v>0.22932</v>
      </c>
      <c r="Z111" s="108"/>
      <c r="AA111" s="108"/>
      <c r="AB111" s="108"/>
      <c r="AC111" s="109">
        <v>0.22932</v>
      </c>
      <c r="AD111" s="108"/>
      <c r="AE111" s="486"/>
    </row>
    <row r="112" spans="1:31" s="474" customFormat="1" ht="24">
      <c r="A112" s="380">
        <v>98</v>
      </c>
      <c r="B112" s="102" t="s">
        <v>224</v>
      </c>
      <c r="C112" s="105">
        <v>2</v>
      </c>
      <c r="D112" s="97">
        <f t="shared" si="16"/>
        <v>0.1</v>
      </c>
      <c r="E112" s="97">
        <v>0.1</v>
      </c>
      <c r="F112" s="97"/>
      <c r="G112" s="97"/>
      <c r="H112" s="97">
        <v>0</v>
      </c>
      <c r="I112" s="76" t="e">
        <f>E112+#REF!</f>
        <v>#REF!</v>
      </c>
      <c r="J112" s="76" t="e">
        <f>#REF!+#REF!+#REF!+#REF!+#REF!+#REF!</f>
        <v>#REF!</v>
      </c>
      <c r="K112" s="475">
        <v>27.3</v>
      </c>
      <c r="L112" s="475">
        <f t="shared" si="11"/>
        <v>23.205</v>
      </c>
      <c r="M112" s="475"/>
      <c r="N112" s="475"/>
      <c r="O112" s="475">
        <v>150</v>
      </c>
      <c r="P112" s="101">
        <f t="shared" si="12"/>
        <v>75</v>
      </c>
      <c r="Q112" s="105" t="s">
        <v>256</v>
      </c>
      <c r="R112" s="102" t="s">
        <v>862</v>
      </c>
      <c r="S112" s="103" t="s">
        <v>223</v>
      </c>
      <c r="T112" s="93" t="e">
        <f t="shared" si="15"/>
        <v>#REF!</v>
      </c>
      <c r="U112" s="93" t="e">
        <f>M112*#REF!*1000*10000/1000000000+M112*#REF!*1000*10000/1000000000*1.8</f>
        <v>#REF!</v>
      </c>
      <c r="V112" s="93" t="e">
        <f>N112*#REF!*1000*10000/1000000000</f>
        <v>#REF!</v>
      </c>
      <c r="W112" s="93" t="e">
        <f t="shared" si="13"/>
        <v>#REF!</v>
      </c>
      <c r="X112" s="93" t="e">
        <f>#REF!*P112*0.01</f>
        <v>#REF!</v>
      </c>
      <c r="Y112" s="97">
        <f t="shared" si="14"/>
        <v>0.07644000000000002</v>
      </c>
      <c r="Z112" s="108"/>
      <c r="AA112" s="108"/>
      <c r="AB112" s="108"/>
      <c r="AC112" s="109">
        <v>0.07644000000000002</v>
      </c>
      <c r="AD112" s="108"/>
      <c r="AE112" s="486"/>
    </row>
    <row r="113" spans="1:31" s="474" customFormat="1" ht="24">
      <c r="A113" s="380">
        <v>99</v>
      </c>
      <c r="B113" s="102" t="s">
        <v>224</v>
      </c>
      <c r="C113" s="105">
        <v>2</v>
      </c>
      <c r="D113" s="97">
        <f t="shared" si="16"/>
        <v>0.1</v>
      </c>
      <c r="E113" s="97">
        <v>0.1</v>
      </c>
      <c r="F113" s="97"/>
      <c r="G113" s="97"/>
      <c r="H113" s="97">
        <v>0</v>
      </c>
      <c r="I113" s="76" t="e">
        <f>E113+#REF!</f>
        <v>#REF!</v>
      </c>
      <c r="J113" s="76" t="e">
        <f>#REF!+#REF!+#REF!+#REF!+#REF!+#REF!</f>
        <v>#REF!</v>
      </c>
      <c r="K113" s="475">
        <v>27.3</v>
      </c>
      <c r="L113" s="475">
        <f t="shared" si="11"/>
        <v>23.205</v>
      </c>
      <c r="M113" s="475"/>
      <c r="N113" s="475"/>
      <c r="O113" s="475">
        <v>150</v>
      </c>
      <c r="P113" s="101">
        <f t="shared" si="12"/>
        <v>75</v>
      </c>
      <c r="Q113" s="105" t="s">
        <v>256</v>
      </c>
      <c r="R113" s="102" t="s">
        <v>863</v>
      </c>
      <c r="S113" s="103" t="s">
        <v>223</v>
      </c>
      <c r="T113" s="93" t="e">
        <f t="shared" si="15"/>
        <v>#REF!</v>
      </c>
      <c r="U113" s="93" t="e">
        <f>M113*#REF!*1000*10000/1000000000+M113*#REF!*1000*10000/1000000000*1.8</f>
        <v>#REF!</v>
      </c>
      <c r="V113" s="93" t="e">
        <f>N113*#REF!*1000*10000/1000000000</f>
        <v>#REF!</v>
      </c>
      <c r="W113" s="93" t="e">
        <f t="shared" si="13"/>
        <v>#REF!</v>
      </c>
      <c r="X113" s="93" t="e">
        <f>#REF!*P113*0.01</f>
        <v>#REF!</v>
      </c>
      <c r="Y113" s="97">
        <f t="shared" si="14"/>
        <v>0.07644000000000002</v>
      </c>
      <c r="Z113" s="108"/>
      <c r="AA113" s="108"/>
      <c r="AB113" s="108"/>
      <c r="AC113" s="109">
        <v>0.07644000000000002</v>
      </c>
      <c r="AD113" s="108"/>
      <c r="AE113" s="486"/>
    </row>
    <row r="114" spans="1:31" s="474" customFormat="1" ht="24">
      <c r="A114" s="380">
        <v>100</v>
      </c>
      <c r="B114" s="102" t="s">
        <v>224</v>
      </c>
      <c r="C114" s="105">
        <v>2</v>
      </c>
      <c r="D114" s="97">
        <f t="shared" si="16"/>
        <v>0.09</v>
      </c>
      <c r="E114" s="97">
        <v>0.09</v>
      </c>
      <c r="F114" s="93"/>
      <c r="G114" s="93"/>
      <c r="H114" s="97">
        <v>0</v>
      </c>
      <c r="I114" s="76" t="e">
        <f>E114+#REF!</f>
        <v>#REF!</v>
      </c>
      <c r="J114" s="76" t="e">
        <f>#REF!+#REF!+#REF!+#REF!+#REF!+#REF!</f>
        <v>#REF!</v>
      </c>
      <c r="K114" s="475">
        <v>27.3</v>
      </c>
      <c r="L114" s="475">
        <f t="shared" si="11"/>
        <v>23.205</v>
      </c>
      <c r="M114" s="475"/>
      <c r="N114" s="475"/>
      <c r="O114" s="475">
        <v>150</v>
      </c>
      <c r="P114" s="101">
        <f t="shared" si="12"/>
        <v>75</v>
      </c>
      <c r="Q114" s="101" t="s">
        <v>256</v>
      </c>
      <c r="R114" s="102" t="s">
        <v>864</v>
      </c>
      <c r="S114" s="103" t="s">
        <v>257</v>
      </c>
      <c r="T114" s="93" t="e">
        <f t="shared" si="15"/>
        <v>#REF!</v>
      </c>
      <c r="U114" s="93" t="e">
        <f>M114*#REF!*1000*10000/1000000000+M114*#REF!*1000*10000/1000000000*1.8</f>
        <v>#REF!</v>
      </c>
      <c r="V114" s="93" t="e">
        <f>N114*#REF!*1000*10000/1000000000</f>
        <v>#REF!</v>
      </c>
      <c r="W114" s="93" t="e">
        <f t="shared" si="13"/>
        <v>#REF!</v>
      </c>
      <c r="X114" s="93" t="e">
        <f>#REF!*P114*0.01</f>
        <v>#REF!</v>
      </c>
      <c r="Y114" s="97">
        <f t="shared" si="14"/>
        <v>0.06879600000000001</v>
      </c>
      <c r="Z114" s="108"/>
      <c r="AA114" s="108"/>
      <c r="AB114" s="108"/>
      <c r="AC114" s="109">
        <v>0.06879600000000001</v>
      </c>
      <c r="AD114" s="108"/>
      <c r="AE114" s="486"/>
    </row>
    <row r="115" spans="1:31" s="474" customFormat="1" ht="24">
      <c r="A115" s="380">
        <v>101</v>
      </c>
      <c r="B115" s="102" t="s">
        <v>224</v>
      </c>
      <c r="C115" s="105">
        <v>2</v>
      </c>
      <c r="D115" s="97">
        <f t="shared" si="16"/>
        <v>0.3</v>
      </c>
      <c r="E115" s="97">
        <v>0.3</v>
      </c>
      <c r="F115" s="97"/>
      <c r="G115" s="97"/>
      <c r="H115" s="97">
        <v>0</v>
      </c>
      <c r="I115" s="76" t="e">
        <f>E115+#REF!</f>
        <v>#REF!</v>
      </c>
      <c r="J115" s="76" t="e">
        <f>#REF!+#REF!+#REF!+#REF!+#REF!+#REF!</f>
        <v>#REF!</v>
      </c>
      <c r="K115" s="475">
        <v>27.3</v>
      </c>
      <c r="L115" s="475">
        <f t="shared" si="11"/>
        <v>23.205</v>
      </c>
      <c r="M115" s="475"/>
      <c r="N115" s="475"/>
      <c r="O115" s="475">
        <v>150</v>
      </c>
      <c r="P115" s="101">
        <f t="shared" si="12"/>
        <v>75</v>
      </c>
      <c r="Q115" s="105" t="s">
        <v>256</v>
      </c>
      <c r="R115" s="102" t="s">
        <v>865</v>
      </c>
      <c r="S115" s="103" t="s">
        <v>223</v>
      </c>
      <c r="T115" s="93" t="e">
        <f t="shared" si="15"/>
        <v>#REF!</v>
      </c>
      <c r="U115" s="93" t="e">
        <f>M115*#REF!*1000*10000/1000000000+M115*#REF!*1000*10000/1000000000*1.8</f>
        <v>#REF!</v>
      </c>
      <c r="V115" s="93" t="e">
        <f>N115*#REF!*1000*10000/1000000000</f>
        <v>#REF!</v>
      </c>
      <c r="W115" s="93" t="e">
        <f t="shared" si="13"/>
        <v>#REF!</v>
      </c>
      <c r="X115" s="93" t="e">
        <f>#REF!*P115*0.01</f>
        <v>#REF!</v>
      </c>
      <c r="Y115" s="97">
        <f t="shared" si="14"/>
        <v>0.22932</v>
      </c>
      <c r="Z115" s="108"/>
      <c r="AA115" s="108"/>
      <c r="AB115" s="108"/>
      <c r="AC115" s="109">
        <v>0.22932</v>
      </c>
      <c r="AD115" s="108"/>
      <c r="AE115" s="486"/>
    </row>
    <row r="116" spans="1:31" s="474" customFormat="1" ht="24">
      <c r="A116" s="380">
        <v>102</v>
      </c>
      <c r="B116" s="102" t="s">
        <v>224</v>
      </c>
      <c r="C116" s="105">
        <v>2</v>
      </c>
      <c r="D116" s="97">
        <f t="shared" si="16"/>
        <v>0.1</v>
      </c>
      <c r="E116" s="97">
        <v>0.1</v>
      </c>
      <c r="F116" s="97"/>
      <c r="G116" s="97"/>
      <c r="H116" s="97">
        <v>0</v>
      </c>
      <c r="I116" s="76" t="e">
        <f>E116+#REF!</f>
        <v>#REF!</v>
      </c>
      <c r="J116" s="76" t="e">
        <f>#REF!+#REF!+#REF!+#REF!+#REF!+#REF!</f>
        <v>#REF!</v>
      </c>
      <c r="K116" s="475">
        <v>42.6</v>
      </c>
      <c r="L116" s="475">
        <f t="shared" si="11"/>
        <v>36.21</v>
      </c>
      <c r="M116" s="475"/>
      <c r="N116" s="475"/>
      <c r="O116" s="475">
        <v>200</v>
      </c>
      <c r="P116" s="101">
        <f t="shared" si="12"/>
        <v>100</v>
      </c>
      <c r="Q116" s="101" t="s">
        <v>258</v>
      </c>
      <c r="R116" s="102" t="s">
        <v>866</v>
      </c>
      <c r="S116" s="103" t="s">
        <v>223</v>
      </c>
      <c r="T116" s="93" t="e">
        <f t="shared" si="15"/>
        <v>#REF!</v>
      </c>
      <c r="U116" s="93" t="e">
        <f>M116*#REF!*1000*10000/1000000000+M116*#REF!*1000*10000/1000000000*1.8</f>
        <v>#REF!</v>
      </c>
      <c r="V116" s="93" t="e">
        <f>N116*#REF!*1000*10000/1000000000</f>
        <v>#REF!</v>
      </c>
      <c r="W116" s="93" t="e">
        <f t="shared" si="13"/>
        <v>#REF!</v>
      </c>
      <c r="X116" s="93" t="e">
        <f>#REF!*P116*0.01</f>
        <v>#REF!</v>
      </c>
      <c r="Y116" s="97">
        <f t="shared" si="14"/>
        <v>0.11928000000000002</v>
      </c>
      <c r="Z116" s="108"/>
      <c r="AA116" s="108"/>
      <c r="AB116" s="108"/>
      <c r="AC116" s="109">
        <v>0.11928000000000002</v>
      </c>
      <c r="AD116" s="108"/>
      <c r="AE116" s="486"/>
    </row>
    <row r="117" spans="1:31" s="474" customFormat="1" ht="24">
      <c r="A117" s="380">
        <v>103</v>
      </c>
      <c r="B117" s="102" t="s">
        <v>224</v>
      </c>
      <c r="C117" s="105">
        <v>2</v>
      </c>
      <c r="D117" s="97">
        <f t="shared" si="16"/>
        <v>0.57</v>
      </c>
      <c r="E117" s="97">
        <v>0.57</v>
      </c>
      <c r="F117" s="93"/>
      <c r="G117" s="93"/>
      <c r="H117" s="97">
        <v>0</v>
      </c>
      <c r="I117" s="76" t="e">
        <f>E117+#REF!</f>
        <v>#REF!</v>
      </c>
      <c r="J117" s="76" t="e">
        <f>#REF!+#REF!+#REF!+#REF!+#REF!+#REF!</f>
        <v>#REF!</v>
      </c>
      <c r="K117" s="475">
        <v>42.6</v>
      </c>
      <c r="L117" s="475">
        <f t="shared" si="11"/>
        <v>36.21</v>
      </c>
      <c r="M117" s="475"/>
      <c r="N117" s="475"/>
      <c r="O117" s="475">
        <v>200</v>
      </c>
      <c r="P117" s="101">
        <f t="shared" si="12"/>
        <v>100</v>
      </c>
      <c r="Q117" s="101" t="s">
        <v>258</v>
      </c>
      <c r="R117" s="102" t="s">
        <v>867</v>
      </c>
      <c r="S117" s="103" t="s">
        <v>259</v>
      </c>
      <c r="T117" s="93" t="e">
        <f t="shared" si="15"/>
        <v>#REF!</v>
      </c>
      <c r="U117" s="93" t="e">
        <f>M117*#REF!*1000*10000/1000000000+M117*#REF!*1000*10000/1000000000*1.8</f>
        <v>#REF!</v>
      </c>
      <c r="V117" s="93" t="e">
        <f>N117*#REF!*1000*10000/1000000000</f>
        <v>#REF!</v>
      </c>
      <c r="W117" s="93" t="e">
        <f t="shared" si="13"/>
        <v>#REF!</v>
      </c>
      <c r="X117" s="93" t="e">
        <f>#REF!*P117*0.01</f>
        <v>#REF!</v>
      </c>
      <c r="Y117" s="97">
        <f t="shared" si="14"/>
        <v>0.6798960000000001</v>
      </c>
      <c r="Z117" s="108"/>
      <c r="AA117" s="108"/>
      <c r="AB117" s="108"/>
      <c r="AC117" s="109">
        <v>0.6798960000000001</v>
      </c>
      <c r="AD117" s="108"/>
      <c r="AE117" s="486"/>
    </row>
    <row r="118" spans="1:31" s="474" customFormat="1" ht="24">
      <c r="A118" s="380">
        <v>104</v>
      </c>
      <c r="B118" s="102" t="s">
        <v>224</v>
      </c>
      <c r="C118" s="105">
        <v>2</v>
      </c>
      <c r="D118" s="97">
        <f t="shared" si="16"/>
        <v>0.1</v>
      </c>
      <c r="E118" s="97">
        <v>0</v>
      </c>
      <c r="F118" s="111"/>
      <c r="G118" s="111"/>
      <c r="H118" s="97">
        <v>0.1</v>
      </c>
      <c r="I118" s="76" t="e">
        <f>E118+#REF!</f>
        <v>#REF!</v>
      </c>
      <c r="J118" s="76" t="e">
        <f>#REF!+#REF!+#REF!+#REF!+#REF!+#REF!</f>
        <v>#REF!</v>
      </c>
      <c r="K118" s="475">
        <v>34.1</v>
      </c>
      <c r="L118" s="475">
        <f t="shared" si="11"/>
        <v>28.985</v>
      </c>
      <c r="M118" s="475"/>
      <c r="N118" s="475"/>
      <c r="O118" s="475">
        <v>150</v>
      </c>
      <c r="P118" s="101">
        <f t="shared" si="12"/>
        <v>75</v>
      </c>
      <c r="Q118" s="111" t="s">
        <v>260</v>
      </c>
      <c r="R118" s="102" t="s">
        <v>868</v>
      </c>
      <c r="S118" s="112" t="s">
        <v>223</v>
      </c>
      <c r="T118" s="93" t="e">
        <f t="shared" si="15"/>
        <v>#REF!</v>
      </c>
      <c r="U118" s="93" t="e">
        <f>M118*#REF!*1000*10000/1000000000+M118*#REF!*1000*10000/1000000000*1.8</f>
        <v>#REF!</v>
      </c>
      <c r="V118" s="93" t="e">
        <f>N118*#REF!*1000*10000/1000000000</f>
        <v>#REF!</v>
      </c>
      <c r="W118" s="93" t="e">
        <f t="shared" si="13"/>
        <v>#REF!</v>
      </c>
      <c r="X118" s="93" t="e">
        <f>#REF!*P118*0.01</f>
        <v>#REF!</v>
      </c>
      <c r="Y118" s="97">
        <f t="shared" si="14"/>
        <v>0.008010000000000001</v>
      </c>
      <c r="Z118" s="108"/>
      <c r="AA118" s="108"/>
      <c r="AB118" s="108"/>
      <c r="AC118" s="109">
        <v>0.008010000000000001</v>
      </c>
      <c r="AD118" s="108"/>
      <c r="AE118" s="486"/>
    </row>
    <row r="119" spans="1:31" s="474" customFormat="1" ht="24">
      <c r="A119" s="380">
        <v>105</v>
      </c>
      <c r="B119" s="102" t="s">
        <v>224</v>
      </c>
      <c r="C119" s="105">
        <v>2</v>
      </c>
      <c r="D119" s="97">
        <f t="shared" si="16"/>
        <v>0.1</v>
      </c>
      <c r="E119" s="97">
        <v>0</v>
      </c>
      <c r="F119" s="111"/>
      <c r="G119" s="111"/>
      <c r="H119" s="97">
        <v>0.1</v>
      </c>
      <c r="I119" s="76" t="e">
        <f>E119+#REF!</f>
        <v>#REF!</v>
      </c>
      <c r="J119" s="76" t="e">
        <f>#REF!+#REF!+#REF!+#REF!+#REF!+#REF!</f>
        <v>#REF!</v>
      </c>
      <c r="K119" s="475">
        <v>34.1</v>
      </c>
      <c r="L119" s="475">
        <f t="shared" si="11"/>
        <v>28.985</v>
      </c>
      <c r="M119" s="475"/>
      <c r="N119" s="475"/>
      <c r="O119" s="475">
        <v>150</v>
      </c>
      <c r="P119" s="101">
        <f t="shared" si="12"/>
        <v>75</v>
      </c>
      <c r="Q119" s="111" t="s">
        <v>260</v>
      </c>
      <c r="R119" s="102" t="s">
        <v>869</v>
      </c>
      <c r="S119" s="112" t="s">
        <v>223</v>
      </c>
      <c r="T119" s="93" t="e">
        <f t="shared" si="15"/>
        <v>#REF!</v>
      </c>
      <c r="U119" s="93" t="e">
        <f>M119*#REF!*1000*10000/1000000000+M119*#REF!*1000*10000/1000000000*1.8</f>
        <v>#REF!</v>
      </c>
      <c r="V119" s="93" t="e">
        <f>N119*#REF!*1000*10000/1000000000</f>
        <v>#REF!</v>
      </c>
      <c r="W119" s="93" t="e">
        <f t="shared" si="13"/>
        <v>#REF!</v>
      </c>
      <c r="X119" s="93" t="e">
        <f>#REF!*P119*0.01</f>
        <v>#REF!</v>
      </c>
      <c r="Y119" s="97">
        <f t="shared" si="14"/>
        <v>0.008010000000000001</v>
      </c>
      <c r="Z119" s="108"/>
      <c r="AA119" s="108"/>
      <c r="AB119" s="108"/>
      <c r="AC119" s="109">
        <v>0.008010000000000001</v>
      </c>
      <c r="AD119" s="108"/>
      <c r="AE119" s="486"/>
    </row>
    <row r="120" spans="1:31" s="474" customFormat="1" ht="24">
      <c r="A120" s="380">
        <v>106</v>
      </c>
      <c r="B120" s="102" t="s">
        <v>224</v>
      </c>
      <c r="C120" s="105">
        <v>2</v>
      </c>
      <c r="D120" s="97">
        <f t="shared" si="16"/>
        <v>0.1</v>
      </c>
      <c r="E120" s="97">
        <v>0.1</v>
      </c>
      <c r="F120" s="111"/>
      <c r="G120" s="111"/>
      <c r="H120" s="97">
        <v>0</v>
      </c>
      <c r="I120" s="76" t="e">
        <f>E120+#REF!</f>
        <v>#REF!</v>
      </c>
      <c r="J120" s="76" t="e">
        <f>#REF!+#REF!+#REF!+#REF!+#REF!+#REF!</f>
        <v>#REF!</v>
      </c>
      <c r="K120" s="475">
        <v>34.1</v>
      </c>
      <c r="L120" s="475">
        <f t="shared" si="11"/>
        <v>28.985</v>
      </c>
      <c r="M120" s="475"/>
      <c r="N120" s="475"/>
      <c r="O120" s="475">
        <v>150</v>
      </c>
      <c r="P120" s="101">
        <f t="shared" si="12"/>
        <v>75</v>
      </c>
      <c r="Q120" s="111" t="s">
        <v>260</v>
      </c>
      <c r="R120" s="102" t="s">
        <v>870</v>
      </c>
      <c r="S120" s="112" t="s">
        <v>223</v>
      </c>
      <c r="T120" s="93" t="e">
        <f t="shared" si="15"/>
        <v>#REF!</v>
      </c>
      <c r="U120" s="93" t="e">
        <f>M120*#REF!*1000*10000/1000000000+M120*#REF!*1000*10000/1000000000*1.8</f>
        <v>#REF!</v>
      </c>
      <c r="V120" s="93" t="e">
        <f>N120*#REF!*1000*10000/1000000000</f>
        <v>#REF!</v>
      </c>
      <c r="W120" s="93" t="e">
        <f t="shared" si="13"/>
        <v>#REF!</v>
      </c>
      <c r="X120" s="93" t="e">
        <f>#REF!*P120*0.01</f>
        <v>#REF!</v>
      </c>
      <c r="Y120" s="97">
        <f>Z120+AA120+AD120+AC120+AB120</f>
        <v>0.09548</v>
      </c>
      <c r="Z120" s="108"/>
      <c r="AA120" s="108"/>
      <c r="AB120" s="108"/>
      <c r="AC120" s="109">
        <v>0.09548</v>
      </c>
      <c r="AD120" s="108"/>
      <c r="AE120" s="486"/>
    </row>
    <row r="121" spans="1:31" s="474" customFormat="1" ht="24">
      <c r="A121" s="380">
        <v>107</v>
      </c>
      <c r="B121" s="102" t="s">
        <v>224</v>
      </c>
      <c r="C121" s="105">
        <v>2</v>
      </c>
      <c r="D121" s="97">
        <f t="shared" si="16"/>
        <v>0.1</v>
      </c>
      <c r="E121" s="97">
        <v>0</v>
      </c>
      <c r="F121" s="111"/>
      <c r="G121" s="111"/>
      <c r="H121" s="97">
        <v>0.1</v>
      </c>
      <c r="I121" s="76" t="e">
        <f>E121+#REF!</f>
        <v>#REF!</v>
      </c>
      <c r="J121" s="76" t="e">
        <f>#REF!+#REF!+#REF!+#REF!+#REF!+#REF!</f>
        <v>#REF!</v>
      </c>
      <c r="K121" s="475">
        <v>34.1</v>
      </c>
      <c r="L121" s="475">
        <f t="shared" si="11"/>
        <v>28.985</v>
      </c>
      <c r="M121" s="475"/>
      <c r="N121" s="475"/>
      <c r="O121" s="475">
        <v>150</v>
      </c>
      <c r="P121" s="101">
        <f t="shared" si="12"/>
        <v>75</v>
      </c>
      <c r="Q121" s="111" t="s">
        <v>260</v>
      </c>
      <c r="R121" s="102" t="s">
        <v>871</v>
      </c>
      <c r="S121" s="112" t="s">
        <v>223</v>
      </c>
      <c r="T121" s="93" t="e">
        <f t="shared" si="15"/>
        <v>#REF!</v>
      </c>
      <c r="U121" s="93" t="e">
        <f>M121*#REF!*1000*10000/1000000000+M121*#REF!*1000*10000/1000000000*1.8</f>
        <v>#REF!</v>
      </c>
      <c r="V121" s="93" t="e">
        <f>N121*#REF!*1000*10000/1000000000</f>
        <v>#REF!</v>
      </c>
      <c r="W121" s="93" t="e">
        <f t="shared" si="13"/>
        <v>#REF!</v>
      </c>
      <c r="X121" s="93" t="e">
        <f>#REF!*P121*0.01</f>
        <v>#REF!</v>
      </c>
      <c r="Y121" s="97">
        <f>Z121+AA121+AD121+AC121+AB121</f>
        <v>0.075</v>
      </c>
      <c r="Z121" s="108"/>
      <c r="AA121" s="108"/>
      <c r="AB121" s="108"/>
      <c r="AC121" s="109">
        <v>0.075</v>
      </c>
      <c r="AD121" s="108"/>
      <c r="AE121" s="486"/>
    </row>
    <row r="122" spans="1:31" s="473" customFormat="1" ht="24">
      <c r="A122" s="477" t="s">
        <v>132</v>
      </c>
      <c r="B122" s="113" t="s">
        <v>261</v>
      </c>
      <c r="C122" s="114"/>
      <c r="D122" s="93">
        <f>SUM(D123:D125)</f>
        <v>33.980000000000004</v>
      </c>
      <c r="E122" s="93">
        <v>33.53</v>
      </c>
      <c r="F122" s="93">
        <v>0</v>
      </c>
      <c r="G122" s="93">
        <v>0</v>
      </c>
      <c r="H122" s="93">
        <v>0.45</v>
      </c>
      <c r="I122" s="93" t="e">
        <f aca="true" t="shared" si="17" ref="I122:Y122">SUM(I123:I125)</f>
        <v>#REF!</v>
      </c>
      <c r="J122" s="93" t="e">
        <f t="shared" si="17"/>
        <v>#REF!</v>
      </c>
      <c r="K122" s="93">
        <f t="shared" si="17"/>
        <v>123.56</v>
      </c>
      <c r="L122" s="93">
        <f t="shared" si="17"/>
        <v>105.026</v>
      </c>
      <c r="M122" s="93">
        <f t="shared" si="17"/>
        <v>0</v>
      </c>
      <c r="N122" s="93">
        <f t="shared" si="17"/>
        <v>0</v>
      </c>
      <c r="O122" s="93">
        <f t="shared" si="17"/>
        <v>600</v>
      </c>
      <c r="P122" s="93">
        <f t="shared" si="17"/>
        <v>300</v>
      </c>
      <c r="Q122" s="93">
        <f t="shared" si="17"/>
        <v>0</v>
      </c>
      <c r="R122" s="115"/>
      <c r="S122" s="93">
        <f t="shared" si="17"/>
        <v>0</v>
      </c>
      <c r="T122" s="93" t="e">
        <f t="shared" si="17"/>
        <v>#REF!</v>
      </c>
      <c r="U122" s="93" t="e">
        <f t="shared" si="17"/>
        <v>#REF!</v>
      </c>
      <c r="V122" s="93" t="e">
        <f t="shared" si="17"/>
        <v>#REF!</v>
      </c>
      <c r="W122" s="93" t="e">
        <f t="shared" si="17"/>
        <v>#REF!</v>
      </c>
      <c r="X122" s="93" t="e">
        <f t="shared" si="17"/>
        <v>#REF!</v>
      </c>
      <c r="Y122" s="93">
        <f t="shared" si="17"/>
        <v>44.102520000000005</v>
      </c>
      <c r="Z122" s="93">
        <v>0</v>
      </c>
      <c r="AA122" s="93">
        <v>42.42</v>
      </c>
      <c r="AB122" s="93">
        <v>0</v>
      </c>
      <c r="AC122" s="93">
        <v>1.68252</v>
      </c>
      <c r="AD122" s="93">
        <v>0</v>
      </c>
      <c r="AE122" s="487"/>
    </row>
    <row r="123" spans="1:31" s="474" customFormat="1" ht="24">
      <c r="A123" s="380">
        <v>108</v>
      </c>
      <c r="B123" s="102" t="s">
        <v>246</v>
      </c>
      <c r="C123" s="101">
        <v>3</v>
      </c>
      <c r="D123" s="97">
        <f>E123+F123+G123+H123</f>
        <v>32.33</v>
      </c>
      <c r="E123" s="97">
        <v>32.33</v>
      </c>
      <c r="F123" s="101"/>
      <c r="G123" s="101"/>
      <c r="H123" s="97">
        <v>0</v>
      </c>
      <c r="I123" s="76" t="e">
        <f>E123+#REF!</f>
        <v>#REF!</v>
      </c>
      <c r="J123" s="76" t="e">
        <f>#REF!+#REF!+#REF!+#REF!+#REF!+#REF!</f>
        <v>#REF!</v>
      </c>
      <c r="K123" s="475">
        <v>46.86</v>
      </c>
      <c r="L123" s="475">
        <f>K123*0.85</f>
        <v>39.830999999999996</v>
      </c>
      <c r="M123" s="475"/>
      <c r="N123" s="475"/>
      <c r="O123" s="475">
        <v>300</v>
      </c>
      <c r="P123" s="101">
        <f>O123*0.5</f>
        <v>150</v>
      </c>
      <c r="Q123" s="101" t="s">
        <v>247</v>
      </c>
      <c r="R123" s="102" t="s">
        <v>844</v>
      </c>
      <c r="S123" s="103"/>
      <c r="T123" s="93" t="e">
        <f>(I123*K123*1000+I123*K123*1.8*1000)/100000</f>
        <v>#REF!</v>
      </c>
      <c r="U123" s="93" t="e">
        <f>M123*#REF!*1000*10000/1000000000+M123*#REF!*1000*10000/1000000000*1.8</f>
        <v>#REF!</v>
      </c>
      <c r="V123" s="93" t="e">
        <f>N123*#REF!*0.01+N123*#REF!*0.01*1.5</f>
        <v>#REF!</v>
      </c>
      <c r="W123" s="93" t="e">
        <f>O123*J123*0.01</f>
        <v>#REF!</v>
      </c>
      <c r="X123" s="93" t="e">
        <f>#REF!*P123*0.01</f>
        <v>#REF!</v>
      </c>
      <c r="Y123" s="97">
        <f>Z123+AA123+AD123+AC123+AB123</f>
        <v>42.42</v>
      </c>
      <c r="Z123" s="101"/>
      <c r="AA123" s="101">
        <v>42.42</v>
      </c>
      <c r="AB123" s="101"/>
      <c r="AC123" s="109"/>
      <c r="AD123" s="101"/>
      <c r="AE123" s="199"/>
    </row>
    <row r="124" spans="1:31" s="474" customFormat="1" ht="12">
      <c r="A124" s="380">
        <v>109</v>
      </c>
      <c r="B124" s="102" t="s">
        <v>875</v>
      </c>
      <c r="C124" s="105">
        <v>3</v>
      </c>
      <c r="D124" s="97">
        <f>E124+F124+G124+H124</f>
        <v>0.45</v>
      </c>
      <c r="E124" s="97">
        <v>0</v>
      </c>
      <c r="F124" s="107"/>
      <c r="G124" s="106"/>
      <c r="H124" s="97">
        <v>0.45</v>
      </c>
      <c r="I124" s="76" t="e">
        <f>E124+#REF!</f>
        <v>#REF!</v>
      </c>
      <c r="J124" s="76" t="e">
        <f>#REF!+#REF!+#REF!+#REF!+#REF!+#REF!</f>
        <v>#REF!</v>
      </c>
      <c r="K124" s="475">
        <v>42.6</v>
      </c>
      <c r="L124" s="475">
        <f>K124*0.85</f>
        <v>36.21</v>
      </c>
      <c r="M124" s="475"/>
      <c r="N124" s="475"/>
      <c r="O124" s="475">
        <v>150</v>
      </c>
      <c r="P124" s="101">
        <f>O124*0.5</f>
        <v>75</v>
      </c>
      <c r="Q124" s="110" t="s">
        <v>238</v>
      </c>
      <c r="R124" s="102" t="s">
        <v>872</v>
      </c>
      <c r="S124" s="104" t="s">
        <v>223</v>
      </c>
      <c r="T124" s="93" t="e">
        <f>(I124*K124*1000+I124*K124*1.8*1000)/100000</f>
        <v>#REF!</v>
      </c>
      <c r="U124" s="93" t="e">
        <f>M124*#REF!*1000*10000/1000000000+M124*#REF!*1000*10000/1000000000*1.8</f>
        <v>#REF!</v>
      </c>
      <c r="V124" s="93" t="e">
        <f>N124*#REF!*0.01+N124*#REF!*0.01*1.5</f>
        <v>#REF!</v>
      </c>
      <c r="W124" s="93" t="e">
        <f>O124*J124*0.01</f>
        <v>#REF!</v>
      </c>
      <c r="X124" s="93" t="e">
        <f>#REF!*P124*0.01</f>
        <v>#REF!</v>
      </c>
      <c r="Y124" s="97">
        <f>Z124+AA124+AD124+AC124+AB124</f>
        <v>0.5367600000000001</v>
      </c>
      <c r="Z124" s="101"/>
      <c r="AA124" s="101"/>
      <c r="AB124" s="101"/>
      <c r="AC124" s="109">
        <v>0.5367600000000001</v>
      </c>
      <c r="AD124" s="101"/>
      <c r="AE124" s="199"/>
    </row>
    <row r="125" spans="1:31" s="474" customFormat="1" ht="24">
      <c r="A125" s="380">
        <v>110</v>
      </c>
      <c r="B125" s="116" t="s">
        <v>874</v>
      </c>
      <c r="C125" s="105">
        <v>3</v>
      </c>
      <c r="D125" s="97">
        <f>E125+F125+G125+H125</f>
        <v>1.2</v>
      </c>
      <c r="E125" s="97">
        <v>1.2</v>
      </c>
      <c r="F125" s="107"/>
      <c r="G125" s="106"/>
      <c r="H125" s="97">
        <v>0</v>
      </c>
      <c r="I125" s="76" t="e">
        <f>E125+#REF!</f>
        <v>#REF!</v>
      </c>
      <c r="J125" s="76" t="e">
        <f>#REF!+#REF!+#REF!+#REF!+#REF!+#REF!</f>
        <v>#REF!</v>
      </c>
      <c r="K125" s="475">
        <v>34.1</v>
      </c>
      <c r="L125" s="475">
        <f>K125*0.85</f>
        <v>28.985</v>
      </c>
      <c r="M125" s="475"/>
      <c r="N125" s="475"/>
      <c r="O125" s="475">
        <v>150</v>
      </c>
      <c r="P125" s="101">
        <f>O125*0.5</f>
        <v>75</v>
      </c>
      <c r="Q125" s="108" t="s">
        <v>244</v>
      </c>
      <c r="R125" s="102" t="s">
        <v>873</v>
      </c>
      <c r="S125" s="104" t="s">
        <v>223</v>
      </c>
      <c r="T125" s="93" t="e">
        <f>(I125*K125*1000+I125*K125*1.8*1000)/100000</f>
        <v>#REF!</v>
      </c>
      <c r="U125" s="93" t="e">
        <f>M125*#REF!*1000*10000/1000000000+M125*#REF!*1000*10000/1000000000*1.8</f>
        <v>#REF!</v>
      </c>
      <c r="V125" s="93" t="e">
        <f>N125*#REF!*0.01+N125*#REF!*0.01*1.5</f>
        <v>#REF!</v>
      </c>
      <c r="W125" s="93" t="e">
        <f>O125*J125*0.01</f>
        <v>#REF!</v>
      </c>
      <c r="X125" s="93" t="e">
        <f>#REF!*P125*0.01</f>
        <v>#REF!</v>
      </c>
      <c r="Y125" s="97">
        <f>Z125+AA125+AD125+AC125+AB125</f>
        <v>1.14576</v>
      </c>
      <c r="Z125" s="108"/>
      <c r="AA125" s="108"/>
      <c r="AB125" s="108"/>
      <c r="AC125" s="109">
        <v>1.14576</v>
      </c>
      <c r="AD125" s="108"/>
      <c r="AE125" s="486"/>
    </row>
    <row r="126" spans="1:31" s="473" customFormat="1" ht="12">
      <c r="A126" s="477" t="s">
        <v>134</v>
      </c>
      <c r="B126" s="117" t="s">
        <v>328</v>
      </c>
      <c r="C126" s="114"/>
      <c r="D126" s="93">
        <f>SUM(D127:D129)</f>
        <v>0.9500000000000001</v>
      </c>
      <c r="E126" s="93">
        <v>0.9</v>
      </c>
      <c r="F126" s="93">
        <v>0</v>
      </c>
      <c r="G126" s="93">
        <v>0</v>
      </c>
      <c r="H126" s="93">
        <v>0.05</v>
      </c>
      <c r="I126" s="93" t="e">
        <f aca="true" t="shared" si="18" ref="I126:Y126">SUM(I127:I129)</f>
        <v>#REF!</v>
      </c>
      <c r="J126" s="93" t="e">
        <f t="shared" si="18"/>
        <v>#REF!</v>
      </c>
      <c r="K126" s="93">
        <f t="shared" si="18"/>
        <v>104</v>
      </c>
      <c r="L126" s="93">
        <f t="shared" si="18"/>
        <v>88.4</v>
      </c>
      <c r="M126" s="93">
        <f t="shared" si="18"/>
        <v>0</v>
      </c>
      <c r="N126" s="93">
        <f t="shared" si="18"/>
        <v>0</v>
      </c>
      <c r="O126" s="93">
        <f t="shared" si="18"/>
        <v>450</v>
      </c>
      <c r="P126" s="93">
        <f t="shared" si="18"/>
        <v>225</v>
      </c>
      <c r="Q126" s="93">
        <f t="shared" si="18"/>
        <v>0</v>
      </c>
      <c r="R126" s="115"/>
      <c r="S126" s="93">
        <f t="shared" si="18"/>
        <v>0</v>
      </c>
      <c r="T126" s="93" t="e">
        <f t="shared" si="18"/>
        <v>#REF!</v>
      </c>
      <c r="U126" s="93" t="e">
        <f t="shared" si="18"/>
        <v>#REF!</v>
      </c>
      <c r="V126" s="93" t="e">
        <f t="shared" si="18"/>
        <v>#REF!</v>
      </c>
      <c r="W126" s="93" t="e">
        <f t="shared" si="18"/>
        <v>#REF!</v>
      </c>
      <c r="X126" s="93" t="e">
        <f t="shared" si="18"/>
        <v>#REF!</v>
      </c>
      <c r="Y126" s="93">
        <f t="shared" si="18"/>
        <v>0.8206600000000001</v>
      </c>
      <c r="Z126" s="93">
        <v>0</v>
      </c>
      <c r="AA126" s="93">
        <v>0</v>
      </c>
      <c r="AB126" s="93">
        <v>0</v>
      </c>
      <c r="AC126" s="93">
        <v>0.8206600000000001</v>
      </c>
      <c r="AD126" s="93">
        <v>0</v>
      </c>
      <c r="AE126" s="487"/>
    </row>
    <row r="127" spans="1:31" s="474" customFormat="1" ht="24">
      <c r="A127" s="380">
        <v>111</v>
      </c>
      <c r="B127" s="32" t="s">
        <v>690</v>
      </c>
      <c r="C127" s="101">
        <v>4</v>
      </c>
      <c r="D127" s="97">
        <f>E127+F127+G127+H127</f>
        <v>0.4</v>
      </c>
      <c r="E127" s="97">
        <v>0.4</v>
      </c>
      <c r="F127" s="93"/>
      <c r="G127" s="93"/>
      <c r="H127" s="97">
        <v>0</v>
      </c>
      <c r="I127" s="76" t="e">
        <f>E127+#REF!</f>
        <v>#REF!</v>
      </c>
      <c r="J127" s="76" t="e">
        <f>#REF!+#REF!+#REF!+#REF!+#REF!+#REF!</f>
        <v>#REF!</v>
      </c>
      <c r="K127" s="475">
        <v>27.3</v>
      </c>
      <c r="L127" s="475">
        <f>K127*0.85</f>
        <v>23.205</v>
      </c>
      <c r="M127" s="475"/>
      <c r="N127" s="475"/>
      <c r="O127" s="475">
        <v>150</v>
      </c>
      <c r="P127" s="101">
        <f>O127*0.5</f>
        <v>75</v>
      </c>
      <c r="Q127" s="101" t="s">
        <v>230</v>
      </c>
      <c r="R127" s="102" t="s">
        <v>801</v>
      </c>
      <c r="S127" s="103" t="s">
        <v>223</v>
      </c>
      <c r="T127" s="93" t="e">
        <f>(I127*K127*1000+I127*K127*1.8*1000)/100000</f>
        <v>#REF!</v>
      </c>
      <c r="U127" s="93" t="e">
        <f>M127*#REF!*1000*10000/1000000000+M127*#REF!*1000*10000/1000000000*1.8</f>
        <v>#REF!</v>
      </c>
      <c r="V127" s="93" t="e">
        <f>N127*#REF!*0.01+N127*#REF!*0.01*1.5</f>
        <v>#REF!</v>
      </c>
      <c r="W127" s="93" t="e">
        <f>O127*J127*0.01</f>
        <v>#REF!</v>
      </c>
      <c r="X127" s="93" t="e">
        <f>#REF!*P127*0.01</f>
        <v>#REF!</v>
      </c>
      <c r="Y127" s="97">
        <f>Z127+AA127+AD127+AC127+AB127</f>
        <v>0.3057600000000001</v>
      </c>
      <c r="Z127" s="101"/>
      <c r="AA127" s="101"/>
      <c r="AB127" s="101"/>
      <c r="AC127" s="109">
        <v>0.3057600000000001</v>
      </c>
      <c r="AD127" s="101"/>
      <c r="AE127" s="199"/>
    </row>
    <row r="128" spans="1:31" s="478" customFormat="1" ht="24">
      <c r="A128" s="380">
        <v>112</v>
      </c>
      <c r="B128" s="116" t="s">
        <v>330</v>
      </c>
      <c r="C128" s="118">
        <v>4</v>
      </c>
      <c r="D128" s="97">
        <f>E128+F128+G128+H128</f>
        <v>0.5</v>
      </c>
      <c r="E128" s="97">
        <v>0.5</v>
      </c>
      <c r="F128" s="107"/>
      <c r="G128" s="106"/>
      <c r="H128" s="97">
        <v>0</v>
      </c>
      <c r="I128" s="76" t="e">
        <f>E128+#REF!</f>
        <v>#REF!</v>
      </c>
      <c r="J128" s="76" t="e">
        <f>#REF!+#REF!+#REF!+#REF!+#REF!+#REF!</f>
        <v>#REF!</v>
      </c>
      <c r="K128" s="475">
        <v>34.1</v>
      </c>
      <c r="L128" s="475">
        <f>K128*0.85</f>
        <v>28.985</v>
      </c>
      <c r="M128" s="475"/>
      <c r="N128" s="475"/>
      <c r="O128" s="475">
        <v>150</v>
      </c>
      <c r="P128" s="101">
        <f>O128*0.5</f>
        <v>75</v>
      </c>
      <c r="Q128" s="108" t="s">
        <v>244</v>
      </c>
      <c r="R128" s="102" t="s">
        <v>876</v>
      </c>
      <c r="S128" s="104" t="s">
        <v>223</v>
      </c>
      <c r="T128" s="93" t="e">
        <f>(I128*K128*1000+I128*K128*1.8*1000)/100000</f>
        <v>#REF!</v>
      </c>
      <c r="U128" s="93" t="e">
        <f>M128*#REF!*1000*10000/1000000000+M128*#REF!*1000*10000/1000000000*1.8</f>
        <v>#REF!</v>
      </c>
      <c r="V128" s="93" t="e">
        <f>N128*#REF!*0.01+N128*#REF!*0.01*1.5</f>
        <v>#REF!</v>
      </c>
      <c r="W128" s="93" t="e">
        <f>O128*J128*0.01</f>
        <v>#REF!</v>
      </c>
      <c r="X128" s="93" t="e">
        <f>#REF!*P128*0.01</f>
        <v>#REF!</v>
      </c>
      <c r="Y128" s="97">
        <f>Z128+AA128+AD128+AC128+AB128</f>
        <v>0.4774</v>
      </c>
      <c r="Z128" s="108"/>
      <c r="AA128" s="108"/>
      <c r="AB128" s="108"/>
      <c r="AC128" s="109">
        <v>0.4774</v>
      </c>
      <c r="AD128" s="108"/>
      <c r="AE128" s="486"/>
    </row>
    <row r="129" spans="1:31" s="478" customFormat="1" ht="24">
      <c r="A129" s="380">
        <v>113</v>
      </c>
      <c r="B129" s="119" t="s">
        <v>331</v>
      </c>
      <c r="C129" s="108">
        <v>4</v>
      </c>
      <c r="D129" s="97">
        <f>E129+F129+G129+H129</f>
        <v>0.05</v>
      </c>
      <c r="E129" s="97">
        <v>0</v>
      </c>
      <c r="F129" s="107"/>
      <c r="G129" s="106"/>
      <c r="H129" s="97">
        <v>0.05</v>
      </c>
      <c r="I129" s="76" t="e">
        <f>E129+#REF!</f>
        <v>#REF!</v>
      </c>
      <c r="J129" s="76" t="e">
        <f>#REF!+#REF!+#REF!+#REF!+#REF!+#REF!</f>
        <v>#REF!</v>
      </c>
      <c r="K129" s="475">
        <v>42.6</v>
      </c>
      <c r="L129" s="475">
        <f>K129*0.85</f>
        <v>36.21</v>
      </c>
      <c r="M129" s="475"/>
      <c r="N129" s="475"/>
      <c r="O129" s="475">
        <v>150</v>
      </c>
      <c r="P129" s="101">
        <f>O129*0.5</f>
        <v>75</v>
      </c>
      <c r="Q129" s="108" t="s">
        <v>20</v>
      </c>
      <c r="R129" s="102" t="s">
        <v>877</v>
      </c>
      <c r="S129" s="104" t="s">
        <v>326</v>
      </c>
      <c r="T129" s="93" t="e">
        <f>(I129*K129*1000+I129*K129*1.8*1000)/100000</f>
        <v>#REF!</v>
      </c>
      <c r="U129" s="93" t="e">
        <f>M129*#REF!*1000*10000/1000000000+M129*#REF!*1000*10000/1000000000*1.8</f>
        <v>#REF!</v>
      </c>
      <c r="V129" s="93" t="e">
        <f>N129*#REF!*0.01+N129*#REF!*0.01*1.5</f>
        <v>#REF!</v>
      </c>
      <c r="W129" s="93" t="e">
        <f>O129*J129*0.01</f>
        <v>#REF!</v>
      </c>
      <c r="X129" s="93" t="e">
        <f>#REF!*P129*0.01</f>
        <v>#REF!</v>
      </c>
      <c r="Y129" s="97">
        <f>Z129+AA129+AD129+AC129+AB129</f>
        <v>0.0375</v>
      </c>
      <c r="Z129" s="108"/>
      <c r="AA129" s="108"/>
      <c r="AB129" s="108"/>
      <c r="AC129" s="109">
        <v>0.0375</v>
      </c>
      <c r="AD129" s="108"/>
      <c r="AE129" s="486"/>
    </row>
    <row r="130" spans="1:31" s="479" customFormat="1" ht="12">
      <c r="A130" s="477" t="s">
        <v>139</v>
      </c>
      <c r="B130" s="120" t="s">
        <v>183</v>
      </c>
      <c r="C130" s="125"/>
      <c r="D130" s="93">
        <f>SUM(D131:D133)</f>
        <v>0.21</v>
      </c>
      <c r="E130" s="93">
        <v>0.08</v>
      </c>
      <c r="F130" s="93">
        <v>0</v>
      </c>
      <c r="G130" s="93">
        <v>0</v>
      </c>
      <c r="H130" s="93">
        <v>0.13</v>
      </c>
      <c r="I130" s="93" t="e">
        <f aca="true" t="shared" si="19" ref="I130:Y130">SUM(I131:I133)</f>
        <v>#REF!</v>
      </c>
      <c r="J130" s="93" t="e">
        <f t="shared" si="19"/>
        <v>#REF!</v>
      </c>
      <c r="K130" s="93">
        <f t="shared" si="19"/>
        <v>127.80000000000001</v>
      </c>
      <c r="L130" s="93">
        <f t="shared" si="19"/>
        <v>108.63</v>
      </c>
      <c r="M130" s="93">
        <f t="shared" si="19"/>
        <v>0</v>
      </c>
      <c r="N130" s="93">
        <f t="shared" si="19"/>
        <v>0</v>
      </c>
      <c r="O130" s="93">
        <f t="shared" si="19"/>
        <v>500</v>
      </c>
      <c r="P130" s="93">
        <f t="shared" si="19"/>
        <v>250</v>
      </c>
      <c r="Q130" s="93">
        <f t="shared" si="19"/>
        <v>0</v>
      </c>
      <c r="R130" s="115"/>
      <c r="S130" s="93">
        <f t="shared" si="19"/>
        <v>0</v>
      </c>
      <c r="T130" s="93" t="e">
        <f t="shared" si="19"/>
        <v>#REF!</v>
      </c>
      <c r="U130" s="93" t="e">
        <f t="shared" si="19"/>
        <v>#REF!</v>
      </c>
      <c r="V130" s="93" t="e">
        <f t="shared" si="19"/>
        <v>#REF!</v>
      </c>
      <c r="W130" s="93" t="e">
        <f t="shared" si="19"/>
        <v>#REF!</v>
      </c>
      <c r="X130" s="93" t="e">
        <f t="shared" si="19"/>
        <v>#REF!</v>
      </c>
      <c r="Y130" s="93">
        <f t="shared" si="19"/>
        <v>0.30542400000000003</v>
      </c>
      <c r="Z130" s="93">
        <v>0</v>
      </c>
      <c r="AA130" s="93">
        <v>0</v>
      </c>
      <c r="AB130" s="93">
        <v>0</v>
      </c>
      <c r="AC130" s="93">
        <v>0.30542400000000003</v>
      </c>
      <c r="AD130" s="93">
        <v>0</v>
      </c>
      <c r="AE130" s="487"/>
    </row>
    <row r="131" spans="1:31" s="478" customFormat="1" ht="24">
      <c r="A131" s="380">
        <v>114</v>
      </c>
      <c r="B131" s="102" t="s">
        <v>184</v>
      </c>
      <c r="C131" s="105">
        <v>5</v>
      </c>
      <c r="D131" s="97">
        <f>E131+F131+G131+H131</f>
        <v>0.08</v>
      </c>
      <c r="E131" s="97">
        <v>0.08</v>
      </c>
      <c r="F131" s="97"/>
      <c r="G131" s="97"/>
      <c r="H131" s="97">
        <v>0</v>
      </c>
      <c r="I131" s="76" t="e">
        <f>E131+#REF!</f>
        <v>#REF!</v>
      </c>
      <c r="J131" s="76" t="e">
        <f>#REF!+#REF!+#REF!+#REF!+#REF!+#REF!</f>
        <v>#REF!</v>
      </c>
      <c r="K131" s="475">
        <v>42.6</v>
      </c>
      <c r="L131" s="475">
        <f>K131*0.85</f>
        <v>36.21</v>
      </c>
      <c r="M131" s="475"/>
      <c r="N131" s="475"/>
      <c r="O131" s="475">
        <v>150</v>
      </c>
      <c r="P131" s="101">
        <f>O131*0.5</f>
        <v>75</v>
      </c>
      <c r="Q131" s="105" t="s">
        <v>228</v>
      </c>
      <c r="R131" s="102" t="s">
        <v>878</v>
      </c>
      <c r="S131" s="103" t="s">
        <v>223</v>
      </c>
      <c r="T131" s="93" t="e">
        <f>(I131*K131*1000+I131*K131*1.8*1000)/100000</f>
        <v>#REF!</v>
      </c>
      <c r="U131" s="93" t="e">
        <f>M131*#REF!*1000*10000/1000000000+M131*#REF!*1000*10000/1000000000*1.8</f>
        <v>#REF!</v>
      </c>
      <c r="V131" s="93" t="e">
        <f>N131*#REF!*0.01+N131*#REF!*0.01*1.5</f>
        <v>#REF!</v>
      </c>
      <c r="W131" s="93" t="e">
        <f>O131*J131*0.01</f>
        <v>#REF!</v>
      </c>
      <c r="X131" s="93" t="e">
        <f>#REF!*P131*0.01</f>
        <v>#REF!</v>
      </c>
      <c r="Y131" s="97">
        <f>Z131+AA131+AD131+AC131+AB131</f>
        <v>0.09542400000000001</v>
      </c>
      <c r="Z131" s="108"/>
      <c r="AA131" s="108"/>
      <c r="AB131" s="108"/>
      <c r="AC131" s="109">
        <v>0.09542400000000001</v>
      </c>
      <c r="AD131" s="108"/>
      <c r="AE131" s="486"/>
    </row>
    <row r="132" spans="1:31" s="478" customFormat="1" ht="24">
      <c r="A132" s="380">
        <v>115</v>
      </c>
      <c r="B132" s="119" t="s">
        <v>325</v>
      </c>
      <c r="C132" s="105">
        <v>5</v>
      </c>
      <c r="D132" s="97">
        <f>E132+F132+G132+H132</f>
        <v>0.1</v>
      </c>
      <c r="E132" s="97">
        <v>0</v>
      </c>
      <c r="F132" s="107"/>
      <c r="G132" s="106"/>
      <c r="H132" s="97">
        <v>0.1</v>
      </c>
      <c r="I132" s="76" t="e">
        <f>E132+#REF!</f>
        <v>#REF!</v>
      </c>
      <c r="J132" s="76" t="e">
        <f>#REF!+#REF!+#REF!+#REF!+#REF!+#REF!</f>
        <v>#REF!</v>
      </c>
      <c r="K132" s="475">
        <v>42.6</v>
      </c>
      <c r="L132" s="475">
        <f>K132*0.85</f>
        <v>36.21</v>
      </c>
      <c r="M132" s="475"/>
      <c r="N132" s="475"/>
      <c r="O132" s="475">
        <v>150</v>
      </c>
      <c r="P132" s="101">
        <f>O132*0.5</f>
        <v>75</v>
      </c>
      <c r="Q132" s="108" t="s">
        <v>20</v>
      </c>
      <c r="R132" s="102" t="s">
        <v>879</v>
      </c>
      <c r="S132" s="104" t="s">
        <v>326</v>
      </c>
      <c r="T132" s="93" t="e">
        <f>(I132*K132*1000+I132*K132*1.8*1000)/100000</f>
        <v>#REF!</v>
      </c>
      <c r="U132" s="93" t="e">
        <f>M132*#REF!*1000*10000/1000000000+M132*#REF!*1000*10000/1000000000*1.8</f>
        <v>#REF!</v>
      </c>
      <c r="V132" s="93" t="e">
        <f>N132*#REF!*0.01+N132*#REF!*0.01*1.5</f>
        <v>#REF!</v>
      </c>
      <c r="W132" s="93" t="e">
        <f>O132*J132*0.01</f>
        <v>#REF!</v>
      </c>
      <c r="X132" s="93" t="e">
        <f>#REF!*P132*0.01</f>
        <v>#REF!</v>
      </c>
      <c r="Y132" s="97">
        <f aca="true" t="shared" si="20" ref="Y132:Y195">Z132+AA132+AD132+AC132+AB132</f>
        <v>0.15</v>
      </c>
      <c r="Z132" s="108"/>
      <c r="AA132" s="108"/>
      <c r="AB132" s="108"/>
      <c r="AC132" s="109">
        <v>0.15</v>
      </c>
      <c r="AD132" s="108"/>
      <c r="AE132" s="486"/>
    </row>
    <row r="133" spans="1:31" s="478" customFormat="1" ht="24">
      <c r="A133" s="380">
        <v>116</v>
      </c>
      <c r="B133" s="32" t="s">
        <v>327</v>
      </c>
      <c r="C133" s="105">
        <v>5</v>
      </c>
      <c r="D133" s="97">
        <f>E133+F133+G133+H133</f>
        <v>0.03</v>
      </c>
      <c r="E133" s="97">
        <v>0</v>
      </c>
      <c r="F133" s="97"/>
      <c r="G133" s="97"/>
      <c r="H133" s="97">
        <v>0.03</v>
      </c>
      <c r="I133" s="76" t="e">
        <f>E133+#REF!</f>
        <v>#REF!</v>
      </c>
      <c r="J133" s="76" t="e">
        <f>#REF!+#REF!+#REF!+#REF!+#REF!+#REF!</f>
        <v>#REF!</v>
      </c>
      <c r="K133" s="475">
        <v>42.6</v>
      </c>
      <c r="L133" s="475">
        <f>K133*0.85</f>
        <v>36.21</v>
      </c>
      <c r="M133" s="475"/>
      <c r="N133" s="475"/>
      <c r="O133" s="475">
        <v>200</v>
      </c>
      <c r="P133" s="101">
        <f>O133*0.5</f>
        <v>100</v>
      </c>
      <c r="Q133" s="101" t="s">
        <v>258</v>
      </c>
      <c r="R133" s="102" t="s">
        <v>880</v>
      </c>
      <c r="S133" s="103" t="s">
        <v>223</v>
      </c>
      <c r="T133" s="93" t="e">
        <f>(I133*K133*1000+I133*K133*1.8*1000)/100000</f>
        <v>#REF!</v>
      </c>
      <c r="U133" s="93" t="e">
        <f>M133*#REF!*1000*10000/1000000000+M133*#REF!*1000*10000/1000000000*1.8</f>
        <v>#REF!</v>
      </c>
      <c r="V133" s="93" t="e">
        <f>N133*#REF!*1000*10000/1000000000</f>
        <v>#REF!</v>
      </c>
      <c r="W133" s="93" t="e">
        <f>O133*J133*0.01</f>
        <v>#REF!</v>
      </c>
      <c r="X133" s="93" t="e">
        <f>#REF!*P133*0.01</f>
        <v>#REF!</v>
      </c>
      <c r="Y133" s="97">
        <f t="shared" si="20"/>
        <v>0.06</v>
      </c>
      <c r="Z133" s="108"/>
      <c r="AA133" s="108"/>
      <c r="AB133" s="108"/>
      <c r="AC133" s="109">
        <v>0.06</v>
      </c>
      <c r="AD133" s="108"/>
      <c r="AE133" s="486"/>
    </row>
    <row r="134" spans="1:31" s="479" customFormat="1" ht="12">
      <c r="A134" s="477" t="s">
        <v>141</v>
      </c>
      <c r="B134" s="73" t="s">
        <v>685</v>
      </c>
      <c r="C134" s="114"/>
      <c r="D134" s="93">
        <f>SUM(D135:D137)</f>
        <v>1.6300000000000001</v>
      </c>
      <c r="E134" s="93">
        <v>0.33</v>
      </c>
      <c r="F134" s="93">
        <v>0</v>
      </c>
      <c r="G134" s="93">
        <v>0</v>
      </c>
      <c r="H134" s="93">
        <v>1.3</v>
      </c>
      <c r="I134" s="93" t="e">
        <f aca="true" t="shared" si="21" ref="I134:Y134">SUM(I135:I137)</f>
        <v>#REF!</v>
      </c>
      <c r="J134" s="93" t="e">
        <f t="shared" si="21"/>
        <v>#REF!</v>
      </c>
      <c r="K134" s="93">
        <f t="shared" si="21"/>
        <v>127.80000000000001</v>
      </c>
      <c r="L134" s="93">
        <f t="shared" si="21"/>
        <v>108.63</v>
      </c>
      <c r="M134" s="93">
        <f t="shared" si="21"/>
        <v>0</v>
      </c>
      <c r="N134" s="93">
        <f t="shared" si="21"/>
        <v>0</v>
      </c>
      <c r="O134" s="93">
        <f t="shared" si="21"/>
        <v>450</v>
      </c>
      <c r="P134" s="93">
        <f t="shared" si="21"/>
        <v>225</v>
      </c>
      <c r="Q134" s="93">
        <f t="shared" si="21"/>
        <v>0</v>
      </c>
      <c r="R134" s="115"/>
      <c r="S134" s="93">
        <f t="shared" si="21"/>
        <v>0</v>
      </c>
      <c r="T134" s="93" t="e">
        <f t="shared" si="21"/>
        <v>#REF!</v>
      </c>
      <c r="U134" s="93" t="e">
        <f t="shared" si="21"/>
        <v>#REF!</v>
      </c>
      <c r="V134" s="93" t="e">
        <f t="shared" si="21"/>
        <v>#REF!</v>
      </c>
      <c r="W134" s="93" t="e">
        <f t="shared" si="21"/>
        <v>#REF!</v>
      </c>
      <c r="X134" s="93" t="e">
        <f t="shared" si="21"/>
        <v>#REF!</v>
      </c>
      <c r="Y134" s="93">
        <f t="shared" si="21"/>
        <v>1.9442640000000004</v>
      </c>
      <c r="Z134" s="93">
        <v>0</v>
      </c>
      <c r="AA134" s="93">
        <v>0</v>
      </c>
      <c r="AB134" s="93">
        <v>0</v>
      </c>
      <c r="AC134" s="93">
        <v>1.9442640000000004</v>
      </c>
      <c r="AD134" s="93">
        <v>0</v>
      </c>
      <c r="AE134" s="487"/>
    </row>
    <row r="135" spans="1:31" s="478" customFormat="1" ht="24">
      <c r="A135" s="380">
        <v>117</v>
      </c>
      <c r="B135" s="119" t="s">
        <v>333</v>
      </c>
      <c r="C135" s="108">
        <v>6</v>
      </c>
      <c r="D135" s="97">
        <f>E135+F135+G135+H135</f>
        <v>0.9</v>
      </c>
      <c r="E135" s="97">
        <v>0</v>
      </c>
      <c r="F135" s="107"/>
      <c r="G135" s="106"/>
      <c r="H135" s="97">
        <v>0.9</v>
      </c>
      <c r="I135" s="76" t="e">
        <f>E135+#REF!</f>
        <v>#REF!</v>
      </c>
      <c r="J135" s="76" t="e">
        <f>#REF!+#REF!+#REF!+#REF!+#REF!+#REF!</f>
        <v>#REF!</v>
      </c>
      <c r="K135" s="475">
        <v>42.6</v>
      </c>
      <c r="L135" s="475">
        <f>K135*0.85</f>
        <v>36.21</v>
      </c>
      <c r="M135" s="475"/>
      <c r="N135" s="475"/>
      <c r="O135" s="475">
        <v>150</v>
      </c>
      <c r="P135" s="101">
        <f>O135*0.5</f>
        <v>75</v>
      </c>
      <c r="Q135" s="108" t="s">
        <v>236</v>
      </c>
      <c r="R135" s="102" t="s">
        <v>881</v>
      </c>
      <c r="S135" s="104" t="s">
        <v>237</v>
      </c>
      <c r="T135" s="93" t="e">
        <f>(I135*K135*1000+I135*K135*1.8*1000)/100000</f>
        <v>#REF!</v>
      </c>
      <c r="U135" s="93" t="e">
        <f>M135*#REF!*1000*10000/1000000000+M135*#REF!*1000*10000/1000000000*1.8</f>
        <v>#REF!</v>
      </c>
      <c r="V135" s="93" t="e">
        <f>N135*#REF!*0.01+N135*#REF!*0.01*1.5</f>
        <v>#REF!</v>
      </c>
      <c r="W135" s="93" t="e">
        <f>O135*J135*0.01</f>
        <v>#REF!</v>
      </c>
      <c r="X135" s="93" t="e">
        <f>#REF!*P135*0.01</f>
        <v>#REF!</v>
      </c>
      <c r="Y135" s="97">
        <f t="shared" si="20"/>
        <v>1.0735200000000003</v>
      </c>
      <c r="Z135" s="101"/>
      <c r="AA135" s="101"/>
      <c r="AB135" s="101"/>
      <c r="AC135" s="109">
        <v>1.0735200000000003</v>
      </c>
      <c r="AD135" s="101"/>
      <c r="AE135" s="199"/>
    </row>
    <row r="136" spans="1:31" s="478" customFormat="1" ht="36">
      <c r="A136" s="380">
        <v>118</v>
      </c>
      <c r="B136" s="102" t="s">
        <v>334</v>
      </c>
      <c r="C136" s="108">
        <v>6</v>
      </c>
      <c r="D136" s="97">
        <f>E136+F136+G136+H136</f>
        <v>0.4</v>
      </c>
      <c r="E136" s="97">
        <v>0</v>
      </c>
      <c r="F136" s="107"/>
      <c r="G136" s="106"/>
      <c r="H136" s="97">
        <v>0.4</v>
      </c>
      <c r="I136" s="76" t="e">
        <f>E136+#REF!</f>
        <v>#REF!</v>
      </c>
      <c r="J136" s="76" t="e">
        <f>#REF!+#REF!+#REF!+#REF!+#REF!+#REF!</f>
        <v>#REF!</v>
      </c>
      <c r="K136" s="475">
        <v>42.6</v>
      </c>
      <c r="L136" s="475">
        <f>K136*0.85</f>
        <v>36.21</v>
      </c>
      <c r="M136" s="475"/>
      <c r="N136" s="475"/>
      <c r="O136" s="475">
        <v>150</v>
      </c>
      <c r="P136" s="101">
        <f>O136*0.5</f>
        <v>75</v>
      </c>
      <c r="Q136" s="110" t="s">
        <v>238</v>
      </c>
      <c r="R136" s="102" t="s">
        <v>882</v>
      </c>
      <c r="S136" s="104" t="s">
        <v>223</v>
      </c>
      <c r="T136" s="93" t="e">
        <f>(I136*K136*1000+I136*K136*1.8*1000)/100000</f>
        <v>#REF!</v>
      </c>
      <c r="U136" s="93" t="e">
        <f>M136*#REF!*1000*10000/1000000000+M136*#REF!*1000*10000/1000000000*1.8</f>
        <v>#REF!</v>
      </c>
      <c r="V136" s="93" t="e">
        <f>N136*#REF!*0.01+N136*#REF!*0.01*1.5</f>
        <v>#REF!</v>
      </c>
      <c r="W136" s="93" t="e">
        <f>O136*J136*0.01</f>
        <v>#REF!</v>
      </c>
      <c r="X136" s="93" t="e">
        <f>#REF!*P136*0.01</f>
        <v>#REF!</v>
      </c>
      <c r="Y136" s="97">
        <f t="shared" si="20"/>
        <v>0.4771200000000001</v>
      </c>
      <c r="Z136" s="101"/>
      <c r="AA136" s="101"/>
      <c r="AB136" s="101"/>
      <c r="AC136" s="109">
        <v>0.4771200000000001</v>
      </c>
      <c r="AD136" s="101"/>
      <c r="AE136" s="199" t="s">
        <v>1514</v>
      </c>
    </row>
    <row r="137" spans="1:31" s="478" customFormat="1" ht="24">
      <c r="A137" s="380">
        <v>119</v>
      </c>
      <c r="B137" s="32" t="s">
        <v>335</v>
      </c>
      <c r="C137" s="108">
        <v>6</v>
      </c>
      <c r="D137" s="97">
        <f>E137+F137+G137+H137</f>
        <v>0.33</v>
      </c>
      <c r="E137" s="97">
        <v>0.33</v>
      </c>
      <c r="F137" s="97"/>
      <c r="G137" s="97"/>
      <c r="H137" s="97">
        <v>0</v>
      </c>
      <c r="I137" s="76" t="e">
        <f>E137+#REF!</f>
        <v>#REF!</v>
      </c>
      <c r="J137" s="76" t="e">
        <f>#REF!+#REF!+#REF!+#REF!+#REF!+#REF!</f>
        <v>#REF!</v>
      </c>
      <c r="K137" s="475">
        <v>42.6</v>
      </c>
      <c r="L137" s="475">
        <f>K137*0.85</f>
        <v>36.21</v>
      </c>
      <c r="M137" s="475"/>
      <c r="N137" s="475"/>
      <c r="O137" s="475">
        <v>150</v>
      </c>
      <c r="P137" s="101">
        <f>O137*0.5</f>
        <v>75</v>
      </c>
      <c r="Q137" s="101" t="s">
        <v>245</v>
      </c>
      <c r="R137" s="102" t="s">
        <v>883</v>
      </c>
      <c r="S137" s="103" t="s">
        <v>223</v>
      </c>
      <c r="T137" s="93" t="e">
        <f>(I137*K137*1000+I137*K137*1.8*1000)/100000</f>
        <v>#REF!</v>
      </c>
      <c r="U137" s="93" t="e">
        <f>M137*#REF!*1000*10000/1000000000+M137*#REF!*1000*10000/1000000000*1.8</f>
        <v>#REF!</v>
      </c>
      <c r="V137" s="93" t="e">
        <f>N137*#REF!*0.01+N137*#REF!*0.01*1.5</f>
        <v>#REF!</v>
      </c>
      <c r="W137" s="93" t="e">
        <f>O137*J137*0.01</f>
        <v>#REF!</v>
      </c>
      <c r="X137" s="93" t="e">
        <f>#REF!*P137*0.01</f>
        <v>#REF!</v>
      </c>
      <c r="Y137" s="97">
        <f t="shared" si="20"/>
        <v>0.3936240000000001</v>
      </c>
      <c r="Z137" s="108"/>
      <c r="AA137" s="108"/>
      <c r="AB137" s="108"/>
      <c r="AC137" s="109">
        <v>0.3936240000000001</v>
      </c>
      <c r="AD137" s="108"/>
      <c r="AE137" s="486"/>
    </row>
    <row r="138" spans="1:31" s="479" customFormat="1" ht="12">
      <c r="A138" s="477" t="s">
        <v>143</v>
      </c>
      <c r="B138" s="121" t="s">
        <v>135</v>
      </c>
      <c r="C138" s="114"/>
      <c r="D138" s="93">
        <f>SUM(D139:D185)</f>
        <v>83.96000000000001</v>
      </c>
      <c r="E138" s="93">
        <v>58.230000000000004</v>
      </c>
      <c r="F138" s="93">
        <v>0</v>
      </c>
      <c r="G138" s="93">
        <v>0</v>
      </c>
      <c r="H138" s="93">
        <v>25.729999999999993</v>
      </c>
      <c r="I138" s="93" t="e">
        <f aca="true" t="shared" si="22" ref="I138:Y138">SUM(I139:I185)</f>
        <v>#REF!</v>
      </c>
      <c r="J138" s="93" t="e">
        <f t="shared" si="22"/>
        <v>#REF!</v>
      </c>
      <c r="K138" s="93">
        <f t="shared" si="22"/>
        <v>1908.7399999999984</v>
      </c>
      <c r="L138" s="93">
        <f t="shared" si="22"/>
        <v>1622.4289999999996</v>
      </c>
      <c r="M138" s="93">
        <f t="shared" si="22"/>
        <v>325.47</v>
      </c>
      <c r="N138" s="93">
        <f t="shared" si="22"/>
        <v>5</v>
      </c>
      <c r="O138" s="93">
        <f t="shared" si="22"/>
        <v>11050</v>
      </c>
      <c r="P138" s="93">
        <f t="shared" si="22"/>
        <v>5525</v>
      </c>
      <c r="Q138" s="93">
        <f t="shared" si="22"/>
        <v>0</v>
      </c>
      <c r="R138" s="115"/>
      <c r="S138" s="93">
        <f t="shared" si="22"/>
        <v>0</v>
      </c>
      <c r="T138" s="93" t="e">
        <f t="shared" si="22"/>
        <v>#REF!</v>
      </c>
      <c r="U138" s="93" t="e">
        <f t="shared" si="22"/>
        <v>#REF!</v>
      </c>
      <c r="V138" s="93" t="e">
        <f t="shared" si="22"/>
        <v>#REF!</v>
      </c>
      <c r="W138" s="93" t="e">
        <f t="shared" si="22"/>
        <v>#REF!</v>
      </c>
      <c r="X138" s="93" t="e">
        <f t="shared" si="22"/>
        <v>#REF!</v>
      </c>
      <c r="Y138" s="93">
        <f t="shared" si="22"/>
        <v>124.0897874</v>
      </c>
      <c r="Z138" s="93">
        <v>66.27132</v>
      </c>
      <c r="AA138" s="93">
        <v>0</v>
      </c>
      <c r="AB138" s="93">
        <v>57.8184674</v>
      </c>
      <c r="AC138" s="93">
        <v>0</v>
      </c>
      <c r="AD138" s="93">
        <v>0</v>
      </c>
      <c r="AE138" s="487"/>
    </row>
    <row r="139" spans="1:31" s="478" customFormat="1" ht="36">
      <c r="A139" s="380">
        <v>120</v>
      </c>
      <c r="B139" s="102" t="s">
        <v>262</v>
      </c>
      <c r="C139" s="105">
        <v>9</v>
      </c>
      <c r="D139" s="97">
        <f aca="true" t="shared" si="23" ref="D139:D185">E139+F139+G139+H139</f>
        <v>1.36</v>
      </c>
      <c r="E139" s="97">
        <v>0.46</v>
      </c>
      <c r="F139" s="97"/>
      <c r="G139" s="97"/>
      <c r="H139" s="97">
        <v>0.9</v>
      </c>
      <c r="I139" s="76" t="e">
        <f>E139+#REF!</f>
        <v>#REF!</v>
      </c>
      <c r="J139" s="76" t="e">
        <f>#REF!+#REF!+#REF!+#REF!+#REF!+#REF!</f>
        <v>#REF!</v>
      </c>
      <c r="K139" s="475">
        <v>27.3</v>
      </c>
      <c r="L139" s="475">
        <f aca="true" t="shared" si="24" ref="L139:L185">K139*0.85</f>
        <v>23.205</v>
      </c>
      <c r="M139" s="475"/>
      <c r="N139" s="475"/>
      <c r="O139" s="476">
        <v>150</v>
      </c>
      <c r="P139" s="101">
        <f aca="true" t="shared" si="25" ref="P139:P185">O139*0.5</f>
        <v>75</v>
      </c>
      <c r="Q139" s="105" t="s">
        <v>18</v>
      </c>
      <c r="R139" s="102" t="s">
        <v>884</v>
      </c>
      <c r="S139" s="103" t="s">
        <v>223</v>
      </c>
      <c r="T139" s="93" t="e">
        <f aca="true" t="shared" si="26" ref="T139:T175">(I139*K139*1000+I139*K139*1.8*1000)/100000</f>
        <v>#REF!</v>
      </c>
      <c r="U139" s="93" t="e">
        <f>M139*#REF!*1000*10000/1000000000+M139*#REF!*1000*10000/1000000000*1.8</f>
        <v>#REF!</v>
      </c>
      <c r="V139" s="93" t="e">
        <f>N139*#REF!*0.01+N139*#REF!*0.01*1.5</f>
        <v>#REF!</v>
      </c>
      <c r="W139" s="93" t="e">
        <f aca="true" t="shared" si="27" ref="W139:W185">O139*J139*0.01</f>
        <v>#REF!</v>
      </c>
      <c r="X139" s="93" t="e">
        <f>#REF!*P139*0.01</f>
        <v>#REF!</v>
      </c>
      <c r="Y139" s="97">
        <f t="shared" si="20"/>
        <v>0.351624</v>
      </c>
      <c r="Z139" s="101"/>
      <c r="AA139" s="101"/>
      <c r="AB139" s="109">
        <v>0.351624</v>
      </c>
      <c r="AC139" s="108"/>
      <c r="AD139" s="101"/>
      <c r="AE139" s="199" t="s">
        <v>1515</v>
      </c>
    </row>
    <row r="140" spans="1:31" s="478" customFormat="1" ht="36">
      <c r="A140" s="380">
        <v>121</v>
      </c>
      <c r="B140" s="200" t="s">
        <v>1433</v>
      </c>
      <c r="C140" s="105"/>
      <c r="D140" s="97">
        <f t="shared" si="23"/>
        <v>4.58</v>
      </c>
      <c r="E140" s="97">
        <v>2.79</v>
      </c>
      <c r="F140" s="97"/>
      <c r="G140" s="97"/>
      <c r="H140" s="97">
        <v>1.79</v>
      </c>
      <c r="I140" s="76"/>
      <c r="J140" s="76"/>
      <c r="K140" s="475"/>
      <c r="L140" s="475"/>
      <c r="M140" s="475"/>
      <c r="N140" s="475"/>
      <c r="O140" s="476"/>
      <c r="P140" s="101"/>
      <c r="Q140" s="105"/>
      <c r="R140" s="102" t="s">
        <v>1435</v>
      </c>
      <c r="S140" s="103"/>
      <c r="T140" s="93"/>
      <c r="U140" s="93"/>
      <c r="V140" s="93"/>
      <c r="W140" s="93"/>
      <c r="X140" s="93"/>
      <c r="Y140" s="97">
        <f t="shared" si="20"/>
        <v>6</v>
      </c>
      <c r="Z140" s="97">
        <v>6</v>
      </c>
      <c r="AA140" s="101"/>
      <c r="AB140" s="109"/>
      <c r="AC140" s="108"/>
      <c r="AD140" s="101"/>
      <c r="AE140" s="199"/>
    </row>
    <row r="141" spans="1:31" s="478" customFormat="1" ht="24">
      <c r="A141" s="380">
        <v>122</v>
      </c>
      <c r="B141" s="122" t="s">
        <v>264</v>
      </c>
      <c r="C141" s="105">
        <v>9</v>
      </c>
      <c r="D141" s="97">
        <f t="shared" si="23"/>
        <v>0.5</v>
      </c>
      <c r="E141" s="97">
        <v>0.25</v>
      </c>
      <c r="F141" s="107"/>
      <c r="G141" s="106"/>
      <c r="H141" s="97">
        <v>0.25</v>
      </c>
      <c r="I141" s="76" t="e">
        <f>E141+#REF!</f>
        <v>#REF!</v>
      </c>
      <c r="J141" s="76" t="e">
        <f>#REF!+#REF!+#REF!+#REF!+#REF!+#REF!</f>
        <v>#REF!</v>
      </c>
      <c r="K141" s="475">
        <v>42.6</v>
      </c>
      <c r="L141" s="475">
        <f t="shared" si="24"/>
        <v>36.21</v>
      </c>
      <c r="M141" s="475"/>
      <c r="N141" s="475"/>
      <c r="O141" s="475">
        <v>200</v>
      </c>
      <c r="P141" s="101">
        <f t="shared" si="25"/>
        <v>100</v>
      </c>
      <c r="Q141" s="108" t="s">
        <v>16</v>
      </c>
      <c r="R141" s="102" t="s">
        <v>885</v>
      </c>
      <c r="S141" s="104" t="s">
        <v>223</v>
      </c>
      <c r="T141" s="93" t="e">
        <f t="shared" si="26"/>
        <v>#REF!</v>
      </c>
      <c r="U141" s="93" t="e">
        <f>M141*#REF!*1000*10000/1000000000+M141*#REF!*1000*10000/1000000000*1.8</f>
        <v>#REF!</v>
      </c>
      <c r="V141" s="93" t="e">
        <f>N141*#REF!*0.01+N141*#REF!*0.01*1.5</f>
        <v>#REF!</v>
      </c>
      <c r="W141" s="93" t="e">
        <f t="shared" si="27"/>
        <v>#REF!</v>
      </c>
      <c r="X141" s="93" t="e">
        <f>#REF!*P141*0.01</f>
        <v>#REF!</v>
      </c>
      <c r="Y141" s="97">
        <f t="shared" si="20"/>
        <v>0.5482</v>
      </c>
      <c r="Z141" s="101"/>
      <c r="AA141" s="101"/>
      <c r="AB141" s="109">
        <v>0.5482</v>
      </c>
      <c r="AC141" s="108"/>
      <c r="AD141" s="101"/>
      <c r="AE141" s="199"/>
    </row>
    <row r="142" spans="1:31" s="478" customFormat="1" ht="36">
      <c r="A142" s="380">
        <v>123</v>
      </c>
      <c r="B142" s="122" t="s">
        <v>265</v>
      </c>
      <c r="C142" s="105">
        <v>9</v>
      </c>
      <c r="D142" s="97">
        <f t="shared" si="23"/>
        <v>1</v>
      </c>
      <c r="E142" s="97">
        <v>1</v>
      </c>
      <c r="F142" s="107"/>
      <c r="G142" s="106"/>
      <c r="H142" s="97">
        <v>0</v>
      </c>
      <c r="I142" s="76" t="e">
        <f>E142+#REF!</f>
        <v>#REF!</v>
      </c>
      <c r="J142" s="76" t="e">
        <f>#REF!+#REF!+#REF!+#REF!+#REF!+#REF!</f>
        <v>#REF!</v>
      </c>
      <c r="K142" s="475">
        <v>42.6</v>
      </c>
      <c r="L142" s="475">
        <f t="shared" si="24"/>
        <v>36.21</v>
      </c>
      <c r="M142" s="475"/>
      <c r="N142" s="475"/>
      <c r="O142" s="475">
        <v>200</v>
      </c>
      <c r="P142" s="101">
        <f t="shared" si="25"/>
        <v>100</v>
      </c>
      <c r="Q142" s="108" t="s">
        <v>16</v>
      </c>
      <c r="R142" s="102" t="s">
        <v>885</v>
      </c>
      <c r="S142" s="104" t="s">
        <v>223</v>
      </c>
      <c r="T142" s="93" t="e">
        <f t="shared" si="26"/>
        <v>#REF!</v>
      </c>
      <c r="U142" s="93" t="e">
        <f>M142*#REF!*1000*10000/1000000000+M142*#REF!*1000*10000/1000000000*1.8</f>
        <v>#REF!</v>
      </c>
      <c r="V142" s="93" t="e">
        <f>N142*#REF!*0.01+N142*#REF!*0.01*1.5</f>
        <v>#REF!</v>
      </c>
      <c r="W142" s="93" t="e">
        <f t="shared" si="27"/>
        <v>#REF!</v>
      </c>
      <c r="X142" s="93" t="e">
        <f>#REF!*P142*0.01</f>
        <v>#REF!</v>
      </c>
      <c r="Y142" s="97">
        <f t="shared" si="20"/>
        <v>1.1928</v>
      </c>
      <c r="Z142" s="101"/>
      <c r="AA142" s="101"/>
      <c r="AB142" s="109">
        <v>1.1928</v>
      </c>
      <c r="AC142" s="108"/>
      <c r="AD142" s="101"/>
      <c r="AE142" s="199" t="s">
        <v>1516</v>
      </c>
    </row>
    <row r="143" spans="1:31" s="478" customFormat="1" ht="24">
      <c r="A143" s="380">
        <v>124</v>
      </c>
      <c r="B143" s="32" t="s">
        <v>266</v>
      </c>
      <c r="C143" s="105">
        <v>9</v>
      </c>
      <c r="D143" s="97">
        <f t="shared" si="23"/>
        <v>2</v>
      </c>
      <c r="E143" s="97">
        <v>0</v>
      </c>
      <c r="F143" s="109"/>
      <c r="G143" s="109"/>
      <c r="H143" s="97">
        <v>2</v>
      </c>
      <c r="I143" s="76" t="e">
        <f>E143+#REF!</f>
        <v>#REF!</v>
      </c>
      <c r="J143" s="76" t="e">
        <f>#REF!+#REF!+#REF!+#REF!+#REF!+#REF!</f>
        <v>#REF!</v>
      </c>
      <c r="K143" s="475">
        <v>46.86</v>
      </c>
      <c r="L143" s="475">
        <f t="shared" si="24"/>
        <v>39.830999999999996</v>
      </c>
      <c r="M143" s="475">
        <v>51.59</v>
      </c>
      <c r="N143" s="475"/>
      <c r="O143" s="475">
        <v>300</v>
      </c>
      <c r="P143" s="101">
        <f t="shared" si="25"/>
        <v>150</v>
      </c>
      <c r="Q143" s="103" t="s">
        <v>229</v>
      </c>
      <c r="R143" s="102" t="s">
        <v>886</v>
      </c>
      <c r="S143" s="103" t="s">
        <v>223</v>
      </c>
      <c r="T143" s="93" t="e">
        <f t="shared" si="26"/>
        <v>#REF!</v>
      </c>
      <c r="U143" s="93" t="e">
        <f>M143*#REF!*1000*10000/1000000000+M143*#REF!*1000*10000/1000000000*1.8</f>
        <v>#REF!</v>
      </c>
      <c r="V143" s="93" t="e">
        <f>N143*#REF!*0.01+N143*#REF!*0.01*1.5</f>
        <v>#REF!</v>
      </c>
      <c r="W143" s="93" t="e">
        <f t="shared" si="27"/>
        <v>#REF!</v>
      </c>
      <c r="X143" s="93" t="e">
        <f>#REF!*P143*0.01</f>
        <v>#REF!</v>
      </c>
      <c r="Y143" s="97">
        <f t="shared" si="20"/>
        <v>3.66678</v>
      </c>
      <c r="Z143" s="101"/>
      <c r="AA143" s="101"/>
      <c r="AB143" s="109">
        <v>3.66678</v>
      </c>
      <c r="AC143" s="108"/>
      <c r="AD143" s="101"/>
      <c r="AE143" s="199"/>
    </row>
    <row r="144" spans="1:31" s="478" customFormat="1" ht="24">
      <c r="A144" s="380">
        <v>125</v>
      </c>
      <c r="B144" s="32" t="s">
        <v>267</v>
      </c>
      <c r="C144" s="105">
        <v>9</v>
      </c>
      <c r="D144" s="97">
        <f t="shared" si="23"/>
        <v>2</v>
      </c>
      <c r="E144" s="97">
        <v>2</v>
      </c>
      <c r="F144" s="109"/>
      <c r="G144" s="109"/>
      <c r="H144" s="97">
        <v>0</v>
      </c>
      <c r="I144" s="76" t="e">
        <f>E144+#REF!</f>
        <v>#REF!</v>
      </c>
      <c r="J144" s="76" t="e">
        <f>#REF!+#REF!+#REF!+#REF!+#REF!+#REF!</f>
        <v>#REF!</v>
      </c>
      <c r="K144" s="475">
        <v>46.86</v>
      </c>
      <c r="L144" s="475">
        <f t="shared" si="24"/>
        <v>39.830999999999996</v>
      </c>
      <c r="M144" s="475"/>
      <c r="N144" s="475"/>
      <c r="O144" s="475">
        <v>300</v>
      </c>
      <c r="P144" s="101">
        <f t="shared" si="25"/>
        <v>150</v>
      </c>
      <c r="Q144" s="103" t="s">
        <v>229</v>
      </c>
      <c r="R144" s="102" t="s">
        <v>886</v>
      </c>
      <c r="S144" s="103" t="s">
        <v>223</v>
      </c>
      <c r="T144" s="93" t="e">
        <f t="shared" si="26"/>
        <v>#REF!</v>
      </c>
      <c r="U144" s="93" t="e">
        <f>M144*#REF!*1000*10000/1000000000+M144*#REF!*1000*10000/1000000000*1.8</f>
        <v>#REF!</v>
      </c>
      <c r="V144" s="93" t="e">
        <f>N144*#REF!*0.01+N144*#REF!*0.01*1.5</f>
        <v>#REF!</v>
      </c>
      <c r="W144" s="93" t="e">
        <f t="shared" si="27"/>
        <v>#REF!</v>
      </c>
      <c r="X144" s="93" t="e">
        <f>#REF!*P144*0.01</f>
        <v>#REF!</v>
      </c>
      <c r="Y144" s="97">
        <f t="shared" si="20"/>
        <v>2.62416</v>
      </c>
      <c r="Z144" s="101"/>
      <c r="AA144" s="101"/>
      <c r="AB144" s="109">
        <v>2.62416</v>
      </c>
      <c r="AC144" s="108"/>
      <c r="AD144" s="101"/>
      <c r="AE144" s="199"/>
    </row>
    <row r="145" spans="1:31" s="478" customFormat="1" ht="24">
      <c r="A145" s="380">
        <v>126</v>
      </c>
      <c r="B145" s="32" t="s">
        <v>268</v>
      </c>
      <c r="C145" s="105">
        <v>9</v>
      </c>
      <c r="D145" s="97">
        <f t="shared" si="23"/>
        <v>1.6</v>
      </c>
      <c r="E145" s="97">
        <v>1.6</v>
      </c>
      <c r="F145" s="109"/>
      <c r="G145" s="109"/>
      <c r="H145" s="97">
        <v>0</v>
      </c>
      <c r="I145" s="76" t="e">
        <f>E145+#REF!</f>
        <v>#REF!</v>
      </c>
      <c r="J145" s="76" t="e">
        <f>#REF!+#REF!+#REF!+#REF!+#REF!+#REF!</f>
        <v>#REF!</v>
      </c>
      <c r="K145" s="475">
        <v>46.86</v>
      </c>
      <c r="L145" s="475">
        <f t="shared" si="24"/>
        <v>39.830999999999996</v>
      </c>
      <c r="M145" s="475"/>
      <c r="N145" s="475"/>
      <c r="O145" s="475">
        <v>300</v>
      </c>
      <c r="P145" s="101">
        <f t="shared" si="25"/>
        <v>150</v>
      </c>
      <c r="Q145" s="103" t="s">
        <v>229</v>
      </c>
      <c r="R145" s="102" t="s">
        <v>886</v>
      </c>
      <c r="S145" s="103" t="s">
        <v>223</v>
      </c>
      <c r="T145" s="93" t="e">
        <f t="shared" si="26"/>
        <v>#REF!</v>
      </c>
      <c r="U145" s="93" t="e">
        <f>M145*#REF!*1000*10000/1000000000+M145*#REF!*1000*10000/1000000000*1.8</f>
        <v>#REF!</v>
      </c>
      <c r="V145" s="93" t="e">
        <f>N145*#REF!*0.01+N145*#REF!*0.01*1.5</f>
        <v>#REF!</v>
      </c>
      <c r="W145" s="93" t="e">
        <f t="shared" si="27"/>
        <v>#REF!</v>
      </c>
      <c r="X145" s="93" t="e">
        <f>#REF!*P145*0.01</f>
        <v>#REF!</v>
      </c>
      <c r="Y145" s="97">
        <f t="shared" si="20"/>
        <v>2.0993280000000003</v>
      </c>
      <c r="Z145" s="101"/>
      <c r="AA145" s="101"/>
      <c r="AB145" s="109">
        <v>2.0993280000000003</v>
      </c>
      <c r="AC145" s="108"/>
      <c r="AD145" s="101"/>
      <c r="AE145" s="199"/>
    </row>
    <row r="146" spans="1:31" s="478" customFormat="1" ht="24">
      <c r="A146" s="380">
        <v>127</v>
      </c>
      <c r="B146" s="32" t="s">
        <v>269</v>
      </c>
      <c r="C146" s="105">
        <v>9</v>
      </c>
      <c r="D146" s="97">
        <f t="shared" si="23"/>
        <v>0.6</v>
      </c>
      <c r="E146" s="97">
        <v>0</v>
      </c>
      <c r="F146" s="109"/>
      <c r="G146" s="109"/>
      <c r="H146" s="97">
        <v>0.6</v>
      </c>
      <c r="I146" s="76" t="e">
        <f>E146+#REF!</f>
        <v>#REF!</v>
      </c>
      <c r="J146" s="76" t="e">
        <f>#REF!+#REF!+#REF!+#REF!+#REF!+#REF!</f>
        <v>#REF!</v>
      </c>
      <c r="K146" s="475">
        <v>46.86</v>
      </c>
      <c r="L146" s="475">
        <f t="shared" si="24"/>
        <v>39.830999999999996</v>
      </c>
      <c r="M146" s="475"/>
      <c r="N146" s="475"/>
      <c r="O146" s="475">
        <v>300</v>
      </c>
      <c r="P146" s="101">
        <f t="shared" si="25"/>
        <v>150</v>
      </c>
      <c r="Q146" s="103" t="s">
        <v>229</v>
      </c>
      <c r="R146" s="102" t="s">
        <v>886</v>
      </c>
      <c r="S146" s="103" t="s">
        <v>223</v>
      </c>
      <c r="T146" s="93" t="e">
        <f t="shared" si="26"/>
        <v>#REF!</v>
      </c>
      <c r="U146" s="93" t="e">
        <f>M146*#REF!*1000*10000/1000000000+M146*#REF!*1000*10000/1000000000*1.8</f>
        <v>#REF!</v>
      </c>
      <c r="V146" s="93" t="e">
        <f>N146*#REF!*0.01+N146*#REF!*0.01*1.5</f>
        <v>#REF!</v>
      </c>
      <c r="W146" s="93" t="e">
        <f t="shared" si="27"/>
        <v>#REF!</v>
      </c>
      <c r="X146" s="93" t="e">
        <f>#REF!*P146*0.01</f>
        <v>#REF!</v>
      </c>
      <c r="Y146" s="97">
        <f t="shared" si="20"/>
        <v>1.8</v>
      </c>
      <c r="Z146" s="101"/>
      <c r="AA146" s="101"/>
      <c r="AB146" s="109">
        <v>1.8</v>
      </c>
      <c r="AC146" s="108"/>
      <c r="AD146" s="101"/>
      <c r="AE146" s="199"/>
    </row>
    <row r="147" spans="1:31" s="478" customFormat="1" ht="24">
      <c r="A147" s="380">
        <v>128</v>
      </c>
      <c r="B147" s="32" t="s">
        <v>270</v>
      </c>
      <c r="C147" s="105">
        <v>9</v>
      </c>
      <c r="D147" s="97">
        <f t="shared" si="23"/>
        <v>2</v>
      </c>
      <c r="E147" s="97">
        <v>0</v>
      </c>
      <c r="F147" s="109"/>
      <c r="G147" s="109"/>
      <c r="H147" s="97">
        <v>2</v>
      </c>
      <c r="I147" s="76" t="e">
        <f>E147+#REF!</f>
        <v>#REF!</v>
      </c>
      <c r="J147" s="76" t="e">
        <f>#REF!+#REF!+#REF!+#REF!+#REF!+#REF!</f>
        <v>#REF!</v>
      </c>
      <c r="K147" s="475">
        <v>46.86</v>
      </c>
      <c r="L147" s="475">
        <f t="shared" si="24"/>
        <v>39.830999999999996</v>
      </c>
      <c r="M147" s="475">
        <v>51.59</v>
      </c>
      <c r="N147" s="475"/>
      <c r="O147" s="475">
        <v>300</v>
      </c>
      <c r="P147" s="101">
        <f t="shared" si="25"/>
        <v>150</v>
      </c>
      <c r="Q147" s="103" t="s">
        <v>229</v>
      </c>
      <c r="R147" s="102" t="s">
        <v>886</v>
      </c>
      <c r="S147" s="103" t="s">
        <v>223</v>
      </c>
      <c r="T147" s="93" t="e">
        <f t="shared" si="26"/>
        <v>#REF!</v>
      </c>
      <c r="U147" s="93" t="e">
        <f>M147*#REF!*1000*10000/1000000000+M147*#REF!*1000*10000/1000000000*1.8</f>
        <v>#REF!</v>
      </c>
      <c r="V147" s="93" t="e">
        <f>N147*#REF!*0.01+N147*#REF!*0.01*1.5</f>
        <v>#REF!</v>
      </c>
      <c r="W147" s="93" t="e">
        <f t="shared" si="27"/>
        <v>#REF!</v>
      </c>
      <c r="X147" s="93" t="e">
        <f>#REF!*P147*0.01</f>
        <v>#REF!</v>
      </c>
      <c r="Y147" s="97">
        <f t="shared" si="20"/>
        <v>3.66678</v>
      </c>
      <c r="Z147" s="97">
        <v>3.66678</v>
      </c>
      <c r="AA147" s="101"/>
      <c r="AB147" s="109"/>
      <c r="AC147" s="108"/>
      <c r="AD147" s="101"/>
      <c r="AE147" s="199"/>
    </row>
    <row r="148" spans="1:31" s="478" customFormat="1" ht="36">
      <c r="A148" s="380">
        <v>129</v>
      </c>
      <c r="B148" s="119" t="s">
        <v>271</v>
      </c>
      <c r="C148" s="105">
        <v>9</v>
      </c>
      <c r="D148" s="97">
        <f t="shared" si="23"/>
        <v>0.1</v>
      </c>
      <c r="E148" s="97">
        <v>0</v>
      </c>
      <c r="F148" s="107"/>
      <c r="G148" s="106"/>
      <c r="H148" s="97">
        <v>0.1</v>
      </c>
      <c r="I148" s="76" t="e">
        <f>E148+#REF!</f>
        <v>#REF!</v>
      </c>
      <c r="J148" s="76" t="e">
        <f>#REF!+#REF!+#REF!+#REF!+#REF!+#REF!</f>
        <v>#REF!</v>
      </c>
      <c r="K148" s="475">
        <v>42.6</v>
      </c>
      <c r="L148" s="475">
        <f t="shared" si="24"/>
        <v>36.21</v>
      </c>
      <c r="M148" s="475"/>
      <c r="N148" s="475"/>
      <c r="O148" s="475">
        <v>150</v>
      </c>
      <c r="P148" s="101">
        <f t="shared" si="25"/>
        <v>75</v>
      </c>
      <c r="Q148" s="108" t="s">
        <v>232</v>
      </c>
      <c r="R148" s="102" t="s">
        <v>887</v>
      </c>
      <c r="S148" s="104" t="s">
        <v>223</v>
      </c>
      <c r="T148" s="93" t="e">
        <f t="shared" si="26"/>
        <v>#REF!</v>
      </c>
      <c r="U148" s="93" t="e">
        <f>M148*#REF!*1000*10000/1000000000+M148*#REF!*1000*10000/1000000000*1.8</f>
        <v>#REF!</v>
      </c>
      <c r="V148" s="93" t="e">
        <f>N148*#REF!*0.01+N148*#REF!*0.01*1.5</f>
        <v>#REF!</v>
      </c>
      <c r="W148" s="93" t="e">
        <f t="shared" si="27"/>
        <v>#REF!</v>
      </c>
      <c r="X148" s="93" t="e">
        <f>#REF!*P148*0.01</f>
        <v>#REF!</v>
      </c>
      <c r="Y148" s="97">
        <f t="shared" si="20"/>
        <v>0.11928000000000002</v>
      </c>
      <c r="Z148" s="101"/>
      <c r="AA148" s="101"/>
      <c r="AB148" s="109">
        <v>0.11928000000000002</v>
      </c>
      <c r="AC148" s="108"/>
      <c r="AD148" s="101"/>
      <c r="AE148" s="199"/>
    </row>
    <row r="149" spans="1:31" s="478" customFormat="1" ht="24">
      <c r="A149" s="380">
        <v>130</v>
      </c>
      <c r="B149" s="119" t="s">
        <v>272</v>
      </c>
      <c r="C149" s="105">
        <v>9</v>
      </c>
      <c r="D149" s="97">
        <f t="shared" si="23"/>
        <v>0.12</v>
      </c>
      <c r="E149" s="97">
        <v>0.12</v>
      </c>
      <c r="F149" s="107"/>
      <c r="G149" s="106"/>
      <c r="H149" s="97">
        <v>0</v>
      </c>
      <c r="I149" s="76" t="e">
        <f>E149+#REF!</f>
        <v>#REF!</v>
      </c>
      <c r="J149" s="76" t="e">
        <f>#REF!+#REF!+#REF!+#REF!+#REF!+#REF!</f>
        <v>#REF!</v>
      </c>
      <c r="K149" s="475">
        <v>42.6</v>
      </c>
      <c r="L149" s="475">
        <f t="shared" si="24"/>
        <v>36.21</v>
      </c>
      <c r="M149" s="475"/>
      <c r="N149" s="475"/>
      <c r="O149" s="475">
        <v>150</v>
      </c>
      <c r="P149" s="101">
        <f t="shared" si="25"/>
        <v>75</v>
      </c>
      <c r="Q149" s="108" t="s">
        <v>232</v>
      </c>
      <c r="R149" s="102" t="s">
        <v>887</v>
      </c>
      <c r="S149" s="104" t="s">
        <v>223</v>
      </c>
      <c r="T149" s="93" t="e">
        <f t="shared" si="26"/>
        <v>#REF!</v>
      </c>
      <c r="U149" s="93" t="e">
        <f>M149*#REF!*1000*10000/1000000000+M149*#REF!*1000*10000/1000000000*1.8</f>
        <v>#REF!</v>
      </c>
      <c r="V149" s="93" t="e">
        <f>N149*#REF!*0.01+N149*#REF!*0.01*1.5</f>
        <v>#REF!</v>
      </c>
      <c r="W149" s="93" t="e">
        <f t="shared" si="27"/>
        <v>#REF!</v>
      </c>
      <c r="X149" s="93" t="e">
        <f>#REF!*P149*0.01</f>
        <v>#REF!</v>
      </c>
      <c r="Y149" s="97">
        <f t="shared" si="20"/>
        <v>0.143136</v>
      </c>
      <c r="Z149" s="101"/>
      <c r="AA149" s="101"/>
      <c r="AB149" s="109">
        <v>0.143136</v>
      </c>
      <c r="AC149" s="108"/>
      <c r="AD149" s="101"/>
      <c r="AE149" s="199"/>
    </row>
    <row r="150" spans="1:31" s="478" customFormat="1" ht="36">
      <c r="A150" s="380">
        <v>131</v>
      </c>
      <c r="B150" s="119" t="s">
        <v>273</v>
      </c>
      <c r="C150" s="105">
        <v>9</v>
      </c>
      <c r="D150" s="97">
        <f t="shared" si="23"/>
        <v>0.12</v>
      </c>
      <c r="E150" s="97">
        <v>0.12</v>
      </c>
      <c r="F150" s="107"/>
      <c r="G150" s="106"/>
      <c r="H150" s="97">
        <v>0</v>
      </c>
      <c r="I150" s="76" t="e">
        <f>E150+#REF!</f>
        <v>#REF!</v>
      </c>
      <c r="J150" s="76" t="e">
        <f>#REF!+#REF!+#REF!+#REF!+#REF!+#REF!</f>
        <v>#REF!</v>
      </c>
      <c r="K150" s="475">
        <v>42.6</v>
      </c>
      <c r="L150" s="475">
        <f t="shared" si="24"/>
        <v>36.21</v>
      </c>
      <c r="M150" s="475"/>
      <c r="N150" s="475"/>
      <c r="O150" s="475">
        <v>150</v>
      </c>
      <c r="P150" s="101">
        <f t="shared" si="25"/>
        <v>75</v>
      </c>
      <c r="Q150" s="108" t="s">
        <v>232</v>
      </c>
      <c r="R150" s="102" t="s">
        <v>887</v>
      </c>
      <c r="S150" s="104" t="s">
        <v>223</v>
      </c>
      <c r="T150" s="93" t="e">
        <f t="shared" si="26"/>
        <v>#REF!</v>
      </c>
      <c r="U150" s="93" t="e">
        <f>M150*#REF!*1000*10000/1000000000+M150*#REF!*1000*10000/1000000000*1.8</f>
        <v>#REF!</v>
      </c>
      <c r="V150" s="93" t="e">
        <f>N150*#REF!*0.01+N150*#REF!*0.01*1.5</f>
        <v>#REF!</v>
      </c>
      <c r="W150" s="93" t="e">
        <f t="shared" si="27"/>
        <v>#REF!</v>
      </c>
      <c r="X150" s="93" t="e">
        <f>#REF!*P150*0.01</f>
        <v>#REF!</v>
      </c>
      <c r="Y150" s="97">
        <f t="shared" si="20"/>
        <v>0.143136</v>
      </c>
      <c r="Z150" s="101"/>
      <c r="AA150" s="101"/>
      <c r="AB150" s="109">
        <v>0.143136</v>
      </c>
      <c r="AC150" s="108"/>
      <c r="AD150" s="101"/>
      <c r="AE150" s="199"/>
    </row>
    <row r="151" spans="1:31" s="478" customFormat="1" ht="36">
      <c r="A151" s="380">
        <v>132</v>
      </c>
      <c r="B151" s="32" t="s">
        <v>274</v>
      </c>
      <c r="C151" s="105">
        <v>9</v>
      </c>
      <c r="D151" s="97">
        <f t="shared" si="23"/>
        <v>0.62</v>
      </c>
      <c r="E151" s="97">
        <v>0.5</v>
      </c>
      <c r="F151" s="97"/>
      <c r="G151" s="97"/>
      <c r="H151" s="97">
        <v>0.12</v>
      </c>
      <c r="I151" s="76" t="e">
        <f>E151+#REF!</f>
        <v>#REF!</v>
      </c>
      <c r="J151" s="76" t="e">
        <f>#REF!+#REF!+#REF!+#REF!+#REF!+#REF!</f>
        <v>#REF!</v>
      </c>
      <c r="K151" s="475">
        <v>42.6</v>
      </c>
      <c r="L151" s="475">
        <f t="shared" si="24"/>
        <v>36.21</v>
      </c>
      <c r="M151" s="475"/>
      <c r="N151" s="475"/>
      <c r="O151" s="475">
        <v>150</v>
      </c>
      <c r="P151" s="101">
        <f t="shared" si="25"/>
        <v>75</v>
      </c>
      <c r="Q151" s="101" t="s">
        <v>235</v>
      </c>
      <c r="R151" s="102" t="s">
        <v>888</v>
      </c>
      <c r="S151" s="103" t="s">
        <v>223</v>
      </c>
      <c r="T151" s="93" t="e">
        <f t="shared" si="26"/>
        <v>#REF!</v>
      </c>
      <c r="U151" s="93" t="e">
        <f>M151*#REF!*1000*10000/1000000000+M151*#REF!*1000*10000/1000000000*1.8</f>
        <v>#REF!</v>
      </c>
      <c r="V151" s="93" t="e">
        <f>N151*#REF!*0.01+N151*#REF!*0.01*1.5</f>
        <v>#REF!</v>
      </c>
      <c r="W151" s="93" t="e">
        <f t="shared" si="27"/>
        <v>#REF!</v>
      </c>
      <c r="X151" s="93" t="e">
        <f>#REF!*P151*0.01</f>
        <v>#REF!</v>
      </c>
      <c r="Y151" s="97">
        <f t="shared" si="20"/>
        <v>0.5964</v>
      </c>
      <c r="Z151" s="101"/>
      <c r="AA151" s="101"/>
      <c r="AB151" s="109">
        <v>0.5964</v>
      </c>
      <c r="AC151" s="108"/>
      <c r="AD151" s="101"/>
      <c r="AE151" s="199" t="s">
        <v>1517</v>
      </c>
    </row>
    <row r="152" spans="1:31" s="478" customFormat="1" ht="36">
      <c r="A152" s="380">
        <v>133</v>
      </c>
      <c r="B152" s="32" t="s">
        <v>275</v>
      </c>
      <c r="C152" s="105">
        <v>9</v>
      </c>
      <c r="D152" s="97">
        <f t="shared" si="23"/>
        <v>1</v>
      </c>
      <c r="E152" s="97">
        <v>0</v>
      </c>
      <c r="F152" s="97"/>
      <c r="G152" s="97"/>
      <c r="H152" s="97">
        <v>1</v>
      </c>
      <c r="I152" s="76" t="e">
        <f>E152+#REF!</f>
        <v>#REF!</v>
      </c>
      <c r="J152" s="76" t="e">
        <f>#REF!+#REF!+#REF!+#REF!+#REF!+#REF!</f>
        <v>#REF!</v>
      </c>
      <c r="K152" s="475">
        <v>42.6</v>
      </c>
      <c r="L152" s="475">
        <f t="shared" si="24"/>
        <v>36.21</v>
      </c>
      <c r="M152" s="475">
        <v>46.9</v>
      </c>
      <c r="N152" s="475"/>
      <c r="O152" s="475">
        <v>150</v>
      </c>
      <c r="P152" s="101">
        <f t="shared" si="25"/>
        <v>75</v>
      </c>
      <c r="Q152" s="101" t="s">
        <v>235</v>
      </c>
      <c r="R152" s="102" t="s">
        <v>889</v>
      </c>
      <c r="S152" s="103" t="s">
        <v>223</v>
      </c>
      <c r="T152" s="93" t="e">
        <f t="shared" si="26"/>
        <v>#REF!</v>
      </c>
      <c r="U152" s="93" t="e">
        <f>M152*#REF!*1000*10000/1000000000+M152*#REF!*1000*10000/1000000000*1.8</f>
        <v>#REF!</v>
      </c>
      <c r="V152" s="93" t="e">
        <f>N152*#REF!*0.01+N152*#REF!*0.01*1.5</f>
        <v>#REF!</v>
      </c>
      <c r="W152" s="93" t="e">
        <f t="shared" si="27"/>
        <v>#REF!</v>
      </c>
      <c r="X152" s="93" t="e">
        <f>#REF!*P152*0.01</f>
        <v>#REF!</v>
      </c>
      <c r="Y152" s="97">
        <f t="shared" si="20"/>
        <v>1.1066</v>
      </c>
      <c r="Z152" s="101"/>
      <c r="AA152" s="101"/>
      <c r="AB152" s="109">
        <v>1.1066</v>
      </c>
      <c r="AC152" s="108"/>
      <c r="AD152" s="101"/>
      <c r="AE152" s="260" t="s">
        <v>1518</v>
      </c>
    </row>
    <row r="153" spans="1:31" s="478" customFormat="1" ht="24">
      <c r="A153" s="380">
        <v>134</v>
      </c>
      <c r="B153" s="32" t="s">
        <v>276</v>
      </c>
      <c r="C153" s="105">
        <v>9</v>
      </c>
      <c r="D153" s="97">
        <f t="shared" si="23"/>
        <v>1</v>
      </c>
      <c r="E153" s="97">
        <v>1</v>
      </c>
      <c r="F153" s="97"/>
      <c r="G153" s="97"/>
      <c r="H153" s="97">
        <v>0</v>
      </c>
      <c r="I153" s="76" t="e">
        <f>E153+#REF!</f>
        <v>#REF!</v>
      </c>
      <c r="J153" s="76" t="e">
        <f>#REF!+#REF!+#REF!+#REF!+#REF!+#REF!</f>
        <v>#REF!</v>
      </c>
      <c r="K153" s="475">
        <v>42.6</v>
      </c>
      <c r="L153" s="475">
        <f t="shared" si="24"/>
        <v>36.21</v>
      </c>
      <c r="M153" s="475"/>
      <c r="N153" s="475"/>
      <c r="O153" s="475">
        <v>150</v>
      </c>
      <c r="P153" s="101">
        <f t="shared" si="25"/>
        <v>75</v>
      </c>
      <c r="Q153" s="101" t="s">
        <v>235</v>
      </c>
      <c r="R153" s="102" t="s">
        <v>889</v>
      </c>
      <c r="S153" s="103" t="s">
        <v>223</v>
      </c>
      <c r="T153" s="93" t="e">
        <f t="shared" si="26"/>
        <v>#REF!</v>
      </c>
      <c r="U153" s="93" t="e">
        <f>M153*#REF!*1000*10000/1000000000+M153*#REF!*1000*10000/1000000000*1.8</f>
        <v>#REF!</v>
      </c>
      <c r="V153" s="93" t="e">
        <f>N153*#REF!*0.01+N153*#REF!*0.01*1.5</f>
        <v>#REF!</v>
      </c>
      <c r="W153" s="93" t="e">
        <f t="shared" si="27"/>
        <v>#REF!</v>
      </c>
      <c r="X153" s="93" t="e">
        <f>#REF!*P153*0.01</f>
        <v>#REF!</v>
      </c>
      <c r="Y153" s="97">
        <f t="shared" si="20"/>
        <v>1.1928</v>
      </c>
      <c r="Z153" s="101"/>
      <c r="AA153" s="101"/>
      <c r="AB153" s="109">
        <v>1.1928</v>
      </c>
      <c r="AC153" s="108"/>
      <c r="AD153" s="101"/>
      <c r="AE153" s="199"/>
    </row>
    <row r="154" spans="1:31" s="478" customFormat="1" ht="36">
      <c r="A154" s="380">
        <v>135</v>
      </c>
      <c r="B154" s="119" t="s">
        <v>277</v>
      </c>
      <c r="C154" s="105">
        <v>9</v>
      </c>
      <c r="D154" s="97">
        <f t="shared" si="23"/>
        <v>3.25</v>
      </c>
      <c r="E154" s="97">
        <v>3.25</v>
      </c>
      <c r="F154" s="107"/>
      <c r="G154" s="106"/>
      <c r="H154" s="97">
        <v>0</v>
      </c>
      <c r="I154" s="76" t="e">
        <f>E154+#REF!</f>
        <v>#REF!</v>
      </c>
      <c r="J154" s="76" t="e">
        <f>#REF!+#REF!+#REF!+#REF!+#REF!+#REF!</f>
        <v>#REF!</v>
      </c>
      <c r="K154" s="475">
        <v>42.6</v>
      </c>
      <c r="L154" s="475">
        <f t="shared" si="24"/>
        <v>36.21</v>
      </c>
      <c r="M154" s="475"/>
      <c r="N154" s="475"/>
      <c r="O154" s="475">
        <v>150</v>
      </c>
      <c r="P154" s="101">
        <f t="shared" si="25"/>
        <v>75</v>
      </c>
      <c r="Q154" s="108" t="s">
        <v>236</v>
      </c>
      <c r="R154" s="102" t="s">
        <v>881</v>
      </c>
      <c r="S154" s="104" t="s">
        <v>237</v>
      </c>
      <c r="T154" s="93" t="e">
        <f t="shared" si="26"/>
        <v>#REF!</v>
      </c>
      <c r="U154" s="93" t="e">
        <f>M154*#REF!*1000*10000/1000000000+M154*#REF!*1000*10000/1000000000*1.8</f>
        <v>#REF!</v>
      </c>
      <c r="V154" s="93" t="e">
        <f>N154*#REF!*0.01+N154*#REF!*0.01*1.5</f>
        <v>#REF!</v>
      </c>
      <c r="W154" s="93" t="e">
        <f t="shared" si="27"/>
        <v>#REF!</v>
      </c>
      <c r="X154" s="93" t="e">
        <f>#REF!*P154*0.01</f>
        <v>#REF!</v>
      </c>
      <c r="Y154" s="97">
        <f t="shared" si="20"/>
        <v>3.8766000000000007</v>
      </c>
      <c r="Z154" s="101"/>
      <c r="AA154" s="101"/>
      <c r="AB154" s="109">
        <v>3.8766000000000007</v>
      </c>
      <c r="AC154" s="108"/>
      <c r="AD154" s="101"/>
      <c r="AE154" s="260" t="s">
        <v>1519</v>
      </c>
    </row>
    <row r="155" spans="1:31" s="478" customFormat="1" ht="24">
      <c r="A155" s="380">
        <v>136</v>
      </c>
      <c r="B155" s="102" t="s">
        <v>278</v>
      </c>
      <c r="C155" s="105">
        <v>9</v>
      </c>
      <c r="D155" s="97">
        <f t="shared" si="23"/>
        <v>1.5</v>
      </c>
      <c r="E155" s="97">
        <v>1.5</v>
      </c>
      <c r="F155" s="107"/>
      <c r="G155" s="106"/>
      <c r="H155" s="97">
        <v>0</v>
      </c>
      <c r="I155" s="76" t="e">
        <f>E155+#REF!</f>
        <v>#REF!</v>
      </c>
      <c r="J155" s="76" t="e">
        <f>#REF!+#REF!+#REF!+#REF!+#REF!+#REF!</f>
        <v>#REF!</v>
      </c>
      <c r="K155" s="475">
        <v>42.6</v>
      </c>
      <c r="L155" s="475">
        <f t="shared" si="24"/>
        <v>36.21</v>
      </c>
      <c r="M155" s="475"/>
      <c r="N155" s="475"/>
      <c r="O155" s="475">
        <v>150</v>
      </c>
      <c r="P155" s="101">
        <f t="shared" si="25"/>
        <v>75</v>
      </c>
      <c r="Q155" s="110" t="s">
        <v>238</v>
      </c>
      <c r="R155" s="102" t="s">
        <v>882</v>
      </c>
      <c r="S155" s="104" t="s">
        <v>237</v>
      </c>
      <c r="T155" s="93" t="e">
        <f t="shared" si="26"/>
        <v>#REF!</v>
      </c>
      <c r="U155" s="93" t="e">
        <f>M155*#REF!*1000*10000/1000000000+M155*#REF!*1000*10000/1000000000*1.8</f>
        <v>#REF!</v>
      </c>
      <c r="V155" s="93" t="e">
        <f>N155*#REF!*0.01+N155*#REF!*0.01*1.5</f>
        <v>#REF!</v>
      </c>
      <c r="W155" s="93" t="e">
        <f t="shared" si="27"/>
        <v>#REF!</v>
      </c>
      <c r="X155" s="93" t="e">
        <f>#REF!*P155*0.01</f>
        <v>#REF!</v>
      </c>
      <c r="Y155" s="97">
        <f t="shared" si="20"/>
        <v>1.7892000000000003</v>
      </c>
      <c r="Z155" s="101"/>
      <c r="AA155" s="101"/>
      <c r="AB155" s="109">
        <v>1.7892000000000003</v>
      </c>
      <c r="AC155" s="108"/>
      <c r="AD155" s="101"/>
      <c r="AE155" s="199"/>
    </row>
    <row r="156" spans="1:31" s="478" customFormat="1" ht="36">
      <c r="A156" s="380">
        <v>137</v>
      </c>
      <c r="B156" s="102" t="s">
        <v>279</v>
      </c>
      <c r="C156" s="105">
        <v>9</v>
      </c>
      <c r="D156" s="97">
        <f t="shared" si="23"/>
        <v>1</v>
      </c>
      <c r="E156" s="97">
        <v>1</v>
      </c>
      <c r="F156" s="107"/>
      <c r="G156" s="106"/>
      <c r="H156" s="97">
        <v>0</v>
      </c>
      <c r="I156" s="76" t="e">
        <f>E156+#REF!</f>
        <v>#REF!</v>
      </c>
      <c r="J156" s="76" t="e">
        <f>#REF!+#REF!+#REF!+#REF!+#REF!+#REF!</f>
        <v>#REF!</v>
      </c>
      <c r="K156" s="475">
        <v>42.6</v>
      </c>
      <c r="L156" s="475">
        <f t="shared" si="24"/>
        <v>36.21</v>
      </c>
      <c r="M156" s="475"/>
      <c r="N156" s="475"/>
      <c r="O156" s="475">
        <v>150</v>
      </c>
      <c r="P156" s="101">
        <f t="shared" si="25"/>
        <v>75</v>
      </c>
      <c r="Q156" s="110" t="s">
        <v>238</v>
      </c>
      <c r="R156" s="102" t="s">
        <v>882</v>
      </c>
      <c r="S156" s="104" t="s">
        <v>223</v>
      </c>
      <c r="T156" s="93" t="e">
        <f t="shared" si="26"/>
        <v>#REF!</v>
      </c>
      <c r="U156" s="93" t="e">
        <f>M156*#REF!*1000*10000/1000000000+M156*#REF!*1000*10000/1000000000*1.8</f>
        <v>#REF!</v>
      </c>
      <c r="V156" s="93" t="e">
        <f>N156*#REF!*0.01+N156*#REF!*0.01*1.5</f>
        <v>#REF!</v>
      </c>
      <c r="W156" s="93" t="e">
        <f t="shared" si="27"/>
        <v>#REF!</v>
      </c>
      <c r="X156" s="93" t="e">
        <f>#REF!*P156*0.01</f>
        <v>#REF!</v>
      </c>
      <c r="Y156" s="97">
        <f t="shared" si="20"/>
        <v>1.1928</v>
      </c>
      <c r="Z156" s="101"/>
      <c r="AA156" s="101"/>
      <c r="AB156" s="109">
        <v>1.1928</v>
      </c>
      <c r="AC156" s="108"/>
      <c r="AD156" s="101"/>
      <c r="AE156" s="199"/>
    </row>
    <row r="157" spans="1:31" s="478" customFormat="1" ht="24">
      <c r="A157" s="380">
        <v>138</v>
      </c>
      <c r="B157" s="102" t="s">
        <v>280</v>
      </c>
      <c r="C157" s="105">
        <v>9</v>
      </c>
      <c r="D157" s="97">
        <f t="shared" si="23"/>
        <v>0.75</v>
      </c>
      <c r="E157" s="97">
        <v>0</v>
      </c>
      <c r="F157" s="107"/>
      <c r="G157" s="106"/>
      <c r="H157" s="97">
        <v>0.75</v>
      </c>
      <c r="I157" s="76" t="e">
        <f>E157+#REF!</f>
        <v>#REF!</v>
      </c>
      <c r="J157" s="76" t="e">
        <f>#REF!+#REF!+#REF!+#REF!+#REF!+#REF!</f>
        <v>#REF!</v>
      </c>
      <c r="K157" s="475">
        <v>42.6</v>
      </c>
      <c r="L157" s="475">
        <f t="shared" si="24"/>
        <v>36.21</v>
      </c>
      <c r="M157" s="475"/>
      <c r="N157" s="475"/>
      <c r="O157" s="475">
        <v>150</v>
      </c>
      <c r="P157" s="101">
        <f t="shared" si="25"/>
        <v>75</v>
      </c>
      <c r="Q157" s="110" t="s">
        <v>238</v>
      </c>
      <c r="R157" s="102" t="s">
        <v>882</v>
      </c>
      <c r="S157" s="104" t="s">
        <v>223</v>
      </c>
      <c r="T157" s="93" t="e">
        <f t="shared" si="26"/>
        <v>#REF!</v>
      </c>
      <c r="U157" s="93" t="e">
        <f>M157*#REF!*1000*10000/1000000000+M157*#REF!*1000*10000/1000000000*1.8</f>
        <v>#REF!</v>
      </c>
      <c r="V157" s="93" t="e">
        <f>N157*#REF!*0.01+N157*#REF!*0.01*1.5</f>
        <v>#REF!</v>
      </c>
      <c r="W157" s="93" t="e">
        <f t="shared" si="27"/>
        <v>#REF!</v>
      </c>
      <c r="X157" s="93" t="e">
        <f>#REF!*P157*0.01</f>
        <v>#REF!</v>
      </c>
      <c r="Y157" s="97">
        <f t="shared" si="20"/>
        <v>0.8946000000000002</v>
      </c>
      <c r="Z157" s="101"/>
      <c r="AA157" s="101"/>
      <c r="AB157" s="109">
        <v>0.8946000000000002</v>
      </c>
      <c r="AC157" s="108"/>
      <c r="AD157" s="101"/>
      <c r="AE157" s="199"/>
    </row>
    <row r="158" spans="1:31" s="478" customFormat="1" ht="36">
      <c r="A158" s="380">
        <v>139</v>
      </c>
      <c r="B158" s="32" t="s">
        <v>281</v>
      </c>
      <c r="C158" s="105">
        <v>9</v>
      </c>
      <c r="D158" s="97">
        <f t="shared" si="23"/>
        <v>2</v>
      </c>
      <c r="E158" s="97">
        <v>0</v>
      </c>
      <c r="F158" s="97"/>
      <c r="G158" s="97"/>
      <c r="H158" s="97">
        <v>2</v>
      </c>
      <c r="I158" s="76" t="e">
        <f>E158+#REF!</f>
        <v>#REF!</v>
      </c>
      <c r="J158" s="76" t="e">
        <f>#REF!+#REF!+#REF!+#REF!+#REF!+#REF!</f>
        <v>#REF!</v>
      </c>
      <c r="K158" s="475">
        <v>42.6</v>
      </c>
      <c r="L158" s="475">
        <f t="shared" si="24"/>
        <v>36.21</v>
      </c>
      <c r="M158" s="475">
        <v>46.9</v>
      </c>
      <c r="N158" s="475"/>
      <c r="O158" s="475">
        <v>150</v>
      </c>
      <c r="P158" s="101">
        <f t="shared" si="25"/>
        <v>75</v>
      </c>
      <c r="Q158" s="71" t="s">
        <v>239</v>
      </c>
      <c r="R158" s="102" t="s">
        <v>890</v>
      </c>
      <c r="S158" s="103" t="s">
        <v>223</v>
      </c>
      <c r="T158" s="93" t="e">
        <f t="shared" si="26"/>
        <v>#REF!</v>
      </c>
      <c r="U158" s="93" t="e">
        <f>M158*#REF!*1000*10000/1000000000+M158*#REF!*1000*10000/1000000000*1.8</f>
        <v>#REF!</v>
      </c>
      <c r="V158" s="93" t="e">
        <f>N158*#REF!*0.01+N158*#REF!*0.01*1.5</f>
        <v>#REF!</v>
      </c>
      <c r="W158" s="93" t="e">
        <f t="shared" si="27"/>
        <v>#REF!</v>
      </c>
      <c r="X158" s="93" t="e">
        <f>#REF!*P158*0.01</f>
        <v>#REF!</v>
      </c>
      <c r="Y158" s="97">
        <f t="shared" si="20"/>
        <v>2.0632</v>
      </c>
      <c r="Z158" s="101"/>
      <c r="AA158" s="101"/>
      <c r="AB158" s="109">
        <v>2.0632</v>
      </c>
      <c r="AC158" s="108"/>
      <c r="AD158" s="101"/>
      <c r="AE158" s="199" t="s">
        <v>1520</v>
      </c>
    </row>
    <row r="159" spans="1:31" s="478" customFormat="1" ht="36">
      <c r="A159" s="380">
        <v>140</v>
      </c>
      <c r="B159" s="32" t="s">
        <v>282</v>
      </c>
      <c r="C159" s="105">
        <v>9</v>
      </c>
      <c r="D159" s="97">
        <f t="shared" si="23"/>
        <v>0.6</v>
      </c>
      <c r="E159" s="97">
        <v>0.6</v>
      </c>
      <c r="F159" s="93"/>
      <c r="G159" s="97"/>
      <c r="H159" s="97">
        <v>0</v>
      </c>
      <c r="I159" s="76" t="e">
        <f>E159+#REF!</f>
        <v>#REF!</v>
      </c>
      <c r="J159" s="76" t="e">
        <f>#REF!+#REF!+#REF!+#REF!+#REF!+#REF!</f>
        <v>#REF!</v>
      </c>
      <c r="K159" s="475">
        <v>46.86</v>
      </c>
      <c r="L159" s="475">
        <f t="shared" si="24"/>
        <v>39.830999999999996</v>
      </c>
      <c r="M159" s="475"/>
      <c r="N159" s="475"/>
      <c r="O159" s="475">
        <v>300</v>
      </c>
      <c r="P159" s="101">
        <f t="shared" si="25"/>
        <v>150</v>
      </c>
      <c r="Q159" s="101" t="s">
        <v>242</v>
      </c>
      <c r="R159" s="102" t="s">
        <v>891</v>
      </c>
      <c r="S159" s="103" t="s">
        <v>223</v>
      </c>
      <c r="T159" s="93" t="e">
        <f t="shared" si="26"/>
        <v>#REF!</v>
      </c>
      <c r="U159" s="93" t="e">
        <f>M159*#REF!*1000*10000/1000000000+M159*#REF!*1000*10000/1000000000*1.8</f>
        <v>#REF!</v>
      </c>
      <c r="V159" s="93" t="e">
        <f>N159*#REF!*0.01+N159*#REF!*0.01*1.5</f>
        <v>#REF!</v>
      </c>
      <c r="W159" s="93" t="e">
        <f t="shared" si="27"/>
        <v>#REF!</v>
      </c>
      <c r="X159" s="93" t="e">
        <f>#REF!*P159*0.01</f>
        <v>#REF!</v>
      </c>
      <c r="Y159" s="97">
        <f t="shared" si="20"/>
        <v>0.7872480000000001</v>
      </c>
      <c r="Z159" s="101"/>
      <c r="AA159" s="101"/>
      <c r="AB159" s="109">
        <v>0.7872480000000001</v>
      </c>
      <c r="AC159" s="108"/>
      <c r="AD159" s="101"/>
      <c r="AE159" s="199"/>
    </row>
    <row r="160" spans="1:31" s="478" customFormat="1" ht="48">
      <c r="A160" s="380">
        <v>141</v>
      </c>
      <c r="B160" s="102" t="s">
        <v>283</v>
      </c>
      <c r="C160" s="105">
        <v>9</v>
      </c>
      <c r="D160" s="97">
        <f t="shared" si="23"/>
        <v>0.06</v>
      </c>
      <c r="E160" s="97">
        <v>0.02</v>
      </c>
      <c r="F160" s="97"/>
      <c r="G160" s="97"/>
      <c r="H160" s="97">
        <v>0.04</v>
      </c>
      <c r="I160" s="76" t="e">
        <f>E160+#REF!</f>
        <v>#REF!</v>
      </c>
      <c r="J160" s="76" t="e">
        <f>#REF!+#REF!+#REF!+#REF!+#REF!+#REF!</f>
        <v>#REF!</v>
      </c>
      <c r="K160" s="475">
        <v>46.86</v>
      </c>
      <c r="L160" s="475">
        <f t="shared" si="24"/>
        <v>39.830999999999996</v>
      </c>
      <c r="M160" s="475"/>
      <c r="N160" s="475"/>
      <c r="O160" s="475">
        <v>300</v>
      </c>
      <c r="P160" s="101">
        <f t="shared" si="25"/>
        <v>150</v>
      </c>
      <c r="Q160" s="105" t="s">
        <v>42</v>
      </c>
      <c r="R160" s="102" t="s">
        <v>892</v>
      </c>
      <c r="S160" s="103" t="s">
        <v>223</v>
      </c>
      <c r="T160" s="93" t="e">
        <f t="shared" si="26"/>
        <v>#REF!</v>
      </c>
      <c r="U160" s="93" t="e">
        <f>M160*#REF!*1000*10000/1000000000+M160*#REF!*1000*10000/1000000000*1.8</f>
        <v>#REF!</v>
      </c>
      <c r="V160" s="93" t="e">
        <f>N160*#REF!*0.01+N160*#REF!*0.01*1.5</f>
        <v>#REF!</v>
      </c>
      <c r="W160" s="93" t="e">
        <f t="shared" si="27"/>
        <v>#REF!</v>
      </c>
      <c r="X160" s="93" t="e">
        <f>#REF!*P160*0.01</f>
        <v>#REF!</v>
      </c>
      <c r="Y160" s="97">
        <f t="shared" si="20"/>
        <v>2</v>
      </c>
      <c r="Z160" s="97">
        <v>2</v>
      </c>
      <c r="AA160" s="101"/>
      <c r="AB160" s="109"/>
      <c r="AC160" s="108"/>
      <c r="AD160" s="101"/>
      <c r="AE160" s="199" t="s">
        <v>1521</v>
      </c>
    </row>
    <row r="161" spans="1:31" s="478" customFormat="1" ht="36">
      <c r="A161" s="380">
        <v>142</v>
      </c>
      <c r="B161" s="102" t="s">
        <v>284</v>
      </c>
      <c r="C161" s="105">
        <v>9</v>
      </c>
      <c r="D161" s="97">
        <f t="shared" si="23"/>
        <v>0.6</v>
      </c>
      <c r="E161" s="97">
        <v>0.5</v>
      </c>
      <c r="F161" s="97"/>
      <c r="G161" s="97"/>
      <c r="H161" s="97">
        <v>0.1</v>
      </c>
      <c r="I161" s="76" t="e">
        <f>E161+#REF!</f>
        <v>#REF!</v>
      </c>
      <c r="J161" s="76" t="e">
        <f>#REF!+#REF!+#REF!+#REF!+#REF!+#REF!</f>
        <v>#REF!</v>
      </c>
      <c r="K161" s="475">
        <v>46.86</v>
      </c>
      <c r="L161" s="475">
        <f t="shared" si="24"/>
        <v>39.830999999999996</v>
      </c>
      <c r="M161" s="475">
        <v>51.59</v>
      </c>
      <c r="N161" s="475"/>
      <c r="O161" s="475">
        <v>300</v>
      </c>
      <c r="P161" s="101">
        <f t="shared" si="25"/>
        <v>150</v>
      </c>
      <c r="Q161" s="105" t="s">
        <v>42</v>
      </c>
      <c r="R161" s="102" t="s">
        <v>893</v>
      </c>
      <c r="S161" s="103" t="s">
        <v>223</v>
      </c>
      <c r="T161" s="93" t="e">
        <f t="shared" si="26"/>
        <v>#REF!</v>
      </c>
      <c r="U161" s="93" t="e">
        <f>M161*#REF!*1000*10000/1000000000+M161*#REF!*1000*10000/1000000000*1.8</f>
        <v>#REF!</v>
      </c>
      <c r="V161" s="93" t="e">
        <f>N161*#REF!*0.01+N161*#REF!*0.01*1.5</f>
        <v>#REF!</v>
      </c>
      <c r="W161" s="93" t="e">
        <f t="shared" si="27"/>
        <v>#REF!</v>
      </c>
      <c r="X161" s="93" t="e">
        <f>#REF!*P161*0.01</f>
        <v>#REF!</v>
      </c>
      <c r="Y161" s="97">
        <f>Z161+AA161+AD161+AC161+AB161</f>
        <v>0.878266</v>
      </c>
      <c r="Z161" s="101"/>
      <c r="AA161" s="101"/>
      <c r="AB161" s="109">
        <v>0.878266</v>
      </c>
      <c r="AC161" s="108"/>
      <c r="AD161" s="101"/>
      <c r="AE161" s="199" t="s">
        <v>1516</v>
      </c>
    </row>
    <row r="162" spans="1:31" s="478" customFormat="1" ht="24">
      <c r="A162" s="380">
        <v>143</v>
      </c>
      <c r="B162" s="119" t="s">
        <v>285</v>
      </c>
      <c r="C162" s="105">
        <v>9</v>
      </c>
      <c r="D162" s="97">
        <f t="shared" si="23"/>
        <v>0.8</v>
      </c>
      <c r="E162" s="97">
        <v>0.8</v>
      </c>
      <c r="F162" s="107"/>
      <c r="G162" s="109"/>
      <c r="H162" s="97">
        <v>0</v>
      </c>
      <c r="I162" s="76" t="e">
        <f>E162+#REF!</f>
        <v>#REF!</v>
      </c>
      <c r="J162" s="76" t="e">
        <f>#REF!+#REF!+#REF!+#REF!+#REF!+#REF!</f>
        <v>#REF!</v>
      </c>
      <c r="K162" s="475">
        <v>34.1</v>
      </c>
      <c r="L162" s="475">
        <f t="shared" si="24"/>
        <v>28.985</v>
      </c>
      <c r="M162" s="475"/>
      <c r="N162" s="475"/>
      <c r="O162" s="475">
        <v>150</v>
      </c>
      <c r="P162" s="101">
        <f t="shared" si="25"/>
        <v>75</v>
      </c>
      <c r="Q162" s="108" t="s">
        <v>244</v>
      </c>
      <c r="R162" s="102" t="s">
        <v>876</v>
      </c>
      <c r="S162" s="104" t="s">
        <v>223</v>
      </c>
      <c r="T162" s="93" t="e">
        <f t="shared" si="26"/>
        <v>#REF!</v>
      </c>
      <c r="U162" s="93" t="e">
        <f>M162*#REF!*1000*10000/1000000000+M162*#REF!*1000*10000/1000000000*1.8</f>
        <v>#REF!</v>
      </c>
      <c r="V162" s="93" t="e">
        <f>N162*#REF!*0.01+N162*#REF!*0.01*1.5</f>
        <v>#REF!</v>
      </c>
      <c r="W162" s="93" t="e">
        <f t="shared" si="27"/>
        <v>#REF!</v>
      </c>
      <c r="X162" s="93" t="e">
        <f>#REF!*P162*0.01</f>
        <v>#REF!</v>
      </c>
      <c r="Y162" s="97">
        <f t="shared" si="20"/>
        <v>0.76384</v>
      </c>
      <c r="Z162" s="108"/>
      <c r="AA162" s="108"/>
      <c r="AB162" s="109">
        <v>0.76384</v>
      </c>
      <c r="AC162" s="108"/>
      <c r="AD162" s="108"/>
      <c r="AE162" s="486"/>
    </row>
    <row r="163" spans="1:31" s="478" customFormat="1" ht="24">
      <c r="A163" s="380">
        <v>144</v>
      </c>
      <c r="B163" s="119" t="s">
        <v>286</v>
      </c>
      <c r="C163" s="105">
        <v>9</v>
      </c>
      <c r="D163" s="97">
        <f t="shared" si="23"/>
        <v>0.7</v>
      </c>
      <c r="E163" s="97">
        <v>0.7</v>
      </c>
      <c r="F163" s="107"/>
      <c r="G163" s="109"/>
      <c r="H163" s="97">
        <v>0</v>
      </c>
      <c r="I163" s="76" t="e">
        <f>E163+#REF!</f>
        <v>#REF!</v>
      </c>
      <c r="J163" s="76" t="e">
        <f>#REF!+#REF!+#REF!+#REF!+#REF!+#REF!</f>
        <v>#REF!</v>
      </c>
      <c r="K163" s="475">
        <v>34.1</v>
      </c>
      <c r="L163" s="475">
        <f t="shared" si="24"/>
        <v>28.985</v>
      </c>
      <c r="M163" s="475"/>
      <c r="N163" s="475"/>
      <c r="O163" s="475">
        <v>150</v>
      </c>
      <c r="P163" s="101">
        <f t="shared" si="25"/>
        <v>75</v>
      </c>
      <c r="Q163" s="108" t="s">
        <v>244</v>
      </c>
      <c r="R163" s="102" t="s">
        <v>876</v>
      </c>
      <c r="S163" s="104" t="s">
        <v>223</v>
      </c>
      <c r="T163" s="93" t="e">
        <f t="shared" si="26"/>
        <v>#REF!</v>
      </c>
      <c r="U163" s="93" t="e">
        <f>M163*#REF!*1000*10000/1000000000+M163*#REF!*1000*10000/1000000000*1.8</f>
        <v>#REF!</v>
      </c>
      <c r="V163" s="93" t="e">
        <f>N163*#REF!*0.01+N163*#REF!*0.01*1.5</f>
        <v>#REF!</v>
      </c>
      <c r="W163" s="93" t="e">
        <f t="shared" si="27"/>
        <v>#REF!</v>
      </c>
      <c r="X163" s="93" t="e">
        <f>#REF!*P163*0.01</f>
        <v>#REF!</v>
      </c>
      <c r="Y163" s="97">
        <f t="shared" si="20"/>
        <v>0.66836</v>
      </c>
      <c r="Z163" s="108"/>
      <c r="AA163" s="108"/>
      <c r="AB163" s="109">
        <v>0.66836</v>
      </c>
      <c r="AC163" s="108"/>
      <c r="AD163" s="108"/>
      <c r="AE163" s="486"/>
    </row>
    <row r="164" spans="1:31" s="478" customFormat="1" ht="24">
      <c r="A164" s="380">
        <v>145</v>
      </c>
      <c r="B164" s="119" t="s">
        <v>287</v>
      </c>
      <c r="C164" s="105">
        <v>9</v>
      </c>
      <c r="D164" s="97">
        <f t="shared" si="23"/>
        <v>0.44</v>
      </c>
      <c r="E164" s="97">
        <v>0.44</v>
      </c>
      <c r="F164" s="107"/>
      <c r="G164" s="109"/>
      <c r="H164" s="97">
        <v>0</v>
      </c>
      <c r="I164" s="76" t="e">
        <f>E164+#REF!</f>
        <v>#REF!</v>
      </c>
      <c r="J164" s="76" t="e">
        <f>#REF!+#REF!+#REF!+#REF!+#REF!+#REF!</f>
        <v>#REF!</v>
      </c>
      <c r="K164" s="475">
        <v>34.1</v>
      </c>
      <c r="L164" s="475">
        <f t="shared" si="24"/>
        <v>28.985</v>
      </c>
      <c r="M164" s="475"/>
      <c r="N164" s="475"/>
      <c r="O164" s="475">
        <v>150</v>
      </c>
      <c r="P164" s="101">
        <f t="shared" si="25"/>
        <v>75</v>
      </c>
      <c r="Q164" s="108" t="s">
        <v>244</v>
      </c>
      <c r="R164" s="102" t="s">
        <v>876</v>
      </c>
      <c r="S164" s="104" t="s">
        <v>223</v>
      </c>
      <c r="T164" s="93" t="e">
        <f t="shared" si="26"/>
        <v>#REF!</v>
      </c>
      <c r="U164" s="93" t="e">
        <f>M164*#REF!*1000*10000/1000000000+M164*#REF!*1000*10000/1000000000*1.8</f>
        <v>#REF!</v>
      </c>
      <c r="V164" s="93" t="e">
        <f>N164*#REF!*0.01+N164*#REF!*0.01*1.5</f>
        <v>#REF!</v>
      </c>
      <c r="W164" s="93" t="e">
        <f t="shared" si="27"/>
        <v>#REF!</v>
      </c>
      <c r="X164" s="93" t="e">
        <f>#REF!*P164*0.01</f>
        <v>#REF!</v>
      </c>
      <c r="Y164" s="97">
        <f t="shared" si="20"/>
        <v>0.42011200000000004</v>
      </c>
      <c r="Z164" s="108"/>
      <c r="AA164" s="108"/>
      <c r="AB164" s="109">
        <v>0.42011200000000004</v>
      </c>
      <c r="AC164" s="108"/>
      <c r="AD164" s="108"/>
      <c r="AE164" s="486"/>
    </row>
    <row r="165" spans="1:31" s="478" customFormat="1" ht="24">
      <c r="A165" s="380">
        <v>146</v>
      </c>
      <c r="B165" s="119" t="s">
        <v>288</v>
      </c>
      <c r="C165" s="105">
        <v>9</v>
      </c>
      <c r="D165" s="97">
        <f t="shared" si="23"/>
        <v>0.42</v>
      </c>
      <c r="E165" s="97">
        <v>0.42</v>
      </c>
      <c r="F165" s="107"/>
      <c r="G165" s="109"/>
      <c r="H165" s="97">
        <v>0</v>
      </c>
      <c r="I165" s="76" t="e">
        <f>E165+#REF!</f>
        <v>#REF!</v>
      </c>
      <c r="J165" s="76" t="e">
        <f>#REF!+#REF!+#REF!+#REF!+#REF!+#REF!</f>
        <v>#REF!</v>
      </c>
      <c r="K165" s="475">
        <v>34.1</v>
      </c>
      <c r="L165" s="475">
        <f t="shared" si="24"/>
        <v>28.985</v>
      </c>
      <c r="M165" s="475"/>
      <c r="N165" s="475"/>
      <c r="O165" s="475">
        <v>150</v>
      </c>
      <c r="P165" s="101">
        <f t="shared" si="25"/>
        <v>75</v>
      </c>
      <c r="Q165" s="108" t="s">
        <v>244</v>
      </c>
      <c r="R165" s="102" t="s">
        <v>876</v>
      </c>
      <c r="S165" s="104" t="s">
        <v>223</v>
      </c>
      <c r="T165" s="93" t="e">
        <f t="shared" si="26"/>
        <v>#REF!</v>
      </c>
      <c r="U165" s="93" t="e">
        <f>M165*#REF!*1000*10000/1000000000+M165*#REF!*1000*10000/1000000000*1.8</f>
        <v>#REF!</v>
      </c>
      <c r="V165" s="93" t="e">
        <f>N165*#REF!*0.01+N165*#REF!*0.01*1.5</f>
        <v>#REF!</v>
      </c>
      <c r="W165" s="93" t="e">
        <f t="shared" si="27"/>
        <v>#REF!</v>
      </c>
      <c r="X165" s="93" t="e">
        <f>#REF!*P165*0.01</f>
        <v>#REF!</v>
      </c>
      <c r="Y165" s="97">
        <f t="shared" si="20"/>
        <v>0.40101600000000004</v>
      </c>
      <c r="Z165" s="108"/>
      <c r="AA165" s="108"/>
      <c r="AB165" s="109">
        <v>0.40101600000000004</v>
      </c>
      <c r="AC165" s="108"/>
      <c r="AD165" s="108"/>
      <c r="AE165" s="486"/>
    </row>
    <row r="166" spans="1:31" s="478" customFormat="1" ht="36">
      <c r="A166" s="380">
        <v>147</v>
      </c>
      <c r="B166" s="32" t="s">
        <v>289</v>
      </c>
      <c r="C166" s="105">
        <v>9</v>
      </c>
      <c r="D166" s="97">
        <f t="shared" si="23"/>
        <v>0.75</v>
      </c>
      <c r="E166" s="97">
        <v>0.55</v>
      </c>
      <c r="F166" s="97"/>
      <c r="G166" s="97"/>
      <c r="H166" s="97">
        <v>0.2</v>
      </c>
      <c r="I166" s="76" t="e">
        <f>E166+#REF!</f>
        <v>#REF!</v>
      </c>
      <c r="J166" s="76" t="e">
        <f>#REF!+#REF!+#REF!+#REF!+#REF!+#REF!</f>
        <v>#REF!</v>
      </c>
      <c r="K166" s="475">
        <v>42.6</v>
      </c>
      <c r="L166" s="475">
        <f t="shared" si="24"/>
        <v>36.21</v>
      </c>
      <c r="M166" s="475"/>
      <c r="N166" s="475"/>
      <c r="O166" s="475">
        <v>150</v>
      </c>
      <c r="P166" s="101">
        <f t="shared" si="25"/>
        <v>75</v>
      </c>
      <c r="Q166" s="101" t="s">
        <v>245</v>
      </c>
      <c r="R166" s="102" t="s">
        <v>883</v>
      </c>
      <c r="S166" s="103" t="s">
        <v>223</v>
      </c>
      <c r="T166" s="93" t="e">
        <f t="shared" si="26"/>
        <v>#REF!</v>
      </c>
      <c r="U166" s="93" t="e">
        <f>M166*#REF!*1000*10000/1000000000+M166*#REF!*1000*10000/1000000000*1.8</f>
        <v>#REF!</v>
      </c>
      <c r="V166" s="93" t="e">
        <f>N166*#REF!*0.01+N166*#REF!*0.01*1.5</f>
        <v>#REF!</v>
      </c>
      <c r="W166" s="93" t="e">
        <f t="shared" si="27"/>
        <v>#REF!</v>
      </c>
      <c r="X166" s="93" t="e">
        <f>#REF!*P166*0.01</f>
        <v>#REF!</v>
      </c>
      <c r="Y166" s="97">
        <f t="shared" si="20"/>
        <v>0.9560400000000002</v>
      </c>
      <c r="Z166" s="108"/>
      <c r="AA166" s="108"/>
      <c r="AB166" s="109">
        <v>0.9560400000000002</v>
      </c>
      <c r="AC166" s="108"/>
      <c r="AD166" s="108"/>
      <c r="AE166" s="260" t="s">
        <v>1522</v>
      </c>
    </row>
    <row r="167" spans="1:31" s="478" customFormat="1" ht="36">
      <c r="A167" s="380">
        <v>148</v>
      </c>
      <c r="B167" s="119" t="s">
        <v>1674</v>
      </c>
      <c r="C167" s="105">
        <v>9</v>
      </c>
      <c r="D167" s="97">
        <f t="shared" si="23"/>
        <v>5</v>
      </c>
      <c r="E167" s="97">
        <v>1.5</v>
      </c>
      <c r="F167" s="107"/>
      <c r="G167" s="106"/>
      <c r="H167" s="97">
        <v>3.5</v>
      </c>
      <c r="I167" s="76" t="e">
        <f>E167+#REF!</f>
        <v>#REF!</v>
      </c>
      <c r="J167" s="76" t="e">
        <f>#REF!+#REF!+#REF!+#REF!+#REF!+#REF!</f>
        <v>#REF!</v>
      </c>
      <c r="K167" s="475">
        <v>42.6</v>
      </c>
      <c r="L167" s="475">
        <f t="shared" si="24"/>
        <v>36.21</v>
      </c>
      <c r="M167" s="475"/>
      <c r="N167" s="475"/>
      <c r="O167" s="475">
        <v>150</v>
      </c>
      <c r="P167" s="101">
        <f t="shared" si="25"/>
        <v>75</v>
      </c>
      <c r="Q167" s="108" t="s">
        <v>20</v>
      </c>
      <c r="R167" s="102" t="s">
        <v>877</v>
      </c>
      <c r="S167" s="104" t="s">
        <v>223</v>
      </c>
      <c r="T167" s="93" t="e">
        <f t="shared" si="26"/>
        <v>#REF!</v>
      </c>
      <c r="U167" s="93" t="e">
        <f>M167*#REF!*1000*10000/1000000000+M167*#REF!*1000*10000/1000000000*1.8</f>
        <v>#REF!</v>
      </c>
      <c r="V167" s="93" t="e">
        <f>N167*#REF!*0.01+N167*#REF!*0.01*1.5</f>
        <v>#REF!</v>
      </c>
      <c r="W167" s="93" t="e">
        <f t="shared" si="27"/>
        <v>#REF!</v>
      </c>
      <c r="X167" s="93" t="e">
        <f>#REF!*P167*0.01</f>
        <v>#REF!</v>
      </c>
      <c r="Y167" s="97">
        <f t="shared" si="20"/>
        <v>1.7892000000000003</v>
      </c>
      <c r="Z167" s="108"/>
      <c r="AA167" s="108"/>
      <c r="AB167" s="109">
        <v>1.7892000000000003</v>
      </c>
      <c r="AC167" s="108"/>
      <c r="AD167" s="108"/>
      <c r="AE167" s="260" t="s">
        <v>1523</v>
      </c>
    </row>
    <row r="168" spans="1:31" s="478" customFormat="1" ht="24">
      <c r="A168" s="380">
        <v>149</v>
      </c>
      <c r="B168" s="119" t="s">
        <v>290</v>
      </c>
      <c r="C168" s="105">
        <v>9</v>
      </c>
      <c r="D168" s="97">
        <f t="shared" si="23"/>
        <v>5</v>
      </c>
      <c r="E168" s="97">
        <v>4</v>
      </c>
      <c r="F168" s="107"/>
      <c r="G168" s="106"/>
      <c r="H168" s="97">
        <v>1</v>
      </c>
      <c r="I168" s="76" t="e">
        <f>E168+#REF!</f>
        <v>#REF!</v>
      </c>
      <c r="J168" s="76" t="e">
        <f>#REF!+#REF!+#REF!+#REF!+#REF!+#REF!</f>
        <v>#REF!</v>
      </c>
      <c r="K168" s="475">
        <v>42.6</v>
      </c>
      <c r="L168" s="475">
        <f t="shared" si="24"/>
        <v>36.21</v>
      </c>
      <c r="M168" s="475"/>
      <c r="N168" s="475"/>
      <c r="O168" s="475">
        <v>150</v>
      </c>
      <c r="P168" s="101">
        <f t="shared" si="25"/>
        <v>75</v>
      </c>
      <c r="Q168" s="108" t="s">
        <v>20</v>
      </c>
      <c r="R168" s="102" t="s">
        <v>877</v>
      </c>
      <c r="S168" s="104" t="s">
        <v>223</v>
      </c>
      <c r="T168" s="93" t="e">
        <f t="shared" si="26"/>
        <v>#REF!</v>
      </c>
      <c r="U168" s="93" t="e">
        <f>M168*#REF!*1000*10000/1000000000+M168*#REF!*1000*10000/1000000000*1.8</f>
        <v>#REF!</v>
      </c>
      <c r="V168" s="93" t="e">
        <f>N168*#REF!*0.01+N168*#REF!*0.01*1.5</f>
        <v>#REF!</v>
      </c>
      <c r="W168" s="93" t="e">
        <f t="shared" si="27"/>
        <v>#REF!</v>
      </c>
      <c r="X168" s="93" t="e">
        <f>#REF!*P168*0.01</f>
        <v>#REF!</v>
      </c>
      <c r="Y168" s="97">
        <f t="shared" si="20"/>
        <v>4.7712</v>
      </c>
      <c r="Z168" s="108"/>
      <c r="AA168" s="108"/>
      <c r="AB168" s="109">
        <v>4.7712</v>
      </c>
      <c r="AC168" s="108"/>
      <c r="AD168" s="108"/>
      <c r="AE168" s="486"/>
    </row>
    <row r="169" spans="1:31" s="478" customFormat="1" ht="24">
      <c r="A169" s="380">
        <v>150</v>
      </c>
      <c r="B169" s="119" t="s">
        <v>291</v>
      </c>
      <c r="C169" s="105">
        <v>9</v>
      </c>
      <c r="D169" s="97">
        <f t="shared" si="23"/>
        <v>3</v>
      </c>
      <c r="E169" s="97">
        <v>3</v>
      </c>
      <c r="F169" s="107"/>
      <c r="G169" s="106"/>
      <c r="H169" s="97">
        <v>0</v>
      </c>
      <c r="I169" s="76" t="e">
        <f>E169+#REF!</f>
        <v>#REF!</v>
      </c>
      <c r="J169" s="76" t="e">
        <f>#REF!+#REF!+#REF!+#REF!+#REF!+#REF!</f>
        <v>#REF!</v>
      </c>
      <c r="K169" s="475">
        <v>42.6</v>
      </c>
      <c r="L169" s="475">
        <f t="shared" si="24"/>
        <v>36.21</v>
      </c>
      <c r="M169" s="475"/>
      <c r="N169" s="475"/>
      <c r="O169" s="475">
        <v>200</v>
      </c>
      <c r="P169" s="101">
        <f t="shared" si="25"/>
        <v>100</v>
      </c>
      <c r="Q169" s="108" t="s">
        <v>248</v>
      </c>
      <c r="R169" s="102" t="s">
        <v>894</v>
      </c>
      <c r="S169" s="104" t="s">
        <v>223</v>
      </c>
      <c r="T169" s="93" t="e">
        <f t="shared" si="26"/>
        <v>#REF!</v>
      </c>
      <c r="U169" s="93" t="e">
        <f>M169*#REF!*1000*10000/1000000000+M169*#REF!*1000*10000/1000000000*1.8</f>
        <v>#REF!</v>
      </c>
      <c r="V169" s="93" t="e">
        <f>N169*#REF!*0.01+N169*#REF!*0.01*1.5</f>
        <v>#REF!</v>
      </c>
      <c r="W169" s="93" t="e">
        <f t="shared" si="27"/>
        <v>#REF!</v>
      </c>
      <c r="X169" s="93" t="e">
        <f>#REF!*P169*0.01</f>
        <v>#REF!</v>
      </c>
      <c r="Y169" s="97">
        <f t="shared" si="20"/>
        <v>3.5784000000000007</v>
      </c>
      <c r="Z169" s="108"/>
      <c r="AA169" s="108"/>
      <c r="AB169" s="109">
        <v>3.5784000000000007</v>
      </c>
      <c r="AC169" s="108"/>
      <c r="AD169" s="108"/>
      <c r="AE169" s="486"/>
    </row>
    <row r="170" spans="1:31" s="478" customFormat="1" ht="24">
      <c r="A170" s="380">
        <v>151</v>
      </c>
      <c r="B170" s="102" t="s">
        <v>292</v>
      </c>
      <c r="C170" s="105">
        <v>9</v>
      </c>
      <c r="D170" s="97">
        <f t="shared" si="23"/>
        <v>0.24</v>
      </c>
      <c r="E170" s="97">
        <v>0.24</v>
      </c>
      <c r="F170" s="97"/>
      <c r="G170" s="97"/>
      <c r="H170" s="97">
        <v>0</v>
      </c>
      <c r="I170" s="76" t="e">
        <f>E170+#REF!</f>
        <v>#REF!</v>
      </c>
      <c r="J170" s="76" t="e">
        <f>#REF!+#REF!+#REF!+#REF!+#REF!+#REF!</f>
        <v>#REF!</v>
      </c>
      <c r="K170" s="475">
        <v>42.6</v>
      </c>
      <c r="L170" s="475">
        <f t="shared" si="24"/>
        <v>36.21</v>
      </c>
      <c r="M170" s="475"/>
      <c r="N170" s="475"/>
      <c r="O170" s="475">
        <v>150</v>
      </c>
      <c r="P170" s="101">
        <f t="shared" si="25"/>
        <v>75</v>
      </c>
      <c r="Q170" s="105" t="s">
        <v>252</v>
      </c>
      <c r="R170" s="102" t="s">
        <v>895</v>
      </c>
      <c r="S170" s="103" t="s">
        <v>223</v>
      </c>
      <c r="T170" s="93" t="e">
        <f t="shared" si="26"/>
        <v>#REF!</v>
      </c>
      <c r="U170" s="93" t="e">
        <f>M170*#REF!*1000*10000/1000000000+M170*#REF!*1000*10000/1000000000*1.8</f>
        <v>#REF!</v>
      </c>
      <c r="V170" s="93" t="e">
        <f>N170*#REF!*1000*10000/1000000000</f>
        <v>#REF!</v>
      </c>
      <c r="W170" s="93" t="e">
        <f t="shared" si="27"/>
        <v>#REF!</v>
      </c>
      <c r="X170" s="93" t="e">
        <f>#REF!*P170*0.01</f>
        <v>#REF!</v>
      </c>
      <c r="Y170" s="97">
        <f t="shared" si="20"/>
        <v>0.286272</v>
      </c>
      <c r="Z170" s="108"/>
      <c r="AA170" s="108"/>
      <c r="AB170" s="109">
        <v>0.286272</v>
      </c>
      <c r="AC170" s="108"/>
      <c r="AD170" s="108"/>
      <c r="AE170" s="486"/>
    </row>
    <row r="171" spans="1:31" s="478" customFormat="1" ht="24">
      <c r="A171" s="380">
        <v>152</v>
      </c>
      <c r="B171" s="102" t="s">
        <v>293</v>
      </c>
      <c r="C171" s="105">
        <v>9</v>
      </c>
      <c r="D171" s="97">
        <f t="shared" si="23"/>
        <v>0.1</v>
      </c>
      <c r="E171" s="97">
        <v>0</v>
      </c>
      <c r="F171" s="97"/>
      <c r="G171" s="97"/>
      <c r="H171" s="97">
        <v>0.1</v>
      </c>
      <c r="I171" s="76" t="e">
        <f>E171+#REF!</f>
        <v>#REF!</v>
      </c>
      <c r="J171" s="76" t="e">
        <f>#REF!+#REF!+#REF!+#REF!+#REF!+#REF!</f>
        <v>#REF!</v>
      </c>
      <c r="K171" s="475">
        <v>42.6</v>
      </c>
      <c r="L171" s="475">
        <f t="shared" si="24"/>
        <v>36.21</v>
      </c>
      <c r="M171" s="475"/>
      <c r="N171" s="475">
        <v>5</v>
      </c>
      <c r="O171" s="475">
        <v>150</v>
      </c>
      <c r="P171" s="101">
        <f t="shared" si="25"/>
        <v>75</v>
      </c>
      <c r="Q171" s="105" t="s">
        <v>252</v>
      </c>
      <c r="R171" s="102" t="s">
        <v>895</v>
      </c>
      <c r="S171" s="103" t="s">
        <v>223</v>
      </c>
      <c r="T171" s="93" t="e">
        <f t="shared" si="26"/>
        <v>#REF!</v>
      </c>
      <c r="U171" s="93" t="e">
        <f>M171*#REF!*1000*10000/1000000000+M171*#REF!*1000*10000/1000000000*1.8</f>
        <v>#REF!</v>
      </c>
      <c r="V171" s="93" t="e">
        <f>N171*#REF!*1000*10000/1000000000</f>
        <v>#REF!</v>
      </c>
      <c r="W171" s="93" t="e">
        <f t="shared" si="27"/>
        <v>#REF!</v>
      </c>
      <c r="X171" s="93" t="e">
        <f>#REF!*P171*0.01</f>
        <v>#REF!</v>
      </c>
      <c r="Y171" s="97">
        <f t="shared" si="20"/>
        <v>0.005</v>
      </c>
      <c r="Z171" s="108"/>
      <c r="AA171" s="108"/>
      <c r="AB171" s="109">
        <v>0.005</v>
      </c>
      <c r="AC171" s="108"/>
      <c r="AD171" s="108"/>
      <c r="AE171" s="486"/>
    </row>
    <row r="172" spans="1:31" s="478" customFormat="1" ht="24">
      <c r="A172" s="380">
        <v>153</v>
      </c>
      <c r="B172" s="32" t="s">
        <v>294</v>
      </c>
      <c r="C172" s="105">
        <v>9</v>
      </c>
      <c r="D172" s="97">
        <f t="shared" si="23"/>
        <v>1</v>
      </c>
      <c r="E172" s="97">
        <v>1</v>
      </c>
      <c r="F172" s="93"/>
      <c r="G172" s="93"/>
      <c r="H172" s="97">
        <v>0</v>
      </c>
      <c r="I172" s="76" t="e">
        <f>E172+#REF!</f>
        <v>#REF!</v>
      </c>
      <c r="J172" s="76" t="e">
        <f>#REF!+#REF!+#REF!+#REF!+#REF!+#REF!</f>
        <v>#REF!</v>
      </c>
      <c r="K172" s="475">
        <v>27.3</v>
      </c>
      <c r="L172" s="475">
        <f t="shared" si="24"/>
        <v>23.205</v>
      </c>
      <c r="M172" s="475"/>
      <c r="N172" s="475"/>
      <c r="O172" s="475">
        <v>150</v>
      </c>
      <c r="P172" s="101">
        <f t="shared" si="25"/>
        <v>75</v>
      </c>
      <c r="Q172" s="103" t="s">
        <v>256</v>
      </c>
      <c r="R172" s="102" t="s">
        <v>896</v>
      </c>
      <c r="S172" s="103" t="s">
        <v>295</v>
      </c>
      <c r="T172" s="93" t="e">
        <f t="shared" si="26"/>
        <v>#REF!</v>
      </c>
      <c r="U172" s="93" t="e">
        <f>M172*#REF!*1000*10000/1000000000+M172*#REF!*1000*10000/1000000000*1.8</f>
        <v>#REF!</v>
      </c>
      <c r="V172" s="93" t="e">
        <f>N172*#REF!*1000*10000/1000000000</f>
        <v>#REF!</v>
      </c>
      <c r="W172" s="93" t="e">
        <f t="shared" si="27"/>
        <v>#REF!</v>
      </c>
      <c r="X172" s="93" t="e">
        <f>#REF!*P172*0.01</f>
        <v>#REF!</v>
      </c>
      <c r="Y172" s="97">
        <f t="shared" si="20"/>
        <v>0.7644</v>
      </c>
      <c r="Z172" s="108"/>
      <c r="AA172" s="108"/>
      <c r="AB172" s="109">
        <v>0.7644</v>
      </c>
      <c r="AC172" s="108"/>
      <c r="AD172" s="108"/>
      <c r="AE172" s="486"/>
    </row>
    <row r="173" spans="1:31" s="478" customFormat="1" ht="36">
      <c r="A173" s="380">
        <v>154</v>
      </c>
      <c r="B173" s="102" t="s">
        <v>296</v>
      </c>
      <c r="C173" s="105">
        <v>9</v>
      </c>
      <c r="D173" s="97">
        <f t="shared" si="23"/>
        <v>4.4399999999999995</v>
      </c>
      <c r="E173" s="97">
        <v>2.1</v>
      </c>
      <c r="F173" s="97"/>
      <c r="G173" s="97"/>
      <c r="H173" s="97">
        <v>2.34</v>
      </c>
      <c r="I173" s="76" t="e">
        <f>E173+#REF!</f>
        <v>#REF!</v>
      </c>
      <c r="J173" s="76" t="e">
        <f>#REF!+#REF!+#REF!+#REF!+#REF!+#REF!</f>
        <v>#REF!</v>
      </c>
      <c r="K173" s="475">
        <v>27.3</v>
      </c>
      <c r="L173" s="475">
        <f t="shared" si="24"/>
        <v>23.205</v>
      </c>
      <c r="M173" s="475">
        <v>30</v>
      </c>
      <c r="N173" s="475"/>
      <c r="O173" s="475">
        <v>150</v>
      </c>
      <c r="P173" s="101">
        <f t="shared" si="25"/>
        <v>75</v>
      </c>
      <c r="Q173" s="105" t="s">
        <v>256</v>
      </c>
      <c r="R173" s="102" t="s">
        <v>896</v>
      </c>
      <c r="S173" s="103" t="s">
        <v>223</v>
      </c>
      <c r="T173" s="93" t="e">
        <f t="shared" si="26"/>
        <v>#REF!</v>
      </c>
      <c r="U173" s="93" t="e">
        <f>M173*#REF!*1000*10000/1000000000+M173*#REF!*1000*10000/1000000000*1.8</f>
        <v>#REF!</v>
      </c>
      <c r="V173" s="93" t="e">
        <f>N173*#REF!*1000*10000/1000000000</f>
        <v>#REF!</v>
      </c>
      <c r="W173" s="93" t="e">
        <f t="shared" si="27"/>
        <v>#REF!</v>
      </c>
      <c r="X173" s="93" t="e">
        <f>#REF!*P173*0.01</f>
        <v>#REF!</v>
      </c>
      <c r="Y173" s="97">
        <f t="shared" si="20"/>
        <v>3.59724</v>
      </c>
      <c r="Z173" s="109">
        <v>3.59724</v>
      </c>
      <c r="AA173" s="108"/>
      <c r="AB173" s="109"/>
      <c r="AC173" s="108"/>
      <c r="AD173" s="108"/>
      <c r="AE173" s="260" t="s">
        <v>1524</v>
      </c>
    </row>
    <row r="174" spans="1:31" s="478" customFormat="1" ht="36">
      <c r="A174" s="380">
        <v>155</v>
      </c>
      <c r="B174" s="102" t="s">
        <v>297</v>
      </c>
      <c r="C174" s="105">
        <v>9</v>
      </c>
      <c r="D174" s="97">
        <f t="shared" si="23"/>
        <v>1.3800000000000001</v>
      </c>
      <c r="E174" s="97">
        <v>1.3</v>
      </c>
      <c r="F174" s="97"/>
      <c r="G174" s="97"/>
      <c r="H174" s="97">
        <v>0.08</v>
      </c>
      <c r="I174" s="76" t="e">
        <f>E174+#REF!</f>
        <v>#REF!</v>
      </c>
      <c r="J174" s="76" t="e">
        <f>#REF!+#REF!+#REF!+#REF!+#REF!+#REF!</f>
        <v>#REF!</v>
      </c>
      <c r="K174" s="475">
        <v>27.3</v>
      </c>
      <c r="L174" s="475">
        <f t="shared" si="24"/>
        <v>23.205</v>
      </c>
      <c r="M174" s="475"/>
      <c r="N174" s="475"/>
      <c r="O174" s="475">
        <v>150</v>
      </c>
      <c r="P174" s="101">
        <f t="shared" si="25"/>
        <v>75</v>
      </c>
      <c r="Q174" s="105" t="s">
        <v>256</v>
      </c>
      <c r="R174" s="102" t="s">
        <v>896</v>
      </c>
      <c r="S174" s="103" t="s">
        <v>223</v>
      </c>
      <c r="T174" s="93" t="e">
        <f t="shared" si="26"/>
        <v>#REF!</v>
      </c>
      <c r="U174" s="93" t="e">
        <f>M174*#REF!*1000*10000/1000000000+M174*#REF!*1000*10000/1000000000*1.8</f>
        <v>#REF!</v>
      </c>
      <c r="V174" s="93" t="e">
        <f>N174*#REF!*1000*10000/1000000000</f>
        <v>#REF!</v>
      </c>
      <c r="W174" s="93" t="e">
        <f t="shared" si="27"/>
        <v>#REF!</v>
      </c>
      <c r="X174" s="93" t="e">
        <f>#REF!*P174*0.01</f>
        <v>#REF!</v>
      </c>
      <c r="Y174" s="97">
        <f t="shared" si="20"/>
        <v>1.11372</v>
      </c>
      <c r="Z174" s="108"/>
      <c r="AA174" s="108"/>
      <c r="AB174" s="109">
        <v>1.11372</v>
      </c>
      <c r="AC174" s="108"/>
      <c r="AD174" s="108"/>
      <c r="AE174" s="260" t="s">
        <v>1525</v>
      </c>
    </row>
    <row r="175" spans="1:31" s="478" customFormat="1" ht="36">
      <c r="A175" s="380">
        <v>156</v>
      </c>
      <c r="B175" s="102" t="s">
        <v>60</v>
      </c>
      <c r="C175" s="105">
        <v>9</v>
      </c>
      <c r="D175" s="97">
        <f t="shared" si="23"/>
        <v>0.95</v>
      </c>
      <c r="E175" s="97">
        <v>0.65</v>
      </c>
      <c r="F175" s="97"/>
      <c r="G175" s="97"/>
      <c r="H175" s="97">
        <v>0.3</v>
      </c>
      <c r="I175" s="76" t="e">
        <f>E175+#REF!</f>
        <v>#REF!</v>
      </c>
      <c r="J175" s="76" t="e">
        <f>#REF!+#REF!+#REF!+#REF!+#REF!+#REF!</f>
        <v>#REF!</v>
      </c>
      <c r="K175" s="475">
        <v>27.3</v>
      </c>
      <c r="L175" s="475">
        <f t="shared" si="24"/>
        <v>23.205</v>
      </c>
      <c r="M175" s="475"/>
      <c r="N175" s="475"/>
      <c r="O175" s="475">
        <v>150</v>
      </c>
      <c r="P175" s="101">
        <f t="shared" si="25"/>
        <v>75</v>
      </c>
      <c r="Q175" s="105" t="s">
        <v>256</v>
      </c>
      <c r="R175" s="102" t="s">
        <v>896</v>
      </c>
      <c r="S175" s="103" t="s">
        <v>223</v>
      </c>
      <c r="T175" s="93" t="e">
        <f t="shared" si="26"/>
        <v>#REF!</v>
      </c>
      <c r="U175" s="93" t="e">
        <f>M175*#REF!*1000*10000/1000000000+M175*#REF!*1000*10000/1000000000*1.8</f>
        <v>#REF!</v>
      </c>
      <c r="V175" s="93" t="e">
        <f>N175*#REF!*1000*10000/1000000000</f>
        <v>#REF!</v>
      </c>
      <c r="W175" s="93" t="e">
        <f t="shared" si="27"/>
        <v>#REF!</v>
      </c>
      <c r="X175" s="93" t="e">
        <f>#REF!*P175*0.01</f>
        <v>#REF!</v>
      </c>
      <c r="Y175" s="97">
        <f t="shared" si="20"/>
        <v>0.94686</v>
      </c>
      <c r="Z175" s="108"/>
      <c r="AA175" s="108"/>
      <c r="AB175" s="109">
        <v>0.94686</v>
      </c>
      <c r="AC175" s="108"/>
      <c r="AD175" s="108"/>
      <c r="AE175" s="260" t="s">
        <v>1526</v>
      </c>
    </row>
    <row r="176" spans="1:31" s="478" customFormat="1" ht="24">
      <c r="A176" s="380">
        <v>157</v>
      </c>
      <c r="B176" s="102" t="s">
        <v>298</v>
      </c>
      <c r="C176" s="105">
        <v>9</v>
      </c>
      <c r="D176" s="97">
        <f t="shared" si="23"/>
        <v>0.02</v>
      </c>
      <c r="E176" s="97">
        <v>0</v>
      </c>
      <c r="F176" s="97"/>
      <c r="G176" s="97"/>
      <c r="H176" s="97">
        <v>0.02</v>
      </c>
      <c r="I176" s="76" t="e">
        <f>E176+#REF!</f>
        <v>#REF!</v>
      </c>
      <c r="J176" s="76" t="e">
        <f>#REF!+#REF!+#REF!+#REF!+#REF!+#REF!</f>
        <v>#REF!</v>
      </c>
      <c r="K176" s="475">
        <v>46.86</v>
      </c>
      <c r="L176" s="475">
        <f t="shared" si="24"/>
        <v>39.830999999999996</v>
      </c>
      <c r="M176" s="475"/>
      <c r="N176" s="475"/>
      <c r="O176" s="475">
        <v>600</v>
      </c>
      <c r="P176" s="101">
        <f t="shared" si="25"/>
        <v>300</v>
      </c>
      <c r="Q176" s="105" t="s">
        <v>222</v>
      </c>
      <c r="R176" s="102" t="s">
        <v>897</v>
      </c>
      <c r="S176" s="104" t="s">
        <v>223</v>
      </c>
      <c r="T176" s="93" t="e">
        <f aca="true" t="shared" si="28" ref="T176:T181">(I176*K176*1000+I176*K176*2.7*1000)/100000</f>
        <v>#REF!</v>
      </c>
      <c r="U176" s="93" t="e">
        <f>M176*#REF!*1000*10000/1000000000+M176*#REF!*1000*10000/1000000000*2.7</f>
        <v>#REF!</v>
      </c>
      <c r="V176" s="93" t="e">
        <f>N176*#REF!*1000*10000/1000000000</f>
        <v>#REF!</v>
      </c>
      <c r="W176" s="93" t="e">
        <f t="shared" si="27"/>
        <v>#REF!</v>
      </c>
      <c r="X176" s="93" t="e">
        <f>#REF!*P176*0.01</f>
        <v>#REF!</v>
      </c>
      <c r="Y176" s="97">
        <f t="shared" si="20"/>
        <v>0.12</v>
      </c>
      <c r="Z176" s="108"/>
      <c r="AA176" s="108"/>
      <c r="AB176" s="109">
        <v>0.12</v>
      </c>
      <c r="AC176" s="108"/>
      <c r="AD176" s="108"/>
      <c r="AE176" s="486"/>
    </row>
    <row r="177" spans="1:31" s="478" customFormat="1" ht="24">
      <c r="A177" s="380">
        <v>158</v>
      </c>
      <c r="B177" s="32" t="s">
        <v>299</v>
      </c>
      <c r="C177" s="105">
        <v>9</v>
      </c>
      <c r="D177" s="97">
        <f t="shared" si="23"/>
        <v>1.5</v>
      </c>
      <c r="E177" s="97">
        <v>1.5</v>
      </c>
      <c r="F177" s="97"/>
      <c r="G177" s="97"/>
      <c r="H177" s="97">
        <v>0</v>
      </c>
      <c r="I177" s="76" t="e">
        <f>E177+#REF!</f>
        <v>#REF!</v>
      </c>
      <c r="J177" s="76" t="e">
        <f>#REF!+#REF!+#REF!+#REF!+#REF!+#REF!</f>
        <v>#REF!</v>
      </c>
      <c r="K177" s="475">
        <v>46.86</v>
      </c>
      <c r="L177" s="475">
        <f t="shared" si="24"/>
        <v>39.830999999999996</v>
      </c>
      <c r="M177" s="475"/>
      <c r="N177" s="475"/>
      <c r="O177" s="475">
        <v>600</v>
      </c>
      <c r="P177" s="101">
        <f t="shared" si="25"/>
        <v>300</v>
      </c>
      <c r="Q177" s="101" t="s">
        <v>222</v>
      </c>
      <c r="R177" s="102" t="s">
        <v>897</v>
      </c>
      <c r="S177" s="103" t="s">
        <v>223</v>
      </c>
      <c r="T177" s="93" t="e">
        <f t="shared" si="28"/>
        <v>#REF!</v>
      </c>
      <c r="U177" s="93" t="e">
        <f>M177*#REF!*1000*10000/1000000000+M177*#REF!*1000*10000/1000000000*2.7</f>
        <v>#REF!</v>
      </c>
      <c r="V177" s="93" t="e">
        <f>N177*#REF!*1000*10000/1000000000</f>
        <v>#REF!</v>
      </c>
      <c r="W177" s="93" t="e">
        <f t="shared" si="27"/>
        <v>#REF!</v>
      </c>
      <c r="X177" s="93" t="e">
        <f>#REF!*P177*0.01</f>
        <v>#REF!</v>
      </c>
      <c r="Y177" s="97">
        <f t="shared" si="20"/>
        <v>2.60073</v>
      </c>
      <c r="Z177" s="108"/>
      <c r="AA177" s="108"/>
      <c r="AB177" s="109">
        <v>2.60073</v>
      </c>
      <c r="AC177" s="108"/>
      <c r="AD177" s="108"/>
      <c r="AE177" s="486"/>
    </row>
    <row r="178" spans="1:31" s="478" customFormat="1" ht="24">
      <c r="A178" s="380">
        <v>159</v>
      </c>
      <c r="B178" s="32" t="s">
        <v>300</v>
      </c>
      <c r="C178" s="105">
        <v>9</v>
      </c>
      <c r="D178" s="97">
        <f t="shared" si="23"/>
        <v>1.27</v>
      </c>
      <c r="E178" s="97">
        <v>1.27</v>
      </c>
      <c r="F178" s="97"/>
      <c r="G178" s="97"/>
      <c r="H178" s="97">
        <v>0</v>
      </c>
      <c r="I178" s="76" t="e">
        <f>E178+#REF!</f>
        <v>#REF!</v>
      </c>
      <c r="J178" s="76" t="e">
        <f>#REF!+#REF!+#REF!+#REF!+#REF!+#REF!</f>
        <v>#REF!</v>
      </c>
      <c r="K178" s="475">
        <v>46.86</v>
      </c>
      <c r="L178" s="475">
        <f t="shared" si="24"/>
        <v>39.830999999999996</v>
      </c>
      <c r="M178" s="475"/>
      <c r="N178" s="475"/>
      <c r="O178" s="475">
        <v>600</v>
      </c>
      <c r="P178" s="101">
        <f t="shared" si="25"/>
        <v>300</v>
      </c>
      <c r="Q178" s="101" t="s">
        <v>222</v>
      </c>
      <c r="R178" s="102" t="s">
        <v>897</v>
      </c>
      <c r="S178" s="103" t="s">
        <v>223</v>
      </c>
      <c r="T178" s="93" t="e">
        <f t="shared" si="28"/>
        <v>#REF!</v>
      </c>
      <c r="U178" s="93" t="e">
        <f>M178*#REF!*1000*10000/1000000000+M178*#REF!*1000*10000/1000000000*2.7</f>
        <v>#REF!</v>
      </c>
      <c r="V178" s="93" t="e">
        <f>N178*#REF!*1000*10000/1000000000</f>
        <v>#REF!</v>
      </c>
      <c r="W178" s="93" t="e">
        <f t="shared" si="27"/>
        <v>#REF!</v>
      </c>
      <c r="X178" s="93" t="e">
        <f>#REF!*P178*0.01</f>
        <v>#REF!</v>
      </c>
      <c r="Y178" s="97">
        <f t="shared" si="20"/>
        <v>2.2019514</v>
      </c>
      <c r="Z178" s="108"/>
      <c r="AA178" s="108"/>
      <c r="AB178" s="109">
        <v>2.2019514</v>
      </c>
      <c r="AC178" s="109"/>
      <c r="AD178" s="108"/>
      <c r="AE178" s="486"/>
    </row>
    <row r="179" spans="1:31" s="478" customFormat="1" ht="48">
      <c r="A179" s="380">
        <v>160</v>
      </c>
      <c r="B179" s="102" t="s">
        <v>1673</v>
      </c>
      <c r="C179" s="105">
        <v>9</v>
      </c>
      <c r="D179" s="97">
        <f t="shared" si="23"/>
        <v>0.3</v>
      </c>
      <c r="E179" s="97">
        <v>0</v>
      </c>
      <c r="F179" s="97"/>
      <c r="G179" s="97"/>
      <c r="H179" s="97">
        <v>0.3</v>
      </c>
      <c r="I179" s="76" t="e">
        <f>E179+#REF!</f>
        <v>#REF!</v>
      </c>
      <c r="J179" s="76" t="e">
        <f>#REF!+#REF!+#REF!+#REF!+#REF!+#REF!</f>
        <v>#REF!</v>
      </c>
      <c r="K179" s="475">
        <v>46.86</v>
      </c>
      <c r="L179" s="475">
        <f t="shared" si="24"/>
        <v>39.830999999999996</v>
      </c>
      <c r="M179" s="475"/>
      <c r="N179" s="475"/>
      <c r="O179" s="475">
        <v>600</v>
      </c>
      <c r="P179" s="101">
        <f t="shared" si="25"/>
        <v>300</v>
      </c>
      <c r="Q179" s="101" t="s">
        <v>222</v>
      </c>
      <c r="R179" s="102" t="s">
        <v>897</v>
      </c>
      <c r="S179" s="103" t="s">
        <v>223</v>
      </c>
      <c r="T179" s="93" t="e">
        <f t="shared" si="28"/>
        <v>#REF!</v>
      </c>
      <c r="U179" s="93" t="e">
        <f>M179*#REF!*1000*10000/1000000000+M179*#REF!*1000*10000/1000000000*2.7</f>
        <v>#REF!</v>
      </c>
      <c r="V179" s="93" t="e">
        <f>N179*#REF!*1000*10000/1000000000</f>
        <v>#REF!</v>
      </c>
      <c r="W179" s="93" t="e">
        <f t="shared" si="27"/>
        <v>#REF!</v>
      </c>
      <c r="X179" s="93" t="e">
        <f>#REF!*P179*0.01</f>
        <v>#REF!</v>
      </c>
      <c r="Y179" s="97">
        <f t="shared" si="20"/>
        <v>25</v>
      </c>
      <c r="Z179" s="108">
        <v>25</v>
      </c>
      <c r="AA179" s="108"/>
      <c r="AB179" s="108"/>
      <c r="AC179" s="109"/>
      <c r="AD179" s="108"/>
      <c r="AE179" s="199" t="s">
        <v>1527</v>
      </c>
    </row>
    <row r="180" spans="1:31" s="478" customFormat="1" ht="36">
      <c r="A180" s="380">
        <v>161</v>
      </c>
      <c r="B180" s="32" t="s">
        <v>301</v>
      </c>
      <c r="C180" s="105">
        <v>9</v>
      </c>
      <c r="D180" s="97">
        <f t="shared" si="23"/>
        <v>8</v>
      </c>
      <c r="E180" s="97">
        <v>7</v>
      </c>
      <c r="F180" s="97"/>
      <c r="G180" s="97"/>
      <c r="H180" s="97">
        <v>1</v>
      </c>
      <c r="I180" s="76" t="e">
        <f>E180+#REF!</f>
        <v>#REF!</v>
      </c>
      <c r="J180" s="76" t="e">
        <f>#REF!+#REF!+#REF!+#REF!+#REF!+#REF!</f>
        <v>#REF!</v>
      </c>
      <c r="K180" s="475">
        <v>46.86</v>
      </c>
      <c r="L180" s="475">
        <f t="shared" si="24"/>
        <v>39.830999999999996</v>
      </c>
      <c r="M180" s="475"/>
      <c r="N180" s="475"/>
      <c r="O180" s="475">
        <v>600</v>
      </c>
      <c r="P180" s="101">
        <f t="shared" si="25"/>
        <v>300</v>
      </c>
      <c r="Q180" s="101" t="s">
        <v>222</v>
      </c>
      <c r="R180" s="102" t="s">
        <v>897</v>
      </c>
      <c r="S180" s="103" t="s">
        <v>223</v>
      </c>
      <c r="T180" s="93" t="e">
        <f t="shared" si="28"/>
        <v>#REF!</v>
      </c>
      <c r="U180" s="93" t="e">
        <f>M180*#REF!*1000*10000/1000000000+M180*#REF!*1000*10000/1000000000*2.7</f>
        <v>#REF!</v>
      </c>
      <c r="V180" s="93" t="e">
        <f>N180*#REF!*1000*10000/1000000000</f>
        <v>#REF!</v>
      </c>
      <c r="W180" s="93" t="e">
        <f t="shared" si="27"/>
        <v>#REF!</v>
      </c>
      <c r="X180" s="93" t="e">
        <f>#REF!*P180*0.01</f>
        <v>#REF!</v>
      </c>
      <c r="Y180" s="97">
        <f t="shared" si="20"/>
        <v>12.13674</v>
      </c>
      <c r="Z180" s="109">
        <v>12.13674</v>
      </c>
      <c r="AA180" s="108"/>
      <c r="AB180" s="108"/>
      <c r="AC180" s="109"/>
      <c r="AD180" s="108"/>
      <c r="AE180" s="260" t="s">
        <v>1528</v>
      </c>
    </row>
    <row r="181" spans="1:31" s="478" customFormat="1" ht="36">
      <c r="A181" s="380">
        <v>162</v>
      </c>
      <c r="B181" s="32" t="s">
        <v>302</v>
      </c>
      <c r="C181" s="105">
        <v>9</v>
      </c>
      <c r="D181" s="97">
        <f t="shared" si="23"/>
        <v>9</v>
      </c>
      <c r="E181" s="97">
        <v>8</v>
      </c>
      <c r="F181" s="97"/>
      <c r="G181" s="97"/>
      <c r="H181" s="97">
        <v>1</v>
      </c>
      <c r="I181" s="76" t="e">
        <f>E181+#REF!</f>
        <v>#REF!</v>
      </c>
      <c r="J181" s="76" t="e">
        <f>#REF!+#REF!+#REF!+#REF!+#REF!+#REF!</f>
        <v>#REF!</v>
      </c>
      <c r="K181" s="475">
        <v>46.86</v>
      </c>
      <c r="L181" s="475">
        <f t="shared" si="24"/>
        <v>39.830999999999996</v>
      </c>
      <c r="M181" s="475"/>
      <c r="N181" s="475"/>
      <c r="O181" s="475">
        <v>600</v>
      </c>
      <c r="P181" s="101">
        <f t="shared" si="25"/>
        <v>300</v>
      </c>
      <c r="Q181" s="101" t="s">
        <v>222</v>
      </c>
      <c r="R181" s="102" t="s">
        <v>897</v>
      </c>
      <c r="S181" s="103" t="s">
        <v>223</v>
      </c>
      <c r="T181" s="93" t="e">
        <f t="shared" si="28"/>
        <v>#REF!</v>
      </c>
      <c r="U181" s="93" t="e">
        <f>M181*#REF!*1000*10000/1000000000+M181*#REF!*1000*10000/1000000000*2.7</f>
        <v>#REF!</v>
      </c>
      <c r="V181" s="93" t="e">
        <f>N181*#REF!*1000*10000/1000000000</f>
        <v>#REF!</v>
      </c>
      <c r="W181" s="93" t="e">
        <f t="shared" si="27"/>
        <v>#REF!</v>
      </c>
      <c r="X181" s="93" t="e">
        <f>#REF!*P181*0.01</f>
        <v>#REF!</v>
      </c>
      <c r="Y181" s="97">
        <f t="shared" si="20"/>
        <v>13.87056</v>
      </c>
      <c r="Z181" s="109">
        <v>13.87056</v>
      </c>
      <c r="AA181" s="108"/>
      <c r="AB181" s="108"/>
      <c r="AC181" s="109"/>
      <c r="AD181" s="108"/>
      <c r="AE181" s="260" t="s">
        <v>1529</v>
      </c>
    </row>
    <row r="182" spans="1:31" s="478" customFormat="1" ht="24">
      <c r="A182" s="380">
        <v>163</v>
      </c>
      <c r="B182" s="32" t="s">
        <v>303</v>
      </c>
      <c r="C182" s="105">
        <v>9</v>
      </c>
      <c r="D182" s="97">
        <f t="shared" si="23"/>
        <v>4</v>
      </c>
      <c r="E182" s="97">
        <v>0</v>
      </c>
      <c r="F182" s="97"/>
      <c r="G182" s="97"/>
      <c r="H182" s="97">
        <v>4</v>
      </c>
      <c r="I182" s="76" t="e">
        <f>E182+#REF!</f>
        <v>#REF!</v>
      </c>
      <c r="J182" s="76" t="e">
        <f>#REF!+#REF!+#REF!+#REF!+#REF!+#REF!</f>
        <v>#REF!</v>
      </c>
      <c r="K182" s="475">
        <v>42.6</v>
      </c>
      <c r="L182" s="475">
        <f t="shared" si="24"/>
        <v>36.21</v>
      </c>
      <c r="M182" s="475"/>
      <c r="N182" s="475"/>
      <c r="O182" s="475">
        <v>200</v>
      </c>
      <c r="P182" s="101">
        <f t="shared" si="25"/>
        <v>100</v>
      </c>
      <c r="Q182" s="101" t="s">
        <v>258</v>
      </c>
      <c r="R182" s="102" t="s">
        <v>880</v>
      </c>
      <c r="S182" s="103" t="s">
        <v>223</v>
      </c>
      <c r="T182" s="93" t="e">
        <f>(I182*K182*1000+I182*K182*1.8*1000)/100000</f>
        <v>#REF!</v>
      </c>
      <c r="U182" s="93" t="e">
        <f>M182*#REF!*1000*10000/1000000000+M182*#REF!*1000*10000/1000000000*1.8</f>
        <v>#REF!</v>
      </c>
      <c r="V182" s="93" t="e">
        <f>N182*#REF!*1000*10000/1000000000</f>
        <v>#REF!</v>
      </c>
      <c r="W182" s="93" t="e">
        <f t="shared" si="27"/>
        <v>#REF!</v>
      </c>
      <c r="X182" s="93" t="e">
        <f>#REF!*P182*0.01</f>
        <v>#REF!</v>
      </c>
      <c r="Y182" s="97">
        <f t="shared" si="20"/>
        <v>0.6408</v>
      </c>
      <c r="Z182" s="108"/>
      <c r="AA182" s="108"/>
      <c r="AB182" s="109">
        <v>0.6408</v>
      </c>
      <c r="AC182" s="108"/>
      <c r="AD182" s="108"/>
      <c r="AE182" s="486"/>
    </row>
    <row r="183" spans="1:31" s="478" customFormat="1" ht="36">
      <c r="A183" s="380">
        <v>164</v>
      </c>
      <c r="B183" s="32" t="s">
        <v>304</v>
      </c>
      <c r="C183" s="105">
        <v>9</v>
      </c>
      <c r="D183" s="97">
        <f t="shared" si="23"/>
        <v>0.44</v>
      </c>
      <c r="E183" s="97">
        <v>0.2</v>
      </c>
      <c r="F183" s="97"/>
      <c r="G183" s="97"/>
      <c r="H183" s="97">
        <v>0.24</v>
      </c>
      <c r="I183" s="76" t="e">
        <f>E183+#REF!</f>
        <v>#REF!</v>
      </c>
      <c r="J183" s="76" t="e">
        <f>#REF!+#REF!+#REF!+#REF!+#REF!+#REF!</f>
        <v>#REF!</v>
      </c>
      <c r="K183" s="475">
        <v>42.6</v>
      </c>
      <c r="L183" s="475">
        <f t="shared" si="24"/>
        <v>36.21</v>
      </c>
      <c r="M183" s="475">
        <v>46.9</v>
      </c>
      <c r="N183" s="475"/>
      <c r="O183" s="475">
        <v>200</v>
      </c>
      <c r="P183" s="101">
        <f t="shared" si="25"/>
        <v>100</v>
      </c>
      <c r="Q183" s="101" t="s">
        <v>258</v>
      </c>
      <c r="R183" s="102" t="s">
        <v>880</v>
      </c>
      <c r="S183" s="103" t="s">
        <v>223</v>
      </c>
      <c r="T183" s="93" t="e">
        <f>(I183*K183*1000+I183*K183*1.8*1000)/100000</f>
        <v>#REF!</v>
      </c>
      <c r="U183" s="93" t="e">
        <f>M183*#REF!*1000*10000/1000000000+M183*#REF!*1000*10000/1000000000*1.8</f>
        <v>#REF!</v>
      </c>
      <c r="V183" s="93" t="e">
        <f>N183*#REF!*1000*10000/1000000000</f>
        <v>#REF!</v>
      </c>
      <c r="W183" s="93" t="e">
        <f t="shared" si="27"/>
        <v>#REF!</v>
      </c>
      <c r="X183" s="93" t="e">
        <f>#REF!*P183*0.01</f>
        <v>#REF!</v>
      </c>
      <c r="Y183" s="97">
        <f t="shared" si="20"/>
        <v>0.553728</v>
      </c>
      <c r="Z183" s="108"/>
      <c r="AA183" s="108"/>
      <c r="AB183" s="109">
        <v>0.553728</v>
      </c>
      <c r="AC183" s="108"/>
      <c r="AD183" s="108"/>
      <c r="AE183" s="486"/>
    </row>
    <row r="184" spans="1:31" s="478" customFormat="1" ht="36">
      <c r="A184" s="380">
        <v>165</v>
      </c>
      <c r="B184" s="102" t="s">
        <v>305</v>
      </c>
      <c r="C184" s="105">
        <v>9</v>
      </c>
      <c r="D184" s="97">
        <f t="shared" si="23"/>
        <v>3</v>
      </c>
      <c r="E184" s="97">
        <v>3</v>
      </c>
      <c r="F184" s="93"/>
      <c r="G184" s="93"/>
      <c r="H184" s="97">
        <v>0</v>
      </c>
      <c r="I184" s="76" t="e">
        <f>E184+#REF!</f>
        <v>#REF!</v>
      </c>
      <c r="J184" s="76" t="e">
        <f>#REF!+#REF!+#REF!+#REF!+#REF!+#REF!</f>
        <v>#REF!</v>
      </c>
      <c r="K184" s="475">
        <v>42.6</v>
      </c>
      <c r="L184" s="475">
        <f t="shared" si="24"/>
        <v>36.21</v>
      </c>
      <c r="M184" s="475"/>
      <c r="N184" s="475"/>
      <c r="O184" s="475">
        <v>150</v>
      </c>
      <c r="P184" s="101">
        <f t="shared" si="25"/>
        <v>75</v>
      </c>
      <c r="Q184" s="110" t="s">
        <v>306</v>
      </c>
      <c r="R184" s="102" t="s">
        <v>699</v>
      </c>
      <c r="S184" s="103"/>
      <c r="T184" s="93" t="e">
        <f>(I184*K184*1000+I184*K184*1.8*1000)/100000</f>
        <v>#REF!</v>
      </c>
      <c r="U184" s="93" t="e">
        <f>M184*#REF!*1000*10000/1000000000+M184*#REF!*1000*10000/1000000000*1.8</f>
        <v>#REF!</v>
      </c>
      <c r="V184" s="93" t="e">
        <f>N184*#REF!*1000*10000/1000000000</f>
        <v>#REF!</v>
      </c>
      <c r="W184" s="93" t="e">
        <f t="shared" si="27"/>
        <v>#REF!</v>
      </c>
      <c r="X184" s="93" t="e">
        <f>#REF!*P184*0.01</f>
        <v>#REF!</v>
      </c>
      <c r="Y184" s="97">
        <f t="shared" si="20"/>
        <v>3.5784000000000007</v>
      </c>
      <c r="Z184" s="108"/>
      <c r="AA184" s="108"/>
      <c r="AB184" s="109">
        <v>3.5784000000000007</v>
      </c>
      <c r="AC184" s="108"/>
      <c r="AD184" s="108"/>
      <c r="AE184" s="486"/>
    </row>
    <row r="185" spans="1:31" s="478" customFormat="1" ht="60">
      <c r="A185" s="380">
        <v>166</v>
      </c>
      <c r="B185" s="102" t="s">
        <v>307</v>
      </c>
      <c r="C185" s="105">
        <v>9</v>
      </c>
      <c r="D185" s="97">
        <f t="shared" si="23"/>
        <v>3.85</v>
      </c>
      <c r="E185" s="97">
        <v>3.85</v>
      </c>
      <c r="F185" s="93"/>
      <c r="G185" s="93"/>
      <c r="H185" s="97">
        <v>0</v>
      </c>
      <c r="I185" s="76" t="e">
        <f>E185+#REF!</f>
        <v>#REF!</v>
      </c>
      <c r="J185" s="76" t="e">
        <f>#REF!+#REF!+#REF!+#REF!+#REF!+#REF!</f>
        <v>#REF!</v>
      </c>
      <c r="K185" s="475">
        <v>42.6</v>
      </c>
      <c r="L185" s="475">
        <f t="shared" si="24"/>
        <v>36.21</v>
      </c>
      <c r="M185" s="475"/>
      <c r="N185" s="475"/>
      <c r="O185" s="475">
        <v>150</v>
      </c>
      <c r="P185" s="101">
        <f t="shared" si="25"/>
        <v>75</v>
      </c>
      <c r="Q185" s="110" t="s">
        <v>308</v>
      </c>
      <c r="R185" s="102" t="s">
        <v>700</v>
      </c>
      <c r="S185" s="103"/>
      <c r="T185" s="93" t="e">
        <f>(I185*K185*1000+I185*K185*1.8*1000)/100000</f>
        <v>#REF!</v>
      </c>
      <c r="U185" s="93" t="e">
        <f>M185*#REF!*1000*10000/1000000000+M185*#REF!*1000*10000/1000000000*1.8</f>
        <v>#REF!</v>
      </c>
      <c r="V185" s="93" t="e">
        <f>N185*#REF!*1000*10000/1000000000</f>
        <v>#REF!</v>
      </c>
      <c r="W185" s="93" t="e">
        <f t="shared" si="27"/>
        <v>#REF!</v>
      </c>
      <c r="X185" s="93" t="e">
        <f>#REF!*P185*0.01</f>
        <v>#REF!</v>
      </c>
      <c r="Y185" s="97">
        <f t="shared" si="20"/>
        <v>4.59228</v>
      </c>
      <c r="Z185" s="108"/>
      <c r="AA185" s="108"/>
      <c r="AB185" s="109">
        <v>4.59228</v>
      </c>
      <c r="AC185" s="108"/>
      <c r="AD185" s="108"/>
      <c r="AE185" s="486"/>
    </row>
    <row r="186" spans="1:31" s="479" customFormat="1" ht="12">
      <c r="A186" s="477" t="s">
        <v>147</v>
      </c>
      <c r="B186" s="123" t="s">
        <v>91</v>
      </c>
      <c r="C186" s="114"/>
      <c r="D186" s="93">
        <f>SUM(D187:D205)</f>
        <v>112.84</v>
      </c>
      <c r="E186" s="93">
        <v>58.36999999999999</v>
      </c>
      <c r="F186" s="93">
        <v>0.35</v>
      </c>
      <c r="G186" s="93">
        <v>0</v>
      </c>
      <c r="H186" s="93">
        <v>54.12</v>
      </c>
      <c r="I186" s="93" t="e">
        <f aca="true" t="shared" si="29" ref="I186:Y186">SUM(I187:I205)</f>
        <v>#REF!</v>
      </c>
      <c r="J186" s="93" t="e">
        <f t="shared" si="29"/>
        <v>#REF!</v>
      </c>
      <c r="K186" s="93">
        <f t="shared" si="29"/>
        <v>742.2800000000001</v>
      </c>
      <c r="L186" s="93">
        <f t="shared" si="29"/>
        <v>601.9530000000001</v>
      </c>
      <c r="M186" s="93">
        <f t="shared" si="29"/>
        <v>103.18</v>
      </c>
      <c r="N186" s="93">
        <f t="shared" si="29"/>
        <v>5</v>
      </c>
      <c r="O186" s="93">
        <f t="shared" si="29"/>
        <v>3450</v>
      </c>
      <c r="P186" s="93">
        <f t="shared" si="29"/>
        <v>1650</v>
      </c>
      <c r="Q186" s="93">
        <f t="shared" si="29"/>
        <v>0</v>
      </c>
      <c r="R186" s="115"/>
      <c r="S186" s="93">
        <f t="shared" si="29"/>
        <v>0</v>
      </c>
      <c r="T186" s="93" t="e">
        <f t="shared" si="29"/>
        <v>#REF!</v>
      </c>
      <c r="U186" s="93" t="e">
        <f t="shared" si="29"/>
        <v>#REF!</v>
      </c>
      <c r="V186" s="93" t="e">
        <f t="shared" si="29"/>
        <v>#REF!</v>
      </c>
      <c r="W186" s="93" t="e">
        <f t="shared" si="29"/>
        <v>#REF!</v>
      </c>
      <c r="X186" s="93" t="e">
        <f t="shared" si="29"/>
        <v>#REF!</v>
      </c>
      <c r="Y186" s="93">
        <f t="shared" si="29"/>
        <v>91.45055599999999</v>
      </c>
      <c r="Z186" s="93">
        <v>0</v>
      </c>
      <c r="AA186" s="93">
        <v>32.077600000000004</v>
      </c>
      <c r="AB186" s="93">
        <v>59.372956000000016</v>
      </c>
      <c r="AC186" s="93">
        <v>0</v>
      </c>
      <c r="AD186" s="93">
        <v>0</v>
      </c>
      <c r="AE186" s="487"/>
    </row>
    <row r="187" spans="1:31" s="478" customFormat="1" ht="24">
      <c r="A187" s="380">
        <v>167</v>
      </c>
      <c r="B187" s="102" t="s">
        <v>309</v>
      </c>
      <c r="C187" s="105">
        <v>10</v>
      </c>
      <c r="D187" s="97">
        <f aca="true" t="shared" si="30" ref="D187:D205">E187+F187+G187+H187</f>
        <v>1.35</v>
      </c>
      <c r="E187" s="97">
        <v>0</v>
      </c>
      <c r="F187" s="97">
        <v>0.35</v>
      </c>
      <c r="G187" s="97"/>
      <c r="H187" s="97">
        <v>1</v>
      </c>
      <c r="I187" s="76" t="e">
        <f>E187+#REF!</f>
        <v>#REF!</v>
      </c>
      <c r="J187" s="76" t="e">
        <f>#REF!+#REF!+#REF!+#REF!+#REF!+#REF!</f>
        <v>#REF!</v>
      </c>
      <c r="K187" s="475">
        <v>42.6</v>
      </c>
      <c r="L187" s="475">
        <f aca="true" t="shared" si="31" ref="L187:L202">K187*0.85</f>
        <v>36.21</v>
      </c>
      <c r="M187" s="475"/>
      <c r="N187" s="475">
        <v>5</v>
      </c>
      <c r="O187" s="475">
        <v>150</v>
      </c>
      <c r="P187" s="101">
        <f aca="true" t="shared" si="32" ref="P187:P202">O187*0.5</f>
        <v>75</v>
      </c>
      <c r="Q187" s="105" t="s">
        <v>310</v>
      </c>
      <c r="R187" s="102" t="s">
        <v>898</v>
      </c>
      <c r="S187" s="103" t="s">
        <v>223</v>
      </c>
      <c r="T187" s="93" t="e">
        <f aca="true" t="shared" si="33" ref="T187:T205">(I187*K187*1000+I187*K187*1.8*1000)/100000</f>
        <v>#REF!</v>
      </c>
      <c r="U187" s="93" t="e">
        <f>M187*#REF!*1000*10000/1000000000+M187*#REF!*1000*10000/1000000000*1.8</f>
        <v>#REF!</v>
      </c>
      <c r="V187" s="93">
        <f>N187*F187*1000*10000/1000000000</f>
        <v>0.0175</v>
      </c>
      <c r="W187" s="93" t="e">
        <f aca="true" t="shared" si="34" ref="W187:W205">O187*J187*0.01</f>
        <v>#REF!</v>
      </c>
      <c r="X187" s="93" t="e">
        <f>#REF!*P187*0.01</f>
        <v>#REF!</v>
      </c>
      <c r="Y187" s="97">
        <f t="shared" si="20"/>
        <v>0.0175</v>
      </c>
      <c r="Z187" s="108"/>
      <c r="AA187" s="108"/>
      <c r="AB187" s="109">
        <v>0.0175</v>
      </c>
      <c r="AC187" s="108"/>
      <c r="AD187" s="108"/>
      <c r="AE187" s="199"/>
    </row>
    <row r="188" spans="1:31" s="478" customFormat="1" ht="60">
      <c r="A188" s="380">
        <v>168</v>
      </c>
      <c r="B188" s="119" t="s">
        <v>311</v>
      </c>
      <c r="C188" s="105">
        <v>10</v>
      </c>
      <c r="D188" s="97">
        <f t="shared" si="30"/>
        <v>1.4</v>
      </c>
      <c r="E188" s="97">
        <v>0</v>
      </c>
      <c r="F188" s="107"/>
      <c r="G188" s="106"/>
      <c r="H188" s="97">
        <v>1.4</v>
      </c>
      <c r="I188" s="76" t="e">
        <f>E188+#REF!</f>
        <v>#REF!</v>
      </c>
      <c r="J188" s="76" t="e">
        <f>#REF!+#REF!+#REF!+#REF!+#REF!+#REF!</f>
        <v>#REF!</v>
      </c>
      <c r="K188" s="475">
        <v>42.6</v>
      </c>
      <c r="L188" s="475">
        <f t="shared" si="31"/>
        <v>36.21</v>
      </c>
      <c r="M188" s="475">
        <v>51.59</v>
      </c>
      <c r="N188" s="475"/>
      <c r="O188" s="475">
        <v>200</v>
      </c>
      <c r="P188" s="101">
        <f t="shared" si="32"/>
        <v>100</v>
      </c>
      <c r="Q188" s="108" t="s">
        <v>16</v>
      </c>
      <c r="R188" s="102" t="s">
        <v>885</v>
      </c>
      <c r="S188" s="104" t="s">
        <v>223</v>
      </c>
      <c r="T188" s="93" t="e">
        <f t="shared" si="33"/>
        <v>#REF!</v>
      </c>
      <c r="U188" s="93" t="e">
        <f>M188*#REF!*1000*10000/1000000000+M188*#REF!*1000*10000/1000000000*1.8</f>
        <v>#REF!</v>
      </c>
      <c r="V188" s="93" t="e">
        <f>N188*#REF!*0.01+N188*#REF!*0.01*1.5</f>
        <v>#REF!</v>
      </c>
      <c r="W188" s="93" t="e">
        <f t="shared" si="34"/>
        <v>#REF!</v>
      </c>
      <c r="X188" s="93" t="e">
        <f>#REF!*P188*0.01</f>
        <v>#REF!</v>
      </c>
      <c r="Y188" s="97">
        <f t="shared" si="20"/>
        <v>0.5778080000000001</v>
      </c>
      <c r="Z188" s="101"/>
      <c r="AA188" s="101"/>
      <c r="AB188" s="109">
        <v>0.5778080000000001</v>
      </c>
      <c r="AC188" s="108"/>
      <c r="AD188" s="101"/>
      <c r="AE188" s="199" t="s">
        <v>1530</v>
      </c>
    </row>
    <row r="189" spans="1:31" s="478" customFormat="1" ht="60">
      <c r="A189" s="380">
        <v>169</v>
      </c>
      <c r="B189" s="32" t="s">
        <v>312</v>
      </c>
      <c r="C189" s="105">
        <v>10</v>
      </c>
      <c r="D189" s="97">
        <f t="shared" si="30"/>
        <v>17</v>
      </c>
      <c r="E189" s="97">
        <v>17</v>
      </c>
      <c r="F189" s="93"/>
      <c r="G189" s="93"/>
      <c r="H189" s="97">
        <v>0</v>
      </c>
      <c r="I189" s="76" t="e">
        <f>E189+#REF!</f>
        <v>#REF!</v>
      </c>
      <c r="J189" s="76" t="e">
        <f>#REF!+#REF!+#REF!+#REF!+#REF!+#REF!</f>
        <v>#REF!</v>
      </c>
      <c r="K189" s="475">
        <v>42.6</v>
      </c>
      <c r="L189" s="475">
        <f t="shared" si="31"/>
        <v>36.21</v>
      </c>
      <c r="M189" s="475"/>
      <c r="N189" s="475"/>
      <c r="O189" s="475">
        <v>150</v>
      </c>
      <c r="P189" s="101">
        <f t="shared" si="32"/>
        <v>75</v>
      </c>
      <c r="Q189" s="103" t="s">
        <v>313</v>
      </c>
      <c r="R189" s="102" t="s">
        <v>899</v>
      </c>
      <c r="S189" s="103"/>
      <c r="T189" s="93" t="e">
        <f t="shared" si="33"/>
        <v>#REF!</v>
      </c>
      <c r="U189" s="93" t="e">
        <f>M189*#REF!*1000*10000/1000000000+M189*#REF!*1000*10000/1000000000*1.8</f>
        <v>#REF!</v>
      </c>
      <c r="V189" s="93" t="e">
        <f>N189*#REF!*0.01+N189*#REF!*0.01*1.5</f>
        <v>#REF!</v>
      </c>
      <c r="W189" s="93" t="e">
        <f t="shared" si="34"/>
        <v>#REF!</v>
      </c>
      <c r="X189" s="93" t="e">
        <f>#REF!*P189*0.01</f>
        <v>#REF!</v>
      </c>
      <c r="Y189" s="97">
        <f t="shared" si="20"/>
        <v>20.277600000000003</v>
      </c>
      <c r="Z189" s="101"/>
      <c r="AA189" s="109">
        <v>20.277600000000003</v>
      </c>
      <c r="AB189" s="108"/>
      <c r="AC189" s="108"/>
      <c r="AD189" s="101"/>
      <c r="AE189" s="199" t="s">
        <v>1530</v>
      </c>
    </row>
    <row r="190" spans="1:31" s="478" customFormat="1" ht="24">
      <c r="A190" s="380">
        <v>170</v>
      </c>
      <c r="B190" s="119" t="s">
        <v>314</v>
      </c>
      <c r="C190" s="105">
        <v>10</v>
      </c>
      <c r="D190" s="97">
        <f t="shared" si="30"/>
        <v>0.3</v>
      </c>
      <c r="E190" s="97">
        <v>0.3</v>
      </c>
      <c r="F190" s="107"/>
      <c r="G190" s="106"/>
      <c r="H190" s="97">
        <v>0</v>
      </c>
      <c r="I190" s="76" t="e">
        <f>E190+#REF!</f>
        <v>#REF!</v>
      </c>
      <c r="J190" s="76" t="e">
        <f>#REF!+#REF!+#REF!+#REF!+#REF!+#REF!</f>
        <v>#REF!</v>
      </c>
      <c r="K190" s="475">
        <v>42.6</v>
      </c>
      <c r="L190" s="475">
        <f t="shared" si="31"/>
        <v>36.21</v>
      </c>
      <c r="M190" s="475"/>
      <c r="N190" s="475"/>
      <c r="O190" s="475">
        <v>150</v>
      </c>
      <c r="P190" s="101">
        <f t="shared" si="32"/>
        <v>75</v>
      </c>
      <c r="Q190" s="108" t="s">
        <v>236</v>
      </c>
      <c r="R190" s="102" t="s">
        <v>881</v>
      </c>
      <c r="S190" s="104" t="s">
        <v>237</v>
      </c>
      <c r="T190" s="93" t="e">
        <f t="shared" si="33"/>
        <v>#REF!</v>
      </c>
      <c r="U190" s="93" t="e">
        <f>M190*#REF!*1000*10000/1000000000+M190*#REF!*1000*10000/1000000000*1.8</f>
        <v>#REF!</v>
      </c>
      <c r="V190" s="93" t="e">
        <f>N190*#REF!*0.01+N190*#REF!*0.01*1.5</f>
        <v>#REF!</v>
      </c>
      <c r="W190" s="93" t="e">
        <f t="shared" si="34"/>
        <v>#REF!</v>
      </c>
      <c r="X190" s="93" t="e">
        <f>#REF!*P190*0.01</f>
        <v>#REF!</v>
      </c>
      <c r="Y190" s="97">
        <f t="shared" si="20"/>
        <v>0.35784</v>
      </c>
      <c r="Z190" s="101"/>
      <c r="AA190" s="101"/>
      <c r="AB190" s="109">
        <v>0.35784</v>
      </c>
      <c r="AC190" s="108"/>
      <c r="AD190" s="101"/>
      <c r="AE190" s="199"/>
    </row>
    <row r="191" spans="1:31" s="478" customFormat="1" ht="36">
      <c r="A191" s="380">
        <v>171</v>
      </c>
      <c r="B191" s="32" t="s">
        <v>315</v>
      </c>
      <c r="C191" s="105">
        <v>10</v>
      </c>
      <c r="D191" s="97">
        <f t="shared" si="30"/>
        <v>15.25</v>
      </c>
      <c r="E191" s="97">
        <v>1.8</v>
      </c>
      <c r="F191" s="97"/>
      <c r="G191" s="97"/>
      <c r="H191" s="97">
        <v>13.45</v>
      </c>
      <c r="I191" s="76" t="e">
        <f>E191+#REF!</f>
        <v>#REF!</v>
      </c>
      <c r="J191" s="76" t="e">
        <f>#REF!+#REF!+#REF!+#REF!+#REF!+#REF!</f>
        <v>#REF!</v>
      </c>
      <c r="K191" s="475">
        <v>42.6</v>
      </c>
      <c r="L191" s="475">
        <f t="shared" si="31"/>
        <v>36.21</v>
      </c>
      <c r="M191" s="475"/>
      <c r="N191" s="475"/>
      <c r="O191" s="475">
        <v>150</v>
      </c>
      <c r="P191" s="101">
        <f t="shared" si="32"/>
        <v>75</v>
      </c>
      <c r="Q191" s="101" t="s">
        <v>236</v>
      </c>
      <c r="R191" s="102" t="s">
        <v>881</v>
      </c>
      <c r="S191" s="103" t="s">
        <v>223</v>
      </c>
      <c r="T191" s="93" t="e">
        <f t="shared" si="33"/>
        <v>#REF!</v>
      </c>
      <c r="U191" s="93" t="e">
        <f>M191*#REF!*1000*10000/1000000000+M191*#REF!*1000*10000/1000000000*1.8</f>
        <v>#REF!</v>
      </c>
      <c r="V191" s="93" t="e">
        <f>N191*#REF!*0.01+N191*#REF!*0.01*1.5</f>
        <v>#REF!</v>
      </c>
      <c r="W191" s="93" t="e">
        <f t="shared" si="34"/>
        <v>#REF!</v>
      </c>
      <c r="X191" s="93" t="e">
        <f>#REF!*P191*0.01</f>
        <v>#REF!</v>
      </c>
      <c r="Y191" s="97">
        <f t="shared" si="20"/>
        <v>10.684800000000001</v>
      </c>
      <c r="Z191" s="108"/>
      <c r="AA191" s="108"/>
      <c r="AB191" s="109">
        <v>10.684800000000001</v>
      </c>
      <c r="AC191" s="108"/>
      <c r="AD191" s="108"/>
      <c r="AE191" s="199" t="s">
        <v>1531</v>
      </c>
    </row>
    <row r="192" spans="1:31" s="478" customFormat="1" ht="38.25">
      <c r="A192" s="380">
        <v>172</v>
      </c>
      <c r="B192" s="32" t="s">
        <v>316</v>
      </c>
      <c r="C192" s="105">
        <v>10</v>
      </c>
      <c r="D192" s="97">
        <f t="shared" si="30"/>
        <v>10</v>
      </c>
      <c r="E192" s="97">
        <v>0</v>
      </c>
      <c r="F192" s="93"/>
      <c r="G192" s="97"/>
      <c r="H192" s="97">
        <v>10</v>
      </c>
      <c r="I192" s="76" t="e">
        <f>E192+#REF!</f>
        <v>#REF!</v>
      </c>
      <c r="J192" s="76" t="e">
        <f>#REF!+#REF!+#REF!+#REF!+#REF!+#REF!</f>
        <v>#REF!</v>
      </c>
      <c r="K192" s="475">
        <v>46.86</v>
      </c>
      <c r="L192" s="475">
        <f t="shared" si="31"/>
        <v>39.830999999999996</v>
      </c>
      <c r="M192" s="475">
        <v>51.59</v>
      </c>
      <c r="N192" s="475"/>
      <c r="O192" s="475">
        <v>300</v>
      </c>
      <c r="P192" s="101">
        <f t="shared" si="32"/>
        <v>150</v>
      </c>
      <c r="Q192" s="101" t="s">
        <v>242</v>
      </c>
      <c r="R192" s="102" t="s">
        <v>891</v>
      </c>
      <c r="S192" s="103" t="s">
        <v>223</v>
      </c>
      <c r="T192" s="93" t="e">
        <f t="shared" si="33"/>
        <v>#REF!</v>
      </c>
      <c r="U192" s="93" t="e">
        <f>M192*#REF!*1000*10000/1000000000+M192*#REF!*1000*10000/1000000000*1.8</f>
        <v>#REF!</v>
      </c>
      <c r="V192" s="93" t="e">
        <f>N192*#REF!*0.01+N192*#REF!*0.01*1.5</f>
        <v>#REF!</v>
      </c>
      <c r="W192" s="93" t="e">
        <f t="shared" si="34"/>
        <v>#REF!</v>
      </c>
      <c r="X192" s="93" t="e">
        <f>#REF!*P192*0.01</f>
        <v>#REF!</v>
      </c>
      <c r="Y192" s="97">
        <f t="shared" si="20"/>
        <v>8.66712</v>
      </c>
      <c r="Z192" s="101"/>
      <c r="AA192" s="101"/>
      <c r="AB192" s="109">
        <v>8.66712</v>
      </c>
      <c r="AC192" s="108"/>
      <c r="AD192" s="101"/>
      <c r="AE192" s="167" t="s">
        <v>1556</v>
      </c>
    </row>
    <row r="193" spans="1:31" s="478" customFormat="1" ht="60">
      <c r="A193" s="380">
        <v>173</v>
      </c>
      <c r="B193" s="119" t="s">
        <v>311</v>
      </c>
      <c r="C193" s="105">
        <v>10</v>
      </c>
      <c r="D193" s="97">
        <f t="shared" si="30"/>
        <v>0.32</v>
      </c>
      <c r="E193" s="97">
        <v>0</v>
      </c>
      <c r="F193" s="97"/>
      <c r="G193" s="97"/>
      <c r="H193" s="97">
        <v>0.32</v>
      </c>
      <c r="I193" s="76" t="e">
        <f>E193+#REF!</f>
        <v>#REF!</v>
      </c>
      <c r="J193" s="76" t="e">
        <f>#REF!+#REF!+#REF!+#REF!+#REF!+#REF!</f>
        <v>#REF!</v>
      </c>
      <c r="K193" s="475">
        <v>46.86</v>
      </c>
      <c r="L193" s="475">
        <f t="shared" si="31"/>
        <v>39.830999999999996</v>
      </c>
      <c r="M193" s="475"/>
      <c r="N193" s="475"/>
      <c r="O193" s="475">
        <v>300</v>
      </c>
      <c r="P193" s="101">
        <f t="shared" si="32"/>
        <v>150</v>
      </c>
      <c r="Q193" s="105" t="s">
        <v>42</v>
      </c>
      <c r="R193" s="102" t="s">
        <v>893</v>
      </c>
      <c r="S193" s="103" t="s">
        <v>223</v>
      </c>
      <c r="T193" s="93" t="e">
        <f t="shared" si="33"/>
        <v>#REF!</v>
      </c>
      <c r="U193" s="93" t="e">
        <f>M193*#REF!*1000*10000/1000000000+M193*#REF!*1000*10000/1000000000*1.8</f>
        <v>#REF!</v>
      </c>
      <c r="V193" s="93" t="e">
        <f>N193*#REF!*0.01+N193*#REF!*0.01*1.5</f>
        <v>#REF!</v>
      </c>
      <c r="W193" s="93" t="e">
        <f t="shared" si="34"/>
        <v>#REF!</v>
      </c>
      <c r="X193" s="93" t="e">
        <f>#REF!*P193*0.01</f>
        <v>#REF!</v>
      </c>
      <c r="Y193" s="97">
        <f t="shared" si="20"/>
        <v>0.96</v>
      </c>
      <c r="Z193" s="101"/>
      <c r="AA193" s="101"/>
      <c r="AB193" s="109">
        <v>0.96</v>
      </c>
      <c r="AC193" s="108"/>
      <c r="AD193" s="101"/>
      <c r="AE193" s="199" t="s">
        <v>1530</v>
      </c>
    </row>
    <row r="194" spans="1:31" s="478" customFormat="1" ht="24">
      <c r="A194" s="380">
        <v>174</v>
      </c>
      <c r="B194" s="119" t="s">
        <v>317</v>
      </c>
      <c r="C194" s="105">
        <v>10</v>
      </c>
      <c r="D194" s="97">
        <f t="shared" si="30"/>
        <v>0.3</v>
      </c>
      <c r="E194" s="97">
        <v>0.3</v>
      </c>
      <c r="F194" s="107"/>
      <c r="G194" s="106"/>
      <c r="H194" s="97">
        <v>0</v>
      </c>
      <c r="I194" s="76" t="e">
        <f>E194+#REF!</f>
        <v>#REF!</v>
      </c>
      <c r="J194" s="76" t="e">
        <f>#REF!+#REF!+#REF!+#REF!+#REF!+#REF!</f>
        <v>#REF!</v>
      </c>
      <c r="K194" s="475">
        <v>42.6</v>
      </c>
      <c r="L194" s="475">
        <f t="shared" si="31"/>
        <v>36.21</v>
      </c>
      <c r="M194" s="475"/>
      <c r="N194" s="475"/>
      <c r="O194" s="475">
        <v>150</v>
      </c>
      <c r="P194" s="101">
        <f t="shared" si="32"/>
        <v>75</v>
      </c>
      <c r="Q194" s="108" t="s">
        <v>243</v>
      </c>
      <c r="R194" s="102" t="s">
        <v>900</v>
      </c>
      <c r="S194" s="104" t="s">
        <v>223</v>
      </c>
      <c r="T194" s="93" t="e">
        <f t="shared" si="33"/>
        <v>#REF!</v>
      </c>
      <c r="U194" s="93" t="e">
        <f>M194*#REF!*1000*10000/1000000000+M194*#REF!*1000*10000/1000000000*1.8</f>
        <v>#REF!</v>
      </c>
      <c r="V194" s="93" t="e">
        <f>N194*#REF!*0.01+N194*#REF!*0.01*1.5</f>
        <v>#REF!</v>
      </c>
      <c r="W194" s="93" t="e">
        <f t="shared" si="34"/>
        <v>#REF!</v>
      </c>
      <c r="X194" s="93" t="e">
        <f>#REF!*P194*0.01</f>
        <v>#REF!</v>
      </c>
      <c r="Y194" s="97">
        <f t="shared" si="20"/>
        <v>0.35784</v>
      </c>
      <c r="Z194" s="108"/>
      <c r="AA194" s="108"/>
      <c r="AB194" s="109">
        <v>0.35784</v>
      </c>
      <c r="AC194" s="108"/>
      <c r="AD194" s="108"/>
      <c r="AE194" s="486"/>
    </row>
    <row r="195" spans="1:31" s="478" customFormat="1" ht="24">
      <c r="A195" s="380">
        <v>175</v>
      </c>
      <c r="B195" s="116" t="s">
        <v>318</v>
      </c>
      <c r="C195" s="105">
        <v>10</v>
      </c>
      <c r="D195" s="97">
        <f t="shared" si="30"/>
        <v>25</v>
      </c>
      <c r="E195" s="97">
        <v>14.7</v>
      </c>
      <c r="F195" s="107"/>
      <c r="G195" s="106"/>
      <c r="H195" s="97">
        <v>10.3</v>
      </c>
      <c r="I195" s="76" t="e">
        <f>E195+#REF!</f>
        <v>#REF!</v>
      </c>
      <c r="J195" s="76" t="e">
        <f>#REF!+#REF!+#REF!+#REF!+#REF!+#REF!</f>
        <v>#REF!</v>
      </c>
      <c r="K195" s="475">
        <v>34.1</v>
      </c>
      <c r="L195" s="475">
        <f t="shared" si="31"/>
        <v>28.985</v>
      </c>
      <c r="M195" s="475"/>
      <c r="N195" s="475"/>
      <c r="O195" s="475">
        <v>150</v>
      </c>
      <c r="P195" s="101">
        <f t="shared" si="32"/>
        <v>75</v>
      </c>
      <c r="Q195" s="108" t="s">
        <v>244</v>
      </c>
      <c r="R195" s="102" t="s">
        <v>876</v>
      </c>
      <c r="S195" s="104" t="s">
        <v>223</v>
      </c>
      <c r="T195" s="93" t="e">
        <f t="shared" si="33"/>
        <v>#REF!</v>
      </c>
      <c r="U195" s="93" t="e">
        <f>M195*#REF!*1000*10000/1000000000+M195*#REF!*1000*10000/1000000000*1.8</f>
        <v>#REF!</v>
      </c>
      <c r="V195" s="93" t="e">
        <f>N195*#REF!*0.01+N195*#REF!*0.01*1.5</f>
        <v>#REF!</v>
      </c>
      <c r="W195" s="93" t="e">
        <f t="shared" si="34"/>
        <v>#REF!</v>
      </c>
      <c r="X195" s="93" t="e">
        <f>#REF!*P195*0.01</f>
        <v>#REF!</v>
      </c>
      <c r="Y195" s="97">
        <f t="shared" si="20"/>
        <v>14.03556</v>
      </c>
      <c r="Z195" s="108"/>
      <c r="AA195" s="108"/>
      <c r="AB195" s="109">
        <v>14.03556</v>
      </c>
      <c r="AC195" s="108"/>
      <c r="AD195" s="108"/>
      <c r="AE195" s="486"/>
    </row>
    <row r="196" spans="1:31" s="478" customFormat="1" ht="24">
      <c r="A196" s="380">
        <v>176</v>
      </c>
      <c r="B196" s="119" t="s">
        <v>319</v>
      </c>
      <c r="C196" s="105">
        <v>10</v>
      </c>
      <c r="D196" s="97">
        <f t="shared" si="30"/>
        <v>0.5</v>
      </c>
      <c r="E196" s="97">
        <v>0.5</v>
      </c>
      <c r="F196" s="107"/>
      <c r="G196" s="109"/>
      <c r="H196" s="97">
        <v>0</v>
      </c>
      <c r="I196" s="76" t="e">
        <f>E196+#REF!</f>
        <v>#REF!</v>
      </c>
      <c r="J196" s="76" t="e">
        <f>#REF!+#REF!+#REF!+#REF!+#REF!+#REF!</f>
        <v>#REF!</v>
      </c>
      <c r="K196" s="475">
        <v>34.1</v>
      </c>
      <c r="L196" s="475">
        <f t="shared" si="31"/>
        <v>28.985</v>
      </c>
      <c r="M196" s="475"/>
      <c r="N196" s="475"/>
      <c r="O196" s="475">
        <v>150</v>
      </c>
      <c r="P196" s="101">
        <f t="shared" si="32"/>
        <v>75</v>
      </c>
      <c r="Q196" s="108" t="s">
        <v>244</v>
      </c>
      <c r="R196" s="102" t="s">
        <v>876</v>
      </c>
      <c r="S196" s="104" t="s">
        <v>223</v>
      </c>
      <c r="T196" s="93" t="e">
        <f t="shared" si="33"/>
        <v>#REF!</v>
      </c>
      <c r="U196" s="93" t="e">
        <f>M196*#REF!*1000*10000/1000000000+M196*#REF!*1000*10000/1000000000*1.8</f>
        <v>#REF!</v>
      </c>
      <c r="V196" s="93" t="e">
        <f>N196*#REF!*0.01+N196*#REF!*0.01*1.5</f>
        <v>#REF!</v>
      </c>
      <c r="W196" s="93" t="e">
        <f t="shared" si="34"/>
        <v>#REF!</v>
      </c>
      <c r="X196" s="93" t="e">
        <f>#REF!*P196*0.01</f>
        <v>#REF!</v>
      </c>
      <c r="Y196" s="97">
        <f aca="true" t="shared" si="35" ref="Y196:Y237">Z196+AA196+AD196+AC196+AB196</f>
        <v>0.4774</v>
      </c>
      <c r="Z196" s="108"/>
      <c r="AA196" s="108"/>
      <c r="AB196" s="109">
        <v>0.4774</v>
      </c>
      <c r="AC196" s="108"/>
      <c r="AD196" s="108"/>
      <c r="AE196" s="486"/>
    </row>
    <row r="197" spans="1:31" s="478" customFormat="1" ht="60">
      <c r="A197" s="380">
        <v>177</v>
      </c>
      <c r="B197" s="119" t="s">
        <v>311</v>
      </c>
      <c r="C197" s="105">
        <v>10</v>
      </c>
      <c r="D197" s="97">
        <f t="shared" si="30"/>
        <v>0.33999999999999997</v>
      </c>
      <c r="E197" s="97">
        <v>0.3</v>
      </c>
      <c r="F197" s="111"/>
      <c r="G197" s="111"/>
      <c r="H197" s="97">
        <v>0.04</v>
      </c>
      <c r="I197" s="76" t="e">
        <f>E197+#REF!</f>
        <v>#REF!</v>
      </c>
      <c r="J197" s="76" t="e">
        <f>#REF!+#REF!+#REF!+#REF!+#REF!+#REF!</f>
        <v>#REF!</v>
      </c>
      <c r="K197" s="475">
        <v>27.3</v>
      </c>
      <c r="L197" s="475">
        <f t="shared" si="31"/>
        <v>23.205</v>
      </c>
      <c r="M197" s="475"/>
      <c r="N197" s="475"/>
      <c r="O197" s="475">
        <v>150</v>
      </c>
      <c r="P197" s="101">
        <f t="shared" si="32"/>
        <v>75</v>
      </c>
      <c r="Q197" s="108" t="s">
        <v>244</v>
      </c>
      <c r="R197" s="102" t="s">
        <v>876</v>
      </c>
      <c r="S197" s="112"/>
      <c r="T197" s="93" t="e">
        <f t="shared" si="33"/>
        <v>#REF!</v>
      </c>
      <c r="U197" s="93" t="e">
        <f>M197*#REF!*1000*10000/1000000000+M197*#REF!*1000*10000/1000000000*1.8</f>
        <v>#REF!</v>
      </c>
      <c r="V197" s="93" t="e">
        <f>N197*#REF!*0.01+N197*#REF!*0.01*1.5</f>
        <v>#REF!</v>
      </c>
      <c r="W197" s="93" t="e">
        <f t="shared" si="34"/>
        <v>#REF!</v>
      </c>
      <c r="X197" s="93" t="e">
        <f>#REF!*P197*0.01</f>
        <v>#REF!</v>
      </c>
      <c r="Y197" s="97">
        <f t="shared" si="35"/>
        <v>0.28932</v>
      </c>
      <c r="Z197" s="108"/>
      <c r="AA197" s="108"/>
      <c r="AB197" s="109">
        <v>0.28932</v>
      </c>
      <c r="AC197" s="108"/>
      <c r="AD197" s="108"/>
      <c r="AE197" s="199" t="s">
        <v>1530</v>
      </c>
    </row>
    <row r="198" spans="1:31" s="478" customFormat="1" ht="24">
      <c r="A198" s="380">
        <v>178</v>
      </c>
      <c r="B198" s="32" t="s">
        <v>315</v>
      </c>
      <c r="C198" s="105">
        <v>10</v>
      </c>
      <c r="D198" s="97">
        <f t="shared" si="30"/>
        <v>15.25</v>
      </c>
      <c r="E198" s="97">
        <v>1.8</v>
      </c>
      <c r="F198" s="97"/>
      <c r="G198" s="97"/>
      <c r="H198" s="97">
        <v>13.45</v>
      </c>
      <c r="I198" s="76" t="e">
        <f>E198+#REF!</f>
        <v>#REF!</v>
      </c>
      <c r="J198" s="76" t="e">
        <f>#REF!+#REF!+#REF!+#REF!+#REF!+#REF!</f>
        <v>#REF!</v>
      </c>
      <c r="K198" s="475">
        <v>42.6</v>
      </c>
      <c r="L198" s="475">
        <f t="shared" si="31"/>
        <v>36.21</v>
      </c>
      <c r="M198" s="475"/>
      <c r="N198" s="475"/>
      <c r="O198" s="475">
        <v>150</v>
      </c>
      <c r="P198" s="101">
        <f t="shared" si="32"/>
        <v>75</v>
      </c>
      <c r="Q198" s="101" t="s">
        <v>245</v>
      </c>
      <c r="R198" s="102" t="s">
        <v>883</v>
      </c>
      <c r="S198" s="103"/>
      <c r="T198" s="93" t="e">
        <f t="shared" si="33"/>
        <v>#REF!</v>
      </c>
      <c r="U198" s="93" t="e">
        <f>M198*#REF!*1000*10000/1000000000+M198*#REF!*1000*10000/1000000000*1.8</f>
        <v>#REF!</v>
      </c>
      <c r="V198" s="93" t="e">
        <f>N198*#REF!*0.01+N198*#REF!*0.01*1.5</f>
        <v>#REF!</v>
      </c>
      <c r="W198" s="93" t="e">
        <f t="shared" si="34"/>
        <v>#REF!</v>
      </c>
      <c r="X198" s="93" t="e">
        <f>#REF!*P198*0.01</f>
        <v>#REF!</v>
      </c>
      <c r="Y198" s="97">
        <f t="shared" si="35"/>
        <v>10.684800000000001</v>
      </c>
      <c r="Z198" s="108"/>
      <c r="AA198" s="108"/>
      <c r="AB198" s="109">
        <v>10.684800000000001</v>
      </c>
      <c r="AC198" s="108"/>
      <c r="AD198" s="108"/>
      <c r="AE198" s="199" t="s">
        <v>1532</v>
      </c>
    </row>
    <row r="199" spans="1:31" s="478" customFormat="1" ht="60">
      <c r="A199" s="380">
        <v>179</v>
      </c>
      <c r="B199" s="32" t="s">
        <v>320</v>
      </c>
      <c r="C199" s="105">
        <v>10</v>
      </c>
      <c r="D199" s="97">
        <f t="shared" si="30"/>
        <v>0.03</v>
      </c>
      <c r="E199" s="97">
        <v>0</v>
      </c>
      <c r="F199" s="101"/>
      <c r="G199" s="101"/>
      <c r="H199" s="97">
        <v>0.03</v>
      </c>
      <c r="I199" s="76" t="e">
        <f>E199+#REF!</f>
        <v>#REF!</v>
      </c>
      <c r="J199" s="76" t="e">
        <f>#REF!+#REF!+#REF!+#REF!+#REF!+#REF!</f>
        <v>#REF!</v>
      </c>
      <c r="K199" s="475">
        <v>46.86</v>
      </c>
      <c r="L199" s="475">
        <f t="shared" si="31"/>
        <v>39.830999999999996</v>
      </c>
      <c r="M199" s="475"/>
      <c r="N199" s="475"/>
      <c r="O199" s="475">
        <v>300</v>
      </c>
      <c r="P199" s="101">
        <f t="shared" si="32"/>
        <v>150</v>
      </c>
      <c r="Q199" s="108" t="s">
        <v>247</v>
      </c>
      <c r="R199" s="102" t="s">
        <v>901</v>
      </c>
      <c r="S199" s="103"/>
      <c r="T199" s="93" t="e">
        <f t="shared" si="33"/>
        <v>#REF!</v>
      </c>
      <c r="U199" s="93" t="e">
        <f>M199*#REF!*1000*10000/1000000000+M199*#REF!*1000*10000/1000000000*1.8</f>
        <v>#REF!</v>
      </c>
      <c r="V199" s="93" t="e">
        <f>N199*#REF!*0.01+N199*#REF!*0.01*1.5</f>
        <v>#REF!</v>
      </c>
      <c r="W199" s="93" t="e">
        <f t="shared" si="34"/>
        <v>#REF!</v>
      </c>
      <c r="X199" s="93" t="e">
        <f>#REF!*P199*0.01</f>
        <v>#REF!</v>
      </c>
      <c r="Y199" s="97">
        <f t="shared" si="35"/>
        <v>0.09</v>
      </c>
      <c r="Z199" s="101"/>
      <c r="AA199" s="101"/>
      <c r="AB199" s="109">
        <v>0.09</v>
      </c>
      <c r="AC199" s="108"/>
      <c r="AD199" s="101"/>
      <c r="AE199" s="199" t="s">
        <v>1533</v>
      </c>
    </row>
    <row r="200" spans="1:31" s="478" customFormat="1" ht="72">
      <c r="A200" s="380">
        <v>180</v>
      </c>
      <c r="B200" s="119" t="s">
        <v>321</v>
      </c>
      <c r="C200" s="105">
        <v>10</v>
      </c>
      <c r="D200" s="97">
        <f t="shared" si="30"/>
        <v>2.5</v>
      </c>
      <c r="E200" s="97">
        <v>2</v>
      </c>
      <c r="F200" s="107"/>
      <c r="G200" s="106"/>
      <c r="H200" s="97">
        <v>0.5</v>
      </c>
      <c r="I200" s="76" t="e">
        <f>E200+#REF!</f>
        <v>#REF!</v>
      </c>
      <c r="J200" s="76" t="e">
        <f>#REF!+#REF!+#REF!+#REF!+#REF!+#REF!</f>
        <v>#REF!</v>
      </c>
      <c r="K200" s="475">
        <v>42.6</v>
      </c>
      <c r="L200" s="475">
        <f t="shared" si="31"/>
        <v>36.21</v>
      </c>
      <c r="M200" s="475"/>
      <c r="N200" s="475"/>
      <c r="O200" s="475">
        <v>200</v>
      </c>
      <c r="P200" s="101">
        <f t="shared" si="32"/>
        <v>100</v>
      </c>
      <c r="Q200" s="108" t="s">
        <v>248</v>
      </c>
      <c r="R200" s="102" t="s">
        <v>894</v>
      </c>
      <c r="S200" s="104" t="s">
        <v>223</v>
      </c>
      <c r="T200" s="93" t="e">
        <f t="shared" si="33"/>
        <v>#REF!</v>
      </c>
      <c r="U200" s="93" t="e">
        <f>M200*#REF!*1000*10000/1000000000+M200*#REF!*1000*10000/1000000000*1.8</f>
        <v>#REF!</v>
      </c>
      <c r="V200" s="93" t="e">
        <f>N200*#REF!*0.01+N200*#REF!*0.01*1.5</f>
        <v>#REF!</v>
      </c>
      <c r="W200" s="93" t="e">
        <f t="shared" si="34"/>
        <v>#REF!</v>
      </c>
      <c r="X200" s="93" t="e">
        <f>#REF!*P200*0.01</f>
        <v>#REF!</v>
      </c>
      <c r="Y200" s="97">
        <f t="shared" si="35"/>
        <v>3.3856</v>
      </c>
      <c r="Z200" s="108"/>
      <c r="AA200" s="108"/>
      <c r="AB200" s="109">
        <v>3.3856</v>
      </c>
      <c r="AC200" s="108"/>
      <c r="AD200" s="108"/>
      <c r="AE200" s="199" t="s">
        <v>1530</v>
      </c>
    </row>
    <row r="201" spans="1:31" s="478" customFormat="1" ht="60">
      <c r="A201" s="380">
        <v>181</v>
      </c>
      <c r="B201" s="119" t="s">
        <v>311</v>
      </c>
      <c r="C201" s="105">
        <v>10</v>
      </c>
      <c r="D201" s="97">
        <f t="shared" si="30"/>
        <v>8.2</v>
      </c>
      <c r="E201" s="97">
        <v>8.2</v>
      </c>
      <c r="F201" s="107"/>
      <c r="G201" s="109"/>
      <c r="H201" s="97">
        <v>0</v>
      </c>
      <c r="I201" s="76" t="e">
        <f>E201+#REF!</f>
        <v>#REF!</v>
      </c>
      <c r="J201" s="76" t="e">
        <f>#REF!+#REF!+#REF!+#REF!+#REF!+#REF!</f>
        <v>#REF!</v>
      </c>
      <c r="K201" s="475">
        <v>34.1</v>
      </c>
      <c r="L201" s="475">
        <f t="shared" si="31"/>
        <v>28.985</v>
      </c>
      <c r="M201" s="475"/>
      <c r="N201" s="475"/>
      <c r="O201" s="475">
        <v>150</v>
      </c>
      <c r="P201" s="101">
        <f t="shared" si="32"/>
        <v>75</v>
      </c>
      <c r="Q201" s="108" t="s">
        <v>249</v>
      </c>
      <c r="R201" s="102" t="s">
        <v>902</v>
      </c>
      <c r="S201" s="104" t="s">
        <v>223</v>
      </c>
      <c r="T201" s="93" t="e">
        <f t="shared" si="33"/>
        <v>#REF!</v>
      </c>
      <c r="U201" s="93" t="e">
        <f>M201*#REF!*1000*10000/1000000000+M201*#REF!*1000*10000/1000000000*1.8</f>
        <v>#REF!</v>
      </c>
      <c r="V201" s="93" t="e">
        <f>N201*#REF!*1000*10000/1000000000</f>
        <v>#REF!</v>
      </c>
      <c r="W201" s="93" t="e">
        <f t="shared" si="34"/>
        <v>#REF!</v>
      </c>
      <c r="X201" s="93" t="e">
        <f>#REF!*P201*0.01</f>
        <v>#REF!</v>
      </c>
      <c r="Y201" s="97">
        <f t="shared" si="35"/>
        <v>7.82936</v>
      </c>
      <c r="Z201" s="108"/>
      <c r="AA201" s="108"/>
      <c r="AB201" s="109">
        <v>7.82936</v>
      </c>
      <c r="AC201" s="108"/>
      <c r="AD201" s="108"/>
      <c r="AE201" s="199" t="s">
        <v>1530</v>
      </c>
    </row>
    <row r="202" spans="1:31" s="478" customFormat="1" ht="24">
      <c r="A202" s="380">
        <v>182</v>
      </c>
      <c r="B202" s="32" t="s">
        <v>322</v>
      </c>
      <c r="C202" s="105">
        <v>10</v>
      </c>
      <c r="D202" s="97">
        <f t="shared" si="30"/>
        <v>0.06</v>
      </c>
      <c r="E202" s="97">
        <v>0.06</v>
      </c>
      <c r="F202" s="97"/>
      <c r="G202" s="97"/>
      <c r="H202" s="97">
        <v>0</v>
      </c>
      <c r="I202" s="76" t="e">
        <f>E202+#REF!</f>
        <v>#REF!</v>
      </c>
      <c r="J202" s="76" t="e">
        <f>#REF!+#REF!+#REF!+#REF!+#REF!+#REF!</f>
        <v>#REF!</v>
      </c>
      <c r="K202" s="475">
        <v>42.6</v>
      </c>
      <c r="L202" s="475">
        <f t="shared" si="31"/>
        <v>36.21</v>
      </c>
      <c r="M202" s="475"/>
      <c r="N202" s="475"/>
      <c r="O202" s="475">
        <v>200</v>
      </c>
      <c r="P202" s="101">
        <f t="shared" si="32"/>
        <v>100</v>
      </c>
      <c r="Q202" s="101" t="s">
        <v>258</v>
      </c>
      <c r="R202" s="102" t="s">
        <v>903</v>
      </c>
      <c r="S202" s="103" t="s">
        <v>223</v>
      </c>
      <c r="T202" s="93" t="e">
        <f t="shared" si="33"/>
        <v>#REF!</v>
      </c>
      <c r="U202" s="93" t="e">
        <f>M202*#REF!*1000*10000/1000000000+M202*#REF!*1000*10000/1000000000*1.8</f>
        <v>#REF!</v>
      </c>
      <c r="V202" s="93" t="e">
        <f>N202*#REF!*1000*10000/1000000000</f>
        <v>#REF!</v>
      </c>
      <c r="W202" s="93" t="e">
        <f t="shared" si="34"/>
        <v>#REF!</v>
      </c>
      <c r="X202" s="93" t="e">
        <f>#REF!*P202*0.01</f>
        <v>#REF!</v>
      </c>
      <c r="Y202" s="97">
        <f t="shared" si="35"/>
        <v>0.071568</v>
      </c>
      <c r="Z202" s="108"/>
      <c r="AA202" s="108"/>
      <c r="AB202" s="109">
        <v>0.071568</v>
      </c>
      <c r="AC202" s="108"/>
      <c r="AD202" s="108"/>
      <c r="AE202" s="486"/>
    </row>
    <row r="203" spans="1:31" s="478" customFormat="1" ht="60">
      <c r="A203" s="380">
        <v>183</v>
      </c>
      <c r="B203" s="119" t="s">
        <v>311</v>
      </c>
      <c r="C203" s="105">
        <v>10</v>
      </c>
      <c r="D203" s="97">
        <f t="shared" si="30"/>
        <v>0.7</v>
      </c>
      <c r="E203" s="97">
        <v>0.3</v>
      </c>
      <c r="F203" s="111"/>
      <c r="G203" s="111"/>
      <c r="H203" s="97">
        <v>0.4</v>
      </c>
      <c r="I203" s="76" t="e">
        <f>E203+#REF!</f>
        <v>#REF!</v>
      </c>
      <c r="J203" s="76" t="e">
        <f>#REF!+#REF!+#REF!+#REF!+#REF!+#REF!</f>
        <v>#REF!</v>
      </c>
      <c r="K203" s="475">
        <v>34.1</v>
      </c>
      <c r="L203" s="475"/>
      <c r="M203" s="475"/>
      <c r="N203" s="475"/>
      <c r="O203" s="475">
        <v>150</v>
      </c>
      <c r="P203" s="101"/>
      <c r="Q203" s="111" t="s">
        <v>260</v>
      </c>
      <c r="R203" s="102" t="s">
        <v>904</v>
      </c>
      <c r="S203" s="112"/>
      <c r="T203" s="93" t="e">
        <f t="shared" si="33"/>
        <v>#REF!</v>
      </c>
      <c r="U203" s="93" t="e">
        <f>M203*#REF!*1000*10000/1000000000+M203*#REF!*1000*10000/1000000000*1.8</f>
        <v>#REF!</v>
      </c>
      <c r="V203" s="93" t="e">
        <f>N203*#REF!*1000*10000/1000000000</f>
        <v>#REF!</v>
      </c>
      <c r="W203" s="93" t="e">
        <f t="shared" si="34"/>
        <v>#REF!</v>
      </c>
      <c r="X203" s="93"/>
      <c r="Y203" s="97">
        <f t="shared" si="35"/>
        <v>0.8864399999999999</v>
      </c>
      <c r="Z203" s="108"/>
      <c r="AA203" s="108"/>
      <c r="AB203" s="109">
        <v>0.8864399999999999</v>
      </c>
      <c r="AC203" s="108"/>
      <c r="AD203" s="108"/>
      <c r="AE203" s="199" t="s">
        <v>1530</v>
      </c>
    </row>
    <row r="204" spans="1:31" s="478" customFormat="1" ht="60">
      <c r="A204" s="380">
        <v>184</v>
      </c>
      <c r="B204" s="32" t="s">
        <v>225</v>
      </c>
      <c r="C204" s="101">
        <v>10</v>
      </c>
      <c r="D204" s="97">
        <f t="shared" si="30"/>
        <v>7.64</v>
      </c>
      <c r="E204" s="97">
        <v>6.01</v>
      </c>
      <c r="F204" s="101"/>
      <c r="G204" s="101"/>
      <c r="H204" s="97">
        <v>1.63</v>
      </c>
      <c r="I204" s="76" t="e">
        <f>E204+#REF!</f>
        <v>#REF!</v>
      </c>
      <c r="J204" s="76" t="e">
        <f>#REF!+#REF!+#REF!+#REF!+#REF!+#REF!</f>
        <v>#REF!</v>
      </c>
      <c r="K204" s="475">
        <v>27.3</v>
      </c>
      <c r="L204" s="475">
        <f>K204*0.85</f>
        <v>23.205</v>
      </c>
      <c r="M204" s="475"/>
      <c r="N204" s="475"/>
      <c r="O204" s="476">
        <v>150</v>
      </c>
      <c r="P204" s="101">
        <f>O204*0.5</f>
        <v>75</v>
      </c>
      <c r="Q204" s="103" t="s">
        <v>226</v>
      </c>
      <c r="R204" s="102" t="s">
        <v>905</v>
      </c>
      <c r="S204" s="103"/>
      <c r="T204" s="93" t="e">
        <f t="shared" si="33"/>
        <v>#REF!</v>
      </c>
      <c r="U204" s="93" t="e">
        <f>M204*#REF!*1000*10000/1000000000+M204*#REF!*1000*10000/1000000000*1.8</f>
        <v>#REF!</v>
      </c>
      <c r="V204" s="93" t="e">
        <f>N204*#REF!*0.01+N204*#REF!*0.01*1.5</f>
        <v>#REF!</v>
      </c>
      <c r="W204" s="93" t="e">
        <f t="shared" si="34"/>
        <v>#REF!</v>
      </c>
      <c r="X204" s="93" t="e">
        <f>#REF!*P204*0.01</f>
        <v>#REF!</v>
      </c>
      <c r="Y204" s="97">
        <f t="shared" si="35"/>
        <v>6.5</v>
      </c>
      <c r="Z204" s="101"/>
      <c r="AA204" s="101">
        <v>6.5</v>
      </c>
      <c r="AB204" s="109"/>
      <c r="AC204" s="108"/>
      <c r="AD204" s="101"/>
      <c r="AE204" s="199" t="s">
        <v>1513</v>
      </c>
    </row>
    <row r="205" spans="1:31" s="478" customFormat="1" ht="60">
      <c r="A205" s="380">
        <v>185</v>
      </c>
      <c r="B205" s="32" t="s">
        <v>225</v>
      </c>
      <c r="C205" s="101">
        <v>10</v>
      </c>
      <c r="D205" s="97">
        <f t="shared" si="30"/>
        <v>6.699999999999999</v>
      </c>
      <c r="E205" s="97">
        <v>5.1</v>
      </c>
      <c r="F205" s="101"/>
      <c r="G205" s="101"/>
      <c r="H205" s="97">
        <v>1.6</v>
      </c>
      <c r="I205" s="76" t="e">
        <f>E205+#REF!</f>
        <v>#REF!</v>
      </c>
      <c r="J205" s="76" t="e">
        <f>#REF!+#REF!+#REF!+#REF!+#REF!+#REF!</f>
        <v>#REF!</v>
      </c>
      <c r="K205" s="475">
        <v>27.3</v>
      </c>
      <c r="L205" s="475">
        <f>K205*0.85</f>
        <v>23.205</v>
      </c>
      <c r="M205" s="475"/>
      <c r="N205" s="475"/>
      <c r="O205" s="475">
        <v>150</v>
      </c>
      <c r="P205" s="101">
        <f>O205*0.5</f>
        <v>75</v>
      </c>
      <c r="Q205" s="103" t="s">
        <v>230</v>
      </c>
      <c r="R205" s="102" t="s">
        <v>906</v>
      </c>
      <c r="S205" s="103"/>
      <c r="T205" s="93" t="e">
        <f t="shared" si="33"/>
        <v>#REF!</v>
      </c>
      <c r="U205" s="93" t="e">
        <f>M205*#REF!*1000*10000/1000000000+M205*#REF!*1000*10000/1000000000*1.8</f>
        <v>#REF!</v>
      </c>
      <c r="V205" s="93" t="e">
        <f>N205*#REF!*0.01+N205*#REF!*0.01*1.5</f>
        <v>#REF!</v>
      </c>
      <c r="W205" s="93" t="e">
        <f t="shared" si="34"/>
        <v>#REF!</v>
      </c>
      <c r="X205" s="93" t="e">
        <f>#REF!*P205*0.01</f>
        <v>#REF!</v>
      </c>
      <c r="Y205" s="97">
        <f t="shared" si="35"/>
        <v>5.3</v>
      </c>
      <c r="Z205" s="101"/>
      <c r="AA205" s="101">
        <v>5.3</v>
      </c>
      <c r="AB205" s="101"/>
      <c r="AC205" s="109"/>
      <c r="AD205" s="101"/>
      <c r="AE205" s="199" t="s">
        <v>1513</v>
      </c>
    </row>
    <row r="206" spans="1:31" s="479" customFormat="1" ht="24">
      <c r="A206" s="477" t="s">
        <v>323</v>
      </c>
      <c r="B206" s="73" t="s">
        <v>84</v>
      </c>
      <c r="C206" s="124"/>
      <c r="D206" s="93">
        <f>SUM(D207:D218)</f>
        <v>2.3200000000000003</v>
      </c>
      <c r="E206" s="93">
        <v>1.8</v>
      </c>
      <c r="F206" s="93">
        <v>0</v>
      </c>
      <c r="G206" s="93">
        <v>0</v>
      </c>
      <c r="H206" s="93">
        <v>0.52</v>
      </c>
      <c r="I206" s="93" t="e">
        <f aca="true" t="shared" si="36" ref="I206:Y206">SUM(I207:I218)</f>
        <v>#REF!</v>
      </c>
      <c r="J206" s="93" t="e">
        <f t="shared" si="36"/>
        <v>#REF!</v>
      </c>
      <c r="K206" s="93">
        <f t="shared" si="36"/>
        <v>439.80000000000007</v>
      </c>
      <c r="L206" s="93">
        <f t="shared" si="36"/>
        <v>373.8299999999999</v>
      </c>
      <c r="M206" s="93">
        <f t="shared" si="36"/>
        <v>0</v>
      </c>
      <c r="N206" s="93">
        <f t="shared" si="36"/>
        <v>3.3</v>
      </c>
      <c r="O206" s="93">
        <f t="shared" si="36"/>
        <v>1800</v>
      </c>
      <c r="P206" s="93">
        <f t="shared" si="36"/>
        <v>900</v>
      </c>
      <c r="Q206" s="93">
        <f t="shared" si="36"/>
        <v>0</v>
      </c>
      <c r="R206" s="115"/>
      <c r="S206" s="93">
        <f t="shared" si="36"/>
        <v>0</v>
      </c>
      <c r="T206" s="93" t="e">
        <f t="shared" si="36"/>
        <v>#REF!</v>
      </c>
      <c r="U206" s="93" t="e">
        <f t="shared" si="36"/>
        <v>#REF!</v>
      </c>
      <c r="V206" s="93" t="e">
        <f t="shared" si="36"/>
        <v>#REF!</v>
      </c>
      <c r="W206" s="93" t="e">
        <f t="shared" si="36"/>
        <v>#REF!</v>
      </c>
      <c r="X206" s="93" t="e">
        <f t="shared" si="36"/>
        <v>#REF!</v>
      </c>
      <c r="Y206" s="93">
        <f t="shared" si="36"/>
        <v>2.4257549999999997</v>
      </c>
      <c r="Z206" s="93">
        <v>0</v>
      </c>
      <c r="AA206" s="93">
        <v>0</v>
      </c>
      <c r="AB206" s="93">
        <v>0</v>
      </c>
      <c r="AC206" s="93">
        <v>2.4257549999999997</v>
      </c>
      <c r="AD206" s="93">
        <v>0</v>
      </c>
      <c r="AE206" s="202"/>
    </row>
    <row r="207" spans="1:31" s="478" customFormat="1" ht="24">
      <c r="A207" s="380">
        <v>186</v>
      </c>
      <c r="B207" s="102" t="s">
        <v>845</v>
      </c>
      <c r="C207" s="105">
        <v>11</v>
      </c>
      <c r="D207" s="97">
        <f aca="true" t="shared" si="37" ref="D207:D218">E207+F207+G207+H207</f>
        <v>0.1</v>
      </c>
      <c r="E207" s="97">
        <v>0</v>
      </c>
      <c r="F207" s="97"/>
      <c r="G207" s="97"/>
      <c r="H207" s="97">
        <v>0.1</v>
      </c>
      <c r="I207" s="76" t="e">
        <f>E207+#REF!</f>
        <v>#REF!</v>
      </c>
      <c r="J207" s="76" t="e">
        <f>#REF!+#REF!+#REF!+#REF!+#REF!+#REF!</f>
        <v>#REF!</v>
      </c>
      <c r="K207" s="475">
        <v>42.6</v>
      </c>
      <c r="L207" s="475">
        <f aca="true" t="shared" si="38" ref="L207:L218">K207*0.85</f>
        <v>36.21</v>
      </c>
      <c r="M207" s="475"/>
      <c r="N207" s="475"/>
      <c r="O207" s="475">
        <v>150</v>
      </c>
      <c r="P207" s="101">
        <f aca="true" t="shared" si="39" ref="P207:P218">O207*0.5</f>
        <v>75</v>
      </c>
      <c r="Q207" s="105" t="s">
        <v>228</v>
      </c>
      <c r="R207" s="102" t="s">
        <v>788</v>
      </c>
      <c r="S207" s="103" t="s">
        <v>223</v>
      </c>
      <c r="T207" s="93" t="e">
        <f aca="true" t="shared" si="40" ref="T207:T218">(I207*K207*1000+I207*K207*1.8*1000)/100000</f>
        <v>#REF!</v>
      </c>
      <c r="U207" s="93" t="e">
        <f>M207*#REF!*1000*10000/1000000000+M207*#REF!*1000*10000/1000000000*1.8</f>
        <v>#REF!</v>
      </c>
      <c r="V207" s="93" t="e">
        <f>N207*#REF!*0.01+N207*#REF!*0.01*1.5</f>
        <v>#REF!</v>
      </c>
      <c r="W207" s="93" t="e">
        <f aca="true" t="shared" si="41" ref="W207:W218">O207*J207*0.01</f>
        <v>#REF!</v>
      </c>
      <c r="X207" s="93" t="e">
        <f>#REF!*P207*0.01</f>
        <v>#REF!</v>
      </c>
      <c r="Y207" s="97">
        <f t="shared" si="35"/>
        <v>0.15</v>
      </c>
      <c r="Z207" s="108"/>
      <c r="AA207" s="108"/>
      <c r="AB207" s="108"/>
      <c r="AC207" s="109">
        <v>0.15</v>
      </c>
      <c r="AD207" s="108"/>
      <c r="AE207" s="486"/>
    </row>
    <row r="208" spans="1:31" s="478" customFormat="1" ht="24">
      <c r="A208" s="380">
        <v>187</v>
      </c>
      <c r="B208" s="102" t="s">
        <v>845</v>
      </c>
      <c r="C208" s="105">
        <v>11</v>
      </c>
      <c r="D208" s="97">
        <f t="shared" si="37"/>
        <v>0.2</v>
      </c>
      <c r="E208" s="97">
        <v>0.2</v>
      </c>
      <c r="F208" s="107"/>
      <c r="G208" s="106"/>
      <c r="H208" s="97">
        <v>0</v>
      </c>
      <c r="I208" s="76" t="e">
        <f>E208+#REF!</f>
        <v>#REF!</v>
      </c>
      <c r="J208" s="76" t="e">
        <f>#REF!+#REF!+#REF!+#REF!+#REF!+#REF!</f>
        <v>#REF!</v>
      </c>
      <c r="K208" s="475">
        <v>42.6</v>
      </c>
      <c r="L208" s="475">
        <f t="shared" si="38"/>
        <v>36.21</v>
      </c>
      <c r="M208" s="475"/>
      <c r="N208" s="475"/>
      <c r="O208" s="475">
        <v>150</v>
      </c>
      <c r="P208" s="101">
        <f t="shared" si="39"/>
        <v>75</v>
      </c>
      <c r="Q208" s="108" t="s">
        <v>236</v>
      </c>
      <c r="R208" s="102" t="s">
        <v>907</v>
      </c>
      <c r="S208" s="104" t="s">
        <v>237</v>
      </c>
      <c r="T208" s="93" t="e">
        <f t="shared" si="40"/>
        <v>#REF!</v>
      </c>
      <c r="U208" s="93" t="e">
        <f>M208*#REF!*1000*10000/1000000000+M208*#REF!*1000*10000/1000000000*1.8</f>
        <v>#REF!</v>
      </c>
      <c r="V208" s="93" t="e">
        <f>N208*#REF!*0.01+N208*#REF!*0.01*1.5</f>
        <v>#REF!</v>
      </c>
      <c r="W208" s="93" t="e">
        <f t="shared" si="41"/>
        <v>#REF!</v>
      </c>
      <c r="X208" s="93" t="e">
        <f>#REF!*P208*0.01</f>
        <v>#REF!</v>
      </c>
      <c r="Y208" s="97">
        <f t="shared" si="35"/>
        <v>0.23856000000000005</v>
      </c>
      <c r="Z208" s="101"/>
      <c r="AA208" s="101"/>
      <c r="AB208" s="101"/>
      <c r="AC208" s="109">
        <v>0.23856000000000005</v>
      </c>
      <c r="AD208" s="101"/>
      <c r="AE208" s="199"/>
    </row>
    <row r="209" spans="1:31" s="478" customFormat="1" ht="24">
      <c r="A209" s="380">
        <v>188</v>
      </c>
      <c r="B209" s="102" t="s">
        <v>845</v>
      </c>
      <c r="C209" s="105">
        <v>11</v>
      </c>
      <c r="D209" s="97">
        <f t="shared" si="37"/>
        <v>0.63</v>
      </c>
      <c r="E209" s="97">
        <v>0.63</v>
      </c>
      <c r="F209" s="107"/>
      <c r="G209" s="106"/>
      <c r="H209" s="97">
        <v>0</v>
      </c>
      <c r="I209" s="76" t="e">
        <f>E209+#REF!</f>
        <v>#REF!</v>
      </c>
      <c r="J209" s="76" t="e">
        <f>#REF!+#REF!+#REF!+#REF!+#REF!+#REF!</f>
        <v>#REF!</v>
      </c>
      <c r="K209" s="475">
        <v>42.6</v>
      </c>
      <c r="L209" s="475">
        <f t="shared" si="38"/>
        <v>36.21</v>
      </c>
      <c r="M209" s="475"/>
      <c r="N209" s="475"/>
      <c r="O209" s="475">
        <v>150</v>
      </c>
      <c r="P209" s="101">
        <f t="shared" si="39"/>
        <v>75</v>
      </c>
      <c r="Q209" s="110" t="s">
        <v>238</v>
      </c>
      <c r="R209" s="102" t="s">
        <v>908</v>
      </c>
      <c r="S209" s="104" t="s">
        <v>223</v>
      </c>
      <c r="T209" s="93" t="e">
        <f t="shared" si="40"/>
        <v>#REF!</v>
      </c>
      <c r="U209" s="93" t="e">
        <f>M209*#REF!*1000*10000/1000000000+M209*#REF!*1000*10000/1000000000*1.8</f>
        <v>#REF!</v>
      </c>
      <c r="V209" s="93" t="e">
        <f>N209*#REF!*0.01+N209*#REF!*0.01*1.5</f>
        <v>#REF!</v>
      </c>
      <c r="W209" s="93" t="e">
        <f t="shared" si="41"/>
        <v>#REF!</v>
      </c>
      <c r="X209" s="93" t="e">
        <f>#REF!*P209*0.01</f>
        <v>#REF!</v>
      </c>
      <c r="Y209" s="97">
        <f t="shared" si="35"/>
        <v>0.7514640000000001</v>
      </c>
      <c r="Z209" s="101"/>
      <c r="AA209" s="101"/>
      <c r="AB209" s="101"/>
      <c r="AC209" s="109">
        <v>0.7514640000000001</v>
      </c>
      <c r="AD209" s="101"/>
      <c r="AE209" s="199"/>
    </row>
    <row r="210" spans="1:31" s="478" customFormat="1" ht="24">
      <c r="A210" s="380">
        <v>189</v>
      </c>
      <c r="B210" s="102" t="s">
        <v>845</v>
      </c>
      <c r="C210" s="105">
        <v>11</v>
      </c>
      <c r="D210" s="97">
        <f t="shared" si="37"/>
        <v>0.07</v>
      </c>
      <c r="E210" s="97">
        <v>0</v>
      </c>
      <c r="F210" s="107"/>
      <c r="G210" s="106"/>
      <c r="H210" s="97">
        <v>0.07</v>
      </c>
      <c r="I210" s="76" t="e">
        <f>E210+#REF!</f>
        <v>#REF!</v>
      </c>
      <c r="J210" s="76" t="e">
        <f>#REF!+#REF!+#REF!+#REF!+#REF!+#REF!</f>
        <v>#REF!</v>
      </c>
      <c r="K210" s="475">
        <v>42.6</v>
      </c>
      <c r="L210" s="475">
        <f t="shared" si="38"/>
        <v>36.21</v>
      </c>
      <c r="M210" s="475"/>
      <c r="N210" s="475">
        <v>3.3</v>
      </c>
      <c r="O210" s="475">
        <v>150</v>
      </c>
      <c r="P210" s="101">
        <f t="shared" si="39"/>
        <v>75</v>
      </c>
      <c r="Q210" s="110" t="s">
        <v>238</v>
      </c>
      <c r="R210" s="102" t="s">
        <v>812</v>
      </c>
      <c r="S210" s="104" t="s">
        <v>223</v>
      </c>
      <c r="T210" s="93" t="e">
        <f t="shared" si="40"/>
        <v>#REF!</v>
      </c>
      <c r="U210" s="93" t="e">
        <f>M210*#REF!*1000*10000/1000000000+M210*#REF!*1000*10000/1000000000*1.8</f>
        <v>#REF!</v>
      </c>
      <c r="V210" s="93" t="e">
        <f>N210*#REF!*0.01+N210*#REF!*0.01*1.5</f>
        <v>#REF!</v>
      </c>
      <c r="W210" s="93" t="e">
        <f t="shared" si="41"/>
        <v>#REF!</v>
      </c>
      <c r="X210" s="93" t="e">
        <f>#REF!*P210*0.01</f>
        <v>#REF!</v>
      </c>
      <c r="Y210" s="97">
        <f t="shared" si="35"/>
        <v>0.005775000000000001</v>
      </c>
      <c r="Z210" s="101"/>
      <c r="AA210" s="101"/>
      <c r="AB210" s="101"/>
      <c r="AC210" s="109">
        <v>0.005775000000000001</v>
      </c>
      <c r="AD210" s="101"/>
      <c r="AE210" s="199"/>
    </row>
    <row r="211" spans="1:31" s="478" customFormat="1" ht="24">
      <c r="A211" s="380">
        <v>190</v>
      </c>
      <c r="B211" s="102" t="s">
        <v>845</v>
      </c>
      <c r="C211" s="105">
        <v>11</v>
      </c>
      <c r="D211" s="97">
        <f t="shared" si="37"/>
        <v>0.25</v>
      </c>
      <c r="E211" s="97">
        <v>0.15</v>
      </c>
      <c r="F211" s="107"/>
      <c r="G211" s="106"/>
      <c r="H211" s="97">
        <v>0.1</v>
      </c>
      <c r="I211" s="76" t="e">
        <f>E211+#REF!</f>
        <v>#REF!</v>
      </c>
      <c r="J211" s="76" t="e">
        <f>#REF!+#REF!+#REF!+#REF!+#REF!+#REF!</f>
        <v>#REF!</v>
      </c>
      <c r="K211" s="475">
        <v>34.1</v>
      </c>
      <c r="L211" s="475">
        <f t="shared" si="38"/>
        <v>28.985</v>
      </c>
      <c r="M211" s="475"/>
      <c r="N211" s="475"/>
      <c r="O211" s="475">
        <v>150</v>
      </c>
      <c r="P211" s="101">
        <f t="shared" si="39"/>
        <v>75</v>
      </c>
      <c r="Q211" s="108" t="s">
        <v>244</v>
      </c>
      <c r="R211" s="102" t="s">
        <v>909</v>
      </c>
      <c r="S211" s="104" t="s">
        <v>223</v>
      </c>
      <c r="T211" s="93" t="e">
        <f t="shared" si="40"/>
        <v>#REF!</v>
      </c>
      <c r="U211" s="93" t="e">
        <f>M211*#REF!*1000*10000/1000000000+M211*#REF!*1000*10000/1000000000*1.8</f>
        <v>#REF!</v>
      </c>
      <c r="V211" s="93" t="e">
        <f>N211*#REF!*0.01+N211*#REF!*0.01*1.5</f>
        <v>#REF!</v>
      </c>
      <c r="W211" s="93" t="e">
        <f t="shared" si="41"/>
        <v>#REF!</v>
      </c>
      <c r="X211" s="93" t="e">
        <f>#REF!*P211*0.01</f>
        <v>#REF!</v>
      </c>
      <c r="Y211" s="97">
        <f t="shared" si="35"/>
        <v>0.14322</v>
      </c>
      <c r="Z211" s="108"/>
      <c r="AA211" s="108"/>
      <c r="AB211" s="108"/>
      <c r="AC211" s="109">
        <v>0.14322</v>
      </c>
      <c r="AD211" s="108"/>
      <c r="AE211" s="486"/>
    </row>
    <row r="212" spans="1:31" s="478" customFormat="1" ht="24">
      <c r="A212" s="380">
        <v>191</v>
      </c>
      <c r="B212" s="102" t="s">
        <v>845</v>
      </c>
      <c r="C212" s="105">
        <v>11</v>
      </c>
      <c r="D212" s="97">
        <f t="shared" si="37"/>
        <v>0.3</v>
      </c>
      <c r="E212" s="97">
        <v>0.3</v>
      </c>
      <c r="F212" s="107"/>
      <c r="G212" s="106"/>
      <c r="H212" s="97">
        <v>0</v>
      </c>
      <c r="I212" s="76" t="e">
        <f>E212+#REF!</f>
        <v>#REF!</v>
      </c>
      <c r="J212" s="76" t="e">
        <f>#REF!+#REF!+#REF!+#REF!+#REF!+#REF!</f>
        <v>#REF!</v>
      </c>
      <c r="K212" s="475">
        <v>34.1</v>
      </c>
      <c r="L212" s="475">
        <f t="shared" si="38"/>
        <v>28.985</v>
      </c>
      <c r="M212" s="475"/>
      <c r="N212" s="475"/>
      <c r="O212" s="475">
        <v>150</v>
      </c>
      <c r="P212" s="101">
        <f t="shared" si="39"/>
        <v>75</v>
      </c>
      <c r="Q212" s="108" t="s">
        <v>244</v>
      </c>
      <c r="R212" s="102" t="s">
        <v>910</v>
      </c>
      <c r="S212" s="104" t="s">
        <v>223</v>
      </c>
      <c r="T212" s="93" t="e">
        <f t="shared" si="40"/>
        <v>#REF!</v>
      </c>
      <c r="U212" s="93" t="e">
        <f>M212*#REF!*1000*10000/1000000000+M212*#REF!*1000*10000/1000000000*1.8</f>
        <v>#REF!</v>
      </c>
      <c r="V212" s="93" t="e">
        <f>N212*#REF!*0.01+N212*#REF!*0.01*1.5</f>
        <v>#REF!</v>
      </c>
      <c r="W212" s="93" t="e">
        <f t="shared" si="41"/>
        <v>#REF!</v>
      </c>
      <c r="X212" s="93" t="e">
        <f>#REF!*P212*0.01</f>
        <v>#REF!</v>
      </c>
      <c r="Y212" s="97">
        <f t="shared" si="35"/>
        <v>0.28644</v>
      </c>
      <c r="Z212" s="108"/>
      <c r="AA212" s="108"/>
      <c r="AB212" s="108"/>
      <c r="AC212" s="109">
        <v>0.28644</v>
      </c>
      <c r="AD212" s="108"/>
      <c r="AE212" s="486"/>
    </row>
    <row r="213" spans="1:31" s="478" customFormat="1" ht="24">
      <c r="A213" s="380">
        <v>192</v>
      </c>
      <c r="B213" s="102" t="s">
        <v>845</v>
      </c>
      <c r="C213" s="105">
        <v>11</v>
      </c>
      <c r="D213" s="97">
        <f t="shared" si="37"/>
        <v>0.12</v>
      </c>
      <c r="E213" s="97">
        <v>0.12</v>
      </c>
      <c r="F213" s="107"/>
      <c r="G213" s="106"/>
      <c r="H213" s="97">
        <v>0</v>
      </c>
      <c r="I213" s="76" t="e">
        <f>E213+#REF!</f>
        <v>#REF!</v>
      </c>
      <c r="J213" s="76" t="e">
        <f>#REF!+#REF!+#REF!+#REF!+#REF!+#REF!</f>
        <v>#REF!</v>
      </c>
      <c r="K213" s="475">
        <v>34.1</v>
      </c>
      <c r="L213" s="475">
        <f t="shared" si="38"/>
        <v>28.985</v>
      </c>
      <c r="M213" s="475"/>
      <c r="N213" s="475"/>
      <c r="O213" s="475">
        <v>150</v>
      </c>
      <c r="P213" s="101">
        <f t="shared" si="39"/>
        <v>75</v>
      </c>
      <c r="Q213" s="108" t="s">
        <v>244</v>
      </c>
      <c r="R213" s="102" t="s">
        <v>837</v>
      </c>
      <c r="S213" s="104" t="s">
        <v>223</v>
      </c>
      <c r="T213" s="93" t="e">
        <f t="shared" si="40"/>
        <v>#REF!</v>
      </c>
      <c r="U213" s="93" t="e">
        <f>M213*#REF!*1000*10000/1000000000+M213*#REF!*1000*10000/1000000000*1.8</f>
        <v>#REF!</v>
      </c>
      <c r="V213" s="93" t="e">
        <f>N213*#REF!*0.01+N213*#REF!*0.01*1.5</f>
        <v>#REF!</v>
      </c>
      <c r="W213" s="93" t="e">
        <f t="shared" si="41"/>
        <v>#REF!</v>
      </c>
      <c r="X213" s="93" t="e">
        <f>#REF!*P213*0.01</f>
        <v>#REF!</v>
      </c>
      <c r="Y213" s="97">
        <f t="shared" si="35"/>
        <v>0.11457599999999998</v>
      </c>
      <c r="Z213" s="108"/>
      <c r="AA213" s="108"/>
      <c r="AB213" s="108"/>
      <c r="AC213" s="109">
        <v>0.11457599999999998</v>
      </c>
      <c r="AD213" s="108"/>
      <c r="AE213" s="486"/>
    </row>
    <row r="214" spans="1:31" s="478" customFormat="1" ht="24">
      <c r="A214" s="380">
        <v>193</v>
      </c>
      <c r="B214" s="102" t="s">
        <v>845</v>
      </c>
      <c r="C214" s="105">
        <v>11</v>
      </c>
      <c r="D214" s="97">
        <f t="shared" si="37"/>
        <v>0.15000000000000002</v>
      </c>
      <c r="E214" s="97">
        <v>0.1</v>
      </c>
      <c r="F214" s="107"/>
      <c r="G214" s="106"/>
      <c r="H214" s="97">
        <v>0.05</v>
      </c>
      <c r="I214" s="76" t="e">
        <f>E214+#REF!</f>
        <v>#REF!</v>
      </c>
      <c r="J214" s="76" t="e">
        <f>#REF!+#REF!+#REF!+#REF!+#REF!+#REF!</f>
        <v>#REF!</v>
      </c>
      <c r="K214" s="475">
        <v>42.6</v>
      </c>
      <c r="L214" s="475">
        <f t="shared" si="38"/>
        <v>36.21</v>
      </c>
      <c r="M214" s="475"/>
      <c r="N214" s="475"/>
      <c r="O214" s="475">
        <v>150</v>
      </c>
      <c r="P214" s="101">
        <f t="shared" si="39"/>
        <v>75</v>
      </c>
      <c r="Q214" s="108" t="s">
        <v>20</v>
      </c>
      <c r="R214" s="102" t="s">
        <v>911</v>
      </c>
      <c r="S214" s="104" t="s">
        <v>223</v>
      </c>
      <c r="T214" s="93" t="e">
        <f t="shared" si="40"/>
        <v>#REF!</v>
      </c>
      <c r="U214" s="93" t="e">
        <f>M214*#REF!*1000*10000/1000000000+M214*#REF!*1000*10000/1000000000*1.8</f>
        <v>#REF!</v>
      </c>
      <c r="V214" s="93" t="e">
        <f>N214*#REF!*0.01+N214*#REF!*0.01*1.5</f>
        <v>#REF!</v>
      </c>
      <c r="W214" s="93" t="e">
        <f t="shared" si="41"/>
        <v>#REF!</v>
      </c>
      <c r="X214" s="93" t="e">
        <f>#REF!*P214*0.01</f>
        <v>#REF!</v>
      </c>
      <c r="Y214" s="97">
        <f t="shared" si="35"/>
        <v>0.19428</v>
      </c>
      <c r="Z214" s="108"/>
      <c r="AA214" s="108"/>
      <c r="AB214" s="108"/>
      <c r="AC214" s="109">
        <v>0.19428</v>
      </c>
      <c r="AD214" s="108"/>
      <c r="AE214" s="486"/>
    </row>
    <row r="215" spans="1:31" s="478" customFormat="1" ht="24">
      <c r="A215" s="380">
        <v>194</v>
      </c>
      <c r="B215" s="102" t="s">
        <v>845</v>
      </c>
      <c r="C215" s="105">
        <v>11</v>
      </c>
      <c r="D215" s="97">
        <f t="shared" si="37"/>
        <v>0.2</v>
      </c>
      <c r="E215" s="97">
        <v>0.2</v>
      </c>
      <c r="F215" s="107"/>
      <c r="G215" s="106"/>
      <c r="H215" s="97">
        <v>0</v>
      </c>
      <c r="I215" s="76" t="e">
        <f>E215+#REF!</f>
        <v>#REF!</v>
      </c>
      <c r="J215" s="76" t="e">
        <f>#REF!+#REF!+#REF!+#REF!+#REF!+#REF!</f>
        <v>#REF!</v>
      </c>
      <c r="K215" s="475">
        <v>42.6</v>
      </c>
      <c r="L215" s="475">
        <f t="shared" si="38"/>
        <v>36.21</v>
      </c>
      <c r="M215" s="475"/>
      <c r="N215" s="475"/>
      <c r="O215" s="475">
        <v>150</v>
      </c>
      <c r="P215" s="101">
        <f t="shared" si="39"/>
        <v>75</v>
      </c>
      <c r="Q215" s="108" t="s">
        <v>20</v>
      </c>
      <c r="R215" s="102" t="s">
        <v>912</v>
      </c>
      <c r="S215" s="104" t="s">
        <v>223</v>
      </c>
      <c r="T215" s="93" t="e">
        <f t="shared" si="40"/>
        <v>#REF!</v>
      </c>
      <c r="U215" s="93" t="e">
        <f>M215*#REF!*1000*10000/1000000000+M215*#REF!*1000*10000/1000000000*1.8</f>
        <v>#REF!</v>
      </c>
      <c r="V215" s="93" t="e">
        <f>N215*#REF!*0.01+N215*#REF!*0.01*1.5</f>
        <v>#REF!</v>
      </c>
      <c r="W215" s="93" t="e">
        <f t="shared" si="41"/>
        <v>#REF!</v>
      </c>
      <c r="X215" s="93" t="e">
        <f>#REF!*P215*0.01</f>
        <v>#REF!</v>
      </c>
      <c r="Y215" s="97">
        <f t="shared" si="35"/>
        <v>0.23856000000000005</v>
      </c>
      <c r="Z215" s="108"/>
      <c r="AA215" s="108"/>
      <c r="AB215" s="108"/>
      <c r="AC215" s="109">
        <v>0.23856000000000005</v>
      </c>
      <c r="AD215" s="108"/>
      <c r="AE215" s="486"/>
    </row>
    <row r="216" spans="1:31" s="478" customFormat="1" ht="24">
      <c r="A216" s="380">
        <v>195</v>
      </c>
      <c r="B216" s="102" t="s">
        <v>845</v>
      </c>
      <c r="C216" s="105">
        <v>11</v>
      </c>
      <c r="D216" s="97">
        <f t="shared" si="37"/>
        <v>0.1</v>
      </c>
      <c r="E216" s="97">
        <v>0.1</v>
      </c>
      <c r="F216" s="97"/>
      <c r="G216" s="97"/>
      <c r="H216" s="97">
        <v>0</v>
      </c>
      <c r="I216" s="76" t="e">
        <f>E216+#REF!</f>
        <v>#REF!</v>
      </c>
      <c r="J216" s="76" t="e">
        <f>#REF!+#REF!+#REF!+#REF!+#REF!+#REF!</f>
        <v>#REF!</v>
      </c>
      <c r="K216" s="475">
        <v>27.3</v>
      </c>
      <c r="L216" s="475">
        <f t="shared" si="38"/>
        <v>23.205</v>
      </c>
      <c r="M216" s="475"/>
      <c r="N216" s="475"/>
      <c r="O216" s="475">
        <v>150</v>
      </c>
      <c r="P216" s="101">
        <f t="shared" si="39"/>
        <v>75</v>
      </c>
      <c r="Q216" s="105" t="s">
        <v>256</v>
      </c>
      <c r="R216" s="102" t="s">
        <v>858</v>
      </c>
      <c r="S216" s="103" t="s">
        <v>223</v>
      </c>
      <c r="T216" s="93" t="e">
        <f t="shared" si="40"/>
        <v>#REF!</v>
      </c>
      <c r="U216" s="93" t="e">
        <f>M216*#REF!*1000*10000/1000000000+M216*#REF!*1000*10000/1000000000*1.8</f>
        <v>#REF!</v>
      </c>
      <c r="V216" s="93" t="e">
        <f>N216*#REF!*1000*10000/1000000000</f>
        <v>#REF!</v>
      </c>
      <c r="W216" s="93" t="e">
        <f t="shared" si="41"/>
        <v>#REF!</v>
      </c>
      <c r="X216" s="93" t="e">
        <f>#REF!*P216*0.01</f>
        <v>#REF!</v>
      </c>
      <c r="Y216" s="97">
        <f t="shared" si="35"/>
        <v>0.07644000000000002</v>
      </c>
      <c r="Z216" s="108"/>
      <c r="AA216" s="108"/>
      <c r="AB216" s="108"/>
      <c r="AC216" s="109">
        <v>0.07644000000000002</v>
      </c>
      <c r="AD216" s="108"/>
      <c r="AE216" s="486"/>
    </row>
    <row r="217" spans="1:31" s="478" customFormat="1" ht="24">
      <c r="A217" s="380">
        <v>196</v>
      </c>
      <c r="B217" s="102" t="s">
        <v>845</v>
      </c>
      <c r="C217" s="105">
        <v>11</v>
      </c>
      <c r="D217" s="97">
        <f t="shared" si="37"/>
        <v>0.1</v>
      </c>
      <c r="E217" s="97">
        <v>0</v>
      </c>
      <c r="F217" s="97"/>
      <c r="G217" s="97"/>
      <c r="H217" s="97">
        <v>0.1</v>
      </c>
      <c r="I217" s="76" t="e">
        <f>E217+#REF!</f>
        <v>#REF!</v>
      </c>
      <c r="J217" s="76" t="e">
        <f>#REF!+#REF!+#REF!+#REF!+#REF!+#REF!</f>
        <v>#REF!</v>
      </c>
      <c r="K217" s="475">
        <v>27.3</v>
      </c>
      <c r="L217" s="475">
        <f t="shared" si="38"/>
        <v>23.205</v>
      </c>
      <c r="M217" s="475"/>
      <c r="N217" s="475"/>
      <c r="O217" s="475">
        <v>150</v>
      </c>
      <c r="P217" s="101">
        <f t="shared" si="39"/>
        <v>75</v>
      </c>
      <c r="Q217" s="105" t="s">
        <v>256</v>
      </c>
      <c r="R217" s="102" t="s">
        <v>859</v>
      </c>
      <c r="S217" s="103" t="s">
        <v>223</v>
      </c>
      <c r="T217" s="93" t="e">
        <f t="shared" si="40"/>
        <v>#REF!</v>
      </c>
      <c r="U217" s="93" t="e">
        <f>M217*#REF!*1000*10000/1000000000+M217*#REF!*1000*10000/1000000000*1.8</f>
        <v>#REF!</v>
      </c>
      <c r="V217" s="93" t="e">
        <f>N217*#REF!*1000*10000/1000000000</f>
        <v>#REF!</v>
      </c>
      <c r="W217" s="93" t="e">
        <f t="shared" si="41"/>
        <v>#REF!</v>
      </c>
      <c r="X217" s="93" t="e">
        <f>#REF!*P217*0.01</f>
        <v>#REF!</v>
      </c>
      <c r="Y217" s="97">
        <f t="shared" si="35"/>
        <v>0.07644000000000002</v>
      </c>
      <c r="Z217" s="108"/>
      <c r="AA217" s="108"/>
      <c r="AB217" s="108"/>
      <c r="AC217" s="109">
        <v>0.07644000000000002</v>
      </c>
      <c r="AD217" s="108"/>
      <c r="AE217" s="486"/>
    </row>
    <row r="218" spans="1:31" s="478" customFormat="1" ht="24">
      <c r="A218" s="380">
        <v>197</v>
      </c>
      <c r="B218" s="102" t="s">
        <v>845</v>
      </c>
      <c r="C218" s="105">
        <v>11</v>
      </c>
      <c r="D218" s="97">
        <f t="shared" si="37"/>
        <v>0.1</v>
      </c>
      <c r="E218" s="97">
        <v>0</v>
      </c>
      <c r="F218" s="97"/>
      <c r="G218" s="97"/>
      <c r="H218" s="97">
        <v>0.1</v>
      </c>
      <c r="I218" s="76" t="e">
        <f>E218+#REF!</f>
        <v>#REF!</v>
      </c>
      <c r="J218" s="76" t="e">
        <f>#REF!+#REF!+#REF!+#REF!+#REF!+#REF!</f>
        <v>#REF!</v>
      </c>
      <c r="K218" s="475">
        <v>27.3</v>
      </c>
      <c r="L218" s="475">
        <f t="shared" si="38"/>
        <v>23.205</v>
      </c>
      <c r="M218" s="475"/>
      <c r="N218" s="475"/>
      <c r="O218" s="475">
        <v>150</v>
      </c>
      <c r="P218" s="101">
        <f t="shared" si="39"/>
        <v>75</v>
      </c>
      <c r="Q218" s="105" t="s">
        <v>256</v>
      </c>
      <c r="R218" s="102" t="s">
        <v>863</v>
      </c>
      <c r="S218" s="103" t="s">
        <v>223</v>
      </c>
      <c r="T218" s="93" t="e">
        <f t="shared" si="40"/>
        <v>#REF!</v>
      </c>
      <c r="U218" s="93" t="e">
        <f>M218*#REF!*1000*10000/1000000000+M218*#REF!*1000*10000/1000000000*1.8</f>
        <v>#REF!</v>
      </c>
      <c r="V218" s="93" t="e">
        <f>N218*#REF!*1000*10000/1000000000</f>
        <v>#REF!</v>
      </c>
      <c r="W218" s="93" t="e">
        <f t="shared" si="41"/>
        <v>#REF!</v>
      </c>
      <c r="X218" s="93" t="e">
        <f>#REF!*P218*0.01</f>
        <v>#REF!</v>
      </c>
      <c r="Y218" s="97">
        <f t="shared" si="35"/>
        <v>0.15</v>
      </c>
      <c r="Z218" s="108"/>
      <c r="AA218" s="108"/>
      <c r="AB218" s="108"/>
      <c r="AC218" s="109">
        <v>0.15</v>
      </c>
      <c r="AD218" s="108"/>
      <c r="AE218" s="486"/>
    </row>
    <row r="219" spans="1:31" s="479" customFormat="1" ht="12">
      <c r="A219" s="477" t="s">
        <v>150</v>
      </c>
      <c r="B219" s="73" t="s">
        <v>50</v>
      </c>
      <c r="C219" s="124"/>
      <c r="D219" s="93">
        <f>SUM(D220:D222)</f>
        <v>1.6400000000000001</v>
      </c>
      <c r="E219" s="93">
        <v>0.8</v>
      </c>
      <c r="F219" s="93">
        <v>0</v>
      </c>
      <c r="G219" s="93">
        <v>0</v>
      </c>
      <c r="H219" s="93">
        <v>0.84</v>
      </c>
      <c r="I219" s="93" t="e">
        <f aca="true" t="shared" si="42" ref="I219:Y219">SUM(I220:I222)</f>
        <v>#REF!</v>
      </c>
      <c r="J219" s="93" t="e">
        <f t="shared" si="42"/>
        <v>#REF!</v>
      </c>
      <c r="K219" s="93">
        <f t="shared" si="42"/>
        <v>123.56</v>
      </c>
      <c r="L219" s="93">
        <f t="shared" si="42"/>
        <v>105.02599999999998</v>
      </c>
      <c r="M219" s="93">
        <f t="shared" si="42"/>
        <v>0</v>
      </c>
      <c r="N219" s="93">
        <f t="shared" si="42"/>
        <v>0</v>
      </c>
      <c r="O219" s="93">
        <f t="shared" si="42"/>
        <v>900</v>
      </c>
      <c r="P219" s="93">
        <f t="shared" si="42"/>
        <v>450</v>
      </c>
      <c r="Q219" s="93">
        <f t="shared" si="42"/>
        <v>0</v>
      </c>
      <c r="R219" s="115"/>
      <c r="S219" s="93">
        <f t="shared" si="42"/>
        <v>0</v>
      </c>
      <c r="T219" s="93" t="e">
        <f t="shared" si="42"/>
        <v>#REF!</v>
      </c>
      <c r="U219" s="93" t="e">
        <f t="shared" si="42"/>
        <v>#REF!</v>
      </c>
      <c r="V219" s="93" t="e">
        <f t="shared" si="42"/>
        <v>#REF!</v>
      </c>
      <c r="W219" s="93" t="e">
        <f t="shared" si="42"/>
        <v>#REF!</v>
      </c>
      <c r="X219" s="93" t="e">
        <f t="shared" si="42"/>
        <v>#REF!</v>
      </c>
      <c r="Y219" s="93">
        <f t="shared" si="42"/>
        <v>5.32312</v>
      </c>
      <c r="Z219" s="93">
        <v>0</v>
      </c>
      <c r="AA219" s="93">
        <v>0</v>
      </c>
      <c r="AB219" s="93">
        <v>0</v>
      </c>
      <c r="AC219" s="93">
        <v>5.32312</v>
      </c>
      <c r="AD219" s="93">
        <v>0</v>
      </c>
      <c r="AE219" s="202"/>
    </row>
    <row r="220" spans="1:31" s="478" customFormat="1" ht="24">
      <c r="A220" s="380">
        <v>198</v>
      </c>
      <c r="B220" s="119" t="s">
        <v>338</v>
      </c>
      <c r="C220" s="108">
        <v>14</v>
      </c>
      <c r="D220" s="97">
        <f>E220+F220+G220+H220</f>
        <v>0.1</v>
      </c>
      <c r="E220" s="97">
        <v>0</v>
      </c>
      <c r="F220" s="107"/>
      <c r="G220" s="106"/>
      <c r="H220" s="97">
        <v>0.1</v>
      </c>
      <c r="I220" s="76" t="e">
        <f>E220+#REF!</f>
        <v>#REF!</v>
      </c>
      <c r="J220" s="76" t="e">
        <f>#REF!+#REF!+#REF!+#REF!+#REF!+#REF!</f>
        <v>#REF!</v>
      </c>
      <c r="K220" s="475">
        <v>42.6</v>
      </c>
      <c r="L220" s="475">
        <f>K220*0.85</f>
        <v>36.21</v>
      </c>
      <c r="M220" s="475"/>
      <c r="N220" s="475"/>
      <c r="O220" s="475">
        <v>150</v>
      </c>
      <c r="P220" s="101">
        <f>O220*0.5</f>
        <v>75</v>
      </c>
      <c r="Q220" s="108" t="s">
        <v>236</v>
      </c>
      <c r="R220" s="102" t="s">
        <v>881</v>
      </c>
      <c r="S220" s="104" t="s">
        <v>237</v>
      </c>
      <c r="T220" s="93" t="e">
        <f>(I220*K220*1000+I220*K220*1.8*1000)/100000</f>
        <v>#REF!</v>
      </c>
      <c r="U220" s="93" t="e">
        <f>M220*#REF!*1000*10000/1000000000+M220*#REF!*1000*10000/1000000000*1.8</f>
        <v>#REF!</v>
      </c>
      <c r="V220" s="93" t="e">
        <f>N220*#REF!*0.01+N220*#REF!*0.01*1.5</f>
        <v>#REF!</v>
      </c>
      <c r="W220" s="93" t="e">
        <f>O220*J220*0.01</f>
        <v>#REF!</v>
      </c>
      <c r="X220" s="93" t="e">
        <f>#REF!*P220*0.01</f>
        <v>#REF!</v>
      </c>
      <c r="Y220" s="97">
        <f t="shared" si="35"/>
        <v>0.11928000000000002</v>
      </c>
      <c r="Z220" s="101"/>
      <c r="AA220" s="101"/>
      <c r="AB220" s="101"/>
      <c r="AC220" s="109">
        <v>0.11928000000000002</v>
      </c>
      <c r="AD220" s="101"/>
      <c r="AE220" s="199"/>
    </row>
    <row r="221" spans="1:31" s="478" customFormat="1" ht="24">
      <c r="A221" s="380">
        <v>199</v>
      </c>
      <c r="B221" s="116" t="s">
        <v>339</v>
      </c>
      <c r="C221" s="108">
        <v>14</v>
      </c>
      <c r="D221" s="97">
        <f>E221+F221+G221+H221</f>
        <v>0.8</v>
      </c>
      <c r="E221" s="97">
        <v>0.8</v>
      </c>
      <c r="F221" s="107"/>
      <c r="G221" s="106"/>
      <c r="H221" s="97">
        <v>0</v>
      </c>
      <c r="I221" s="76" t="e">
        <f>E221+#REF!</f>
        <v>#REF!</v>
      </c>
      <c r="J221" s="76" t="e">
        <f>#REF!+#REF!+#REF!+#REF!+#REF!+#REF!</f>
        <v>#REF!</v>
      </c>
      <c r="K221" s="475">
        <v>34.1</v>
      </c>
      <c r="L221" s="475">
        <f>K221*0.85</f>
        <v>28.985</v>
      </c>
      <c r="M221" s="475"/>
      <c r="N221" s="475"/>
      <c r="O221" s="475">
        <v>150</v>
      </c>
      <c r="P221" s="101">
        <f>O221*0.5</f>
        <v>75</v>
      </c>
      <c r="Q221" s="108" t="s">
        <v>244</v>
      </c>
      <c r="R221" s="102" t="s">
        <v>876</v>
      </c>
      <c r="S221" s="104" t="s">
        <v>223</v>
      </c>
      <c r="T221" s="93" t="e">
        <f>(I221*K221*1000+I221*K221*1.8*1000)/100000</f>
        <v>#REF!</v>
      </c>
      <c r="U221" s="93" t="e">
        <f>M221*#REF!*1000*10000/1000000000+M221*#REF!*1000*10000/1000000000*1.8</f>
        <v>#REF!</v>
      </c>
      <c r="V221" s="93" t="e">
        <f>N221*#REF!*0.01+N221*#REF!*0.01*1.5</f>
        <v>#REF!</v>
      </c>
      <c r="W221" s="93" t="e">
        <f>O221*J221*0.01</f>
        <v>#REF!</v>
      </c>
      <c r="X221" s="93" t="e">
        <f>#REF!*P221*0.01</f>
        <v>#REF!</v>
      </c>
      <c r="Y221" s="97">
        <f t="shared" si="35"/>
        <v>0.76384</v>
      </c>
      <c r="Z221" s="108"/>
      <c r="AA221" s="108"/>
      <c r="AB221" s="108"/>
      <c r="AC221" s="109">
        <v>0.76384</v>
      </c>
      <c r="AD221" s="108"/>
      <c r="AE221" s="486"/>
    </row>
    <row r="222" spans="1:31" s="478" customFormat="1" ht="24">
      <c r="A222" s="380">
        <v>200</v>
      </c>
      <c r="B222" s="32" t="s">
        <v>340</v>
      </c>
      <c r="C222" s="108">
        <v>14</v>
      </c>
      <c r="D222" s="97">
        <f>E222+F222+G222+H222</f>
        <v>0.74</v>
      </c>
      <c r="E222" s="97">
        <v>0</v>
      </c>
      <c r="F222" s="97"/>
      <c r="G222" s="97"/>
      <c r="H222" s="97">
        <v>0.74</v>
      </c>
      <c r="I222" s="76" t="e">
        <f>E222+#REF!</f>
        <v>#REF!</v>
      </c>
      <c r="J222" s="76" t="e">
        <f>#REF!+#REF!+#REF!+#REF!+#REF!+#REF!</f>
        <v>#REF!</v>
      </c>
      <c r="K222" s="475">
        <v>46.86</v>
      </c>
      <c r="L222" s="475">
        <f>K222*0.85</f>
        <v>39.830999999999996</v>
      </c>
      <c r="M222" s="475"/>
      <c r="N222" s="475"/>
      <c r="O222" s="475">
        <v>600</v>
      </c>
      <c r="P222" s="101">
        <f>O222*0.5</f>
        <v>300</v>
      </c>
      <c r="Q222" s="101" t="s">
        <v>222</v>
      </c>
      <c r="R222" s="102" t="s">
        <v>897</v>
      </c>
      <c r="S222" s="103" t="s">
        <v>223</v>
      </c>
      <c r="T222" s="93" t="e">
        <f>(I222*K222*1000+I222*K222*2.7*1000)/100000</f>
        <v>#REF!</v>
      </c>
      <c r="U222" s="93" t="e">
        <f>M222*#REF!*1000*10000/1000000000+M222*#REF!*1000*10000/1000000000*2.7</f>
        <v>#REF!</v>
      </c>
      <c r="V222" s="93" t="e">
        <f>N222*#REF!*1000*10000/1000000000</f>
        <v>#REF!</v>
      </c>
      <c r="W222" s="93" t="e">
        <f>O222*J222*0.01</f>
        <v>#REF!</v>
      </c>
      <c r="X222" s="93" t="e">
        <f>#REF!*P222*0.01</f>
        <v>#REF!</v>
      </c>
      <c r="Y222" s="97">
        <f t="shared" si="35"/>
        <v>4.44</v>
      </c>
      <c r="Z222" s="108"/>
      <c r="AA222" s="108"/>
      <c r="AB222" s="108"/>
      <c r="AC222" s="109">
        <v>4.44</v>
      </c>
      <c r="AD222" s="108"/>
      <c r="AE222" s="486"/>
    </row>
    <row r="223" spans="1:31" s="479" customFormat="1" ht="24">
      <c r="A223" s="477" t="s">
        <v>149</v>
      </c>
      <c r="B223" s="73" t="s">
        <v>686</v>
      </c>
      <c r="C223" s="125"/>
      <c r="D223" s="93">
        <f>SUM(D224:D229)</f>
        <v>4.260000000000001</v>
      </c>
      <c r="E223" s="93">
        <v>4.17</v>
      </c>
      <c r="F223" s="93">
        <v>0</v>
      </c>
      <c r="G223" s="93">
        <v>0</v>
      </c>
      <c r="H223" s="93">
        <v>0.09</v>
      </c>
      <c r="I223" s="93" t="e">
        <f aca="true" t="shared" si="43" ref="I223:Y223">SUM(I224:I229)</f>
        <v>#REF!</v>
      </c>
      <c r="J223" s="93" t="e">
        <f t="shared" si="43"/>
        <v>#REF!</v>
      </c>
      <c r="K223" s="93">
        <f t="shared" si="43"/>
        <v>244.56</v>
      </c>
      <c r="L223" s="93">
        <f t="shared" si="43"/>
        <v>171.666</v>
      </c>
      <c r="M223" s="93">
        <f t="shared" si="43"/>
        <v>0</v>
      </c>
      <c r="N223" s="93">
        <f t="shared" si="43"/>
        <v>0</v>
      </c>
      <c r="O223" s="93">
        <f t="shared" si="43"/>
        <v>900</v>
      </c>
      <c r="P223" s="93">
        <f t="shared" si="43"/>
        <v>450</v>
      </c>
      <c r="Q223" s="93">
        <f t="shared" si="43"/>
        <v>0</v>
      </c>
      <c r="R223" s="115"/>
      <c r="S223" s="93">
        <f t="shared" si="43"/>
        <v>0</v>
      </c>
      <c r="T223" s="93" t="e">
        <f t="shared" si="43"/>
        <v>#REF!</v>
      </c>
      <c r="U223" s="93" t="e">
        <f t="shared" si="43"/>
        <v>#REF!</v>
      </c>
      <c r="V223" s="93" t="e">
        <f t="shared" si="43"/>
        <v>#REF!</v>
      </c>
      <c r="W223" s="93" t="e">
        <f t="shared" si="43"/>
        <v>#REF!</v>
      </c>
      <c r="X223" s="93" t="e">
        <f t="shared" si="43"/>
        <v>#REF!</v>
      </c>
      <c r="Y223" s="93">
        <f t="shared" si="43"/>
        <v>5.0298696000000005</v>
      </c>
      <c r="Z223" s="93">
        <v>0</v>
      </c>
      <c r="AA223" s="93">
        <v>0</v>
      </c>
      <c r="AB223" s="93">
        <v>0</v>
      </c>
      <c r="AC223" s="93">
        <v>5.0298696000000005</v>
      </c>
      <c r="AD223" s="93">
        <v>0</v>
      </c>
      <c r="AE223" s="487"/>
    </row>
    <row r="224" spans="1:31" s="478" customFormat="1" ht="48">
      <c r="A224" s="380">
        <v>201</v>
      </c>
      <c r="B224" s="119" t="s">
        <v>687</v>
      </c>
      <c r="C224" s="108">
        <v>15</v>
      </c>
      <c r="D224" s="97">
        <f aca="true" t="shared" si="44" ref="D224:D229">E224+F224+G224+H224</f>
        <v>0.08</v>
      </c>
      <c r="E224" s="97">
        <v>0.06</v>
      </c>
      <c r="F224" s="107"/>
      <c r="G224" s="106"/>
      <c r="H224" s="97">
        <v>0.02</v>
      </c>
      <c r="I224" s="76" t="e">
        <f>E224+#REF!</f>
        <v>#REF!</v>
      </c>
      <c r="J224" s="76" t="e">
        <f>#REF!+#REF!+#REF!+#REF!+#REF!+#REF!</f>
        <v>#REF!</v>
      </c>
      <c r="K224" s="475">
        <v>42.6</v>
      </c>
      <c r="L224" s="475">
        <f>K224*0.85</f>
        <v>36.21</v>
      </c>
      <c r="M224" s="475"/>
      <c r="N224" s="475"/>
      <c r="O224" s="475">
        <v>150</v>
      </c>
      <c r="P224" s="101">
        <f>O224*0.5</f>
        <v>75</v>
      </c>
      <c r="Q224" s="108" t="s">
        <v>236</v>
      </c>
      <c r="R224" s="102" t="s">
        <v>881</v>
      </c>
      <c r="S224" s="104" t="s">
        <v>237</v>
      </c>
      <c r="T224" s="93" t="e">
        <f aca="true" t="shared" si="45" ref="T224:T229">(I224*K224*1000+I224*K224*1.8*1000)/100000</f>
        <v>#REF!</v>
      </c>
      <c r="U224" s="93" t="e">
        <f>M224*#REF!*1000*10000/1000000000+M224*#REF!*1000*10000/1000000000*1.8</f>
        <v>#REF!</v>
      </c>
      <c r="V224" s="93" t="e">
        <f>N224*#REF!*0.01+N224*#REF!*0.01*1.5</f>
        <v>#REF!</v>
      </c>
      <c r="W224" s="93" t="e">
        <f>O224*J224*0.01</f>
        <v>#REF!</v>
      </c>
      <c r="X224" s="93" t="e">
        <f>#REF!*P224*0.01</f>
        <v>#REF!</v>
      </c>
      <c r="Y224" s="97">
        <f t="shared" si="35"/>
        <v>0.09542400000000001</v>
      </c>
      <c r="Z224" s="101"/>
      <c r="AA224" s="101"/>
      <c r="AB224" s="101"/>
      <c r="AC224" s="109">
        <v>0.09542400000000001</v>
      </c>
      <c r="AD224" s="101"/>
      <c r="AE224" s="199"/>
    </row>
    <row r="225" spans="1:31" s="478" customFormat="1" ht="24">
      <c r="A225" s="380">
        <v>202</v>
      </c>
      <c r="B225" s="102" t="s">
        <v>342</v>
      </c>
      <c r="C225" s="108">
        <v>15</v>
      </c>
      <c r="D225" s="97">
        <f t="shared" si="44"/>
        <v>0.02</v>
      </c>
      <c r="E225" s="97">
        <v>0.02</v>
      </c>
      <c r="F225" s="97"/>
      <c r="G225" s="97"/>
      <c r="H225" s="97">
        <v>0</v>
      </c>
      <c r="I225" s="76" t="e">
        <f>E225+#REF!</f>
        <v>#REF!</v>
      </c>
      <c r="J225" s="76" t="e">
        <f>#REF!+#REF!+#REF!+#REF!+#REF!+#REF!</f>
        <v>#REF!</v>
      </c>
      <c r="K225" s="475">
        <v>46.86</v>
      </c>
      <c r="L225" s="475">
        <f>K225*0.85</f>
        <v>39.830999999999996</v>
      </c>
      <c r="M225" s="475"/>
      <c r="N225" s="475"/>
      <c r="O225" s="475">
        <v>300</v>
      </c>
      <c r="P225" s="101">
        <f>O225*0.5</f>
        <v>150</v>
      </c>
      <c r="Q225" s="105" t="s">
        <v>42</v>
      </c>
      <c r="R225" s="102" t="s">
        <v>913</v>
      </c>
      <c r="S225" s="103" t="s">
        <v>223</v>
      </c>
      <c r="T225" s="93" t="e">
        <f t="shared" si="45"/>
        <v>#REF!</v>
      </c>
      <c r="U225" s="93" t="e">
        <f>M225*#REF!*1000*10000/1000000000+M225*#REF!*1000*10000/1000000000*1.8</f>
        <v>#REF!</v>
      </c>
      <c r="V225" s="93" t="e">
        <f>N225*#REF!*0.01+N225*#REF!*0.01*1.5</f>
        <v>#REF!</v>
      </c>
      <c r="W225" s="93" t="e">
        <f>O225*J225*0.01</f>
        <v>#REF!</v>
      </c>
      <c r="X225" s="93" t="e">
        <f>#REF!*P225*0.01</f>
        <v>#REF!</v>
      </c>
      <c r="Y225" s="97">
        <f t="shared" si="35"/>
        <v>0.026241599999999997</v>
      </c>
      <c r="Z225" s="101"/>
      <c r="AA225" s="101"/>
      <c r="AB225" s="101"/>
      <c r="AC225" s="109">
        <v>0.026241599999999997</v>
      </c>
      <c r="AD225" s="101"/>
      <c r="AE225" s="199"/>
    </row>
    <row r="226" spans="1:31" s="478" customFormat="1" ht="24">
      <c r="A226" s="380">
        <v>203</v>
      </c>
      <c r="B226" s="119" t="s">
        <v>343</v>
      </c>
      <c r="C226" s="108">
        <v>15</v>
      </c>
      <c r="D226" s="97">
        <f t="shared" si="44"/>
        <v>0.05</v>
      </c>
      <c r="E226" s="97">
        <v>0.05</v>
      </c>
      <c r="F226" s="101"/>
      <c r="G226" s="101"/>
      <c r="H226" s="97"/>
      <c r="I226" s="76" t="e">
        <f>E226+#REF!</f>
        <v>#REF!</v>
      </c>
      <c r="J226" s="76"/>
      <c r="K226" s="475">
        <v>42.6</v>
      </c>
      <c r="L226" s="475"/>
      <c r="M226" s="475"/>
      <c r="N226" s="475"/>
      <c r="O226" s="475"/>
      <c r="P226" s="101"/>
      <c r="Q226" s="108" t="s">
        <v>248</v>
      </c>
      <c r="R226" s="102" t="s">
        <v>894</v>
      </c>
      <c r="S226" s="103" t="s">
        <v>223</v>
      </c>
      <c r="T226" s="93" t="e">
        <f t="shared" si="45"/>
        <v>#REF!</v>
      </c>
      <c r="U226" s="93" t="e">
        <f>M226*#REF!*1000*10000/1000000000+M226*#REF!*1000*10000/1000000000*1.8</f>
        <v>#REF!</v>
      </c>
      <c r="V226" s="93"/>
      <c r="W226" s="93"/>
      <c r="X226" s="93"/>
      <c r="Y226" s="97">
        <f t="shared" si="35"/>
        <v>0.05964000000000001</v>
      </c>
      <c r="Z226" s="101"/>
      <c r="AA226" s="101"/>
      <c r="AB226" s="101"/>
      <c r="AC226" s="109">
        <v>0.05964000000000001</v>
      </c>
      <c r="AD226" s="101"/>
      <c r="AE226" s="199"/>
    </row>
    <row r="227" spans="1:31" s="478" customFormat="1" ht="24">
      <c r="A227" s="380">
        <v>204</v>
      </c>
      <c r="B227" s="102" t="s">
        <v>344</v>
      </c>
      <c r="C227" s="108">
        <v>15</v>
      </c>
      <c r="D227" s="97">
        <f t="shared" si="44"/>
        <v>0.04</v>
      </c>
      <c r="E227" s="97">
        <v>0</v>
      </c>
      <c r="F227" s="97"/>
      <c r="G227" s="97"/>
      <c r="H227" s="97">
        <v>0.04</v>
      </c>
      <c r="I227" s="76" t="e">
        <f>E227+#REF!</f>
        <v>#REF!</v>
      </c>
      <c r="J227" s="76" t="e">
        <f>#REF!+#REF!+#REF!+#REF!+#REF!+#REF!</f>
        <v>#REF!</v>
      </c>
      <c r="K227" s="475">
        <v>42.6</v>
      </c>
      <c r="L227" s="475">
        <f>K227*0.85</f>
        <v>36.21</v>
      </c>
      <c r="M227" s="475"/>
      <c r="N227" s="475"/>
      <c r="O227" s="475">
        <v>150</v>
      </c>
      <c r="P227" s="101">
        <f>O227*0.5</f>
        <v>75</v>
      </c>
      <c r="Q227" s="105" t="s">
        <v>251</v>
      </c>
      <c r="R227" s="102" t="s">
        <v>914</v>
      </c>
      <c r="S227" s="103" t="s">
        <v>223</v>
      </c>
      <c r="T227" s="93" t="e">
        <f t="shared" si="45"/>
        <v>#REF!</v>
      </c>
      <c r="U227" s="93" t="e">
        <f>M227*#REF!*1000*10000/1000000000+M227*#REF!*1000*10000/1000000000*1.8</f>
        <v>#REF!</v>
      </c>
      <c r="V227" s="93" t="e">
        <f>N227*#REF!*1000*10000/1000000000</f>
        <v>#REF!</v>
      </c>
      <c r="W227" s="93" t="e">
        <f>O227*J227*0.01</f>
        <v>#REF!</v>
      </c>
      <c r="X227" s="93" t="e">
        <f>#REF!*P227*0.01</f>
        <v>#REF!</v>
      </c>
      <c r="Y227" s="97">
        <f t="shared" si="35"/>
        <v>0.023856000000000002</v>
      </c>
      <c r="Z227" s="108"/>
      <c r="AA227" s="108"/>
      <c r="AB227" s="108"/>
      <c r="AC227" s="109">
        <v>0.023856000000000002</v>
      </c>
      <c r="AD227" s="108"/>
      <c r="AE227" s="486"/>
    </row>
    <row r="228" spans="1:31" s="478" customFormat="1" ht="24">
      <c r="A228" s="380">
        <v>205</v>
      </c>
      <c r="B228" s="126" t="s">
        <v>688</v>
      </c>
      <c r="C228" s="108">
        <v>15</v>
      </c>
      <c r="D228" s="97">
        <f t="shared" si="44"/>
        <v>4</v>
      </c>
      <c r="E228" s="97">
        <v>4</v>
      </c>
      <c r="F228" s="107"/>
      <c r="G228" s="106"/>
      <c r="H228" s="97">
        <v>0</v>
      </c>
      <c r="I228" s="76" t="e">
        <f>E228+#REF!</f>
        <v>#REF!</v>
      </c>
      <c r="J228" s="76" t="e">
        <f>#REF!+#REF!+#REF!+#REF!+#REF!+#REF!</f>
        <v>#REF!</v>
      </c>
      <c r="K228" s="475">
        <v>42.6</v>
      </c>
      <c r="L228" s="475">
        <f>K228*0.85</f>
        <v>36.21</v>
      </c>
      <c r="M228" s="475"/>
      <c r="N228" s="475"/>
      <c r="O228" s="475">
        <v>150</v>
      </c>
      <c r="P228" s="101">
        <f>O228*0.5</f>
        <v>75</v>
      </c>
      <c r="Q228" s="108" t="s">
        <v>254</v>
      </c>
      <c r="R228" s="102" t="s">
        <v>854</v>
      </c>
      <c r="S228" s="104" t="s">
        <v>223</v>
      </c>
      <c r="T228" s="93" t="e">
        <f t="shared" si="45"/>
        <v>#REF!</v>
      </c>
      <c r="U228" s="93" t="e">
        <f>M228*#REF!*1000*10000/1000000000+M228*#REF!*1000*10000/1000000000*1.8</f>
        <v>#REF!</v>
      </c>
      <c r="V228" s="93" t="e">
        <f>N228*#REF!*1000*10000/1000000000</f>
        <v>#REF!</v>
      </c>
      <c r="W228" s="93" t="e">
        <f>O228*J228*0.01</f>
        <v>#REF!</v>
      </c>
      <c r="X228" s="93" t="e">
        <f>#REF!*P228*0.01</f>
        <v>#REF!</v>
      </c>
      <c r="Y228" s="97">
        <f t="shared" si="35"/>
        <v>4.7712</v>
      </c>
      <c r="Z228" s="108"/>
      <c r="AA228" s="108"/>
      <c r="AB228" s="108"/>
      <c r="AC228" s="109">
        <v>4.7712</v>
      </c>
      <c r="AD228" s="108"/>
      <c r="AE228" s="486"/>
    </row>
    <row r="229" spans="1:31" s="478" customFormat="1" ht="24">
      <c r="A229" s="380">
        <v>206</v>
      </c>
      <c r="B229" s="102" t="s">
        <v>345</v>
      </c>
      <c r="C229" s="108">
        <v>15</v>
      </c>
      <c r="D229" s="97">
        <f t="shared" si="44"/>
        <v>0.07</v>
      </c>
      <c r="E229" s="97">
        <v>0.04</v>
      </c>
      <c r="F229" s="97"/>
      <c r="G229" s="97"/>
      <c r="H229" s="97">
        <v>0.03</v>
      </c>
      <c r="I229" s="76" t="e">
        <f>E229+#REF!</f>
        <v>#REF!</v>
      </c>
      <c r="J229" s="76" t="e">
        <f>#REF!+#REF!+#REF!+#REF!+#REF!+#REF!</f>
        <v>#REF!</v>
      </c>
      <c r="K229" s="475">
        <v>27.3</v>
      </c>
      <c r="L229" s="475">
        <f>K229*0.85</f>
        <v>23.205</v>
      </c>
      <c r="M229" s="475"/>
      <c r="N229" s="475"/>
      <c r="O229" s="475">
        <v>150</v>
      </c>
      <c r="P229" s="101">
        <f>O229*0.5</f>
        <v>75</v>
      </c>
      <c r="Q229" s="105" t="s">
        <v>256</v>
      </c>
      <c r="R229" s="102" t="s">
        <v>896</v>
      </c>
      <c r="S229" s="103" t="s">
        <v>223</v>
      </c>
      <c r="T229" s="93" t="e">
        <f t="shared" si="45"/>
        <v>#REF!</v>
      </c>
      <c r="U229" s="93" t="e">
        <f>M229*#REF!*1000*10000/1000000000+M229*#REF!*1000*10000/1000000000*1.8</f>
        <v>#REF!</v>
      </c>
      <c r="V229" s="93" t="e">
        <f>N229*#REF!*1000*10000/1000000000</f>
        <v>#REF!</v>
      </c>
      <c r="W229" s="93" t="e">
        <f>O229*J229*0.01</f>
        <v>#REF!</v>
      </c>
      <c r="X229" s="93" t="e">
        <f>#REF!*P229*0.01</f>
        <v>#REF!</v>
      </c>
      <c r="Y229" s="97">
        <f t="shared" si="35"/>
        <v>0.053508000000000014</v>
      </c>
      <c r="Z229" s="108"/>
      <c r="AA229" s="108"/>
      <c r="AB229" s="108"/>
      <c r="AC229" s="109">
        <v>0.053508000000000014</v>
      </c>
      <c r="AD229" s="108"/>
      <c r="AE229" s="486"/>
    </row>
    <row r="230" spans="1:31" s="479" customFormat="1" ht="12">
      <c r="A230" s="477" t="s">
        <v>336</v>
      </c>
      <c r="B230" s="123" t="s">
        <v>346</v>
      </c>
      <c r="C230" s="125"/>
      <c r="D230" s="93">
        <f>SUM(D231)</f>
        <v>0.6699999999999999</v>
      </c>
      <c r="E230" s="93">
        <v>0.6</v>
      </c>
      <c r="F230" s="93">
        <v>0</v>
      </c>
      <c r="G230" s="93">
        <v>0</v>
      </c>
      <c r="H230" s="93">
        <v>0.07</v>
      </c>
      <c r="I230" s="93" t="e">
        <f aca="true" t="shared" si="46" ref="I230:Y230">SUM(I231)</f>
        <v>#REF!</v>
      </c>
      <c r="J230" s="93" t="e">
        <f t="shared" si="46"/>
        <v>#REF!</v>
      </c>
      <c r="K230" s="93">
        <f t="shared" si="46"/>
        <v>46.86</v>
      </c>
      <c r="L230" s="93">
        <f t="shared" si="46"/>
        <v>39.830999999999996</v>
      </c>
      <c r="M230" s="93">
        <f t="shared" si="46"/>
        <v>0</v>
      </c>
      <c r="N230" s="93">
        <f t="shared" si="46"/>
        <v>0</v>
      </c>
      <c r="O230" s="93">
        <f t="shared" si="46"/>
        <v>300</v>
      </c>
      <c r="P230" s="93">
        <f t="shared" si="46"/>
        <v>150</v>
      </c>
      <c r="Q230" s="93">
        <f t="shared" si="46"/>
        <v>0</v>
      </c>
      <c r="R230" s="115"/>
      <c r="S230" s="93">
        <f t="shared" si="46"/>
        <v>0</v>
      </c>
      <c r="T230" s="93" t="e">
        <f t="shared" si="46"/>
        <v>#REF!</v>
      </c>
      <c r="U230" s="93" t="e">
        <f t="shared" si="46"/>
        <v>#REF!</v>
      </c>
      <c r="V230" s="93" t="e">
        <f t="shared" si="46"/>
        <v>#REF!</v>
      </c>
      <c r="W230" s="93" t="e">
        <f t="shared" si="46"/>
        <v>#REF!</v>
      </c>
      <c r="X230" s="93" t="e">
        <f t="shared" si="46"/>
        <v>#REF!</v>
      </c>
      <c r="Y230" s="93">
        <f t="shared" si="46"/>
        <v>0.7872480000000001</v>
      </c>
      <c r="Z230" s="93">
        <v>0</v>
      </c>
      <c r="AA230" s="93">
        <v>0</v>
      </c>
      <c r="AB230" s="93">
        <v>0</v>
      </c>
      <c r="AC230" s="93">
        <v>0.7872480000000001</v>
      </c>
      <c r="AD230" s="93">
        <v>0</v>
      </c>
      <c r="AE230" s="487"/>
    </row>
    <row r="231" spans="1:31" s="478" customFormat="1" ht="36">
      <c r="A231" s="380">
        <v>207</v>
      </c>
      <c r="B231" s="126" t="s">
        <v>347</v>
      </c>
      <c r="C231" s="127">
        <v>16</v>
      </c>
      <c r="D231" s="97">
        <f>E231+F231+G231+H231</f>
        <v>0.6699999999999999</v>
      </c>
      <c r="E231" s="97">
        <v>0.6</v>
      </c>
      <c r="F231" s="107"/>
      <c r="G231" s="106"/>
      <c r="H231" s="97">
        <v>0.07</v>
      </c>
      <c r="I231" s="76" t="e">
        <f>E231+#REF!</f>
        <v>#REF!</v>
      </c>
      <c r="J231" s="76" t="e">
        <f>#REF!+#REF!+#REF!+#REF!+#REF!+#REF!</f>
        <v>#REF!</v>
      </c>
      <c r="K231" s="475">
        <v>46.86</v>
      </c>
      <c r="L231" s="475">
        <f>K231*0.85</f>
        <v>39.830999999999996</v>
      </c>
      <c r="M231" s="475"/>
      <c r="N231" s="475"/>
      <c r="O231" s="475">
        <v>300</v>
      </c>
      <c r="P231" s="101">
        <f>O231*0.5</f>
        <v>150</v>
      </c>
      <c r="Q231" s="108" t="s">
        <v>247</v>
      </c>
      <c r="R231" s="102" t="s">
        <v>901</v>
      </c>
      <c r="S231" s="104" t="s">
        <v>223</v>
      </c>
      <c r="T231" s="93" t="e">
        <f>(I231*K231*1000+I231*K231*1.8*1000)/100000</f>
        <v>#REF!</v>
      </c>
      <c r="U231" s="93" t="e">
        <f>M231*#REF!*1000*10000/1000000000+M231*#REF!*1000*10000/1000000000*1.8</f>
        <v>#REF!</v>
      </c>
      <c r="V231" s="93" t="e">
        <f>N231*#REF!*0.01+N231*#REF!*0.01*1.5</f>
        <v>#REF!</v>
      </c>
      <c r="W231" s="93" t="e">
        <f>O231*J231*0.01</f>
        <v>#REF!</v>
      </c>
      <c r="X231" s="93" t="e">
        <f>#REF!*P231*0.01</f>
        <v>#REF!</v>
      </c>
      <c r="Y231" s="97">
        <f t="shared" si="35"/>
        <v>0.7872480000000001</v>
      </c>
      <c r="Z231" s="108"/>
      <c r="AA231" s="108"/>
      <c r="AB231" s="108"/>
      <c r="AC231" s="109">
        <v>0.7872480000000001</v>
      </c>
      <c r="AD231" s="108"/>
      <c r="AE231" s="260" t="s">
        <v>1534</v>
      </c>
    </row>
    <row r="232" spans="1:31" s="479" customFormat="1" ht="12">
      <c r="A232" s="477" t="s">
        <v>337</v>
      </c>
      <c r="B232" s="121" t="s">
        <v>121</v>
      </c>
      <c r="C232" s="128"/>
      <c r="D232" s="93">
        <f>D233</f>
        <v>0.25</v>
      </c>
      <c r="E232" s="93">
        <v>0.23</v>
      </c>
      <c r="F232" s="93">
        <v>0</v>
      </c>
      <c r="G232" s="93">
        <v>0</v>
      </c>
      <c r="H232" s="93">
        <v>0.02</v>
      </c>
      <c r="I232" s="93" t="e">
        <f aca="true" t="shared" si="47" ref="I232:Y232">I233</f>
        <v>#REF!</v>
      </c>
      <c r="J232" s="93" t="e">
        <f t="shared" si="47"/>
        <v>#REF!</v>
      </c>
      <c r="K232" s="93">
        <f t="shared" si="47"/>
        <v>34.1</v>
      </c>
      <c r="L232" s="93">
        <f t="shared" si="47"/>
        <v>28.985</v>
      </c>
      <c r="M232" s="93">
        <f t="shared" si="47"/>
        <v>0</v>
      </c>
      <c r="N232" s="93">
        <f t="shared" si="47"/>
        <v>0</v>
      </c>
      <c r="O232" s="93">
        <f t="shared" si="47"/>
        <v>150</v>
      </c>
      <c r="P232" s="93">
        <f t="shared" si="47"/>
        <v>75</v>
      </c>
      <c r="Q232" s="93" t="str">
        <f t="shared" si="47"/>
        <v>Việt Xuyên</v>
      </c>
      <c r="R232" s="115"/>
      <c r="S232" s="93" t="str">
        <f t="shared" si="47"/>
        <v>Bổ sung</v>
      </c>
      <c r="T232" s="93" t="e">
        <f t="shared" si="47"/>
        <v>#REF!</v>
      </c>
      <c r="U232" s="93" t="e">
        <f t="shared" si="47"/>
        <v>#REF!</v>
      </c>
      <c r="V232" s="93" t="e">
        <f t="shared" si="47"/>
        <v>#REF!</v>
      </c>
      <c r="W232" s="93" t="e">
        <f t="shared" si="47"/>
        <v>#REF!</v>
      </c>
      <c r="X232" s="93" t="e">
        <f t="shared" si="47"/>
        <v>#REF!</v>
      </c>
      <c r="Y232" s="93">
        <f t="shared" si="47"/>
        <v>0.21960400000000002</v>
      </c>
      <c r="Z232" s="93">
        <v>0</v>
      </c>
      <c r="AA232" s="93">
        <v>0</v>
      </c>
      <c r="AB232" s="93">
        <v>0</v>
      </c>
      <c r="AC232" s="93">
        <v>0.21960400000000002</v>
      </c>
      <c r="AD232" s="93">
        <v>0</v>
      </c>
      <c r="AE232" s="487"/>
    </row>
    <row r="233" spans="1:31" s="478" customFormat="1" ht="24">
      <c r="A233" s="380">
        <v>208</v>
      </c>
      <c r="B233" s="129" t="s">
        <v>348</v>
      </c>
      <c r="C233" s="111">
        <v>17</v>
      </c>
      <c r="D233" s="97">
        <f>E233+F233+G233+H233</f>
        <v>0.25</v>
      </c>
      <c r="E233" s="97">
        <v>0.23</v>
      </c>
      <c r="F233" s="111"/>
      <c r="G233" s="111"/>
      <c r="H233" s="97">
        <v>0.02</v>
      </c>
      <c r="I233" s="76" t="e">
        <f>E233+#REF!</f>
        <v>#REF!</v>
      </c>
      <c r="J233" s="76" t="e">
        <f>#REF!+#REF!+#REF!+#REF!+#REF!+#REF!</f>
        <v>#REF!</v>
      </c>
      <c r="K233" s="475">
        <v>34.1</v>
      </c>
      <c r="L233" s="475">
        <f>K233*0.85</f>
        <v>28.985</v>
      </c>
      <c r="M233" s="475"/>
      <c r="N233" s="475"/>
      <c r="O233" s="475">
        <v>150</v>
      </c>
      <c r="P233" s="101">
        <f>O233*0.5</f>
        <v>75</v>
      </c>
      <c r="Q233" s="111" t="s">
        <v>260</v>
      </c>
      <c r="R233" s="102" t="s">
        <v>871</v>
      </c>
      <c r="S233" s="112" t="s">
        <v>223</v>
      </c>
      <c r="T233" s="93" t="e">
        <f>(I233*K233*1000+I233*K233*1.8*1000)/100000</f>
        <v>#REF!</v>
      </c>
      <c r="U233" s="93" t="e">
        <f>M233*#REF!*1000*10000/1000000000+M233*#REF!*1000*10000/1000000000*1.8</f>
        <v>#REF!</v>
      </c>
      <c r="V233" s="93" t="e">
        <f>N233*#REF!*1000*10000/1000000000</f>
        <v>#REF!</v>
      </c>
      <c r="W233" s="93" t="e">
        <f>O233*J233*0.01</f>
        <v>#REF!</v>
      </c>
      <c r="X233" s="93" t="e">
        <f>#REF!*P233*0.01</f>
        <v>#REF!</v>
      </c>
      <c r="Y233" s="97">
        <f t="shared" si="35"/>
        <v>0.21960400000000002</v>
      </c>
      <c r="Z233" s="108"/>
      <c r="AA233" s="108"/>
      <c r="AB233" s="108"/>
      <c r="AC233" s="109">
        <v>0.21960400000000002</v>
      </c>
      <c r="AD233" s="108"/>
      <c r="AE233" s="486"/>
    </row>
    <row r="234" spans="1:31" s="479" customFormat="1" ht="24">
      <c r="A234" s="477" t="s">
        <v>341</v>
      </c>
      <c r="B234" s="113" t="s">
        <v>689</v>
      </c>
      <c r="C234" s="130"/>
      <c r="D234" s="93">
        <f>SUM(D235:D237)</f>
        <v>0.5</v>
      </c>
      <c r="E234" s="93">
        <v>0.2</v>
      </c>
      <c r="F234" s="93">
        <v>0</v>
      </c>
      <c r="G234" s="93">
        <v>0</v>
      </c>
      <c r="H234" s="93">
        <v>0.3</v>
      </c>
      <c r="I234" s="93" t="e">
        <f aca="true" t="shared" si="48" ref="I234:Y234">SUM(I235:I237)</f>
        <v>#REF!</v>
      </c>
      <c r="J234" s="93" t="e">
        <f t="shared" si="48"/>
        <v>#REF!</v>
      </c>
      <c r="K234" s="93">
        <f t="shared" si="48"/>
        <v>132.06</v>
      </c>
      <c r="L234" s="93">
        <f t="shared" si="48"/>
        <v>112.251</v>
      </c>
      <c r="M234" s="93">
        <f t="shared" si="48"/>
        <v>0</v>
      </c>
      <c r="N234" s="93">
        <f t="shared" si="48"/>
        <v>0</v>
      </c>
      <c r="O234" s="93">
        <f t="shared" si="48"/>
        <v>600</v>
      </c>
      <c r="P234" s="93">
        <f t="shared" si="48"/>
        <v>300</v>
      </c>
      <c r="Q234" s="93">
        <f t="shared" si="48"/>
        <v>0</v>
      </c>
      <c r="R234" s="115"/>
      <c r="S234" s="93">
        <f t="shared" si="48"/>
        <v>0</v>
      </c>
      <c r="T234" s="93" t="e">
        <f t="shared" si="48"/>
        <v>#REF!</v>
      </c>
      <c r="U234" s="93" t="e">
        <f t="shared" si="48"/>
        <v>#REF!</v>
      </c>
      <c r="V234" s="93" t="e">
        <f t="shared" si="48"/>
        <v>#REF!</v>
      </c>
      <c r="W234" s="93" t="e">
        <f t="shared" si="48"/>
        <v>#REF!</v>
      </c>
      <c r="X234" s="93" t="e">
        <f t="shared" si="48"/>
        <v>#REF!</v>
      </c>
      <c r="Y234" s="93">
        <f t="shared" si="48"/>
        <v>0.6321840000000001</v>
      </c>
      <c r="Z234" s="93">
        <v>0</v>
      </c>
      <c r="AA234" s="93">
        <v>0</v>
      </c>
      <c r="AB234" s="93">
        <v>0</v>
      </c>
      <c r="AC234" s="93">
        <v>0.6321840000000001</v>
      </c>
      <c r="AD234" s="93">
        <v>0</v>
      </c>
      <c r="AE234" s="487"/>
    </row>
    <row r="235" spans="1:31" s="474" customFormat="1" ht="24">
      <c r="A235" s="380">
        <v>209</v>
      </c>
      <c r="B235" s="32" t="s">
        <v>349</v>
      </c>
      <c r="C235" s="101">
        <v>18</v>
      </c>
      <c r="D235" s="97">
        <f>E235+F235+G235+H235</f>
        <v>0.3</v>
      </c>
      <c r="E235" s="97">
        <v>0</v>
      </c>
      <c r="F235" s="109"/>
      <c r="G235" s="109"/>
      <c r="H235" s="97">
        <v>0.3</v>
      </c>
      <c r="I235" s="76" t="e">
        <f>E235+#REF!</f>
        <v>#REF!</v>
      </c>
      <c r="J235" s="76" t="e">
        <f>#REF!+#REF!+#REF!+#REF!+#REF!+#REF!</f>
        <v>#REF!</v>
      </c>
      <c r="K235" s="475">
        <v>46.86</v>
      </c>
      <c r="L235" s="475">
        <f>K235*0.85</f>
        <v>39.830999999999996</v>
      </c>
      <c r="M235" s="475"/>
      <c r="N235" s="475"/>
      <c r="O235" s="475">
        <v>300</v>
      </c>
      <c r="P235" s="101">
        <f>O235*0.5</f>
        <v>150</v>
      </c>
      <c r="Q235" s="103" t="s">
        <v>229</v>
      </c>
      <c r="R235" s="102" t="s">
        <v>886</v>
      </c>
      <c r="S235" s="103" t="s">
        <v>223</v>
      </c>
      <c r="T235" s="93" t="e">
        <f>(I235*K235*1000+I235*K235*1.8*1000)/100000</f>
        <v>#REF!</v>
      </c>
      <c r="U235" s="93" t="e">
        <f>M235*#REF!*1000*10000/1000000000+M235*#REF!*1000*10000/1000000000*1.8</f>
        <v>#REF!</v>
      </c>
      <c r="V235" s="93" t="e">
        <f>N235*#REF!*0.01+N235*#REF!*0.01*1.5</f>
        <v>#REF!</v>
      </c>
      <c r="W235" s="93" t="e">
        <f>O235*J235*0.01</f>
        <v>#REF!</v>
      </c>
      <c r="X235" s="93" t="e">
        <f>#REF!*P235*0.01</f>
        <v>#REF!</v>
      </c>
      <c r="Y235" s="97">
        <f t="shared" si="35"/>
        <v>0.39362400000000003</v>
      </c>
      <c r="Z235" s="101"/>
      <c r="AA235" s="101"/>
      <c r="AB235" s="101"/>
      <c r="AC235" s="109">
        <v>0.39362400000000003</v>
      </c>
      <c r="AD235" s="101"/>
      <c r="AE235" s="199"/>
    </row>
    <row r="236" spans="1:31" s="474" customFormat="1" ht="24">
      <c r="A236" s="380">
        <v>210</v>
      </c>
      <c r="B236" s="119" t="s">
        <v>350</v>
      </c>
      <c r="C236" s="101">
        <v>18</v>
      </c>
      <c r="D236" s="97">
        <f>E236+F236+G236+H236</f>
        <v>0.1</v>
      </c>
      <c r="E236" s="97">
        <v>0.1</v>
      </c>
      <c r="F236" s="107"/>
      <c r="G236" s="106"/>
      <c r="H236" s="97">
        <v>0</v>
      </c>
      <c r="I236" s="76" t="e">
        <f>E236+#REF!</f>
        <v>#REF!</v>
      </c>
      <c r="J236" s="76" t="e">
        <f>#REF!+#REF!+#REF!+#REF!+#REF!+#REF!</f>
        <v>#REF!</v>
      </c>
      <c r="K236" s="475">
        <v>42.6</v>
      </c>
      <c r="L236" s="475">
        <f>K236*0.85</f>
        <v>36.21</v>
      </c>
      <c r="M236" s="475"/>
      <c r="N236" s="475"/>
      <c r="O236" s="475">
        <v>150</v>
      </c>
      <c r="P236" s="101">
        <f>O236*0.5</f>
        <v>75</v>
      </c>
      <c r="Q236" s="108" t="s">
        <v>232</v>
      </c>
      <c r="R236" s="102" t="s">
        <v>887</v>
      </c>
      <c r="S236" s="104" t="s">
        <v>223</v>
      </c>
      <c r="T236" s="93" t="e">
        <f>(I236*K236*1000+I236*K236*1.8*1000)/100000</f>
        <v>#REF!</v>
      </c>
      <c r="U236" s="93" t="e">
        <f>M236*#REF!*1000*10000/1000000000+M236*#REF!*1000*10000/1000000000*1.8</f>
        <v>#REF!</v>
      </c>
      <c r="V236" s="93" t="e">
        <f>N236*#REF!*0.01+N236*#REF!*0.01*1.5</f>
        <v>#REF!</v>
      </c>
      <c r="W236" s="93" t="e">
        <f>O236*J236*0.01</f>
        <v>#REF!</v>
      </c>
      <c r="X236" s="93" t="e">
        <f>#REF!*P236*0.01</f>
        <v>#REF!</v>
      </c>
      <c r="Y236" s="97">
        <f t="shared" si="35"/>
        <v>0.11928000000000002</v>
      </c>
      <c r="Z236" s="101"/>
      <c r="AA236" s="101"/>
      <c r="AB236" s="101"/>
      <c r="AC236" s="109">
        <v>0.11928000000000002</v>
      </c>
      <c r="AD236" s="101"/>
      <c r="AE236" s="199"/>
    </row>
    <row r="237" spans="1:31" s="474" customFormat="1" ht="24">
      <c r="A237" s="380">
        <v>211</v>
      </c>
      <c r="B237" s="119" t="s">
        <v>351</v>
      </c>
      <c r="C237" s="101">
        <v>18</v>
      </c>
      <c r="D237" s="97">
        <f>E237+F237+G237+H237</f>
        <v>0.1</v>
      </c>
      <c r="E237" s="97">
        <v>0.1</v>
      </c>
      <c r="F237" s="107"/>
      <c r="G237" s="106"/>
      <c r="H237" s="97">
        <v>0</v>
      </c>
      <c r="I237" s="76" t="e">
        <f>E237+#REF!</f>
        <v>#REF!</v>
      </c>
      <c r="J237" s="76" t="e">
        <f>#REF!+#REF!+#REF!+#REF!+#REF!+#REF!</f>
        <v>#REF!</v>
      </c>
      <c r="K237" s="475">
        <v>42.6</v>
      </c>
      <c r="L237" s="475">
        <f>K237*0.85</f>
        <v>36.21</v>
      </c>
      <c r="M237" s="475"/>
      <c r="N237" s="475"/>
      <c r="O237" s="475">
        <v>150</v>
      </c>
      <c r="P237" s="101">
        <f>O237*0.5</f>
        <v>75</v>
      </c>
      <c r="Q237" s="108" t="s">
        <v>232</v>
      </c>
      <c r="R237" s="102" t="s">
        <v>887</v>
      </c>
      <c r="S237" s="104" t="s">
        <v>223</v>
      </c>
      <c r="T237" s="93" t="e">
        <f>(I237*K237*1000+I237*K237*1.8*1000)/100000</f>
        <v>#REF!</v>
      </c>
      <c r="U237" s="93" t="e">
        <f>M237*#REF!*1000*10000/1000000000+M237*#REF!*1000*10000/1000000000*1.8</f>
        <v>#REF!</v>
      </c>
      <c r="V237" s="93" t="e">
        <f>N237*#REF!*0.01+N237*#REF!*0.01*1.5</f>
        <v>#REF!</v>
      </c>
      <c r="W237" s="93" t="e">
        <f>O237*J237*0.01</f>
        <v>#REF!</v>
      </c>
      <c r="X237" s="93" t="e">
        <f>#REF!*P237*0.01</f>
        <v>#REF!</v>
      </c>
      <c r="Y237" s="97">
        <f t="shared" si="35"/>
        <v>0.11928000000000002</v>
      </c>
      <c r="Z237" s="101"/>
      <c r="AA237" s="101"/>
      <c r="AB237" s="101"/>
      <c r="AC237" s="109">
        <v>0.11928000000000002</v>
      </c>
      <c r="AD237" s="101"/>
      <c r="AE237" s="199"/>
    </row>
    <row r="238" spans="1:31" s="473" customFormat="1" ht="12.75" thickBot="1">
      <c r="A238" s="480"/>
      <c r="B238" s="482" t="s">
        <v>5</v>
      </c>
      <c r="C238" s="481"/>
      <c r="D238" s="131">
        <f>D234+D230+D223+D206+D186+D138+D14+D219+D122+D126+D130+D134+D232+D11</f>
        <v>275.92</v>
      </c>
      <c r="E238" s="131">
        <f aca="true" t="shared" si="49" ref="E238:AD238">E234+E230+E223+E206+E186+E138+E14+E219+E122+E126+E130+E134+E232+E11</f>
        <v>175.71000000000004</v>
      </c>
      <c r="F238" s="131">
        <f t="shared" si="49"/>
        <v>0.35</v>
      </c>
      <c r="G238" s="131">
        <f t="shared" si="49"/>
        <v>0</v>
      </c>
      <c r="H238" s="131">
        <f t="shared" si="49"/>
        <v>99.85999999999997</v>
      </c>
      <c r="I238" s="131" t="e">
        <f t="shared" si="49"/>
        <v>#REF!</v>
      </c>
      <c r="J238" s="131" t="e">
        <f t="shared" si="49"/>
        <v>#REF!</v>
      </c>
      <c r="K238" s="131">
        <f t="shared" si="49"/>
        <v>8348.699999999997</v>
      </c>
      <c r="L238" s="131">
        <f t="shared" si="49"/>
        <v>7031.200000000002</v>
      </c>
      <c r="M238" s="131">
        <f t="shared" si="49"/>
        <v>428.65000000000003</v>
      </c>
      <c r="N238" s="131">
        <f t="shared" si="49"/>
        <v>18.3</v>
      </c>
      <c r="O238" s="131">
        <f t="shared" si="49"/>
        <v>42500</v>
      </c>
      <c r="P238" s="131">
        <f t="shared" si="49"/>
        <v>21175</v>
      </c>
      <c r="Q238" s="131" t="e">
        <f t="shared" si="49"/>
        <v>#VALUE!</v>
      </c>
      <c r="R238" s="484"/>
      <c r="S238" s="131" t="e">
        <f t="shared" si="49"/>
        <v>#VALUE!</v>
      </c>
      <c r="T238" s="131" t="e">
        <f t="shared" si="49"/>
        <v>#REF!</v>
      </c>
      <c r="U238" s="131" t="e">
        <f t="shared" si="49"/>
        <v>#REF!</v>
      </c>
      <c r="V238" s="131" t="e">
        <f t="shared" si="49"/>
        <v>#REF!</v>
      </c>
      <c r="W238" s="131" t="e">
        <f t="shared" si="49"/>
        <v>#REF!</v>
      </c>
      <c r="X238" s="131" t="e">
        <f t="shared" si="49"/>
        <v>#REF!</v>
      </c>
      <c r="Y238" s="131">
        <f t="shared" si="49"/>
        <v>437.38434299999994</v>
      </c>
      <c r="Z238" s="131">
        <f t="shared" si="49"/>
        <v>66.27132</v>
      </c>
      <c r="AA238" s="131">
        <f t="shared" si="49"/>
        <v>206.7376</v>
      </c>
      <c r="AB238" s="131">
        <f t="shared" si="49"/>
        <v>117.19142340000002</v>
      </c>
      <c r="AC238" s="131">
        <f t="shared" si="49"/>
        <v>47.183999599999986</v>
      </c>
      <c r="AD238" s="131">
        <f t="shared" si="49"/>
        <v>0</v>
      </c>
      <c r="AE238" s="488"/>
    </row>
    <row r="239" ht="15.75" thickTop="1">
      <c r="D239" s="29"/>
    </row>
    <row r="240" spans="1:31" ht="20.25" customHeight="1">
      <c r="A240" s="629" t="s">
        <v>1842</v>
      </c>
      <c r="B240" s="629"/>
      <c r="C240" s="629"/>
      <c r="D240" s="629"/>
      <c r="E240" s="629"/>
      <c r="F240" s="629"/>
      <c r="G240" s="629"/>
      <c r="H240" s="629"/>
      <c r="I240" s="629"/>
      <c r="J240" s="629"/>
      <c r="K240" s="629"/>
      <c r="L240" s="629"/>
      <c r="M240" s="629"/>
      <c r="N240" s="629"/>
      <c r="O240" s="629"/>
      <c r="P240" s="629"/>
      <c r="Q240" s="629"/>
      <c r="R240" s="629"/>
      <c r="S240" s="629"/>
      <c r="T240" s="629"/>
      <c r="U240" s="629"/>
      <c r="V240" s="629"/>
      <c r="W240" s="629"/>
      <c r="X240" s="629"/>
      <c r="Y240" s="629"/>
      <c r="Z240" s="629"/>
      <c r="AA240" s="629"/>
      <c r="AB240" s="629"/>
      <c r="AC240" s="629"/>
      <c r="AD240" s="629"/>
      <c r="AE240" s="629"/>
    </row>
    <row r="241" ht="15">
      <c r="D241" s="29"/>
    </row>
  </sheetData>
  <sheetProtection/>
  <mergeCells count="28">
    <mergeCell ref="R1:AE1"/>
    <mergeCell ref="R2:AE2"/>
    <mergeCell ref="A1:F1"/>
    <mergeCell ref="A2:F2"/>
    <mergeCell ref="Y20:Y21"/>
    <mergeCell ref="AA20:AA21"/>
    <mergeCell ref="A20:A21"/>
    <mergeCell ref="B20:B21"/>
    <mergeCell ref="A4:AE4"/>
    <mergeCell ref="A5:AE5"/>
    <mergeCell ref="A6:AE6"/>
    <mergeCell ref="Y7:Y9"/>
    <mergeCell ref="Z7:AD7"/>
    <mergeCell ref="AE7:AE9"/>
    <mergeCell ref="A12:A13"/>
    <mergeCell ref="B12:B13"/>
    <mergeCell ref="Y12:Y13"/>
    <mergeCell ref="AA12:AA13"/>
    <mergeCell ref="A240:AE240"/>
    <mergeCell ref="Q7:Q9"/>
    <mergeCell ref="K8:L8"/>
    <mergeCell ref="A7:A9"/>
    <mergeCell ref="B7:B9"/>
    <mergeCell ref="D7:D9"/>
    <mergeCell ref="E7:I7"/>
    <mergeCell ref="K7:P7"/>
    <mergeCell ref="R7:R9"/>
    <mergeCell ref="S7:S9"/>
  </mergeCells>
  <printOptions/>
  <pageMargins left="0.29" right="0.31" top="0.33" bottom="0.43" header="0.27" footer="0.15748031496063"/>
  <pageSetup horizontalDpi="600" verticalDpi="600" orientation="landscape" paperSize="9"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AX256"/>
  <sheetViews>
    <sheetView zoomScale="115" zoomScaleNormal="115" zoomScalePageLayoutView="0" workbookViewId="0" topLeftCell="A242">
      <selection activeCell="A251" sqref="A251:O251"/>
    </sheetView>
  </sheetViews>
  <sheetFormatPr defaultColWidth="9.140625" defaultRowHeight="12.75"/>
  <cols>
    <col min="1" max="1" width="3.57421875" style="498" customWidth="1"/>
    <col min="2" max="2" width="23.7109375" style="506" customWidth="1"/>
    <col min="3" max="3" width="7.28125" style="498" customWidth="1"/>
    <col min="4" max="5" width="5.28125" style="498" customWidth="1"/>
    <col min="6" max="6" width="5.00390625" style="498" customWidth="1"/>
    <col min="7" max="7" width="5.28125" style="498" customWidth="1"/>
    <col min="8" max="8" width="25.140625" style="506" customWidth="1"/>
    <col min="9" max="9" width="7.8515625" style="498" customWidth="1"/>
    <col min="10" max="10" width="5.00390625" style="498" customWidth="1"/>
    <col min="11" max="11" width="5.421875" style="498" customWidth="1"/>
    <col min="12" max="12" width="5.57421875" style="498" customWidth="1"/>
    <col min="13" max="13" width="4.8515625" style="498" customWidth="1"/>
    <col min="14" max="14" width="6.00390625" style="498" customWidth="1"/>
    <col min="15" max="15" width="29.8515625" style="506" customWidth="1"/>
    <col min="16" max="16384" width="9.140625" style="498" customWidth="1"/>
  </cols>
  <sheetData>
    <row r="1" spans="1:15" ht="18" customHeight="1">
      <c r="A1" s="610" t="s">
        <v>1806</v>
      </c>
      <c r="B1" s="610"/>
      <c r="C1" s="610"/>
      <c r="D1" s="610"/>
      <c r="E1" s="610"/>
      <c r="F1" s="610"/>
      <c r="I1" s="670" t="s">
        <v>1807</v>
      </c>
      <c r="J1" s="670"/>
      <c r="K1" s="670"/>
      <c r="L1" s="670"/>
      <c r="M1" s="670"/>
      <c r="N1" s="670"/>
      <c r="O1" s="670"/>
    </row>
    <row r="2" spans="1:15" ht="18" customHeight="1">
      <c r="A2" s="611" t="s">
        <v>1810</v>
      </c>
      <c r="B2" s="611"/>
      <c r="C2" s="611"/>
      <c r="D2" s="611"/>
      <c r="E2" s="611"/>
      <c r="F2" s="611"/>
      <c r="I2" s="670" t="s">
        <v>1808</v>
      </c>
      <c r="J2" s="670"/>
      <c r="K2" s="670"/>
      <c r="L2" s="670"/>
      <c r="M2" s="670"/>
      <c r="N2" s="670"/>
      <c r="O2" s="670"/>
    </row>
    <row r="4" spans="1:50" s="383" customFormat="1" ht="15.75">
      <c r="A4" s="607" t="s">
        <v>1832</v>
      </c>
      <c r="B4" s="607"/>
      <c r="C4" s="607"/>
      <c r="D4" s="607"/>
      <c r="E4" s="607"/>
      <c r="F4" s="607"/>
      <c r="G4" s="607"/>
      <c r="H4" s="607"/>
      <c r="I4" s="607"/>
      <c r="J4" s="607"/>
      <c r="K4" s="607"/>
      <c r="L4" s="607"/>
      <c r="M4" s="607"/>
      <c r="N4" s="607"/>
      <c r="O4" s="607"/>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s="383" customFormat="1" ht="15.75">
      <c r="A5" s="11"/>
      <c r="B5" s="607" t="s">
        <v>1818</v>
      </c>
      <c r="C5" s="607"/>
      <c r="D5" s="607"/>
      <c r="E5" s="607"/>
      <c r="F5" s="607"/>
      <c r="G5" s="607"/>
      <c r="H5" s="607"/>
      <c r="I5" s="607"/>
      <c r="J5" s="607"/>
      <c r="K5" s="607"/>
      <c r="L5" s="607"/>
      <c r="M5" s="607"/>
      <c r="N5" s="607"/>
      <c r="O5" s="607"/>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s="383" customFormat="1" ht="15" customHeight="1" thickBot="1">
      <c r="A6" s="658" t="s">
        <v>1819</v>
      </c>
      <c r="B6" s="658"/>
      <c r="C6" s="658"/>
      <c r="D6" s="658"/>
      <c r="E6" s="658"/>
      <c r="F6" s="658"/>
      <c r="G6" s="658"/>
      <c r="H6" s="658"/>
      <c r="I6" s="658"/>
      <c r="J6" s="658"/>
      <c r="K6" s="658"/>
      <c r="L6" s="658"/>
      <c r="M6" s="658"/>
      <c r="N6" s="658"/>
      <c r="O6" s="658"/>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15" s="474" customFormat="1" ht="19.5" customHeight="1" thickTop="1">
      <c r="A7" s="675" t="s">
        <v>0</v>
      </c>
      <c r="B7" s="677" t="s">
        <v>35</v>
      </c>
      <c r="C7" s="677" t="s">
        <v>14</v>
      </c>
      <c r="D7" s="667" t="s">
        <v>40</v>
      </c>
      <c r="E7" s="667"/>
      <c r="F7" s="667"/>
      <c r="G7" s="667"/>
      <c r="H7" s="677" t="s">
        <v>706</v>
      </c>
      <c r="I7" s="667" t="s">
        <v>38</v>
      </c>
      <c r="J7" s="669" t="s">
        <v>41</v>
      </c>
      <c r="K7" s="669"/>
      <c r="L7" s="669"/>
      <c r="M7" s="669"/>
      <c r="N7" s="669"/>
      <c r="O7" s="673" t="s">
        <v>4</v>
      </c>
    </row>
    <row r="8" spans="1:15" s="474" customFormat="1" ht="78" customHeight="1">
      <c r="A8" s="676"/>
      <c r="B8" s="678"/>
      <c r="C8" s="678"/>
      <c r="D8" s="31" t="s">
        <v>213</v>
      </c>
      <c r="E8" s="31" t="s">
        <v>1</v>
      </c>
      <c r="F8" s="31" t="s">
        <v>1410</v>
      </c>
      <c r="G8" s="31" t="s">
        <v>3</v>
      </c>
      <c r="H8" s="678"/>
      <c r="I8" s="668"/>
      <c r="J8" s="31" t="s">
        <v>15</v>
      </c>
      <c r="K8" s="31" t="s">
        <v>7</v>
      </c>
      <c r="L8" s="31" t="s">
        <v>8</v>
      </c>
      <c r="M8" s="31" t="s">
        <v>9</v>
      </c>
      <c r="N8" s="31" t="s">
        <v>11</v>
      </c>
      <c r="O8" s="674"/>
    </row>
    <row r="9" spans="1:17" s="489" customFormat="1" ht="18">
      <c r="A9" s="170" t="s">
        <v>155</v>
      </c>
      <c r="B9" s="171" t="s">
        <v>156</v>
      </c>
      <c r="C9" s="33" t="s">
        <v>708</v>
      </c>
      <c r="D9" s="171" t="s">
        <v>158</v>
      </c>
      <c r="E9" s="171" t="s">
        <v>159</v>
      </c>
      <c r="F9" s="171" t="s">
        <v>160</v>
      </c>
      <c r="G9" s="171" t="s">
        <v>161</v>
      </c>
      <c r="H9" s="171" t="s">
        <v>162</v>
      </c>
      <c r="I9" s="33" t="s">
        <v>674</v>
      </c>
      <c r="J9" s="171" t="s">
        <v>164</v>
      </c>
      <c r="K9" s="171" t="s">
        <v>165</v>
      </c>
      <c r="L9" s="171" t="s">
        <v>166</v>
      </c>
      <c r="M9" s="171" t="s">
        <v>167</v>
      </c>
      <c r="N9" s="171" t="s">
        <v>168</v>
      </c>
      <c r="O9" s="172" t="s">
        <v>169</v>
      </c>
      <c r="Q9" s="490"/>
    </row>
    <row r="10" spans="1:15" s="474" customFormat="1" ht="12">
      <c r="A10" s="261" t="s">
        <v>94</v>
      </c>
      <c r="B10" s="278" t="s">
        <v>133</v>
      </c>
      <c r="C10" s="302">
        <f>SUM(C11:C12)</f>
        <v>16.5</v>
      </c>
      <c r="D10" s="302">
        <f>SUM(D11:D12)</f>
        <v>9.5</v>
      </c>
      <c r="E10" s="302">
        <f>SUM(E11:E12)</f>
        <v>6.8</v>
      </c>
      <c r="F10" s="302">
        <f>SUM(F11:F12)</f>
        <v>0</v>
      </c>
      <c r="G10" s="302">
        <f>SUM(G11:G12)</f>
        <v>0.2</v>
      </c>
      <c r="H10" s="267"/>
      <c r="I10" s="302">
        <f aca="true" t="shared" si="0" ref="I10:N10">SUM(I11)</f>
        <v>9.5</v>
      </c>
      <c r="J10" s="302">
        <f t="shared" si="0"/>
        <v>0</v>
      </c>
      <c r="K10" s="302">
        <f t="shared" si="0"/>
        <v>0</v>
      </c>
      <c r="L10" s="302">
        <f t="shared" si="0"/>
        <v>0</v>
      </c>
      <c r="M10" s="302">
        <f t="shared" si="0"/>
        <v>0</v>
      </c>
      <c r="N10" s="302">
        <f t="shared" si="0"/>
        <v>9.5</v>
      </c>
      <c r="O10" s="508"/>
    </row>
    <row r="11" spans="1:15" s="474" customFormat="1" ht="24">
      <c r="A11" s="262">
        <v>1</v>
      </c>
      <c r="B11" s="263" t="s">
        <v>533</v>
      </c>
      <c r="C11" s="303">
        <v>9.5</v>
      </c>
      <c r="D11" s="304">
        <v>9.5</v>
      </c>
      <c r="E11" s="264"/>
      <c r="F11" s="264"/>
      <c r="G11" s="264"/>
      <c r="H11" s="265" t="s">
        <v>915</v>
      </c>
      <c r="I11" s="264">
        <v>9.5</v>
      </c>
      <c r="J11" s="264"/>
      <c r="K11" s="264"/>
      <c r="L11" s="264"/>
      <c r="M11" s="287"/>
      <c r="N11" s="288">
        <v>9.5</v>
      </c>
      <c r="O11" s="332" t="s">
        <v>1696</v>
      </c>
    </row>
    <row r="12" spans="1:15" s="474" customFormat="1" ht="24">
      <c r="A12" s="262">
        <v>2</v>
      </c>
      <c r="B12" s="331" t="s">
        <v>1683</v>
      </c>
      <c r="C12" s="303">
        <f>D12+E12+F12+G12</f>
        <v>7</v>
      </c>
      <c r="D12" s="304"/>
      <c r="E12" s="305">
        <v>6.8</v>
      </c>
      <c r="F12" s="264"/>
      <c r="G12" s="264">
        <v>0.2</v>
      </c>
      <c r="H12" s="266" t="s">
        <v>916</v>
      </c>
      <c r="I12" s="264">
        <f>J12+K12+L12+M12+N12</f>
        <v>0.4</v>
      </c>
      <c r="J12" s="264"/>
      <c r="K12" s="264"/>
      <c r="L12" s="264"/>
      <c r="M12" s="287"/>
      <c r="N12" s="288">
        <v>0.4</v>
      </c>
      <c r="O12" s="332" t="s">
        <v>1697</v>
      </c>
    </row>
    <row r="13" spans="1:15" s="474" customFormat="1" ht="12">
      <c r="A13" s="261" t="s">
        <v>130</v>
      </c>
      <c r="B13" s="278" t="s">
        <v>534</v>
      </c>
      <c r="C13" s="302">
        <f>SUM(C14:C66)</f>
        <v>106.625</v>
      </c>
      <c r="D13" s="302">
        <f aca="true" t="shared" si="1" ref="D13:N13">SUM(D14:D66)</f>
        <v>35.06</v>
      </c>
      <c r="E13" s="302">
        <f t="shared" si="1"/>
        <v>8.8</v>
      </c>
      <c r="F13" s="302">
        <f t="shared" si="1"/>
        <v>0</v>
      </c>
      <c r="G13" s="302">
        <f t="shared" si="1"/>
        <v>62.76500000000001</v>
      </c>
      <c r="H13" s="267"/>
      <c r="I13" s="302">
        <f t="shared" si="1"/>
        <v>99.58999999999999</v>
      </c>
      <c r="J13" s="302">
        <f t="shared" si="1"/>
        <v>7.800000000000001</v>
      </c>
      <c r="K13" s="302">
        <f t="shared" si="1"/>
        <v>62.87000000000001</v>
      </c>
      <c r="L13" s="302">
        <f t="shared" si="1"/>
        <v>22.71</v>
      </c>
      <c r="M13" s="302">
        <f t="shared" si="1"/>
        <v>5.21</v>
      </c>
      <c r="N13" s="302">
        <f t="shared" si="1"/>
        <v>1</v>
      </c>
      <c r="O13" s="268"/>
    </row>
    <row r="14" spans="1:15" s="474" customFormat="1" ht="36">
      <c r="A14" s="262">
        <v>3</v>
      </c>
      <c r="B14" s="273" t="s">
        <v>694</v>
      </c>
      <c r="C14" s="303">
        <f>D14+E14+F14+G14</f>
        <v>1.2</v>
      </c>
      <c r="D14" s="306">
        <v>1.2</v>
      </c>
      <c r="E14" s="307"/>
      <c r="F14" s="308"/>
      <c r="G14" s="270"/>
      <c r="H14" s="269" t="s">
        <v>917</v>
      </c>
      <c r="I14" s="264">
        <f>J14+K14+L14+M14+N14</f>
        <v>1.2</v>
      </c>
      <c r="J14" s="264"/>
      <c r="K14" s="264">
        <v>1.2</v>
      </c>
      <c r="L14" s="264"/>
      <c r="M14" s="287"/>
      <c r="N14" s="287"/>
      <c r="O14" s="332" t="s">
        <v>1698</v>
      </c>
    </row>
    <row r="15" spans="1:15" s="474" customFormat="1" ht="24">
      <c r="A15" s="262">
        <v>4</v>
      </c>
      <c r="B15" s="273" t="s">
        <v>535</v>
      </c>
      <c r="C15" s="303">
        <f aca="true" t="shared" si="2" ref="C15:C79">D15+E15+F15+G15</f>
        <v>0.92</v>
      </c>
      <c r="D15" s="306">
        <v>0.92</v>
      </c>
      <c r="E15" s="307"/>
      <c r="F15" s="308"/>
      <c r="G15" s="270"/>
      <c r="H15" s="269" t="s">
        <v>918</v>
      </c>
      <c r="I15" s="264">
        <f aca="true" t="shared" si="3" ref="I15:I79">J15+K15+L15+M15+N15</f>
        <v>0.9</v>
      </c>
      <c r="J15" s="264"/>
      <c r="K15" s="264">
        <v>0.9</v>
      </c>
      <c r="L15" s="264"/>
      <c r="M15" s="287"/>
      <c r="N15" s="287"/>
      <c r="O15" s="332" t="s">
        <v>1699</v>
      </c>
    </row>
    <row r="16" spans="1:15" s="491" customFormat="1" ht="24">
      <c r="A16" s="262">
        <v>5</v>
      </c>
      <c r="B16" s="273" t="s">
        <v>536</v>
      </c>
      <c r="C16" s="303">
        <f t="shared" si="2"/>
        <v>0.75</v>
      </c>
      <c r="D16" s="306"/>
      <c r="E16" s="307"/>
      <c r="F16" s="308"/>
      <c r="G16" s="270">
        <v>0.75</v>
      </c>
      <c r="H16" s="269" t="s">
        <v>919</v>
      </c>
      <c r="I16" s="264">
        <f t="shared" si="3"/>
        <v>0.7</v>
      </c>
      <c r="J16" s="264"/>
      <c r="K16" s="264"/>
      <c r="L16" s="264">
        <v>0.7</v>
      </c>
      <c r="M16" s="287"/>
      <c r="N16" s="287"/>
      <c r="O16" s="332" t="s">
        <v>1700</v>
      </c>
    </row>
    <row r="17" spans="1:17" s="491" customFormat="1" ht="36">
      <c r="A17" s="262">
        <v>6</v>
      </c>
      <c r="B17" s="181" t="s">
        <v>1444</v>
      </c>
      <c r="C17" s="303">
        <f t="shared" si="2"/>
        <v>1.75</v>
      </c>
      <c r="D17" s="306"/>
      <c r="E17" s="307"/>
      <c r="F17" s="308"/>
      <c r="G17" s="270">
        <v>1.75</v>
      </c>
      <c r="H17" s="269" t="s">
        <v>931</v>
      </c>
      <c r="I17" s="264">
        <f t="shared" si="3"/>
        <v>3</v>
      </c>
      <c r="J17" s="264"/>
      <c r="K17" s="264">
        <v>3</v>
      </c>
      <c r="L17" s="264"/>
      <c r="M17" s="287"/>
      <c r="N17" s="287"/>
      <c r="O17" s="332" t="s">
        <v>1678</v>
      </c>
      <c r="P17" s="671"/>
      <c r="Q17" s="671"/>
    </row>
    <row r="18" spans="1:17" s="474" customFormat="1" ht="36">
      <c r="A18" s="262">
        <v>7</v>
      </c>
      <c r="B18" s="181" t="s">
        <v>1445</v>
      </c>
      <c r="C18" s="303">
        <f t="shared" si="2"/>
        <v>44</v>
      </c>
      <c r="D18" s="306">
        <v>13.2</v>
      </c>
      <c r="E18" s="307">
        <v>8.8</v>
      </c>
      <c r="F18" s="308"/>
      <c r="G18" s="270">
        <v>22</v>
      </c>
      <c r="H18" s="269" t="s">
        <v>944</v>
      </c>
      <c r="I18" s="264">
        <f t="shared" si="3"/>
        <v>40</v>
      </c>
      <c r="J18" s="264"/>
      <c r="K18" s="264">
        <v>40</v>
      </c>
      <c r="L18" s="264"/>
      <c r="M18" s="287"/>
      <c r="N18" s="287"/>
      <c r="O18" s="332" t="s">
        <v>1675</v>
      </c>
      <c r="P18" s="671"/>
      <c r="Q18" s="671"/>
    </row>
    <row r="19" spans="1:15" s="474" customFormat="1" ht="36">
      <c r="A19" s="262">
        <v>8</v>
      </c>
      <c r="B19" s="181" t="s">
        <v>1684</v>
      </c>
      <c r="C19" s="303">
        <f t="shared" si="2"/>
        <v>1.1</v>
      </c>
      <c r="D19" s="306">
        <v>1.1</v>
      </c>
      <c r="E19" s="307"/>
      <c r="F19" s="308"/>
      <c r="G19" s="270"/>
      <c r="H19" s="269" t="s">
        <v>920</v>
      </c>
      <c r="I19" s="264">
        <f t="shared" si="3"/>
        <v>1.1</v>
      </c>
      <c r="J19" s="264">
        <v>1.1</v>
      </c>
      <c r="K19" s="264"/>
      <c r="L19" s="264"/>
      <c r="M19" s="287"/>
      <c r="N19" s="287"/>
      <c r="O19" s="332" t="s">
        <v>1701</v>
      </c>
    </row>
    <row r="20" spans="1:15" s="474" customFormat="1" ht="24">
      <c r="A20" s="262">
        <v>9</v>
      </c>
      <c r="B20" s="273" t="s">
        <v>1648</v>
      </c>
      <c r="C20" s="303">
        <f t="shared" si="2"/>
        <v>1</v>
      </c>
      <c r="D20" s="306">
        <v>1</v>
      </c>
      <c r="E20" s="307"/>
      <c r="F20" s="308"/>
      <c r="G20" s="270"/>
      <c r="H20" s="269" t="s">
        <v>921</v>
      </c>
      <c r="I20" s="264">
        <f t="shared" si="3"/>
        <v>1</v>
      </c>
      <c r="J20" s="264"/>
      <c r="K20" s="264"/>
      <c r="L20" s="264">
        <v>1</v>
      </c>
      <c r="M20" s="287"/>
      <c r="N20" s="287"/>
      <c r="O20" s="509" t="s">
        <v>1702</v>
      </c>
    </row>
    <row r="21" spans="1:15" s="491" customFormat="1" ht="36">
      <c r="A21" s="262">
        <v>10</v>
      </c>
      <c r="B21" s="181" t="s">
        <v>1685</v>
      </c>
      <c r="C21" s="303">
        <f t="shared" si="2"/>
        <v>1.35</v>
      </c>
      <c r="D21" s="306">
        <v>0.45</v>
      </c>
      <c r="E21" s="307"/>
      <c r="F21" s="308"/>
      <c r="G21" s="270">
        <v>0.9</v>
      </c>
      <c r="H21" s="269" t="s">
        <v>920</v>
      </c>
      <c r="I21" s="264">
        <f t="shared" si="3"/>
        <v>0.9</v>
      </c>
      <c r="J21" s="264"/>
      <c r="K21" s="264"/>
      <c r="L21" s="264">
        <v>0.9</v>
      </c>
      <c r="M21" s="287"/>
      <c r="N21" s="287"/>
      <c r="O21" s="509" t="s">
        <v>1703</v>
      </c>
    </row>
    <row r="22" spans="1:15" s="474" customFormat="1" ht="36">
      <c r="A22" s="262">
        <v>11</v>
      </c>
      <c r="B22" s="181" t="s">
        <v>506</v>
      </c>
      <c r="C22" s="303">
        <f t="shared" si="2"/>
        <v>0.96</v>
      </c>
      <c r="D22" s="306">
        <v>0.3</v>
      </c>
      <c r="E22" s="307"/>
      <c r="F22" s="308"/>
      <c r="G22" s="270">
        <v>0.66</v>
      </c>
      <c r="H22" s="269" t="s">
        <v>922</v>
      </c>
      <c r="I22" s="264">
        <f t="shared" si="3"/>
        <v>0.9</v>
      </c>
      <c r="J22" s="264"/>
      <c r="K22" s="264"/>
      <c r="L22" s="264">
        <v>0.9</v>
      </c>
      <c r="M22" s="287"/>
      <c r="N22" s="287"/>
      <c r="O22" s="199" t="s">
        <v>1704</v>
      </c>
    </row>
    <row r="23" spans="1:15" s="474" customFormat="1" ht="36">
      <c r="A23" s="262">
        <v>12</v>
      </c>
      <c r="B23" s="181" t="s">
        <v>506</v>
      </c>
      <c r="C23" s="303">
        <f t="shared" si="2"/>
        <v>0.56</v>
      </c>
      <c r="D23" s="306">
        <v>0.56</v>
      </c>
      <c r="E23" s="307"/>
      <c r="F23" s="308"/>
      <c r="G23" s="270"/>
      <c r="H23" s="269" t="s">
        <v>923</v>
      </c>
      <c r="I23" s="264">
        <f t="shared" si="3"/>
        <v>0.5</v>
      </c>
      <c r="J23" s="264"/>
      <c r="K23" s="264"/>
      <c r="L23" s="264">
        <v>0.5</v>
      </c>
      <c r="M23" s="287"/>
      <c r="N23" s="287"/>
      <c r="O23" s="199" t="s">
        <v>1705</v>
      </c>
    </row>
    <row r="24" spans="1:15" s="474" customFormat="1" ht="36">
      <c r="A24" s="262">
        <v>13</v>
      </c>
      <c r="B24" s="181" t="s">
        <v>537</v>
      </c>
      <c r="C24" s="303">
        <f t="shared" si="2"/>
        <v>0.2</v>
      </c>
      <c r="D24" s="306"/>
      <c r="E24" s="307"/>
      <c r="F24" s="308"/>
      <c r="G24" s="270">
        <v>0.2</v>
      </c>
      <c r="H24" s="269" t="s">
        <v>924</v>
      </c>
      <c r="I24" s="264">
        <f t="shared" si="3"/>
        <v>0.2</v>
      </c>
      <c r="J24" s="264"/>
      <c r="K24" s="264"/>
      <c r="L24" s="264"/>
      <c r="M24" s="288">
        <v>0.2</v>
      </c>
      <c r="N24" s="287"/>
      <c r="O24" s="199" t="s">
        <v>1706</v>
      </c>
    </row>
    <row r="25" spans="1:15" s="474" customFormat="1" ht="36">
      <c r="A25" s="262">
        <v>14</v>
      </c>
      <c r="B25" s="181" t="s">
        <v>538</v>
      </c>
      <c r="C25" s="303">
        <f t="shared" si="2"/>
        <v>0.51</v>
      </c>
      <c r="D25" s="306">
        <v>0.51</v>
      </c>
      <c r="E25" s="307"/>
      <c r="F25" s="308"/>
      <c r="G25" s="270"/>
      <c r="H25" s="269" t="s">
        <v>924</v>
      </c>
      <c r="I25" s="264">
        <f t="shared" si="3"/>
        <v>0.5</v>
      </c>
      <c r="J25" s="264"/>
      <c r="K25" s="264"/>
      <c r="L25" s="264"/>
      <c r="M25" s="288">
        <v>0.5</v>
      </c>
      <c r="N25" s="287"/>
      <c r="O25" s="199" t="s">
        <v>1706</v>
      </c>
    </row>
    <row r="26" spans="1:15" s="474" customFormat="1" ht="36">
      <c r="A26" s="262">
        <v>15</v>
      </c>
      <c r="B26" s="181" t="s">
        <v>539</v>
      </c>
      <c r="C26" s="303">
        <f t="shared" si="2"/>
        <v>0.035</v>
      </c>
      <c r="D26" s="306"/>
      <c r="E26" s="307"/>
      <c r="F26" s="308"/>
      <c r="G26" s="270">
        <v>0.035</v>
      </c>
      <c r="H26" s="269" t="s">
        <v>924</v>
      </c>
      <c r="I26" s="264">
        <f t="shared" si="3"/>
        <v>0.03</v>
      </c>
      <c r="J26" s="264"/>
      <c r="K26" s="264"/>
      <c r="L26" s="264"/>
      <c r="M26" s="288">
        <v>0.03</v>
      </c>
      <c r="N26" s="287"/>
      <c r="O26" s="199" t="s">
        <v>1706</v>
      </c>
    </row>
    <row r="27" spans="1:15" s="474" customFormat="1" ht="36">
      <c r="A27" s="262">
        <v>16</v>
      </c>
      <c r="B27" s="181" t="s">
        <v>926</v>
      </c>
      <c r="C27" s="303">
        <f t="shared" si="2"/>
        <v>3.12</v>
      </c>
      <c r="D27" s="306">
        <v>0.12</v>
      </c>
      <c r="E27" s="307"/>
      <c r="F27" s="308"/>
      <c r="G27" s="270">
        <v>3</v>
      </c>
      <c r="H27" s="269" t="s">
        <v>925</v>
      </c>
      <c r="I27" s="264">
        <f t="shared" si="3"/>
        <v>3</v>
      </c>
      <c r="J27" s="264"/>
      <c r="K27" s="264"/>
      <c r="L27" s="264">
        <v>3</v>
      </c>
      <c r="M27" s="288"/>
      <c r="N27" s="287"/>
      <c r="O27" s="199" t="s">
        <v>1707</v>
      </c>
    </row>
    <row r="28" spans="1:15" s="474" customFormat="1" ht="36">
      <c r="A28" s="262">
        <v>17</v>
      </c>
      <c r="B28" s="181" t="s">
        <v>184</v>
      </c>
      <c r="C28" s="303">
        <f t="shared" si="2"/>
        <v>0.34</v>
      </c>
      <c r="D28" s="309"/>
      <c r="E28" s="310"/>
      <c r="F28" s="311"/>
      <c r="G28" s="270">
        <v>0.34</v>
      </c>
      <c r="H28" s="269" t="s">
        <v>927</v>
      </c>
      <c r="I28" s="264">
        <f t="shared" si="3"/>
        <v>0.3</v>
      </c>
      <c r="J28" s="264"/>
      <c r="K28" s="264"/>
      <c r="L28" s="264"/>
      <c r="M28" s="288">
        <v>0.3</v>
      </c>
      <c r="N28" s="287"/>
      <c r="O28" s="332" t="s">
        <v>1708</v>
      </c>
    </row>
    <row r="29" spans="1:15" s="474" customFormat="1" ht="12">
      <c r="A29" s="262">
        <v>18</v>
      </c>
      <c r="B29" s="181" t="s">
        <v>1649</v>
      </c>
      <c r="C29" s="303">
        <f t="shared" si="2"/>
        <v>1</v>
      </c>
      <c r="D29" s="309"/>
      <c r="E29" s="310"/>
      <c r="F29" s="311"/>
      <c r="G29" s="270">
        <v>1</v>
      </c>
      <c r="H29" s="269" t="s">
        <v>928</v>
      </c>
      <c r="I29" s="264">
        <f t="shared" si="3"/>
        <v>1</v>
      </c>
      <c r="J29" s="264"/>
      <c r="K29" s="264"/>
      <c r="L29" s="264">
        <v>1</v>
      </c>
      <c r="M29" s="287"/>
      <c r="N29" s="287"/>
      <c r="O29" s="510"/>
    </row>
    <row r="30" spans="1:15" s="474" customFormat="1" ht="36">
      <c r="A30" s="262">
        <v>19</v>
      </c>
      <c r="B30" s="181" t="s">
        <v>1686</v>
      </c>
      <c r="C30" s="303">
        <f t="shared" si="2"/>
        <v>0.24</v>
      </c>
      <c r="D30" s="306">
        <v>0.24</v>
      </c>
      <c r="E30" s="307"/>
      <c r="F30" s="308"/>
      <c r="G30" s="270"/>
      <c r="H30" s="269" t="s">
        <v>929</v>
      </c>
      <c r="I30" s="264">
        <f t="shared" si="3"/>
        <v>0.2</v>
      </c>
      <c r="J30" s="264"/>
      <c r="K30" s="264">
        <v>0.2</v>
      </c>
      <c r="L30" s="264"/>
      <c r="M30" s="287"/>
      <c r="N30" s="287"/>
      <c r="O30" s="199" t="s">
        <v>1709</v>
      </c>
    </row>
    <row r="31" spans="1:15" s="474" customFormat="1" ht="24">
      <c r="A31" s="262">
        <v>20</v>
      </c>
      <c r="B31" s="181" t="s">
        <v>184</v>
      </c>
      <c r="C31" s="303">
        <f t="shared" si="2"/>
        <v>0.3</v>
      </c>
      <c r="D31" s="309">
        <v>0.3</v>
      </c>
      <c r="E31" s="310"/>
      <c r="F31" s="311"/>
      <c r="G31" s="270"/>
      <c r="H31" s="269" t="s">
        <v>930</v>
      </c>
      <c r="I31" s="264">
        <f t="shared" si="3"/>
        <v>0.3</v>
      </c>
      <c r="J31" s="264"/>
      <c r="K31" s="264"/>
      <c r="L31" s="264"/>
      <c r="M31" s="288">
        <v>0.3</v>
      </c>
      <c r="N31" s="287"/>
      <c r="O31" s="332" t="s">
        <v>1710</v>
      </c>
    </row>
    <row r="32" spans="1:15" s="474" customFormat="1" ht="24">
      <c r="A32" s="262">
        <v>21</v>
      </c>
      <c r="B32" s="273" t="s">
        <v>540</v>
      </c>
      <c r="C32" s="303">
        <f t="shared" si="2"/>
        <v>0.5</v>
      </c>
      <c r="D32" s="306"/>
      <c r="E32" s="307"/>
      <c r="F32" s="308"/>
      <c r="G32" s="270">
        <v>0.5</v>
      </c>
      <c r="H32" s="269" t="s">
        <v>931</v>
      </c>
      <c r="I32" s="264">
        <f t="shared" si="3"/>
        <v>0.5</v>
      </c>
      <c r="J32" s="264"/>
      <c r="K32" s="264"/>
      <c r="L32" s="264"/>
      <c r="M32" s="288">
        <v>0.5</v>
      </c>
      <c r="N32" s="287"/>
      <c r="O32" s="199" t="s">
        <v>1711</v>
      </c>
    </row>
    <row r="33" spans="1:15" s="474" customFormat="1" ht="24">
      <c r="A33" s="262">
        <v>22</v>
      </c>
      <c r="B33" s="273" t="s">
        <v>541</v>
      </c>
      <c r="C33" s="303">
        <f t="shared" si="2"/>
        <v>0.31</v>
      </c>
      <c r="D33" s="306">
        <v>0.25</v>
      </c>
      <c r="E33" s="307"/>
      <c r="F33" s="308"/>
      <c r="G33" s="270">
        <v>0.06</v>
      </c>
      <c r="H33" s="269" t="s">
        <v>932</v>
      </c>
      <c r="I33" s="264">
        <f t="shared" si="3"/>
        <v>0.3</v>
      </c>
      <c r="J33" s="264"/>
      <c r="K33" s="264"/>
      <c r="L33" s="264"/>
      <c r="M33" s="288">
        <v>0.3</v>
      </c>
      <c r="N33" s="287"/>
      <c r="O33" s="199" t="s">
        <v>1711</v>
      </c>
    </row>
    <row r="34" spans="1:15" s="474" customFormat="1" ht="24">
      <c r="A34" s="262">
        <v>23</v>
      </c>
      <c r="B34" s="273" t="s">
        <v>538</v>
      </c>
      <c r="C34" s="303">
        <f t="shared" si="2"/>
        <v>0.15</v>
      </c>
      <c r="D34" s="306"/>
      <c r="E34" s="307"/>
      <c r="F34" s="308"/>
      <c r="G34" s="270">
        <v>0.15</v>
      </c>
      <c r="H34" s="269" t="s">
        <v>933</v>
      </c>
      <c r="I34" s="264">
        <f t="shared" si="3"/>
        <v>0.15</v>
      </c>
      <c r="J34" s="264"/>
      <c r="K34" s="264"/>
      <c r="L34" s="264"/>
      <c r="M34" s="288">
        <v>0.15</v>
      </c>
      <c r="N34" s="287"/>
      <c r="O34" s="199" t="s">
        <v>1711</v>
      </c>
    </row>
    <row r="35" spans="1:15" s="474" customFormat="1" ht="24">
      <c r="A35" s="262">
        <v>24</v>
      </c>
      <c r="B35" s="181" t="s">
        <v>542</v>
      </c>
      <c r="C35" s="303">
        <f t="shared" si="2"/>
        <v>4</v>
      </c>
      <c r="D35" s="309"/>
      <c r="E35" s="310"/>
      <c r="F35" s="311"/>
      <c r="G35" s="270">
        <v>4</v>
      </c>
      <c r="H35" s="272" t="s">
        <v>934</v>
      </c>
      <c r="I35" s="264">
        <f t="shared" si="3"/>
        <v>4</v>
      </c>
      <c r="J35" s="264"/>
      <c r="K35" s="264"/>
      <c r="L35" s="264">
        <v>4</v>
      </c>
      <c r="M35" s="287"/>
      <c r="N35" s="287"/>
      <c r="O35" s="199" t="s">
        <v>1697</v>
      </c>
    </row>
    <row r="36" spans="1:15" s="474" customFormat="1" ht="24">
      <c r="A36" s="262">
        <v>25</v>
      </c>
      <c r="B36" s="181" t="s">
        <v>543</v>
      </c>
      <c r="C36" s="303">
        <f t="shared" si="2"/>
        <v>2.5</v>
      </c>
      <c r="D36" s="309"/>
      <c r="E36" s="310"/>
      <c r="F36" s="311"/>
      <c r="G36" s="270">
        <v>2.5</v>
      </c>
      <c r="H36" s="272" t="s">
        <v>916</v>
      </c>
      <c r="I36" s="264">
        <f t="shared" si="3"/>
        <v>2.5</v>
      </c>
      <c r="J36" s="264"/>
      <c r="K36" s="264">
        <v>2.5</v>
      </c>
      <c r="L36" s="264"/>
      <c r="M36" s="287"/>
      <c r="N36" s="287"/>
      <c r="O36" s="199" t="s">
        <v>1697</v>
      </c>
    </row>
    <row r="37" spans="1:15" s="474" customFormat="1" ht="24">
      <c r="A37" s="262">
        <v>26</v>
      </c>
      <c r="B37" s="181" t="s">
        <v>544</v>
      </c>
      <c r="C37" s="303">
        <f t="shared" si="2"/>
        <v>0.1</v>
      </c>
      <c r="D37" s="309">
        <v>0.1</v>
      </c>
      <c r="E37" s="310"/>
      <c r="F37" s="311"/>
      <c r="G37" s="270"/>
      <c r="H37" s="272" t="s">
        <v>935</v>
      </c>
      <c r="I37" s="264">
        <f t="shared" si="3"/>
        <v>0.1</v>
      </c>
      <c r="J37" s="264"/>
      <c r="K37" s="264"/>
      <c r="L37" s="264">
        <v>0.1</v>
      </c>
      <c r="M37" s="287"/>
      <c r="N37" s="287"/>
      <c r="O37" s="332" t="s">
        <v>1712</v>
      </c>
    </row>
    <row r="38" spans="1:15" s="474" customFormat="1" ht="24">
      <c r="A38" s="262">
        <v>27</v>
      </c>
      <c r="B38" s="181" t="s">
        <v>1650</v>
      </c>
      <c r="C38" s="303">
        <f t="shared" si="2"/>
        <v>1</v>
      </c>
      <c r="D38" s="309">
        <v>0.5</v>
      </c>
      <c r="E38" s="310"/>
      <c r="F38" s="311"/>
      <c r="G38" s="270">
        <v>0.5</v>
      </c>
      <c r="H38" s="272" t="s">
        <v>936</v>
      </c>
      <c r="I38" s="264">
        <f t="shared" si="3"/>
        <v>1</v>
      </c>
      <c r="J38" s="264"/>
      <c r="K38" s="264"/>
      <c r="L38" s="264">
        <v>1</v>
      </c>
      <c r="M38" s="287"/>
      <c r="N38" s="287"/>
      <c r="O38" s="271" t="s">
        <v>1651</v>
      </c>
    </row>
    <row r="39" spans="1:15" s="474" customFormat="1" ht="24">
      <c r="A39" s="262">
        <v>28</v>
      </c>
      <c r="B39" s="273" t="s">
        <v>540</v>
      </c>
      <c r="C39" s="303">
        <f t="shared" si="2"/>
        <v>1.2</v>
      </c>
      <c r="D39" s="306">
        <v>1.2</v>
      </c>
      <c r="E39" s="307"/>
      <c r="F39" s="308"/>
      <c r="G39" s="270"/>
      <c r="H39" s="269" t="s">
        <v>937</v>
      </c>
      <c r="I39" s="264">
        <f t="shared" si="3"/>
        <v>1.2</v>
      </c>
      <c r="J39" s="264"/>
      <c r="K39" s="264"/>
      <c r="L39" s="264"/>
      <c r="M39" s="288">
        <v>1.2</v>
      </c>
      <c r="N39" s="287"/>
      <c r="O39" s="199" t="s">
        <v>1713</v>
      </c>
    </row>
    <row r="40" spans="1:15" s="474" customFormat="1" ht="24">
      <c r="A40" s="262">
        <v>29</v>
      </c>
      <c r="B40" s="273" t="s">
        <v>545</v>
      </c>
      <c r="C40" s="303">
        <f t="shared" si="2"/>
        <v>1</v>
      </c>
      <c r="D40" s="306"/>
      <c r="E40" s="307"/>
      <c r="F40" s="308"/>
      <c r="G40" s="270">
        <v>1</v>
      </c>
      <c r="H40" s="269" t="s">
        <v>938</v>
      </c>
      <c r="I40" s="264">
        <f t="shared" si="3"/>
        <v>1</v>
      </c>
      <c r="J40" s="264"/>
      <c r="K40" s="264"/>
      <c r="L40" s="264"/>
      <c r="M40" s="288">
        <v>1</v>
      </c>
      <c r="N40" s="287"/>
      <c r="O40" s="199" t="s">
        <v>1714</v>
      </c>
    </row>
    <row r="41" spans="1:15" s="474" customFormat="1" ht="36">
      <c r="A41" s="262">
        <v>30</v>
      </c>
      <c r="B41" s="181" t="s">
        <v>546</v>
      </c>
      <c r="C41" s="303">
        <f t="shared" si="2"/>
        <v>0.5</v>
      </c>
      <c r="D41" s="309"/>
      <c r="E41" s="310"/>
      <c r="F41" s="311"/>
      <c r="G41" s="270">
        <v>0.5</v>
      </c>
      <c r="H41" s="269" t="s">
        <v>939</v>
      </c>
      <c r="I41" s="264">
        <f t="shared" si="3"/>
        <v>0.5</v>
      </c>
      <c r="J41" s="264"/>
      <c r="K41" s="264"/>
      <c r="L41" s="264">
        <v>0.5</v>
      </c>
      <c r="M41" s="287"/>
      <c r="N41" s="287"/>
      <c r="O41" s="199" t="s">
        <v>1715</v>
      </c>
    </row>
    <row r="42" spans="1:15" s="491" customFormat="1" ht="36">
      <c r="A42" s="262">
        <v>31</v>
      </c>
      <c r="B42" s="181" t="s">
        <v>547</v>
      </c>
      <c r="C42" s="303">
        <f t="shared" si="2"/>
        <v>4</v>
      </c>
      <c r="D42" s="309">
        <v>2</v>
      </c>
      <c r="E42" s="310"/>
      <c r="F42" s="311"/>
      <c r="G42" s="270">
        <v>2</v>
      </c>
      <c r="H42" s="269" t="s">
        <v>940</v>
      </c>
      <c r="I42" s="264">
        <f t="shared" si="3"/>
        <v>2</v>
      </c>
      <c r="J42" s="264"/>
      <c r="K42" s="264">
        <v>2</v>
      </c>
      <c r="L42" s="264"/>
      <c r="M42" s="287"/>
      <c r="N42" s="287"/>
      <c r="O42" s="199" t="s">
        <v>1716</v>
      </c>
    </row>
    <row r="43" spans="1:15" s="491" customFormat="1" ht="12">
      <c r="A43" s="262">
        <v>32</v>
      </c>
      <c r="B43" s="181" t="s">
        <v>1652</v>
      </c>
      <c r="C43" s="303">
        <f t="shared" si="2"/>
        <v>0.6</v>
      </c>
      <c r="D43" s="309"/>
      <c r="E43" s="310"/>
      <c r="F43" s="311"/>
      <c r="G43" s="270">
        <v>0.6</v>
      </c>
      <c r="H43" s="269" t="s">
        <v>939</v>
      </c>
      <c r="I43" s="264">
        <f t="shared" si="3"/>
        <v>0.6</v>
      </c>
      <c r="J43" s="264"/>
      <c r="K43" s="264"/>
      <c r="L43" s="264">
        <v>0.6</v>
      </c>
      <c r="M43" s="287"/>
      <c r="N43" s="287"/>
      <c r="O43" s="510"/>
    </row>
    <row r="44" spans="1:15" s="474" customFormat="1" ht="24">
      <c r="A44" s="262">
        <v>33</v>
      </c>
      <c r="B44" s="181" t="s">
        <v>549</v>
      </c>
      <c r="C44" s="303">
        <f t="shared" si="2"/>
        <v>1.27</v>
      </c>
      <c r="D44" s="309"/>
      <c r="E44" s="310"/>
      <c r="F44" s="311"/>
      <c r="G44" s="270">
        <v>1.27</v>
      </c>
      <c r="H44" s="269" t="s">
        <v>548</v>
      </c>
      <c r="I44" s="264">
        <f t="shared" si="3"/>
        <v>1.27</v>
      </c>
      <c r="J44" s="264"/>
      <c r="K44" s="264">
        <v>1.27</v>
      </c>
      <c r="L44" s="264"/>
      <c r="M44" s="288"/>
      <c r="N44" s="288"/>
      <c r="O44" s="199" t="s">
        <v>1717</v>
      </c>
    </row>
    <row r="45" spans="1:15" s="474" customFormat="1" ht="36">
      <c r="A45" s="262">
        <v>34</v>
      </c>
      <c r="B45" s="181" t="s">
        <v>550</v>
      </c>
      <c r="C45" s="303">
        <f t="shared" si="2"/>
        <v>0.1</v>
      </c>
      <c r="D45" s="309"/>
      <c r="E45" s="310"/>
      <c r="F45" s="311"/>
      <c r="G45" s="270">
        <v>0.1</v>
      </c>
      <c r="H45" s="269" t="s">
        <v>941</v>
      </c>
      <c r="I45" s="264">
        <f t="shared" si="3"/>
        <v>0.1</v>
      </c>
      <c r="J45" s="264"/>
      <c r="K45" s="264"/>
      <c r="L45" s="264"/>
      <c r="M45" s="288">
        <v>0.1</v>
      </c>
      <c r="N45" s="288"/>
      <c r="O45" s="332" t="s">
        <v>1718</v>
      </c>
    </row>
    <row r="46" spans="1:15" s="474" customFormat="1" ht="24">
      <c r="A46" s="262">
        <v>35</v>
      </c>
      <c r="B46" s="181" t="s">
        <v>551</v>
      </c>
      <c r="C46" s="303">
        <f t="shared" si="2"/>
        <v>0.2</v>
      </c>
      <c r="D46" s="309"/>
      <c r="E46" s="310"/>
      <c r="F46" s="311"/>
      <c r="G46" s="270">
        <v>0.2</v>
      </c>
      <c r="H46" s="269" t="s">
        <v>941</v>
      </c>
      <c r="I46" s="264">
        <f t="shared" si="3"/>
        <v>0.2</v>
      </c>
      <c r="J46" s="264"/>
      <c r="K46" s="264">
        <v>0.2</v>
      </c>
      <c r="L46" s="264"/>
      <c r="M46" s="288"/>
      <c r="N46" s="288"/>
      <c r="O46" s="199" t="s">
        <v>1719</v>
      </c>
    </row>
    <row r="47" spans="1:15" s="474" customFormat="1" ht="24">
      <c r="A47" s="262">
        <v>36</v>
      </c>
      <c r="B47" s="273" t="s">
        <v>552</v>
      </c>
      <c r="C47" s="303">
        <f t="shared" si="2"/>
        <v>1.08</v>
      </c>
      <c r="D47" s="306">
        <v>1.08</v>
      </c>
      <c r="E47" s="307"/>
      <c r="F47" s="308"/>
      <c r="G47" s="270"/>
      <c r="H47" s="269" t="s">
        <v>937</v>
      </c>
      <c r="I47" s="264">
        <f t="shared" si="3"/>
        <v>1.08</v>
      </c>
      <c r="J47" s="264"/>
      <c r="K47" s="264"/>
      <c r="L47" s="264">
        <v>1.08</v>
      </c>
      <c r="M47" s="288"/>
      <c r="N47" s="288"/>
      <c r="O47" s="199" t="s">
        <v>1713</v>
      </c>
    </row>
    <row r="48" spans="1:15" s="474" customFormat="1" ht="24">
      <c r="A48" s="262">
        <v>37</v>
      </c>
      <c r="B48" s="181" t="s">
        <v>184</v>
      </c>
      <c r="C48" s="303">
        <f t="shared" si="2"/>
        <v>0.03</v>
      </c>
      <c r="D48" s="306">
        <v>0.03</v>
      </c>
      <c r="E48" s="307"/>
      <c r="F48" s="308"/>
      <c r="G48" s="270"/>
      <c r="H48" s="269" t="s">
        <v>942</v>
      </c>
      <c r="I48" s="264">
        <f t="shared" si="3"/>
        <v>0.03</v>
      </c>
      <c r="J48" s="264"/>
      <c r="K48" s="264"/>
      <c r="L48" s="264"/>
      <c r="M48" s="288">
        <v>0.03</v>
      </c>
      <c r="N48" s="288"/>
      <c r="O48" s="332" t="s">
        <v>1720</v>
      </c>
    </row>
    <row r="49" spans="1:15" s="474" customFormat="1" ht="12">
      <c r="A49" s="262">
        <v>38</v>
      </c>
      <c r="B49" s="181" t="s">
        <v>553</v>
      </c>
      <c r="C49" s="303">
        <f t="shared" si="2"/>
        <v>0.05</v>
      </c>
      <c r="D49" s="306"/>
      <c r="E49" s="307"/>
      <c r="F49" s="308"/>
      <c r="G49" s="270">
        <v>0.05</v>
      </c>
      <c r="H49" s="269" t="s">
        <v>943</v>
      </c>
      <c r="I49" s="264">
        <f t="shared" si="3"/>
        <v>0.05</v>
      </c>
      <c r="J49" s="264"/>
      <c r="K49" s="264"/>
      <c r="L49" s="264"/>
      <c r="M49" s="288">
        <v>0.05</v>
      </c>
      <c r="N49" s="288"/>
      <c r="O49" s="271"/>
    </row>
    <row r="50" spans="1:15" s="474" customFormat="1" ht="36">
      <c r="A50" s="262">
        <v>39</v>
      </c>
      <c r="B50" s="181" t="s">
        <v>554</v>
      </c>
      <c r="C50" s="303">
        <f t="shared" si="2"/>
        <v>0.81</v>
      </c>
      <c r="D50" s="306"/>
      <c r="E50" s="307"/>
      <c r="F50" s="308"/>
      <c r="G50" s="270">
        <v>0.81</v>
      </c>
      <c r="H50" s="269" t="s">
        <v>944</v>
      </c>
      <c r="I50" s="264">
        <f t="shared" si="3"/>
        <v>0.8</v>
      </c>
      <c r="J50" s="264"/>
      <c r="K50" s="264"/>
      <c r="L50" s="264">
        <v>0.8</v>
      </c>
      <c r="M50" s="288"/>
      <c r="N50" s="288"/>
      <c r="O50" s="199" t="s">
        <v>1721</v>
      </c>
    </row>
    <row r="51" spans="1:15" s="474" customFormat="1" ht="24">
      <c r="A51" s="262">
        <v>40</v>
      </c>
      <c r="B51" s="181" t="s">
        <v>555</v>
      </c>
      <c r="C51" s="303">
        <f t="shared" si="2"/>
        <v>0.2</v>
      </c>
      <c r="D51" s="306">
        <v>0.2</v>
      </c>
      <c r="E51" s="307"/>
      <c r="F51" s="308"/>
      <c r="G51" s="270"/>
      <c r="H51" s="269" t="s">
        <v>945</v>
      </c>
      <c r="I51" s="264">
        <f t="shared" si="3"/>
        <v>0.2</v>
      </c>
      <c r="J51" s="264"/>
      <c r="K51" s="264"/>
      <c r="L51" s="264"/>
      <c r="M51" s="288">
        <v>0.2</v>
      </c>
      <c r="N51" s="288"/>
      <c r="O51" s="199" t="s">
        <v>1722</v>
      </c>
    </row>
    <row r="52" spans="1:15" s="474" customFormat="1" ht="24">
      <c r="A52" s="262">
        <v>41</v>
      </c>
      <c r="B52" s="181" t="s">
        <v>263</v>
      </c>
      <c r="C52" s="303">
        <f t="shared" si="2"/>
        <v>0.15</v>
      </c>
      <c r="D52" s="306">
        <v>0.15</v>
      </c>
      <c r="E52" s="307"/>
      <c r="F52" s="308"/>
      <c r="G52" s="270"/>
      <c r="H52" s="269" t="s">
        <v>946</v>
      </c>
      <c r="I52" s="264">
        <f t="shared" si="3"/>
        <v>0.15</v>
      </c>
      <c r="J52" s="264"/>
      <c r="K52" s="264"/>
      <c r="L52" s="264"/>
      <c r="M52" s="264">
        <v>0.15</v>
      </c>
      <c r="N52" s="288"/>
      <c r="O52" s="199" t="s">
        <v>1722</v>
      </c>
    </row>
    <row r="53" spans="1:15" s="491" customFormat="1" ht="36">
      <c r="A53" s="262">
        <v>42</v>
      </c>
      <c r="B53" s="181" t="s">
        <v>556</v>
      </c>
      <c r="C53" s="303">
        <f t="shared" si="2"/>
        <v>0.44999999999999996</v>
      </c>
      <c r="D53" s="306">
        <v>0.3</v>
      </c>
      <c r="E53" s="307"/>
      <c r="F53" s="308"/>
      <c r="G53" s="270">
        <v>0.15</v>
      </c>
      <c r="H53" s="269" t="s">
        <v>947</v>
      </c>
      <c r="I53" s="264">
        <f t="shared" si="3"/>
        <v>0.4</v>
      </c>
      <c r="J53" s="264"/>
      <c r="K53" s="264">
        <v>0.4</v>
      </c>
      <c r="L53" s="264"/>
      <c r="M53" s="288"/>
      <c r="N53" s="288"/>
      <c r="O53" s="199" t="s">
        <v>1723</v>
      </c>
    </row>
    <row r="54" spans="1:15" s="474" customFormat="1" ht="24">
      <c r="A54" s="262">
        <v>43</v>
      </c>
      <c r="B54" s="181" t="s">
        <v>1653</v>
      </c>
      <c r="C54" s="303">
        <f t="shared" si="2"/>
        <v>0.03</v>
      </c>
      <c r="D54" s="306"/>
      <c r="E54" s="307"/>
      <c r="F54" s="308"/>
      <c r="G54" s="270">
        <v>0.03</v>
      </c>
      <c r="H54" s="269" t="s">
        <v>948</v>
      </c>
      <c r="I54" s="264">
        <f t="shared" si="3"/>
        <v>0.03</v>
      </c>
      <c r="J54" s="264"/>
      <c r="K54" s="264"/>
      <c r="L54" s="264">
        <v>0.03</v>
      </c>
      <c r="M54" s="288"/>
      <c r="N54" s="288"/>
      <c r="O54" s="199" t="s">
        <v>1724</v>
      </c>
    </row>
    <row r="55" spans="1:15" s="474" customFormat="1" ht="24">
      <c r="A55" s="262">
        <v>44</v>
      </c>
      <c r="B55" s="181" t="s">
        <v>557</v>
      </c>
      <c r="C55" s="303">
        <f t="shared" si="2"/>
        <v>0.7</v>
      </c>
      <c r="D55" s="306">
        <v>0.2</v>
      </c>
      <c r="E55" s="307"/>
      <c r="F55" s="308"/>
      <c r="G55" s="270">
        <v>0.5</v>
      </c>
      <c r="H55" s="269" t="s">
        <v>949</v>
      </c>
      <c r="I55" s="264">
        <f t="shared" si="3"/>
        <v>0.7</v>
      </c>
      <c r="J55" s="264"/>
      <c r="K55" s="264"/>
      <c r="L55" s="264">
        <v>0.7</v>
      </c>
      <c r="M55" s="288"/>
      <c r="N55" s="288"/>
      <c r="O55" s="199" t="s">
        <v>1724</v>
      </c>
    </row>
    <row r="56" spans="1:15" s="474" customFormat="1" ht="12">
      <c r="A56" s="262">
        <v>45</v>
      </c>
      <c r="B56" s="181" t="s">
        <v>558</v>
      </c>
      <c r="C56" s="303">
        <f t="shared" si="2"/>
        <v>1</v>
      </c>
      <c r="D56" s="306">
        <v>1</v>
      </c>
      <c r="E56" s="307"/>
      <c r="F56" s="308"/>
      <c r="G56" s="270"/>
      <c r="H56" s="269" t="s">
        <v>949</v>
      </c>
      <c r="I56" s="264">
        <f t="shared" si="3"/>
        <v>1</v>
      </c>
      <c r="J56" s="264"/>
      <c r="K56" s="264"/>
      <c r="L56" s="264"/>
      <c r="M56" s="288"/>
      <c r="N56" s="288">
        <v>1</v>
      </c>
      <c r="O56" s="511"/>
    </row>
    <row r="57" spans="1:15" s="474" customFormat="1" ht="24">
      <c r="A57" s="262">
        <v>46</v>
      </c>
      <c r="B57" s="181" t="s">
        <v>329</v>
      </c>
      <c r="C57" s="303">
        <f t="shared" si="2"/>
        <v>0.2</v>
      </c>
      <c r="D57" s="306"/>
      <c r="E57" s="307"/>
      <c r="F57" s="308"/>
      <c r="G57" s="270">
        <v>0.2</v>
      </c>
      <c r="H57" s="269" t="s">
        <v>950</v>
      </c>
      <c r="I57" s="264">
        <f t="shared" si="3"/>
        <v>0.2</v>
      </c>
      <c r="J57" s="264"/>
      <c r="K57" s="264"/>
      <c r="L57" s="264"/>
      <c r="M57" s="288">
        <v>0.2</v>
      </c>
      <c r="N57" s="288"/>
      <c r="O57" s="199" t="s">
        <v>1725</v>
      </c>
    </row>
    <row r="58" spans="1:15" s="474" customFormat="1" ht="36">
      <c r="A58" s="262">
        <v>47</v>
      </c>
      <c r="B58" s="181" t="s">
        <v>559</v>
      </c>
      <c r="C58" s="303">
        <f t="shared" si="2"/>
        <v>4.5</v>
      </c>
      <c r="D58" s="306"/>
      <c r="E58" s="307"/>
      <c r="F58" s="308"/>
      <c r="G58" s="270">
        <v>4.5</v>
      </c>
      <c r="H58" s="269" t="s">
        <v>951</v>
      </c>
      <c r="I58" s="264">
        <f t="shared" si="3"/>
        <v>4.5</v>
      </c>
      <c r="J58" s="264"/>
      <c r="K58" s="264">
        <v>4.5</v>
      </c>
      <c r="L58" s="264"/>
      <c r="M58" s="288"/>
      <c r="N58" s="288"/>
      <c r="O58" s="199" t="s">
        <v>1716</v>
      </c>
    </row>
    <row r="59" spans="1:15" s="474" customFormat="1" ht="24">
      <c r="A59" s="262">
        <v>49</v>
      </c>
      <c r="B59" s="273" t="s">
        <v>560</v>
      </c>
      <c r="C59" s="303">
        <f t="shared" si="2"/>
        <v>0.65</v>
      </c>
      <c r="D59" s="306"/>
      <c r="E59" s="307"/>
      <c r="F59" s="308"/>
      <c r="G59" s="270">
        <v>0.65</v>
      </c>
      <c r="H59" s="269" t="s">
        <v>953</v>
      </c>
      <c r="I59" s="264">
        <f t="shared" si="3"/>
        <v>0.6</v>
      </c>
      <c r="J59" s="264"/>
      <c r="K59" s="264"/>
      <c r="L59" s="264">
        <v>0.6</v>
      </c>
      <c r="M59" s="287"/>
      <c r="N59" s="287"/>
      <c r="O59" s="199" t="s">
        <v>1726</v>
      </c>
    </row>
    <row r="60" spans="1:15" s="474" customFormat="1" ht="24">
      <c r="A60" s="262">
        <v>50</v>
      </c>
      <c r="B60" s="181" t="s">
        <v>710</v>
      </c>
      <c r="C60" s="303">
        <f t="shared" si="2"/>
        <v>1.7999999999999998</v>
      </c>
      <c r="D60" s="264">
        <v>0.6</v>
      </c>
      <c r="E60" s="264"/>
      <c r="F60" s="264"/>
      <c r="G60" s="264">
        <v>1.2</v>
      </c>
      <c r="H60" s="274" t="s">
        <v>954</v>
      </c>
      <c r="I60" s="264">
        <f t="shared" si="3"/>
        <v>1.8</v>
      </c>
      <c r="J60" s="264"/>
      <c r="K60" s="264"/>
      <c r="L60" s="264">
        <v>1.8</v>
      </c>
      <c r="M60" s="287"/>
      <c r="N60" s="287"/>
      <c r="O60" s="199" t="s">
        <v>1727</v>
      </c>
    </row>
    <row r="61" spans="1:15" s="474" customFormat="1" ht="36">
      <c r="A61" s="262">
        <v>51</v>
      </c>
      <c r="B61" s="181" t="s">
        <v>1687</v>
      </c>
      <c r="C61" s="303">
        <f t="shared" si="2"/>
        <v>1.07</v>
      </c>
      <c r="D61" s="264"/>
      <c r="E61" s="264"/>
      <c r="F61" s="264"/>
      <c r="G61" s="264">
        <v>1.07</v>
      </c>
      <c r="H61" s="275" t="s">
        <v>1654</v>
      </c>
      <c r="I61" s="264">
        <f t="shared" si="3"/>
        <v>1</v>
      </c>
      <c r="J61" s="264"/>
      <c r="K61" s="264"/>
      <c r="L61" s="264">
        <v>1</v>
      </c>
      <c r="M61" s="287"/>
      <c r="N61" s="287"/>
      <c r="O61" s="199" t="s">
        <v>1728</v>
      </c>
    </row>
    <row r="62" spans="1:15" s="474" customFormat="1" ht="24">
      <c r="A62" s="262">
        <v>52</v>
      </c>
      <c r="B62" s="181" t="s">
        <v>561</v>
      </c>
      <c r="C62" s="303">
        <f t="shared" si="2"/>
        <v>3</v>
      </c>
      <c r="D62" s="264">
        <v>1.1</v>
      </c>
      <c r="E62" s="264"/>
      <c r="F62" s="264"/>
      <c r="G62" s="264">
        <v>1.9</v>
      </c>
      <c r="H62" s="274" t="s">
        <v>955</v>
      </c>
      <c r="I62" s="264">
        <f t="shared" si="3"/>
        <v>1.9</v>
      </c>
      <c r="J62" s="264"/>
      <c r="K62" s="264"/>
      <c r="L62" s="264">
        <v>1.9</v>
      </c>
      <c r="M62" s="287"/>
      <c r="N62" s="287"/>
      <c r="O62" s="199" t="s">
        <v>1729</v>
      </c>
    </row>
    <row r="63" spans="1:15" s="474" customFormat="1" ht="24">
      <c r="A63" s="262">
        <v>53</v>
      </c>
      <c r="B63" s="181" t="s">
        <v>562</v>
      </c>
      <c r="C63" s="303">
        <f t="shared" si="2"/>
        <v>6.75</v>
      </c>
      <c r="D63" s="264">
        <v>3.38</v>
      </c>
      <c r="E63" s="264"/>
      <c r="F63" s="264"/>
      <c r="G63" s="312">
        <v>3.37</v>
      </c>
      <c r="H63" s="275" t="s">
        <v>956</v>
      </c>
      <c r="I63" s="264">
        <f t="shared" si="3"/>
        <v>6.7</v>
      </c>
      <c r="J63" s="264">
        <v>6.7</v>
      </c>
      <c r="K63" s="264"/>
      <c r="L63" s="264"/>
      <c r="M63" s="287"/>
      <c r="N63" s="287"/>
      <c r="O63" s="199" t="s">
        <v>1730</v>
      </c>
    </row>
    <row r="64" spans="1:15" s="474" customFormat="1" ht="24">
      <c r="A64" s="262">
        <v>54</v>
      </c>
      <c r="B64" s="181" t="s">
        <v>709</v>
      </c>
      <c r="C64" s="303">
        <v>0.65</v>
      </c>
      <c r="D64" s="264">
        <v>0.65</v>
      </c>
      <c r="E64" s="264"/>
      <c r="F64" s="264"/>
      <c r="G64" s="312"/>
      <c r="H64" s="269" t="s">
        <v>957</v>
      </c>
      <c r="I64" s="264">
        <f t="shared" si="3"/>
        <v>0.6</v>
      </c>
      <c r="J64" s="264"/>
      <c r="K64" s="264"/>
      <c r="L64" s="264">
        <v>0.6</v>
      </c>
      <c r="M64" s="287"/>
      <c r="N64" s="287"/>
      <c r="O64" s="199" t="s">
        <v>1731</v>
      </c>
    </row>
    <row r="65" spans="1:15" s="474" customFormat="1" ht="24">
      <c r="A65" s="262">
        <v>55</v>
      </c>
      <c r="B65" s="181" t="s">
        <v>563</v>
      </c>
      <c r="C65" s="303">
        <f t="shared" si="2"/>
        <v>1.13</v>
      </c>
      <c r="D65" s="264">
        <v>1.13</v>
      </c>
      <c r="E65" s="264"/>
      <c r="F65" s="264"/>
      <c r="G65" s="264"/>
      <c r="H65" s="274" t="s">
        <v>958</v>
      </c>
      <c r="I65" s="264">
        <f t="shared" si="3"/>
        <v>1.1</v>
      </c>
      <c r="J65" s="264"/>
      <c r="K65" s="264">
        <v>1.1</v>
      </c>
      <c r="L65" s="264"/>
      <c r="M65" s="287"/>
      <c r="N65" s="287"/>
      <c r="O65" s="199" t="s">
        <v>1732</v>
      </c>
    </row>
    <row r="66" spans="1:15" s="491" customFormat="1" ht="36">
      <c r="A66" s="262">
        <v>56</v>
      </c>
      <c r="B66" s="181" t="s">
        <v>719</v>
      </c>
      <c r="C66" s="303">
        <f t="shared" si="2"/>
        <v>5.61</v>
      </c>
      <c r="D66" s="264">
        <v>1.29</v>
      </c>
      <c r="E66" s="264"/>
      <c r="F66" s="264"/>
      <c r="G66" s="264">
        <v>4.32</v>
      </c>
      <c r="H66" s="274" t="s">
        <v>959</v>
      </c>
      <c r="I66" s="264">
        <f t="shared" si="3"/>
        <v>5.6</v>
      </c>
      <c r="J66" s="264"/>
      <c r="K66" s="264">
        <v>5.6</v>
      </c>
      <c r="L66" s="264"/>
      <c r="M66" s="287"/>
      <c r="N66" s="287"/>
      <c r="O66" s="199" t="s">
        <v>1698</v>
      </c>
    </row>
    <row r="67" spans="1:15" s="474" customFormat="1" ht="12">
      <c r="A67" s="261" t="s">
        <v>132</v>
      </c>
      <c r="B67" s="276" t="s">
        <v>564</v>
      </c>
      <c r="C67" s="302">
        <f>SUM(C68:C72)</f>
        <v>4.15</v>
      </c>
      <c r="D67" s="302">
        <f aca="true" t="shared" si="4" ref="D67:N67">SUM(D68:D72)</f>
        <v>0.58</v>
      </c>
      <c r="E67" s="302">
        <f t="shared" si="4"/>
        <v>0</v>
      </c>
      <c r="F67" s="302">
        <f t="shared" si="4"/>
        <v>0</v>
      </c>
      <c r="G67" s="302">
        <f t="shared" si="4"/>
        <v>3.57</v>
      </c>
      <c r="H67" s="267">
        <f t="shared" si="4"/>
        <v>0</v>
      </c>
      <c r="I67" s="302">
        <f t="shared" si="4"/>
        <v>4.07</v>
      </c>
      <c r="J67" s="302">
        <f t="shared" si="4"/>
        <v>0</v>
      </c>
      <c r="K67" s="302">
        <f t="shared" si="4"/>
        <v>0</v>
      </c>
      <c r="L67" s="302">
        <f t="shared" si="4"/>
        <v>0</v>
      </c>
      <c r="M67" s="302">
        <f t="shared" si="4"/>
        <v>4.07</v>
      </c>
      <c r="N67" s="302">
        <f t="shared" si="4"/>
        <v>0</v>
      </c>
      <c r="O67" s="508"/>
    </row>
    <row r="68" spans="1:15" s="474" customFormat="1" ht="36">
      <c r="A68" s="262">
        <v>57</v>
      </c>
      <c r="B68" s="499" t="s">
        <v>1688</v>
      </c>
      <c r="C68" s="303">
        <f t="shared" si="2"/>
        <v>0.5</v>
      </c>
      <c r="D68" s="313">
        <v>0.5</v>
      </c>
      <c r="E68" s="264"/>
      <c r="F68" s="264"/>
      <c r="G68" s="314"/>
      <c r="H68" s="277" t="s">
        <v>960</v>
      </c>
      <c r="I68" s="264">
        <f t="shared" si="3"/>
        <v>0.5</v>
      </c>
      <c r="J68" s="264"/>
      <c r="K68" s="264"/>
      <c r="L68" s="264"/>
      <c r="M68" s="288">
        <v>0.5</v>
      </c>
      <c r="N68" s="287"/>
      <c r="O68" s="332" t="s">
        <v>1708</v>
      </c>
    </row>
    <row r="69" spans="1:15" s="474" customFormat="1" ht="36">
      <c r="A69" s="262">
        <v>58</v>
      </c>
      <c r="B69" s="499" t="s">
        <v>1688</v>
      </c>
      <c r="C69" s="303">
        <f t="shared" si="2"/>
        <v>1</v>
      </c>
      <c r="D69" s="313"/>
      <c r="E69" s="264"/>
      <c r="F69" s="264"/>
      <c r="G69" s="314">
        <v>1</v>
      </c>
      <c r="H69" s="277" t="s">
        <v>961</v>
      </c>
      <c r="I69" s="264">
        <f t="shared" si="3"/>
        <v>1</v>
      </c>
      <c r="J69" s="264"/>
      <c r="K69" s="264"/>
      <c r="L69" s="264"/>
      <c r="M69" s="288">
        <v>1</v>
      </c>
      <c r="N69" s="287"/>
      <c r="O69" s="332" t="s">
        <v>1708</v>
      </c>
    </row>
    <row r="70" spans="1:15" s="474" customFormat="1" ht="24">
      <c r="A70" s="262">
        <v>59</v>
      </c>
      <c r="B70" s="499" t="s">
        <v>1688</v>
      </c>
      <c r="C70" s="303">
        <f t="shared" si="2"/>
        <v>1</v>
      </c>
      <c r="D70" s="313"/>
      <c r="E70" s="264"/>
      <c r="F70" s="264"/>
      <c r="G70" s="314">
        <v>1</v>
      </c>
      <c r="H70" s="277" t="s">
        <v>962</v>
      </c>
      <c r="I70" s="264">
        <f t="shared" si="3"/>
        <v>1</v>
      </c>
      <c r="J70" s="264"/>
      <c r="K70" s="264"/>
      <c r="L70" s="264"/>
      <c r="M70" s="288">
        <v>1</v>
      </c>
      <c r="N70" s="287"/>
      <c r="O70" s="199" t="s">
        <v>1733</v>
      </c>
    </row>
    <row r="71" spans="1:15" s="474" customFormat="1" ht="24">
      <c r="A71" s="262">
        <v>60</v>
      </c>
      <c r="B71" s="499" t="s">
        <v>1688</v>
      </c>
      <c r="C71" s="303">
        <f t="shared" si="2"/>
        <v>0.15000000000000002</v>
      </c>
      <c r="D71" s="313">
        <v>0.08</v>
      </c>
      <c r="E71" s="264"/>
      <c r="F71" s="264"/>
      <c r="G71" s="314">
        <v>0.07</v>
      </c>
      <c r="H71" s="277" t="s">
        <v>963</v>
      </c>
      <c r="I71" s="264">
        <f t="shared" si="3"/>
        <v>0.07</v>
      </c>
      <c r="J71" s="264"/>
      <c r="K71" s="264"/>
      <c r="L71" s="264"/>
      <c r="M71" s="288">
        <v>0.07</v>
      </c>
      <c r="N71" s="287"/>
      <c r="O71" s="199" t="s">
        <v>1724</v>
      </c>
    </row>
    <row r="72" spans="1:15" s="474" customFormat="1" ht="36">
      <c r="A72" s="262">
        <v>61</v>
      </c>
      <c r="B72" s="499" t="s">
        <v>1688</v>
      </c>
      <c r="C72" s="303">
        <f t="shared" si="2"/>
        <v>1.5</v>
      </c>
      <c r="D72" s="313"/>
      <c r="E72" s="264"/>
      <c r="F72" s="264"/>
      <c r="G72" s="314">
        <v>1.5</v>
      </c>
      <c r="H72" s="277" t="s">
        <v>964</v>
      </c>
      <c r="I72" s="264">
        <f t="shared" si="3"/>
        <v>1.5</v>
      </c>
      <c r="J72" s="264"/>
      <c r="K72" s="264"/>
      <c r="L72" s="264"/>
      <c r="M72" s="288">
        <v>1.5</v>
      </c>
      <c r="N72" s="287"/>
      <c r="O72" s="199" t="s">
        <v>1706</v>
      </c>
    </row>
    <row r="73" spans="1:15" s="474" customFormat="1" ht="12">
      <c r="A73" s="261" t="s">
        <v>134</v>
      </c>
      <c r="B73" s="278" t="s">
        <v>224</v>
      </c>
      <c r="C73" s="302">
        <f>SUM(C74:C194)</f>
        <v>28.009000000000004</v>
      </c>
      <c r="D73" s="302">
        <f aca="true" t="shared" si="5" ref="D73:N73">SUM(D74:D194)</f>
        <v>20.93</v>
      </c>
      <c r="E73" s="302">
        <f t="shared" si="5"/>
        <v>0</v>
      </c>
      <c r="F73" s="302">
        <f t="shared" si="5"/>
        <v>0</v>
      </c>
      <c r="G73" s="302">
        <f t="shared" si="5"/>
        <v>7.079</v>
      </c>
      <c r="H73" s="267">
        <f t="shared" si="5"/>
        <v>0</v>
      </c>
      <c r="I73" s="302">
        <f t="shared" si="5"/>
        <v>27.234</v>
      </c>
      <c r="J73" s="302">
        <f t="shared" si="5"/>
        <v>0</v>
      </c>
      <c r="K73" s="302">
        <f t="shared" si="5"/>
        <v>0</v>
      </c>
      <c r="L73" s="302">
        <f t="shared" si="5"/>
        <v>0</v>
      </c>
      <c r="M73" s="302">
        <f t="shared" si="5"/>
        <v>27.234</v>
      </c>
      <c r="N73" s="302">
        <f t="shared" si="5"/>
        <v>0</v>
      </c>
      <c r="O73" s="508"/>
    </row>
    <row r="74" spans="1:15" s="474" customFormat="1" ht="24">
      <c r="A74" s="262">
        <v>62</v>
      </c>
      <c r="B74" s="279" t="s">
        <v>565</v>
      </c>
      <c r="C74" s="303">
        <f t="shared" si="2"/>
        <v>0.2</v>
      </c>
      <c r="D74" s="264">
        <v>0.2</v>
      </c>
      <c r="E74" s="264"/>
      <c r="F74" s="315"/>
      <c r="G74" s="264"/>
      <c r="H74" s="275" t="s">
        <v>965</v>
      </c>
      <c r="I74" s="264">
        <f t="shared" si="3"/>
        <v>0.2</v>
      </c>
      <c r="J74" s="264"/>
      <c r="K74" s="264"/>
      <c r="L74" s="264"/>
      <c r="M74" s="264">
        <v>0.2</v>
      </c>
      <c r="N74" s="287"/>
      <c r="O74" s="199" t="s">
        <v>1734</v>
      </c>
    </row>
    <row r="75" spans="1:15" s="474" customFormat="1" ht="24">
      <c r="A75" s="262">
        <v>63</v>
      </c>
      <c r="B75" s="279" t="s">
        <v>566</v>
      </c>
      <c r="C75" s="303">
        <f t="shared" si="2"/>
        <v>0.15</v>
      </c>
      <c r="D75" s="264">
        <v>0.15</v>
      </c>
      <c r="E75" s="264"/>
      <c r="F75" s="315"/>
      <c r="G75" s="264"/>
      <c r="H75" s="275" t="s">
        <v>966</v>
      </c>
      <c r="I75" s="264">
        <f t="shared" si="3"/>
        <v>0.15</v>
      </c>
      <c r="J75" s="264"/>
      <c r="K75" s="264"/>
      <c r="L75" s="264"/>
      <c r="M75" s="288">
        <v>0.15</v>
      </c>
      <c r="N75" s="287"/>
      <c r="O75" s="199" t="s">
        <v>1735</v>
      </c>
    </row>
    <row r="76" spans="1:15" s="474" customFormat="1" ht="24">
      <c r="A76" s="262">
        <v>64</v>
      </c>
      <c r="B76" s="279" t="s">
        <v>170</v>
      </c>
      <c r="C76" s="303">
        <f t="shared" si="2"/>
        <v>0.15</v>
      </c>
      <c r="D76" s="264">
        <v>0.15</v>
      </c>
      <c r="E76" s="264"/>
      <c r="F76" s="315"/>
      <c r="G76" s="264"/>
      <c r="H76" s="275" t="s">
        <v>967</v>
      </c>
      <c r="I76" s="264">
        <f t="shared" si="3"/>
        <v>0.15</v>
      </c>
      <c r="J76" s="264"/>
      <c r="K76" s="264"/>
      <c r="L76" s="264"/>
      <c r="M76" s="316">
        <v>0.15</v>
      </c>
      <c r="N76" s="287"/>
      <c r="O76" s="199" t="s">
        <v>1734</v>
      </c>
    </row>
    <row r="77" spans="1:15" s="474" customFormat="1" ht="24">
      <c r="A77" s="262">
        <v>65</v>
      </c>
      <c r="B77" s="279" t="s">
        <v>567</v>
      </c>
      <c r="C77" s="303">
        <f t="shared" si="2"/>
        <v>0.1</v>
      </c>
      <c r="D77" s="264">
        <v>0.1</v>
      </c>
      <c r="E77" s="264"/>
      <c r="F77" s="315"/>
      <c r="G77" s="264"/>
      <c r="H77" s="275" t="s">
        <v>968</v>
      </c>
      <c r="I77" s="264">
        <f t="shared" si="3"/>
        <v>0.1</v>
      </c>
      <c r="J77" s="264"/>
      <c r="K77" s="264"/>
      <c r="L77" s="264"/>
      <c r="M77" s="264">
        <v>0.1</v>
      </c>
      <c r="N77" s="287"/>
      <c r="O77" s="199" t="s">
        <v>1734</v>
      </c>
    </row>
    <row r="78" spans="1:15" s="474" customFormat="1" ht="24">
      <c r="A78" s="262">
        <v>66</v>
      </c>
      <c r="B78" s="279" t="s">
        <v>170</v>
      </c>
      <c r="C78" s="303">
        <f t="shared" si="2"/>
        <v>0.1</v>
      </c>
      <c r="D78" s="264">
        <v>0.1</v>
      </c>
      <c r="E78" s="264"/>
      <c r="F78" s="315"/>
      <c r="G78" s="264"/>
      <c r="H78" s="275" t="s">
        <v>969</v>
      </c>
      <c r="I78" s="264">
        <f t="shared" si="3"/>
        <v>0.1</v>
      </c>
      <c r="J78" s="264"/>
      <c r="K78" s="264"/>
      <c r="L78" s="264"/>
      <c r="M78" s="264">
        <v>0.1</v>
      </c>
      <c r="N78" s="287"/>
      <c r="O78" s="199" t="s">
        <v>1734</v>
      </c>
    </row>
    <row r="79" spans="1:15" s="474" customFormat="1" ht="24">
      <c r="A79" s="262">
        <v>67</v>
      </c>
      <c r="B79" s="279" t="s">
        <v>170</v>
      </c>
      <c r="C79" s="303">
        <f t="shared" si="2"/>
        <v>0.1</v>
      </c>
      <c r="D79" s="264">
        <v>0.1</v>
      </c>
      <c r="E79" s="264"/>
      <c r="F79" s="315"/>
      <c r="G79" s="264"/>
      <c r="H79" s="275" t="s">
        <v>970</v>
      </c>
      <c r="I79" s="264">
        <f t="shared" si="3"/>
        <v>0.1</v>
      </c>
      <c r="J79" s="264"/>
      <c r="K79" s="264"/>
      <c r="L79" s="264"/>
      <c r="M79" s="264">
        <v>0.1</v>
      </c>
      <c r="N79" s="287"/>
      <c r="O79" s="199" t="s">
        <v>1734</v>
      </c>
    </row>
    <row r="80" spans="1:15" s="474" customFormat="1" ht="24">
      <c r="A80" s="262">
        <v>68</v>
      </c>
      <c r="B80" s="279" t="s">
        <v>569</v>
      </c>
      <c r="C80" s="303">
        <f aca="true" t="shared" si="6" ref="C80:C143">D80+E80+F80+G80</f>
        <v>0.1</v>
      </c>
      <c r="D80" s="264">
        <v>0.1</v>
      </c>
      <c r="E80" s="264"/>
      <c r="F80" s="315"/>
      <c r="G80" s="264"/>
      <c r="H80" s="275" t="s">
        <v>970</v>
      </c>
      <c r="I80" s="264">
        <f aca="true" t="shared" si="7" ref="I80:I143">J80+K80+L80+M80+N80</f>
        <v>0.1</v>
      </c>
      <c r="J80" s="264"/>
      <c r="K80" s="264"/>
      <c r="L80" s="264"/>
      <c r="M80" s="264">
        <v>0.1</v>
      </c>
      <c r="N80" s="287"/>
      <c r="O80" s="199" t="s">
        <v>1734</v>
      </c>
    </row>
    <row r="81" spans="1:15" s="474" customFormat="1" ht="24">
      <c r="A81" s="262">
        <v>69</v>
      </c>
      <c r="B81" s="279" t="s">
        <v>170</v>
      </c>
      <c r="C81" s="303">
        <f t="shared" si="6"/>
        <v>0.1</v>
      </c>
      <c r="D81" s="264">
        <v>0.1</v>
      </c>
      <c r="E81" s="264"/>
      <c r="F81" s="315"/>
      <c r="G81" s="264"/>
      <c r="H81" s="275" t="s">
        <v>971</v>
      </c>
      <c r="I81" s="264">
        <f t="shared" si="7"/>
        <v>0.1</v>
      </c>
      <c r="J81" s="264"/>
      <c r="K81" s="264"/>
      <c r="L81" s="264"/>
      <c r="M81" s="264">
        <v>0.1</v>
      </c>
      <c r="N81" s="287"/>
      <c r="O81" s="199" t="s">
        <v>1734</v>
      </c>
    </row>
    <row r="82" spans="1:15" s="474" customFormat="1" ht="24">
      <c r="A82" s="262">
        <v>70</v>
      </c>
      <c r="B82" s="279" t="s">
        <v>384</v>
      </c>
      <c r="C82" s="303">
        <f t="shared" si="6"/>
        <v>0.15</v>
      </c>
      <c r="D82" s="264">
        <v>0.15</v>
      </c>
      <c r="E82" s="264"/>
      <c r="F82" s="315"/>
      <c r="G82" s="264"/>
      <c r="H82" s="275" t="s">
        <v>972</v>
      </c>
      <c r="I82" s="264">
        <f t="shared" si="7"/>
        <v>0.15</v>
      </c>
      <c r="J82" s="264"/>
      <c r="K82" s="264"/>
      <c r="L82" s="264"/>
      <c r="M82" s="316">
        <v>0.15</v>
      </c>
      <c r="N82" s="287"/>
      <c r="O82" s="199" t="s">
        <v>1734</v>
      </c>
    </row>
    <row r="83" spans="1:15" s="474" customFormat="1" ht="24">
      <c r="A83" s="262">
        <v>71</v>
      </c>
      <c r="B83" s="279" t="s">
        <v>570</v>
      </c>
      <c r="C83" s="303">
        <f t="shared" si="6"/>
        <v>0.15</v>
      </c>
      <c r="D83" s="264">
        <v>0.15</v>
      </c>
      <c r="E83" s="264"/>
      <c r="F83" s="315"/>
      <c r="G83" s="264"/>
      <c r="H83" s="275" t="s">
        <v>968</v>
      </c>
      <c r="I83" s="264">
        <f t="shared" si="7"/>
        <v>0.15</v>
      </c>
      <c r="J83" s="264"/>
      <c r="K83" s="264"/>
      <c r="L83" s="264"/>
      <c r="M83" s="316">
        <v>0.15</v>
      </c>
      <c r="N83" s="287"/>
      <c r="O83" s="199" t="s">
        <v>1734</v>
      </c>
    </row>
    <row r="84" spans="1:15" s="474" customFormat="1" ht="24">
      <c r="A84" s="262">
        <v>72</v>
      </c>
      <c r="B84" s="279" t="s">
        <v>571</v>
      </c>
      <c r="C84" s="303">
        <f t="shared" si="6"/>
        <v>0.1</v>
      </c>
      <c r="D84" s="264">
        <v>0.1</v>
      </c>
      <c r="E84" s="264"/>
      <c r="F84" s="315"/>
      <c r="G84" s="264"/>
      <c r="H84" s="275" t="s">
        <v>973</v>
      </c>
      <c r="I84" s="264">
        <f t="shared" si="7"/>
        <v>0.1</v>
      </c>
      <c r="J84" s="264"/>
      <c r="K84" s="264"/>
      <c r="L84" s="264"/>
      <c r="M84" s="316">
        <v>0.1</v>
      </c>
      <c r="N84" s="287"/>
      <c r="O84" s="199" t="s">
        <v>1734</v>
      </c>
    </row>
    <row r="85" spans="1:15" s="474" customFormat="1" ht="24">
      <c r="A85" s="262">
        <v>73</v>
      </c>
      <c r="B85" s="283" t="s">
        <v>1689</v>
      </c>
      <c r="C85" s="303">
        <f t="shared" si="6"/>
        <v>0.1</v>
      </c>
      <c r="D85" s="264">
        <v>0.1</v>
      </c>
      <c r="E85" s="264"/>
      <c r="F85" s="315"/>
      <c r="G85" s="264"/>
      <c r="H85" s="275" t="s">
        <v>974</v>
      </c>
      <c r="I85" s="264">
        <f t="shared" si="7"/>
        <v>0.1</v>
      </c>
      <c r="J85" s="264"/>
      <c r="K85" s="264"/>
      <c r="L85" s="264"/>
      <c r="M85" s="264">
        <v>0.1</v>
      </c>
      <c r="N85" s="287"/>
      <c r="O85" s="199" t="s">
        <v>1719</v>
      </c>
    </row>
    <row r="86" spans="1:15" s="474" customFormat="1" ht="24">
      <c r="A86" s="262">
        <v>74</v>
      </c>
      <c r="B86" s="279" t="s">
        <v>572</v>
      </c>
      <c r="C86" s="303">
        <f t="shared" si="6"/>
        <v>0.2</v>
      </c>
      <c r="D86" s="264">
        <v>0.2</v>
      </c>
      <c r="E86" s="264"/>
      <c r="F86" s="315"/>
      <c r="G86" s="264"/>
      <c r="H86" s="275" t="s">
        <v>974</v>
      </c>
      <c r="I86" s="264">
        <f t="shared" si="7"/>
        <v>0.2</v>
      </c>
      <c r="J86" s="264"/>
      <c r="K86" s="264"/>
      <c r="L86" s="264"/>
      <c r="M86" s="264">
        <v>0.2</v>
      </c>
      <c r="N86" s="287"/>
      <c r="O86" s="199" t="s">
        <v>1719</v>
      </c>
    </row>
    <row r="87" spans="1:15" s="474" customFormat="1" ht="24">
      <c r="A87" s="262">
        <v>75</v>
      </c>
      <c r="B87" s="279" t="s">
        <v>170</v>
      </c>
      <c r="C87" s="303">
        <f t="shared" si="6"/>
        <v>0.2</v>
      </c>
      <c r="D87" s="264">
        <v>0.2</v>
      </c>
      <c r="E87" s="264"/>
      <c r="F87" s="315"/>
      <c r="G87" s="264"/>
      <c r="H87" s="275" t="s">
        <v>975</v>
      </c>
      <c r="I87" s="264">
        <f t="shared" si="7"/>
        <v>0.2</v>
      </c>
      <c r="J87" s="264"/>
      <c r="K87" s="264"/>
      <c r="L87" s="264"/>
      <c r="M87" s="264">
        <v>0.2</v>
      </c>
      <c r="N87" s="287"/>
      <c r="O87" s="199" t="s">
        <v>1736</v>
      </c>
    </row>
    <row r="88" spans="1:15" s="474" customFormat="1" ht="24">
      <c r="A88" s="262">
        <v>76</v>
      </c>
      <c r="B88" s="279" t="s">
        <v>573</v>
      </c>
      <c r="C88" s="303">
        <f t="shared" si="6"/>
        <v>0.2</v>
      </c>
      <c r="D88" s="264">
        <v>0.2</v>
      </c>
      <c r="E88" s="264"/>
      <c r="F88" s="315"/>
      <c r="G88" s="264"/>
      <c r="H88" s="275" t="s">
        <v>976</v>
      </c>
      <c r="I88" s="264">
        <f t="shared" si="7"/>
        <v>0.2</v>
      </c>
      <c r="J88" s="264"/>
      <c r="K88" s="264"/>
      <c r="L88" s="264"/>
      <c r="M88" s="316">
        <v>0.2</v>
      </c>
      <c r="N88" s="287"/>
      <c r="O88" s="199" t="s">
        <v>1719</v>
      </c>
    </row>
    <row r="89" spans="1:15" s="474" customFormat="1" ht="24">
      <c r="A89" s="262">
        <v>77</v>
      </c>
      <c r="B89" s="279" t="s">
        <v>574</v>
      </c>
      <c r="C89" s="303">
        <f t="shared" si="6"/>
        <v>0.2</v>
      </c>
      <c r="D89" s="264">
        <v>0.2</v>
      </c>
      <c r="E89" s="264"/>
      <c r="F89" s="315"/>
      <c r="G89" s="264"/>
      <c r="H89" s="275" t="s">
        <v>977</v>
      </c>
      <c r="I89" s="264">
        <f t="shared" si="7"/>
        <v>0.2</v>
      </c>
      <c r="J89" s="264"/>
      <c r="K89" s="264"/>
      <c r="L89" s="264"/>
      <c r="M89" s="264">
        <v>0.2</v>
      </c>
      <c r="N89" s="287"/>
      <c r="O89" s="199" t="s">
        <v>1737</v>
      </c>
    </row>
    <row r="90" spans="1:15" s="474" customFormat="1" ht="24">
      <c r="A90" s="262">
        <v>78</v>
      </c>
      <c r="B90" s="279" t="s">
        <v>575</v>
      </c>
      <c r="C90" s="303">
        <f t="shared" si="6"/>
        <v>0.2</v>
      </c>
      <c r="D90" s="264">
        <v>0.2</v>
      </c>
      <c r="E90" s="264"/>
      <c r="F90" s="315"/>
      <c r="G90" s="264"/>
      <c r="H90" s="275" t="s">
        <v>928</v>
      </c>
      <c r="I90" s="264">
        <f t="shared" si="7"/>
        <v>0.2</v>
      </c>
      <c r="J90" s="264"/>
      <c r="K90" s="264"/>
      <c r="L90" s="264"/>
      <c r="M90" s="316">
        <v>0.2</v>
      </c>
      <c r="N90" s="287"/>
      <c r="O90" s="199" t="s">
        <v>1738</v>
      </c>
    </row>
    <row r="91" spans="1:15" s="474" customFormat="1" ht="24">
      <c r="A91" s="262">
        <v>79</v>
      </c>
      <c r="B91" s="279" t="s">
        <v>170</v>
      </c>
      <c r="C91" s="303">
        <f t="shared" si="6"/>
        <v>0.05</v>
      </c>
      <c r="D91" s="264">
        <v>0.05</v>
      </c>
      <c r="E91" s="264"/>
      <c r="F91" s="315"/>
      <c r="G91" s="264"/>
      <c r="H91" s="275" t="s">
        <v>978</v>
      </c>
      <c r="I91" s="264">
        <f t="shared" si="7"/>
        <v>0.05</v>
      </c>
      <c r="J91" s="264"/>
      <c r="K91" s="264"/>
      <c r="L91" s="264"/>
      <c r="M91" s="316">
        <v>0.05</v>
      </c>
      <c r="N91" s="287"/>
      <c r="O91" s="199" t="s">
        <v>1739</v>
      </c>
    </row>
    <row r="92" spans="1:15" s="474" customFormat="1" ht="24">
      <c r="A92" s="262">
        <v>80</v>
      </c>
      <c r="B92" s="279" t="s">
        <v>170</v>
      </c>
      <c r="C92" s="303">
        <f t="shared" si="6"/>
        <v>0.1</v>
      </c>
      <c r="D92" s="264">
        <v>0.1</v>
      </c>
      <c r="E92" s="264"/>
      <c r="F92" s="315"/>
      <c r="G92" s="264"/>
      <c r="H92" s="275" t="s">
        <v>928</v>
      </c>
      <c r="I92" s="264">
        <f t="shared" si="7"/>
        <v>0.1</v>
      </c>
      <c r="J92" s="264"/>
      <c r="K92" s="264"/>
      <c r="L92" s="264"/>
      <c r="M92" s="316">
        <v>0.1</v>
      </c>
      <c r="N92" s="287"/>
      <c r="O92" s="199" t="s">
        <v>1737</v>
      </c>
    </row>
    <row r="93" spans="1:15" s="474" customFormat="1" ht="24">
      <c r="A93" s="262">
        <v>81</v>
      </c>
      <c r="B93" s="279" t="s">
        <v>170</v>
      </c>
      <c r="C93" s="303">
        <f t="shared" si="6"/>
        <v>0.4</v>
      </c>
      <c r="D93" s="264">
        <v>0.2</v>
      </c>
      <c r="E93" s="264"/>
      <c r="F93" s="315"/>
      <c r="G93" s="264">
        <v>0.2</v>
      </c>
      <c r="H93" s="275" t="s">
        <v>979</v>
      </c>
      <c r="I93" s="264">
        <f t="shared" si="7"/>
        <v>0.4</v>
      </c>
      <c r="J93" s="264"/>
      <c r="K93" s="264"/>
      <c r="L93" s="264"/>
      <c r="M93" s="316">
        <v>0.4</v>
      </c>
      <c r="N93" s="287"/>
      <c r="O93" s="199" t="s">
        <v>1722</v>
      </c>
    </row>
    <row r="94" spans="1:15" s="474" customFormat="1" ht="24">
      <c r="A94" s="262">
        <v>82</v>
      </c>
      <c r="B94" s="279" t="s">
        <v>170</v>
      </c>
      <c r="C94" s="303">
        <f t="shared" si="6"/>
        <v>0.25</v>
      </c>
      <c r="D94" s="264">
        <v>0.25</v>
      </c>
      <c r="E94" s="264"/>
      <c r="F94" s="315"/>
      <c r="G94" s="264"/>
      <c r="H94" s="275" t="s">
        <v>980</v>
      </c>
      <c r="I94" s="264">
        <f t="shared" si="7"/>
        <v>0.25</v>
      </c>
      <c r="J94" s="264"/>
      <c r="K94" s="264"/>
      <c r="L94" s="264"/>
      <c r="M94" s="316">
        <v>0.25</v>
      </c>
      <c r="N94" s="287"/>
      <c r="O94" s="199" t="s">
        <v>1740</v>
      </c>
    </row>
    <row r="95" spans="1:15" s="474" customFormat="1" ht="24">
      <c r="A95" s="262">
        <v>83</v>
      </c>
      <c r="B95" s="279" t="s">
        <v>170</v>
      </c>
      <c r="C95" s="303">
        <f t="shared" si="6"/>
        <v>0.2</v>
      </c>
      <c r="D95" s="264">
        <v>0.2</v>
      </c>
      <c r="E95" s="264"/>
      <c r="F95" s="315"/>
      <c r="G95" s="264"/>
      <c r="H95" s="275" t="s">
        <v>981</v>
      </c>
      <c r="I95" s="264">
        <f t="shared" si="7"/>
        <v>0.2</v>
      </c>
      <c r="J95" s="264"/>
      <c r="K95" s="264"/>
      <c r="L95" s="264"/>
      <c r="M95" s="316">
        <v>0.2</v>
      </c>
      <c r="N95" s="287"/>
      <c r="O95" s="199" t="s">
        <v>1741</v>
      </c>
    </row>
    <row r="96" spans="1:15" s="474" customFormat="1" ht="24">
      <c r="A96" s="262">
        <v>84</v>
      </c>
      <c r="B96" s="279" t="s">
        <v>170</v>
      </c>
      <c r="C96" s="303">
        <f t="shared" si="6"/>
        <v>0.1</v>
      </c>
      <c r="D96" s="264">
        <v>0.1</v>
      </c>
      <c r="E96" s="264"/>
      <c r="F96" s="315"/>
      <c r="G96" s="264"/>
      <c r="H96" s="275" t="s">
        <v>982</v>
      </c>
      <c r="I96" s="264">
        <f t="shared" si="7"/>
        <v>0.1</v>
      </c>
      <c r="J96" s="264"/>
      <c r="K96" s="264"/>
      <c r="L96" s="264"/>
      <c r="M96" s="316">
        <v>0.1</v>
      </c>
      <c r="N96" s="287"/>
      <c r="O96" s="199" t="s">
        <v>1741</v>
      </c>
    </row>
    <row r="97" spans="1:15" s="474" customFormat="1" ht="24">
      <c r="A97" s="262">
        <v>85</v>
      </c>
      <c r="B97" s="279" t="s">
        <v>170</v>
      </c>
      <c r="C97" s="303">
        <f t="shared" si="6"/>
        <v>0.2</v>
      </c>
      <c r="D97" s="264">
        <v>0.2</v>
      </c>
      <c r="E97" s="264"/>
      <c r="F97" s="315"/>
      <c r="G97" s="264"/>
      <c r="H97" s="275" t="s">
        <v>983</v>
      </c>
      <c r="I97" s="264">
        <f t="shared" si="7"/>
        <v>0.2</v>
      </c>
      <c r="J97" s="264"/>
      <c r="K97" s="264"/>
      <c r="L97" s="264"/>
      <c r="M97" s="316">
        <v>0.2</v>
      </c>
      <c r="N97" s="287"/>
      <c r="O97" s="199" t="s">
        <v>1741</v>
      </c>
    </row>
    <row r="98" spans="1:15" s="474" customFormat="1" ht="24">
      <c r="A98" s="262">
        <v>86</v>
      </c>
      <c r="B98" s="279" t="s">
        <v>170</v>
      </c>
      <c r="C98" s="303">
        <f t="shared" si="6"/>
        <v>0.15</v>
      </c>
      <c r="D98" s="264">
        <v>0.15</v>
      </c>
      <c r="E98" s="264"/>
      <c r="F98" s="315"/>
      <c r="G98" s="264"/>
      <c r="H98" s="275" t="s">
        <v>945</v>
      </c>
      <c r="I98" s="264">
        <f t="shared" si="7"/>
        <v>0.15</v>
      </c>
      <c r="J98" s="264"/>
      <c r="K98" s="264"/>
      <c r="L98" s="264"/>
      <c r="M98" s="316">
        <v>0.15</v>
      </c>
      <c r="N98" s="287"/>
      <c r="O98" s="199" t="s">
        <v>1741</v>
      </c>
    </row>
    <row r="99" spans="1:15" s="474" customFormat="1" ht="24">
      <c r="A99" s="262">
        <v>87</v>
      </c>
      <c r="B99" s="279" t="s">
        <v>170</v>
      </c>
      <c r="C99" s="303">
        <f t="shared" si="6"/>
        <v>0.15</v>
      </c>
      <c r="D99" s="264">
        <v>0.15</v>
      </c>
      <c r="E99" s="264"/>
      <c r="F99" s="315"/>
      <c r="G99" s="264"/>
      <c r="H99" s="275" t="s">
        <v>984</v>
      </c>
      <c r="I99" s="264">
        <f t="shared" si="7"/>
        <v>0.15</v>
      </c>
      <c r="J99" s="264"/>
      <c r="K99" s="264"/>
      <c r="L99" s="264"/>
      <c r="M99" s="316">
        <v>0.15</v>
      </c>
      <c r="N99" s="287"/>
      <c r="O99" s="199" t="s">
        <v>1741</v>
      </c>
    </row>
    <row r="100" spans="1:15" s="474" customFormat="1" ht="24">
      <c r="A100" s="262">
        <v>88</v>
      </c>
      <c r="B100" s="279" t="s">
        <v>170</v>
      </c>
      <c r="C100" s="303">
        <f t="shared" si="6"/>
        <v>0.3</v>
      </c>
      <c r="D100" s="264">
        <v>0.3</v>
      </c>
      <c r="E100" s="264"/>
      <c r="F100" s="315"/>
      <c r="G100" s="264"/>
      <c r="H100" s="275" t="s">
        <v>985</v>
      </c>
      <c r="I100" s="264">
        <f t="shared" si="7"/>
        <v>0.3</v>
      </c>
      <c r="J100" s="264"/>
      <c r="K100" s="264"/>
      <c r="L100" s="264"/>
      <c r="M100" s="316">
        <v>0.3</v>
      </c>
      <c r="N100" s="287"/>
      <c r="O100" s="199" t="s">
        <v>1722</v>
      </c>
    </row>
    <row r="101" spans="1:15" s="474" customFormat="1" ht="24">
      <c r="A101" s="262">
        <v>89</v>
      </c>
      <c r="B101" s="279" t="s">
        <v>170</v>
      </c>
      <c r="C101" s="303">
        <f t="shared" si="6"/>
        <v>0.15</v>
      </c>
      <c r="D101" s="264">
        <v>0.15</v>
      </c>
      <c r="E101" s="264"/>
      <c r="F101" s="315"/>
      <c r="G101" s="264"/>
      <c r="H101" s="275" t="s">
        <v>986</v>
      </c>
      <c r="I101" s="264">
        <f t="shared" si="7"/>
        <v>0.15</v>
      </c>
      <c r="J101" s="264"/>
      <c r="K101" s="264"/>
      <c r="L101" s="264"/>
      <c r="M101" s="316">
        <v>0.15</v>
      </c>
      <c r="N101" s="287"/>
      <c r="O101" s="199" t="s">
        <v>1741</v>
      </c>
    </row>
    <row r="102" spans="1:15" s="474" customFormat="1" ht="24">
      <c r="A102" s="262">
        <v>90</v>
      </c>
      <c r="B102" s="279" t="s">
        <v>170</v>
      </c>
      <c r="C102" s="303">
        <f t="shared" si="6"/>
        <v>0.3</v>
      </c>
      <c r="D102" s="264">
        <v>0.3</v>
      </c>
      <c r="E102" s="264"/>
      <c r="F102" s="315"/>
      <c r="G102" s="264"/>
      <c r="H102" s="275" t="s">
        <v>987</v>
      </c>
      <c r="I102" s="264">
        <f t="shared" si="7"/>
        <v>0.3</v>
      </c>
      <c r="J102" s="264"/>
      <c r="K102" s="264"/>
      <c r="L102" s="264"/>
      <c r="M102" s="264">
        <v>0.3</v>
      </c>
      <c r="N102" s="287"/>
      <c r="O102" s="199" t="s">
        <v>1742</v>
      </c>
    </row>
    <row r="103" spans="1:15" s="474" customFormat="1" ht="24">
      <c r="A103" s="262">
        <v>91</v>
      </c>
      <c r="B103" s="279" t="s">
        <v>170</v>
      </c>
      <c r="C103" s="303">
        <f t="shared" si="6"/>
        <v>0.1</v>
      </c>
      <c r="D103" s="264">
        <v>0.1</v>
      </c>
      <c r="E103" s="264"/>
      <c r="F103" s="315"/>
      <c r="G103" s="264"/>
      <c r="H103" s="275" t="s">
        <v>988</v>
      </c>
      <c r="I103" s="264">
        <f t="shared" si="7"/>
        <v>0.1</v>
      </c>
      <c r="J103" s="264"/>
      <c r="K103" s="264"/>
      <c r="L103" s="264"/>
      <c r="M103" s="316">
        <v>0.1</v>
      </c>
      <c r="N103" s="287"/>
      <c r="O103" s="199" t="s">
        <v>1743</v>
      </c>
    </row>
    <row r="104" spans="1:15" s="474" customFormat="1" ht="24">
      <c r="A104" s="262">
        <v>92</v>
      </c>
      <c r="B104" s="279" t="s">
        <v>170</v>
      </c>
      <c r="C104" s="303">
        <f t="shared" si="6"/>
        <v>0.2</v>
      </c>
      <c r="D104" s="264">
        <v>0.2</v>
      </c>
      <c r="E104" s="264"/>
      <c r="F104" s="315"/>
      <c r="G104" s="264"/>
      <c r="H104" s="275" t="s">
        <v>989</v>
      </c>
      <c r="I104" s="264">
        <f t="shared" si="7"/>
        <v>0.3</v>
      </c>
      <c r="J104" s="264"/>
      <c r="K104" s="264"/>
      <c r="L104" s="264"/>
      <c r="M104" s="264">
        <v>0.3</v>
      </c>
      <c r="N104" s="287"/>
      <c r="O104" s="199" t="s">
        <v>1743</v>
      </c>
    </row>
    <row r="105" spans="1:15" s="474" customFormat="1" ht="24">
      <c r="A105" s="262">
        <v>93</v>
      </c>
      <c r="B105" s="279" t="s">
        <v>576</v>
      </c>
      <c r="C105" s="303">
        <f t="shared" si="6"/>
        <v>2</v>
      </c>
      <c r="D105" s="264">
        <v>2</v>
      </c>
      <c r="E105" s="264"/>
      <c r="F105" s="315"/>
      <c r="G105" s="264"/>
      <c r="H105" s="275" t="s">
        <v>990</v>
      </c>
      <c r="I105" s="264">
        <f t="shared" si="7"/>
        <v>2</v>
      </c>
      <c r="J105" s="264"/>
      <c r="K105" s="264"/>
      <c r="L105" s="264"/>
      <c r="M105" s="316">
        <v>2</v>
      </c>
      <c r="N105" s="287"/>
      <c r="O105" s="199" t="s">
        <v>1696</v>
      </c>
    </row>
    <row r="106" spans="1:15" s="474" customFormat="1" ht="24">
      <c r="A106" s="262">
        <v>94</v>
      </c>
      <c r="B106" s="279" t="s">
        <v>170</v>
      </c>
      <c r="C106" s="303">
        <f t="shared" si="6"/>
        <v>0.07</v>
      </c>
      <c r="D106" s="264"/>
      <c r="E106" s="264"/>
      <c r="F106" s="315"/>
      <c r="G106" s="264">
        <v>0.07</v>
      </c>
      <c r="H106" s="275" t="s">
        <v>991</v>
      </c>
      <c r="I106" s="264">
        <f t="shared" si="7"/>
        <v>0.07</v>
      </c>
      <c r="J106" s="264"/>
      <c r="K106" s="264"/>
      <c r="L106" s="264"/>
      <c r="M106" s="316">
        <v>0.07</v>
      </c>
      <c r="N106" s="287"/>
      <c r="O106" s="199" t="s">
        <v>1696</v>
      </c>
    </row>
    <row r="107" spans="1:15" s="474" customFormat="1" ht="24">
      <c r="A107" s="262">
        <v>95</v>
      </c>
      <c r="B107" s="279" t="s">
        <v>170</v>
      </c>
      <c r="C107" s="303">
        <f t="shared" si="6"/>
        <v>0.4</v>
      </c>
      <c r="D107" s="264">
        <v>0.4</v>
      </c>
      <c r="E107" s="264"/>
      <c r="F107" s="315"/>
      <c r="G107" s="264"/>
      <c r="H107" s="275" t="s">
        <v>990</v>
      </c>
      <c r="I107" s="264">
        <f t="shared" si="7"/>
        <v>0.4</v>
      </c>
      <c r="J107" s="264"/>
      <c r="K107" s="264"/>
      <c r="L107" s="264"/>
      <c r="M107" s="316">
        <v>0.4</v>
      </c>
      <c r="N107" s="287"/>
      <c r="O107" s="199" t="s">
        <v>1744</v>
      </c>
    </row>
    <row r="108" spans="1:15" s="474" customFormat="1" ht="24">
      <c r="A108" s="262">
        <v>96</v>
      </c>
      <c r="B108" s="279" t="s">
        <v>577</v>
      </c>
      <c r="C108" s="303">
        <f t="shared" si="6"/>
        <v>1</v>
      </c>
      <c r="D108" s="264">
        <v>1</v>
      </c>
      <c r="E108" s="264"/>
      <c r="F108" s="315"/>
      <c r="G108" s="264"/>
      <c r="H108" s="275" t="s">
        <v>921</v>
      </c>
      <c r="I108" s="264">
        <f t="shared" si="7"/>
        <v>1</v>
      </c>
      <c r="J108" s="264"/>
      <c r="K108" s="264"/>
      <c r="L108" s="264"/>
      <c r="M108" s="316">
        <v>1</v>
      </c>
      <c r="N108" s="287"/>
      <c r="O108" s="199" t="s">
        <v>1745</v>
      </c>
    </row>
    <row r="109" spans="1:15" s="474" customFormat="1" ht="24">
      <c r="A109" s="262">
        <v>97</v>
      </c>
      <c r="B109" s="279" t="s">
        <v>370</v>
      </c>
      <c r="C109" s="303">
        <f t="shared" si="6"/>
        <v>0.3</v>
      </c>
      <c r="D109" s="264">
        <v>0.3</v>
      </c>
      <c r="E109" s="264"/>
      <c r="F109" s="315"/>
      <c r="G109" s="264"/>
      <c r="H109" s="275" t="s">
        <v>992</v>
      </c>
      <c r="I109" s="264">
        <f t="shared" si="7"/>
        <v>0.3</v>
      </c>
      <c r="J109" s="264"/>
      <c r="K109" s="264"/>
      <c r="L109" s="264"/>
      <c r="M109" s="316">
        <v>0.3</v>
      </c>
      <c r="N109" s="287"/>
      <c r="O109" s="199" t="s">
        <v>1746</v>
      </c>
    </row>
    <row r="110" spans="1:15" s="474" customFormat="1" ht="24">
      <c r="A110" s="262">
        <v>98</v>
      </c>
      <c r="B110" s="279" t="s">
        <v>578</v>
      </c>
      <c r="C110" s="303">
        <f t="shared" si="6"/>
        <v>0.3</v>
      </c>
      <c r="D110" s="264">
        <v>0.3</v>
      </c>
      <c r="E110" s="264"/>
      <c r="F110" s="315"/>
      <c r="G110" s="264"/>
      <c r="H110" s="275" t="s">
        <v>993</v>
      </c>
      <c r="I110" s="264">
        <f t="shared" si="7"/>
        <v>0.3</v>
      </c>
      <c r="J110" s="264"/>
      <c r="K110" s="264"/>
      <c r="L110" s="264"/>
      <c r="M110" s="316">
        <v>0.3</v>
      </c>
      <c r="N110" s="287"/>
      <c r="O110" s="199" t="s">
        <v>1747</v>
      </c>
    </row>
    <row r="111" spans="1:15" s="474" customFormat="1" ht="24">
      <c r="A111" s="262">
        <v>99</v>
      </c>
      <c r="B111" s="279" t="s">
        <v>170</v>
      </c>
      <c r="C111" s="303">
        <v>0.1</v>
      </c>
      <c r="D111" s="316">
        <v>0.1</v>
      </c>
      <c r="E111" s="264"/>
      <c r="F111" s="315"/>
      <c r="G111" s="264"/>
      <c r="H111" s="275" t="s">
        <v>994</v>
      </c>
      <c r="I111" s="264">
        <f t="shared" si="7"/>
        <v>0.08</v>
      </c>
      <c r="J111" s="264"/>
      <c r="K111" s="264"/>
      <c r="L111" s="264"/>
      <c r="M111" s="316">
        <v>0.08</v>
      </c>
      <c r="N111" s="287"/>
      <c r="O111" s="199" t="s">
        <v>1748</v>
      </c>
    </row>
    <row r="112" spans="1:15" s="474" customFormat="1" ht="24">
      <c r="A112" s="262">
        <v>100</v>
      </c>
      <c r="B112" s="279" t="s">
        <v>170</v>
      </c>
      <c r="C112" s="303">
        <v>0.2</v>
      </c>
      <c r="D112" s="316">
        <v>0.2</v>
      </c>
      <c r="E112" s="264"/>
      <c r="F112" s="315"/>
      <c r="G112" s="264"/>
      <c r="H112" s="275" t="s">
        <v>995</v>
      </c>
      <c r="I112" s="264">
        <f t="shared" si="7"/>
        <v>0.02</v>
      </c>
      <c r="J112" s="264"/>
      <c r="K112" s="264"/>
      <c r="L112" s="264"/>
      <c r="M112" s="316">
        <v>0.02</v>
      </c>
      <c r="N112" s="287"/>
      <c r="O112" s="199" t="s">
        <v>1748</v>
      </c>
    </row>
    <row r="113" spans="1:15" s="474" customFormat="1" ht="24">
      <c r="A113" s="262">
        <v>101</v>
      </c>
      <c r="B113" s="283" t="s">
        <v>1690</v>
      </c>
      <c r="C113" s="303">
        <f t="shared" si="6"/>
        <v>0.3</v>
      </c>
      <c r="D113" s="264"/>
      <c r="E113" s="264"/>
      <c r="F113" s="315"/>
      <c r="G113" s="264">
        <v>0.3</v>
      </c>
      <c r="H113" s="275" t="s">
        <v>996</v>
      </c>
      <c r="I113" s="264">
        <f t="shared" si="7"/>
        <v>0.3</v>
      </c>
      <c r="J113" s="264"/>
      <c r="K113" s="264"/>
      <c r="L113" s="264"/>
      <c r="M113" s="316">
        <v>0.3</v>
      </c>
      <c r="N113" s="287"/>
      <c r="O113" s="199" t="s">
        <v>1726</v>
      </c>
    </row>
    <row r="114" spans="1:15" s="474" customFormat="1" ht="24">
      <c r="A114" s="262">
        <v>102</v>
      </c>
      <c r="B114" s="283" t="s">
        <v>1691</v>
      </c>
      <c r="C114" s="303">
        <f t="shared" si="6"/>
        <v>0.4</v>
      </c>
      <c r="D114" s="264"/>
      <c r="E114" s="264"/>
      <c r="F114" s="315"/>
      <c r="G114" s="264">
        <v>0.4</v>
      </c>
      <c r="H114" s="275" t="s">
        <v>997</v>
      </c>
      <c r="I114" s="264">
        <f t="shared" si="7"/>
        <v>0.4</v>
      </c>
      <c r="J114" s="264"/>
      <c r="K114" s="264"/>
      <c r="L114" s="264"/>
      <c r="M114" s="316">
        <v>0.4</v>
      </c>
      <c r="N114" s="287"/>
      <c r="O114" s="199" t="s">
        <v>1749</v>
      </c>
    </row>
    <row r="115" spans="1:15" s="474" customFormat="1" ht="24">
      <c r="A115" s="262">
        <v>103</v>
      </c>
      <c r="B115" s="283" t="s">
        <v>1692</v>
      </c>
      <c r="C115" s="303">
        <f t="shared" si="6"/>
        <v>0.3</v>
      </c>
      <c r="D115" s="264"/>
      <c r="E115" s="264"/>
      <c r="F115" s="315"/>
      <c r="G115" s="264">
        <v>0.3</v>
      </c>
      <c r="H115" s="275" t="s">
        <v>998</v>
      </c>
      <c r="I115" s="264">
        <f t="shared" si="7"/>
        <v>0.3</v>
      </c>
      <c r="J115" s="264"/>
      <c r="K115" s="264"/>
      <c r="L115" s="264"/>
      <c r="M115" s="316">
        <v>0.3</v>
      </c>
      <c r="N115" s="287"/>
      <c r="O115" s="199" t="s">
        <v>1726</v>
      </c>
    </row>
    <row r="116" spans="1:15" s="474" customFormat="1" ht="24">
      <c r="A116" s="262">
        <v>104</v>
      </c>
      <c r="B116" s="283" t="s">
        <v>1693</v>
      </c>
      <c r="C116" s="303">
        <f t="shared" si="6"/>
        <v>0.2</v>
      </c>
      <c r="D116" s="264"/>
      <c r="E116" s="264"/>
      <c r="F116" s="315"/>
      <c r="G116" s="264">
        <v>0.2</v>
      </c>
      <c r="H116" s="275" t="s">
        <v>999</v>
      </c>
      <c r="I116" s="264">
        <f t="shared" si="7"/>
        <v>0.2</v>
      </c>
      <c r="J116" s="264"/>
      <c r="K116" s="264"/>
      <c r="L116" s="264"/>
      <c r="M116" s="264">
        <v>0.2</v>
      </c>
      <c r="N116" s="287"/>
      <c r="O116" s="199" t="s">
        <v>1726</v>
      </c>
    </row>
    <row r="117" spans="1:15" s="474" customFormat="1" ht="24">
      <c r="A117" s="262">
        <v>105</v>
      </c>
      <c r="B117" s="283" t="s">
        <v>1694</v>
      </c>
      <c r="C117" s="303">
        <f t="shared" si="6"/>
        <v>0.2</v>
      </c>
      <c r="D117" s="264"/>
      <c r="E117" s="264"/>
      <c r="F117" s="315"/>
      <c r="G117" s="264">
        <v>0.2</v>
      </c>
      <c r="H117" s="275" t="s">
        <v>1000</v>
      </c>
      <c r="I117" s="264">
        <f t="shared" si="7"/>
        <v>0.2</v>
      </c>
      <c r="J117" s="264"/>
      <c r="K117" s="264"/>
      <c r="L117" s="264"/>
      <c r="M117" s="316">
        <v>0.2</v>
      </c>
      <c r="N117" s="287"/>
      <c r="O117" s="199" t="s">
        <v>1726</v>
      </c>
    </row>
    <row r="118" spans="1:16" s="474" customFormat="1" ht="24">
      <c r="A118" s="262">
        <v>106</v>
      </c>
      <c r="B118" s="283" t="s">
        <v>579</v>
      </c>
      <c r="C118" s="303">
        <v>0.8</v>
      </c>
      <c r="D118" s="312"/>
      <c r="E118" s="312"/>
      <c r="F118" s="317"/>
      <c r="G118" s="264">
        <v>0.8</v>
      </c>
      <c r="H118" s="275" t="s">
        <v>1655</v>
      </c>
      <c r="I118" s="264">
        <f t="shared" si="7"/>
        <v>0.03</v>
      </c>
      <c r="J118" s="264"/>
      <c r="K118" s="264"/>
      <c r="L118" s="264"/>
      <c r="M118" s="330">
        <v>0.03</v>
      </c>
      <c r="N118" s="287"/>
      <c r="O118" s="199" t="s">
        <v>1697</v>
      </c>
      <c r="P118" s="492"/>
    </row>
    <row r="119" spans="1:16" s="495" customFormat="1" ht="24">
      <c r="A119" s="280">
        <v>107</v>
      </c>
      <c r="B119" s="500" t="s">
        <v>579</v>
      </c>
      <c r="C119" s="318">
        <f t="shared" si="6"/>
        <v>0.07</v>
      </c>
      <c r="D119" s="319"/>
      <c r="E119" s="319"/>
      <c r="F119" s="320"/>
      <c r="G119" s="282">
        <v>0.07</v>
      </c>
      <c r="H119" s="281" t="s">
        <v>1001</v>
      </c>
      <c r="I119" s="282">
        <f t="shared" si="7"/>
        <v>0.07</v>
      </c>
      <c r="J119" s="282"/>
      <c r="K119" s="282"/>
      <c r="L119" s="282"/>
      <c r="M119" s="319">
        <v>0.07</v>
      </c>
      <c r="N119" s="493"/>
      <c r="O119" s="223" t="s">
        <v>1750</v>
      </c>
      <c r="P119" s="494"/>
    </row>
    <row r="120" spans="1:16" s="474" customFormat="1" ht="24">
      <c r="A120" s="262">
        <v>108</v>
      </c>
      <c r="B120" s="283" t="s">
        <v>579</v>
      </c>
      <c r="C120" s="303">
        <v>0.07</v>
      </c>
      <c r="D120" s="312">
        <v>0.07</v>
      </c>
      <c r="E120" s="312"/>
      <c r="F120" s="317"/>
      <c r="G120" s="264"/>
      <c r="H120" s="274" t="s">
        <v>1001</v>
      </c>
      <c r="I120" s="264">
        <f t="shared" si="7"/>
        <v>0.075</v>
      </c>
      <c r="J120" s="264"/>
      <c r="K120" s="264"/>
      <c r="L120" s="264"/>
      <c r="M120" s="312">
        <v>0.075</v>
      </c>
      <c r="N120" s="287"/>
      <c r="O120" s="199" t="s">
        <v>1750</v>
      </c>
      <c r="P120" s="492"/>
    </row>
    <row r="121" spans="1:20" s="474" customFormat="1" ht="24">
      <c r="A121" s="262">
        <v>109</v>
      </c>
      <c r="B121" s="283" t="s">
        <v>580</v>
      </c>
      <c r="C121" s="303">
        <f t="shared" si="6"/>
        <v>0.2</v>
      </c>
      <c r="D121" s="312">
        <v>0.2</v>
      </c>
      <c r="E121" s="312"/>
      <c r="F121" s="317"/>
      <c r="G121" s="264"/>
      <c r="H121" s="275" t="s">
        <v>1002</v>
      </c>
      <c r="I121" s="264">
        <f t="shared" si="7"/>
        <v>0.2</v>
      </c>
      <c r="J121" s="264"/>
      <c r="K121" s="264"/>
      <c r="L121" s="264"/>
      <c r="M121" s="312">
        <v>0.2</v>
      </c>
      <c r="N121" s="287"/>
      <c r="O121" s="199" t="s">
        <v>1751</v>
      </c>
      <c r="P121" s="494"/>
      <c r="Q121" s="495"/>
      <c r="R121" s="495"/>
      <c r="S121" s="495"/>
      <c r="T121" s="495"/>
    </row>
    <row r="122" spans="1:15" s="474" customFormat="1" ht="24">
      <c r="A122" s="262">
        <v>110</v>
      </c>
      <c r="B122" s="283" t="s">
        <v>580</v>
      </c>
      <c r="C122" s="303">
        <f t="shared" si="6"/>
        <v>0.16</v>
      </c>
      <c r="D122" s="312">
        <v>0.16</v>
      </c>
      <c r="E122" s="312"/>
      <c r="F122" s="317"/>
      <c r="G122" s="264"/>
      <c r="H122" s="275" t="s">
        <v>1003</v>
      </c>
      <c r="I122" s="264">
        <f t="shared" si="7"/>
        <v>0.16</v>
      </c>
      <c r="J122" s="264"/>
      <c r="K122" s="264"/>
      <c r="L122" s="264"/>
      <c r="M122" s="312">
        <v>0.16</v>
      </c>
      <c r="N122" s="287"/>
      <c r="O122" s="199" t="s">
        <v>1751</v>
      </c>
    </row>
    <row r="123" spans="1:15" s="474" customFormat="1" ht="24">
      <c r="A123" s="262">
        <v>111</v>
      </c>
      <c r="B123" s="283" t="s">
        <v>580</v>
      </c>
      <c r="C123" s="303">
        <f t="shared" si="6"/>
        <v>0.2</v>
      </c>
      <c r="D123" s="312">
        <v>0.2</v>
      </c>
      <c r="E123" s="312"/>
      <c r="F123" s="317"/>
      <c r="G123" s="264"/>
      <c r="H123" s="275" t="s">
        <v>1003</v>
      </c>
      <c r="I123" s="264">
        <f t="shared" si="7"/>
        <v>0.2</v>
      </c>
      <c r="J123" s="264"/>
      <c r="K123" s="264"/>
      <c r="L123" s="264"/>
      <c r="M123" s="330">
        <v>0.2</v>
      </c>
      <c r="N123" s="287"/>
      <c r="O123" s="199" t="s">
        <v>1752</v>
      </c>
    </row>
    <row r="124" spans="1:15" s="474" customFormat="1" ht="24">
      <c r="A124" s="262">
        <v>112</v>
      </c>
      <c r="B124" s="283" t="s">
        <v>580</v>
      </c>
      <c r="C124" s="303">
        <f t="shared" si="6"/>
        <v>0.2</v>
      </c>
      <c r="D124" s="312">
        <v>0.2</v>
      </c>
      <c r="E124" s="312"/>
      <c r="F124" s="317"/>
      <c r="G124" s="264"/>
      <c r="H124" s="275" t="s">
        <v>1004</v>
      </c>
      <c r="I124" s="264">
        <f t="shared" si="7"/>
        <v>0.2</v>
      </c>
      <c r="J124" s="264"/>
      <c r="K124" s="264"/>
      <c r="L124" s="264"/>
      <c r="M124" s="330">
        <v>0.2</v>
      </c>
      <c r="N124" s="287"/>
      <c r="O124" s="199" t="s">
        <v>1752</v>
      </c>
    </row>
    <row r="125" spans="1:15" s="474" customFormat="1" ht="24">
      <c r="A125" s="262">
        <v>113</v>
      </c>
      <c r="B125" s="283" t="s">
        <v>580</v>
      </c>
      <c r="C125" s="303">
        <f t="shared" si="6"/>
        <v>0.05</v>
      </c>
      <c r="D125" s="312">
        <v>0.05</v>
      </c>
      <c r="E125" s="312"/>
      <c r="F125" s="315"/>
      <c r="G125" s="264"/>
      <c r="H125" s="275" t="s">
        <v>1005</v>
      </c>
      <c r="I125" s="264">
        <f t="shared" si="7"/>
        <v>0.05</v>
      </c>
      <c r="J125" s="264"/>
      <c r="K125" s="264"/>
      <c r="L125" s="264"/>
      <c r="M125" s="330">
        <v>0.05</v>
      </c>
      <c r="N125" s="287"/>
      <c r="O125" s="199" t="s">
        <v>1752</v>
      </c>
    </row>
    <row r="126" spans="1:15" s="474" customFormat="1" ht="24">
      <c r="A126" s="262">
        <v>114</v>
      </c>
      <c r="B126" s="279" t="s">
        <v>581</v>
      </c>
      <c r="C126" s="303">
        <f t="shared" si="6"/>
        <v>0.3</v>
      </c>
      <c r="D126" s="264">
        <v>0.3</v>
      </c>
      <c r="E126" s="264"/>
      <c r="F126" s="315"/>
      <c r="G126" s="264"/>
      <c r="H126" s="275" t="s">
        <v>930</v>
      </c>
      <c r="I126" s="264">
        <f t="shared" si="7"/>
        <v>0.3</v>
      </c>
      <c r="J126" s="264"/>
      <c r="K126" s="264"/>
      <c r="L126" s="264"/>
      <c r="M126" s="264">
        <v>0.3</v>
      </c>
      <c r="N126" s="287"/>
      <c r="O126" s="199" t="s">
        <v>1726</v>
      </c>
    </row>
    <row r="127" spans="1:15" s="474" customFormat="1" ht="24">
      <c r="A127" s="262">
        <v>115</v>
      </c>
      <c r="B127" s="279" t="s">
        <v>581</v>
      </c>
      <c r="C127" s="303">
        <f t="shared" si="6"/>
        <v>0.3</v>
      </c>
      <c r="D127" s="264">
        <v>0.3</v>
      </c>
      <c r="E127" s="264"/>
      <c r="F127" s="315"/>
      <c r="G127" s="264"/>
      <c r="H127" s="275" t="s">
        <v>1006</v>
      </c>
      <c r="I127" s="264">
        <f t="shared" si="7"/>
        <v>0.3</v>
      </c>
      <c r="J127" s="264"/>
      <c r="K127" s="264"/>
      <c r="L127" s="264"/>
      <c r="M127" s="316">
        <v>0.3</v>
      </c>
      <c r="N127" s="287"/>
      <c r="O127" s="199" t="s">
        <v>1726</v>
      </c>
    </row>
    <row r="128" spans="1:15" s="474" customFormat="1" ht="24">
      <c r="A128" s="262">
        <v>116</v>
      </c>
      <c r="B128" s="279" t="s">
        <v>170</v>
      </c>
      <c r="C128" s="303">
        <f t="shared" si="6"/>
        <v>0.3</v>
      </c>
      <c r="D128" s="264">
        <v>0.3</v>
      </c>
      <c r="E128" s="264"/>
      <c r="F128" s="317"/>
      <c r="G128" s="264"/>
      <c r="H128" s="275" t="s">
        <v>1007</v>
      </c>
      <c r="I128" s="264">
        <f t="shared" si="7"/>
        <v>0.3</v>
      </c>
      <c r="J128" s="264"/>
      <c r="K128" s="264"/>
      <c r="L128" s="264"/>
      <c r="M128" s="316">
        <v>0.3</v>
      </c>
      <c r="N128" s="287"/>
      <c r="O128" s="199" t="s">
        <v>1726</v>
      </c>
    </row>
    <row r="129" spans="1:15" s="474" customFormat="1" ht="24">
      <c r="A129" s="262">
        <v>117</v>
      </c>
      <c r="B129" s="279" t="s">
        <v>692</v>
      </c>
      <c r="C129" s="303">
        <f t="shared" si="6"/>
        <v>0.4</v>
      </c>
      <c r="D129" s="264">
        <v>0.4</v>
      </c>
      <c r="E129" s="264"/>
      <c r="F129" s="317"/>
      <c r="G129" s="264"/>
      <c r="H129" s="275" t="s">
        <v>937</v>
      </c>
      <c r="I129" s="264">
        <f t="shared" si="7"/>
        <v>0.4</v>
      </c>
      <c r="J129" s="264"/>
      <c r="K129" s="264"/>
      <c r="L129" s="264"/>
      <c r="M129" s="264">
        <v>0.4</v>
      </c>
      <c r="N129" s="287"/>
      <c r="O129" s="199" t="s">
        <v>1713</v>
      </c>
    </row>
    <row r="130" spans="1:15" s="474" customFormat="1" ht="36">
      <c r="A130" s="262">
        <v>118</v>
      </c>
      <c r="B130" s="283" t="s">
        <v>693</v>
      </c>
      <c r="C130" s="303">
        <f t="shared" si="6"/>
        <v>0.2</v>
      </c>
      <c r="D130" s="312">
        <v>0.2</v>
      </c>
      <c r="E130" s="312"/>
      <c r="F130" s="317"/>
      <c r="G130" s="264"/>
      <c r="H130" s="275" t="s">
        <v>1008</v>
      </c>
      <c r="I130" s="264">
        <f t="shared" si="7"/>
        <v>0.2</v>
      </c>
      <c r="J130" s="264"/>
      <c r="K130" s="264"/>
      <c r="L130" s="264"/>
      <c r="M130" s="312">
        <v>0.2</v>
      </c>
      <c r="N130" s="287"/>
      <c r="O130" s="199" t="s">
        <v>1753</v>
      </c>
    </row>
    <row r="131" spans="1:15" s="474" customFormat="1" ht="36">
      <c r="A131" s="262">
        <v>119</v>
      </c>
      <c r="B131" s="279" t="s">
        <v>170</v>
      </c>
      <c r="C131" s="303">
        <f t="shared" si="6"/>
        <v>0.2</v>
      </c>
      <c r="D131" s="312">
        <v>0.2</v>
      </c>
      <c r="E131" s="312"/>
      <c r="F131" s="315"/>
      <c r="G131" s="264"/>
      <c r="H131" s="275" t="s">
        <v>1009</v>
      </c>
      <c r="I131" s="264">
        <f t="shared" si="7"/>
        <v>0.2</v>
      </c>
      <c r="J131" s="264"/>
      <c r="K131" s="264"/>
      <c r="L131" s="264"/>
      <c r="M131" s="312">
        <v>0.2</v>
      </c>
      <c r="N131" s="287"/>
      <c r="O131" s="199" t="s">
        <v>1753</v>
      </c>
    </row>
    <row r="132" spans="1:15" s="474" customFormat="1" ht="36">
      <c r="A132" s="262">
        <v>120</v>
      </c>
      <c r="B132" s="279" t="s">
        <v>170</v>
      </c>
      <c r="C132" s="303">
        <f t="shared" si="6"/>
        <v>0.3</v>
      </c>
      <c r="D132" s="312">
        <v>0.3</v>
      </c>
      <c r="E132" s="312"/>
      <c r="F132" s="315"/>
      <c r="G132" s="264"/>
      <c r="H132" s="275" t="s">
        <v>1010</v>
      </c>
      <c r="I132" s="264">
        <f t="shared" si="7"/>
        <v>0.3</v>
      </c>
      <c r="J132" s="264"/>
      <c r="K132" s="264"/>
      <c r="L132" s="264"/>
      <c r="M132" s="312">
        <v>0.3</v>
      </c>
      <c r="N132" s="287"/>
      <c r="O132" s="199" t="s">
        <v>1753</v>
      </c>
    </row>
    <row r="133" spans="1:15" s="474" customFormat="1" ht="36">
      <c r="A133" s="262">
        <v>121</v>
      </c>
      <c r="B133" s="279" t="s">
        <v>170</v>
      </c>
      <c r="C133" s="303">
        <f t="shared" si="6"/>
        <v>0.4</v>
      </c>
      <c r="D133" s="312"/>
      <c r="E133" s="312"/>
      <c r="F133" s="317"/>
      <c r="G133" s="264">
        <v>0.4</v>
      </c>
      <c r="H133" s="275" t="s">
        <v>1011</v>
      </c>
      <c r="I133" s="264">
        <f t="shared" si="7"/>
        <v>0.4</v>
      </c>
      <c r="J133" s="264"/>
      <c r="K133" s="264"/>
      <c r="L133" s="264"/>
      <c r="M133" s="312">
        <v>0.4</v>
      </c>
      <c r="N133" s="287"/>
      <c r="O133" s="199" t="s">
        <v>1753</v>
      </c>
    </row>
    <row r="134" spans="1:15" s="474" customFormat="1" ht="24">
      <c r="A134" s="262">
        <v>122</v>
      </c>
      <c r="B134" s="283" t="s">
        <v>1656</v>
      </c>
      <c r="C134" s="303">
        <f t="shared" si="6"/>
        <v>0.06</v>
      </c>
      <c r="D134" s="264"/>
      <c r="E134" s="264"/>
      <c r="F134" s="315"/>
      <c r="G134" s="264">
        <v>0.06</v>
      </c>
      <c r="H134" s="275" t="s">
        <v>1012</v>
      </c>
      <c r="I134" s="264">
        <f t="shared" si="7"/>
        <v>0.06</v>
      </c>
      <c r="J134" s="264"/>
      <c r="K134" s="264"/>
      <c r="L134" s="264"/>
      <c r="M134" s="264">
        <v>0.06</v>
      </c>
      <c r="N134" s="287"/>
      <c r="O134" s="199" t="s">
        <v>1754</v>
      </c>
    </row>
    <row r="135" spans="1:15" s="474" customFormat="1" ht="24">
      <c r="A135" s="262">
        <v>123</v>
      </c>
      <c r="B135" s="279" t="s">
        <v>170</v>
      </c>
      <c r="C135" s="303">
        <f t="shared" si="6"/>
        <v>0.12</v>
      </c>
      <c r="D135" s="264"/>
      <c r="E135" s="264"/>
      <c r="F135" s="315"/>
      <c r="G135" s="264">
        <v>0.12</v>
      </c>
      <c r="H135" s="275" t="s">
        <v>1013</v>
      </c>
      <c r="I135" s="264">
        <f t="shared" si="7"/>
        <v>0.12</v>
      </c>
      <c r="J135" s="264"/>
      <c r="K135" s="264"/>
      <c r="L135" s="264"/>
      <c r="M135" s="264">
        <v>0.12</v>
      </c>
      <c r="N135" s="287"/>
      <c r="O135" s="199" t="s">
        <v>1754</v>
      </c>
    </row>
    <row r="136" spans="1:15" s="474" customFormat="1" ht="24">
      <c r="A136" s="262">
        <v>124</v>
      </c>
      <c r="B136" s="279" t="s">
        <v>170</v>
      </c>
      <c r="C136" s="303">
        <f t="shared" si="6"/>
        <v>0.079</v>
      </c>
      <c r="D136" s="264"/>
      <c r="E136" s="264"/>
      <c r="F136" s="315"/>
      <c r="G136" s="264">
        <v>0.079</v>
      </c>
      <c r="H136" s="275" t="s">
        <v>1014</v>
      </c>
      <c r="I136" s="264">
        <f t="shared" si="7"/>
        <v>0.079</v>
      </c>
      <c r="J136" s="264"/>
      <c r="K136" s="264"/>
      <c r="L136" s="264"/>
      <c r="M136" s="264">
        <v>0.079</v>
      </c>
      <c r="N136" s="287"/>
      <c r="O136" s="199" t="s">
        <v>1754</v>
      </c>
    </row>
    <row r="137" spans="1:15" s="474" customFormat="1" ht="24">
      <c r="A137" s="262">
        <v>125</v>
      </c>
      <c r="B137" s="279" t="s">
        <v>170</v>
      </c>
      <c r="C137" s="303">
        <f t="shared" si="6"/>
        <v>0.12</v>
      </c>
      <c r="D137" s="264"/>
      <c r="E137" s="264"/>
      <c r="F137" s="315"/>
      <c r="G137" s="264">
        <v>0.12</v>
      </c>
      <c r="H137" s="275" t="s">
        <v>1015</v>
      </c>
      <c r="I137" s="264">
        <f t="shared" si="7"/>
        <v>0.12</v>
      </c>
      <c r="J137" s="264"/>
      <c r="K137" s="264"/>
      <c r="L137" s="264"/>
      <c r="M137" s="264">
        <v>0.12</v>
      </c>
      <c r="N137" s="287"/>
      <c r="O137" s="199" t="s">
        <v>1754</v>
      </c>
    </row>
    <row r="138" spans="1:15" s="474" customFormat="1" ht="24">
      <c r="A138" s="262">
        <v>126</v>
      </c>
      <c r="B138" s="279" t="s">
        <v>170</v>
      </c>
      <c r="C138" s="303">
        <f t="shared" si="6"/>
        <v>0.06</v>
      </c>
      <c r="D138" s="264">
        <v>0.06</v>
      </c>
      <c r="E138" s="264"/>
      <c r="F138" s="315"/>
      <c r="G138" s="264"/>
      <c r="H138" s="275" t="s">
        <v>1016</v>
      </c>
      <c r="I138" s="264">
        <f t="shared" si="7"/>
        <v>0.06</v>
      </c>
      <c r="J138" s="264"/>
      <c r="K138" s="264"/>
      <c r="L138" s="264"/>
      <c r="M138" s="264">
        <v>0.06</v>
      </c>
      <c r="N138" s="287"/>
      <c r="O138" s="199" t="s">
        <v>1755</v>
      </c>
    </row>
    <row r="139" spans="1:15" s="474" customFormat="1" ht="24">
      <c r="A139" s="262">
        <v>127</v>
      </c>
      <c r="B139" s="279" t="s">
        <v>170</v>
      </c>
      <c r="C139" s="303">
        <f t="shared" si="6"/>
        <v>0.4</v>
      </c>
      <c r="D139" s="264">
        <v>0.4</v>
      </c>
      <c r="E139" s="264"/>
      <c r="F139" s="315"/>
      <c r="G139" s="264"/>
      <c r="H139" s="275" t="s">
        <v>1017</v>
      </c>
      <c r="I139" s="264">
        <f t="shared" si="7"/>
        <v>0.4</v>
      </c>
      <c r="J139" s="264"/>
      <c r="K139" s="264"/>
      <c r="L139" s="264"/>
      <c r="M139" s="264">
        <v>0.4</v>
      </c>
      <c r="N139" s="287"/>
      <c r="O139" s="199" t="s">
        <v>1755</v>
      </c>
    </row>
    <row r="140" spans="1:15" s="474" customFormat="1" ht="24">
      <c r="A140" s="262">
        <v>128</v>
      </c>
      <c r="B140" s="279" t="s">
        <v>170</v>
      </c>
      <c r="C140" s="303">
        <f t="shared" si="6"/>
        <v>0.3</v>
      </c>
      <c r="D140" s="264">
        <v>0.3</v>
      </c>
      <c r="E140" s="264"/>
      <c r="F140" s="315"/>
      <c r="G140" s="264"/>
      <c r="H140" s="275" t="s">
        <v>1018</v>
      </c>
      <c r="I140" s="264">
        <f t="shared" si="7"/>
        <v>0.3</v>
      </c>
      <c r="J140" s="264"/>
      <c r="K140" s="264"/>
      <c r="L140" s="264"/>
      <c r="M140" s="264">
        <v>0.3</v>
      </c>
      <c r="N140" s="287"/>
      <c r="O140" s="199" t="s">
        <v>1755</v>
      </c>
    </row>
    <row r="141" spans="1:15" s="474" customFormat="1" ht="24">
      <c r="A141" s="262">
        <v>129</v>
      </c>
      <c r="B141" s="279" t="s">
        <v>170</v>
      </c>
      <c r="C141" s="303">
        <f t="shared" si="6"/>
        <v>0.03</v>
      </c>
      <c r="D141" s="264"/>
      <c r="E141" s="264"/>
      <c r="F141" s="315"/>
      <c r="G141" s="264">
        <v>0.03</v>
      </c>
      <c r="H141" s="275" t="s">
        <v>1019</v>
      </c>
      <c r="I141" s="264">
        <f t="shared" si="7"/>
        <v>0.03</v>
      </c>
      <c r="J141" s="264"/>
      <c r="K141" s="264"/>
      <c r="L141" s="264"/>
      <c r="M141" s="264">
        <v>0.03</v>
      </c>
      <c r="N141" s="287"/>
      <c r="O141" s="199" t="s">
        <v>1756</v>
      </c>
    </row>
    <row r="142" spans="1:15" s="474" customFormat="1" ht="24">
      <c r="A142" s="262">
        <v>130</v>
      </c>
      <c r="B142" s="279" t="s">
        <v>170</v>
      </c>
      <c r="C142" s="303">
        <f t="shared" si="6"/>
        <v>0.05</v>
      </c>
      <c r="D142" s="264"/>
      <c r="E142" s="264"/>
      <c r="F142" s="315"/>
      <c r="G142" s="264">
        <v>0.05</v>
      </c>
      <c r="H142" s="275" t="s">
        <v>935</v>
      </c>
      <c r="I142" s="264">
        <f t="shared" si="7"/>
        <v>0.05</v>
      </c>
      <c r="J142" s="264"/>
      <c r="K142" s="264"/>
      <c r="L142" s="264"/>
      <c r="M142" s="264">
        <v>0.05</v>
      </c>
      <c r="N142" s="287"/>
      <c r="O142" s="199" t="s">
        <v>1755</v>
      </c>
    </row>
    <row r="143" spans="1:15" s="474" customFormat="1" ht="24">
      <c r="A143" s="262">
        <v>131</v>
      </c>
      <c r="B143" s="279" t="s">
        <v>582</v>
      </c>
      <c r="C143" s="303">
        <f t="shared" si="6"/>
        <v>0.5</v>
      </c>
      <c r="D143" s="264">
        <v>0.3</v>
      </c>
      <c r="E143" s="264"/>
      <c r="F143" s="315"/>
      <c r="G143" s="264">
        <v>0.2</v>
      </c>
      <c r="H143" s="275" t="s">
        <v>1020</v>
      </c>
      <c r="I143" s="264">
        <f t="shared" si="7"/>
        <v>0.5</v>
      </c>
      <c r="J143" s="264"/>
      <c r="K143" s="264"/>
      <c r="L143" s="264"/>
      <c r="M143" s="288">
        <v>0.5</v>
      </c>
      <c r="N143" s="287"/>
      <c r="O143" s="199" t="s">
        <v>1711</v>
      </c>
    </row>
    <row r="144" spans="1:15" s="474" customFormat="1" ht="24">
      <c r="A144" s="262">
        <v>132</v>
      </c>
      <c r="B144" s="279" t="s">
        <v>582</v>
      </c>
      <c r="C144" s="303">
        <f aca="true" t="shared" si="8" ref="C144:C207">D144+E144+F144+G144</f>
        <v>0.6</v>
      </c>
      <c r="D144" s="264">
        <v>0.2</v>
      </c>
      <c r="E144" s="264"/>
      <c r="F144" s="315"/>
      <c r="G144" s="264">
        <v>0.39999999999999997</v>
      </c>
      <c r="H144" s="274" t="s">
        <v>1657</v>
      </c>
      <c r="I144" s="264">
        <f aca="true" t="shared" si="9" ref="I144:I207">J144+K144+L144+M144+N144</f>
        <v>0.6</v>
      </c>
      <c r="J144" s="264"/>
      <c r="K144" s="264"/>
      <c r="L144" s="264"/>
      <c r="M144" s="264">
        <v>0.6</v>
      </c>
      <c r="N144" s="287"/>
      <c r="O144" s="199" t="s">
        <v>1711</v>
      </c>
    </row>
    <row r="145" spans="1:15" s="474" customFormat="1" ht="24">
      <c r="A145" s="262">
        <v>133</v>
      </c>
      <c r="B145" s="279" t="s">
        <v>582</v>
      </c>
      <c r="C145" s="303">
        <f t="shared" si="8"/>
        <v>0.5</v>
      </c>
      <c r="D145" s="264"/>
      <c r="E145" s="264"/>
      <c r="F145" s="315"/>
      <c r="G145" s="264">
        <v>0.5</v>
      </c>
      <c r="H145" s="275" t="s">
        <v>1021</v>
      </c>
      <c r="I145" s="264">
        <f t="shared" si="9"/>
        <v>0.5</v>
      </c>
      <c r="J145" s="264"/>
      <c r="K145" s="264"/>
      <c r="L145" s="264"/>
      <c r="M145" s="264">
        <v>0.5</v>
      </c>
      <c r="N145" s="287"/>
      <c r="O145" s="199" t="s">
        <v>1711</v>
      </c>
    </row>
    <row r="146" spans="1:15" s="474" customFormat="1" ht="24">
      <c r="A146" s="262">
        <v>134</v>
      </c>
      <c r="B146" s="279" t="s">
        <v>170</v>
      </c>
      <c r="C146" s="303">
        <f t="shared" si="8"/>
        <v>0.2</v>
      </c>
      <c r="D146" s="264"/>
      <c r="E146" s="264"/>
      <c r="F146" s="315"/>
      <c r="G146" s="264">
        <v>0.2</v>
      </c>
      <c r="H146" s="275" t="s">
        <v>1021</v>
      </c>
      <c r="I146" s="264">
        <f t="shared" si="9"/>
        <v>0.2</v>
      </c>
      <c r="J146" s="264"/>
      <c r="K146" s="264"/>
      <c r="L146" s="264"/>
      <c r="M146" s="264">
        <v>0.2</v>
      </c>
      <c r="N146" s="287"/>
      <c r="O146" s="199" t="s">
        <v>1711</v>
      </c>
    </row>
    <row r="147" spans="1:15" s="474" customFormat="1" ht="24">
      <c r="A147" s="262">
        <v>135</v>
      </c>
      <c r="B147" s="279" t="s">
        <v>170</v>
      </c>
      <c r="C147" s="303">
        <f t="shared" si="8"/>
        <v>0.2</v>
      </c>
      <c r="D147" s="264"/>
      <c r="E147" s="264"/>
      <c r="F147" s="315"/>
      <c r="G147" s="264">
        <v>0.2</v>
      </c>
      <c r="H147" s="275" t="s">
        <v>1021</v>
      </c>
      <c r="I147" s="264">
        <f t="shared" si="9"/>
        <v>0.2</v>
      </c>
      <c r="J147" s="264"/>
      <c r="K147" s="264"/>
      <c r="L147" s="264"/>
      <c r="M147" s="264">
        <v>0.2</v>
      </c>
      <c r="N147" s="287"/>
      <c r="O147" s="199" t="s">
        <v>1711</v>
      </c>
    </row>
    <row r="148" spans="1:15" s="474" customFormat="1" ht="24">
      <c r="A148" s="262">
        <v>136</v>
      </c>
      <c r="B148" s="279" t="s">
        <v>170</v>
      </c>
      <c r="C148" s="303">
        <f t="shared" si="8"/>
        <v>0.05</v>
      </c>
      <c r="D148" s="264"/>
      <c r="E148" s="264"/>
      <c r="F148" s="315"/>
      <c r="G148" s="264">
        <v>0.05</v>
      </c>
      <c r="H148" s="275" t="s">
        <v>1022</v>
      </c>
      <c r="I148" s="264">
        <f t="shared" si="9"/>
        <v>0.05</v>
      </c>
      <c r="J148" s="264"/>
      <c r="K148" s="264"/>
      <c r="L148" s="264"/>
      <c r="M148" s="264">
        <v>0.05</v>
      </c>
      <c r="N148" s="287"/>
      <c r="O148" s="199" t="s">
        <v>1711</v>
      </c>
    </row>
    <row r="149" spans="1:15" s="474" customFormat="1" ht="24">
      <c r="A149" s="262">
        <v>137</v>
      </c>
      <c r="B149" s="279" t="s">
        <v>170</v>
      </c>
      <c r="C149" s="303">
        <f t="shared" si="8"/>
        <v>0.04</v>
      </c>
      <c r="D149" s="264"/>
      <c r="E149" s="264"/>
      <c r="F149" s="315"/>
      <c r="G149" s="264">
        <v>0.04</v>
      </c>
      <c r="H149" s="275" t="s">
        <v>1023</v>
      </c>
      <c r="I149" s="264">
        <f t="shared" si="9"/>
        <v>0.04</v>
      </c>
      <c r="J149" s="264"/>
      <c r="K149" s="264"/>
      <c r="L149" s="264"/>
      <c r="M149" s="264">
        <v>0.04</v>
      </c>
      <c r="N149" s="287"/>
      <c r="O149" s="199" t="s">
        <v>1711</v>
      </c>
    </row>
    <row r="150" spans="1:15" s="474" customFormat="1" ht="24">
      <c r="A150" s="262">
        <v>138</v>
      </c>
      <c r="B150" s="279" t="s">
        <v>170</v>
      </c>
      <c r="C150" s="303">
        <f t="shared" si="8"/>
        <v>0.03</v>
      </c>
      <c r="D150" s="264"/>
      <c r="E150" s="264"/>
      <c r="F150" s="315"/>
      <c r="G150" s="264">
        <v>0.03</v>
      </c>
      <c r="H150" s="275" t="s">
        <v>1024</v>
      </c>
      <c r="I150" s="264">
        <f t="shared" si="9"/>
        <v>0.03</v>
      </c>
      <c r="J150" s="264"/>
      <c r="K150" s="264"/>
      <c r="L150" s="264"/>
      <c r="M150" s="264">
        <v>0.03</v>
      </c>
      <c r="N150" s="287"/>
      <c r="O150" s="199" t="s">
        <v>1711</v>
      </c>
    </row>
    <row r="151" spans="1:15" s="474" customFormat="1" ht="24">
      <c r="A151" s="262">
        <v>139</v>
      </c>
      <c r="B151" s="279" t="s">
        <v>170</v>
      </c>
      <c r="C151" s="303">
        <f t="shared" si="8"/>
        <v>0.2</v>
      </c>
      <c r="D151" s="264"/>
      <c r="E151" s="264"/>
      <c r="F151" s="315"/>
      <c r="G151" s="264">
        <v>0.2</v>
      </c>
      <c r="H151" s="275" t="s">
        <v>1025</v>
      </c>
      <c r="I151" s="264">
        <f t="shared" si="9"/>
        <v>0.2</v>
      </c>
      <c r="J151" s="264"/>
      <c r="K151" s="264"/>
      <c r="L151" s="264"/>
      <c r="M151" s="264">
        <v>0.2</v>
      </c>
      <c r="N151" s="287"/>
      <c r="O151" s="199" t="s">
        <v>1711</v>
      </c>
    </row>
    <row r="152" spans="1:15" s="474" customFormat="1" ht="24">
      <c r="A152" s="262">
        <v>140</v>
      </c>
      <c r="B152" s="279" t="s">
        <v>170</v>
      </c>
      <c r="C152" s="303">
        <f t="shared" si="8"/>
        <v>0.24</v>
      </c>
      <c r="D152" s="264"/>
      <c r="E152" s="264"/>
      <c r="F152" s="315"/>
      <c r="G152" s="264">
        <v>0.24</v>
      </c>
      <c r="H152" s="275" t="s">
        <v>932</v>
      </c>
      <c r="I152" s="264">
        <f t="shared" si="9"/>
        <v>0.24</v>
      </c>
      <c r="J152" s="264"/>
      <c r="K152" s="264"/>
      <c r="L152" s="264"/>
      <c r="M152" s="264">
        <v>0.24</v>
      </c>
      <c r="N152" s="287"/>
      <c r="O152" s="199" t="s">
        <v>1711</v>
      </c>
    </row>
    <row r="153" spans="1:15" s="474" customFormat="1" ht="36">
      <c r="A153" s="262">
        <v>141</v>
      </c>
      <c r="B153" s="279" t="s">
        <v>170</v>
      </c>
      <c r="C153" s="303">
        <f t="shared" si="8"/>
        <v>0.38</v>
      </c>
      <c r="D153" s="264">
        <v>0.38</v>
      </c>
      <c r="E153" s="264"/>
      <c r="F153" s="315"/>
      <c r="G153" s="264"/>
      <c r="H153" s="275" t="s">
        <v>1026</v>
      </c>
      <c r="I153" s="264">
        <f t="shared" si="9"/>
        <v>0.38</v>
      </c>
      <c r="J153" s="264"/>
      <c r="K153" s="264"/>
      <c r="L153" s="264"/>
      <c r="M153" s="264">
        <v>0.38</v>
      </c>
      <c r="N153" s="287"/>
      <c r="O153" s="199" t="s">
        <v>1773</v>
      </c>
    </row>
    <row r="154" spans="1:15" s="474" customFormat="1" ht="24">
      <c r="A154" s="262">
        <v>142</v>
      </c>
      <c r="B154" s="279" t="s">
        <v>170</v>
      </c>
      <c r="C154" s="303">
        <f t="shared" si="8"/>
        <v>0.1</v>
      </c>
      <c r="D154" s="264">
        <v>0.1</v>
      </c>
      <c r="E154" s="264"/>
      <c r="F154" s="315"/>
      <c r="G154" s="264"/>
      <c r="H154" s="275" t="s">
        <v>1027</v>
      </c>
      <c r="I154" s="264">
        <f t="shared" si="9"/>
        <v>0.1</v>
      </c>
      <c r="J154" s="264"/>
      <c r="K154" s="264"/>
      <c r="L154" s="264"/>
      <c r="M154" s="264">
        <v>0.1</v>
      </c>
      <c r="N154" s="287"/>
      <c r="O154" s="199" t="s">
        <v>1774</v>
      </c>
    </row>
    <row r="155" spans="1:15" s="474" customFormat="1" ht="24">
      <c r="A155" s="262">
        <v>143</v>
      </c>
      <c r="B155" s="279" t="s">
        <v>170</v>
      </c>
      <c r="C155" s="303">
        <f t="shared" si="8"/>
        <v>0.12</v>
      </c>
      <c r="D155" s="264">
        <v>0.12</v>
      </c>
      <c r="E155" s="264"/>
      <c r="F155" s="315"/>
      <c r="G155" s="264"/>
      <c r="H155" s="275" t="s">
        <v>1028</v>
      </c>
      <c r="I155" s="264">
        <f t="shared" si="9"/>
        <v>0.12</v>
      </c>
      <c r="J155" s="264"/>
      <c r="K155" s="264"/>
      <c r="L155" s="264"/>
      <c r="M155" s="264">
        <v>0.12</v>
      </c>
      <c r="N155" s="287"/>
      <c r="O155" s="199" t="s">
        <v>1774</v>
      </c>
    </row>
    <row r="156" spans="1:15" s="474" customFormat="1" ht="24">
      <c r="A156" s="262">
        <v>144</v>
      </c>
      <c r="B156" s="279" t="s">
        <v>170</v>
      </c>
      <c r="C156" s="303">
        <f t="shared" si="8"/>
        <v>0.08</v>
      </c>
      <c r="D156" s="264">
        <v>0.08</v>
      </c>
      <c r="E156" s="264"/>
      <c r="F156" s="315"/>
      <c r="G156" s="264"/>
      <c r="H156" s="275" t="s">
        <v>1029</v>
      </c>
      <c r="I156" s="264">
        <f t="shared" si="9"/>
        <v>0.08</v>
      </c>
      <c r="J156" s="264"/>
      <c r="K156" s="264"/>
      <c r="L156" s="264"/>
      <c r="M156" s="264">
        <v>0.08</v>
      </c>
      <c r="N156" s="287"/>
      <c r="O156" s="199" t="s">
        <v>1774</v>
      </c>
    </row>
    <row r="157" spans="1:15" s="474" customFormat="1" ht="24">
      <c r="A157" s="262">
        <v>145</v>
      </c>
      <c r="B157" s="279" t="s">
        <v>582</v>
      </c>
      <c r="C157" s="303">
        <f t="shared" si="8"/>
        <v>0.7</v>
      </c>
      <c r="D157" s="264">
        <v>0.7</v>
      </c>
      <c r="E157" s="264"/>
      <c r="F157" s="315"/>
      <c r="G157" s="264"/>
      <c r="H157" s="275" t="s">
        <v>962</v>
      </c>
      <c r="I157" s="264">
        <f t="shared" si="9"/>
        <v>0.7</v>
      </c>
      <c r="J157" s="264"/>
      <c r="K157" s="264"/>
      <c r="L157" s="264"/>
      <c r="M157" s="264">
        <v>0.7</v>
      </c>
      <c r="N157" s="287"/>
      <c r="O157" s="199" t="s">
        <v>1774</v>
      </c>
    </row>
    <row r="158" spans="1:15" s="474" customFormat="1" ht="24">
      <c r="A158" s="262">
        <v>146</v>
      </c>
      <c r="B158" s="279" t="s">
        <v>170</v>
      </c>
      <c r="C158" s="303">
        <f t="shared" si="8"/>
        <v>0.2</v>
      </c>
      <c r="D158" s="264">
        <v>0.2</v>
      </c>
      <c r="E158" s="264"/>
      <c r="F158" s="315"/>
      <c r="G158" s="264"/>
      <c r="H158" s="275" t="s">
        <v>1030</v>
      </c>
      <c r="I158" s="264">
        <f t="shared" si="9"/>
        <v>0.2</v>
      </c>
      <c r="J158" s="264"/>
      <c r="K158" s="264"/>
      <c r="L158" s="264"/>
      <c r="M158" s="264">
        <v>0.2</v>
      </c>
      <c r="N158" s="287"/>
      <c r="O158" s="199" t="s">
        <v>1775</v>
      </c>
    </row>
    <row r="159" spans="1:15" s="474" customFormat="1" ht="24">
      <c r="A159" s="262">
        <v>147</v>
      </c>
      <c r="B159" s="279" t="s">
        <v>170</v>
      </c>
      <c r="C159" s="303">
        <f t="shared" si="8"/>
        <v>0.1</v>
      </c>
      <c r="D159" s="264">
        <v>0.1</v>
      </c>
      <c r="E159" s="264"/>
      <c r="F159" s="315"/>
      <c r="G159" s="264"/>
      <c r="H159" s="275" t="s">
        <v>1031</v>
      </c>
      <c r="I159" s="264">
        <f t="shared" si="9"/>
        <v>0.1</v>
      </c>
      <c r="J159" s="264"/>
      <c r="K159" s="264"/>
      <c r="L159" s="264"/>
      <c r="M159" s="264">
        <v>0.1</v>
      </c>
      <c r="N159" s="287"/>
      <c r="O159" s="199" t="s">
        <v>1775</v>
      </c>
    </row>
    <row r="160" spans="1:15" s="474" customFormat="1" ht="36">
      <c r="A160" s="262">
        <v>148</v>
      </c>
      <c r="B160" s="279" t="s">
        <v>170</v>
      </c>
      <c r="C160" s="303">
        <f t="shared" si="8"/>
        <v>0.3</v>
      </c>
      <c r="D160" s="264">
        <v>0.3</v>
      </c>
      <c r="E160" s="264"/>
      <c r="F160" s="315"/>
      <c r="G160" s="264"/>
      <c r="H160" s="275" t="s">
        <v>1032</v>
      </c>
      <c r="I160" s="264">
        <f t="shared" si="9"/>
        <v>0.3</v>
      </c>
      <c r="J160" s="264"/>
      <c r="K160" s="264"/>
      <c r="L160" s="264"/>
      <c r="M160" s="264">
        <v>0.3</v>
      </c>
      <c r="N160" s="287"/>
      <c r="O160" s="199" t="s">
        <v>1776</v>
      </c>
    </row>
    <row r="161" spans="1:15" s="474" customFormat="1" ht="24">
      <c r="A161" s="262">
        <v>149</v>
      </c>
      <c r="B161" s="279" t="s">
        <v>170</v>
      </c>
      <c r="C161" s="303">
        <f t="shared" si="8"/>
        <v>0.16</v>
      </c>
      <c r="D161" s="264">
        <v>0.16</v>
      </c>
      <c r="E161" s="264"/>
      <c r="F161" s="315"/>
      <c r="G161" s="264"/>
      <c r="H161" s="275" t="s">
        <v>1033</v>
      </c>
      <c r="I161" s="264">
        <f t="shared" si="9"/>
        <v>0.16</v>
      </c>
      <c r="J161" s="264"/>
      <c r="K161" s="264"/>
      <c r="L161" s="264"/>
      <c r="M161" s="264">
        <v>0.16</v>
      </c>
      <c r="N161" s="287"/>
      <c r="O161" s="199" t="s">
        <v>1777</v>
      </c>
    </row>
    <row r="162" spans="1:15" s="474" customFormat="1" ht="36">
      <c r="A162" s="262">
        <v>150</v>
      </c>
      <c r="B162" s="279" t="s">
        <v>170</v>
      </c>
      <c r="C162" s="303">
        <f t="shared" si="8"/>
        <v>0.2</v>
      </c>
      <c r="D162" s="264">
        <v>0.2</v>
      </c>
      <c r="E162" s="264"/>
      <c r="F162" s="315"/>
      <c r="G162" s="264"/>
      <c r="H162" s="275" t="s">
        <v>922</v>
      </c>
      <c r="I162" s="264">
        <f t="shared" si="9"/>
        <v>0.2</v>
      </c>
      <c r="J162" s="264"/>
      <c r="K162" s="264"/>
      <c r="L162" s="264"/>
      <c r="M162" s="264">
        <v>0.2</v>
      </c>
      <c r="N162" s="287"/>
      <c r="O162" s="199" t="s">
        <v>1776</v>
      </c>
    </row>
    <row r="163" spans="1:15" s="474" customFormat="1" ht="24">
      <c r="A163" s="262">
        <v>151</v>
      </c>
      <c r="B163" s="279" t="s">
        <v>170</v>
      </c>
      <c r="C163" s="303">
        <f t="shared" si="8"/>
        <v>0.2</v>
      </c>
      <c r="D163" s="264">
        <v>0.2</v>
      </c>
      <c r="E163" s="264"/>
      <c r="F163" s="315"/>
      <c r="G163" s="264"/>
      <c r="H163" s="275" t="s">
        <v>1034</v>
      </c>
      <c r="I163" s="264">
        <f t="shared" si="9"/>
        <v>0.2</v>
      </c>
      <c r="J163" s="264"/>
      <c r="K163" s="264"/>
      <c r="L163" s="264"/>
      <c r="M163" s="264">
        <v>0.2</v>
      </c>
      <c r="N163" s="287"/>
      <c r="O163" s="199" t="s">
        <v>1777</v>
      </c>
    </row>
    <row r="164" spans="1:15" s="474" customFormat="1" ht="36">
      <c r="A164" s="262">
        <v>152</v>
      </c>
      <c r="B164" s="279" t="s">
        <v>170</v>
      </c>
      <c r="C164" s="303">
        <f t="shared" si="8"/>
        <v>0.2</v>
      </c>
      <c r="D164" s="264">
        <v>0.2</v>
      </c>
      <c r="E164" s="264"/>
      <c r="F164" s="315"/>
      <c r="G164" s="264"/>
      <c r="H164" s="275" t="s">
        <v>1035</v>
      </c>
      <c r="I164" s="264">
        <f t="shared" si="9"/>
        <v>0.2</v>
      </c>
      <c r="J164" s="264"/>
      <c r="K164" s="264"/>
      <c r="L164" s="264"/>
      <c r="M164" s="264">
        <v>0.2</v>
      </c>
      <c r="N164" s="287"/>
      <c r="O164" s="199" t="s">
        <v>1776</v>
      </c>
    </row>
    <row r="165" spans="1:15" s="474" customFormat="1" ht="36">
      <c r="A165" s="262">
        <v>153</v>
      </c>
      <c r="B165" s="279" t="s">
        <v>170</v>
      </c>
      <c r="C165" s="303">
        <f t="shared" si="8"/>
        <v>0.3</v>
      </c>
      <c r="D165" s="264"/>
      <c r="E165" s="264"/>
      <c r="F165" s="315"/>
      <c r="G165" s="264">
        <v>0.3</v>
      </c>
      <c r="H165" s="275" t="s">
        <v>1036</v>
      </c>
      <c r="I165" s="264">
        <f t="shared" si="9"/>
        <v>0.3</v>
      </c>
      <c r="J165" s="264"/>
      <c r="K165" s="264"/>
      <c r="L165" s="264"/>
      <c r="M165" s="288">
        <v>0.3</v>
      </c>
      <c r="N165" s="287"/>
      <c r="O165" s="199" t="s">
        <v>1776</v>
      </c>
    </row>
    <row r="166" spans="1:15" s="474" customFormat="1" ht="36">
      <c r="A166" s="262">
        <v>154</v>
      </c>
      <c r="B166" s="279" t="s">
        <v>170</v>
      </c>
      <c r="C166" s="303">
        <f t="shared" si="8"/>
        <v>0.3</v>
      </c>
      <c r="D166" s="264"/>
      <c r="E166" s="264"/>
      <c r="F166" s="315"/>
      <c r="G166" s="264">
        <v>0.3</v>
      </c>
      <c r="H166" s="275" t="s">
        <v>923</v>
      </c>
      <c r="I166" s="264">
        <f t="shared" si="9"/>
        <v>0.3</v>
      </c>
      <c r="J166" s="264"/>
      <c r="K166" s="264"/>
      <c r="L166" s="264"/>
      <c r="M166" s="264">
        <v>0.3</v>
      </c>
      <c r="N166" s="287"/>
      <c r="O166" s="199" t="s">
        <v>1776</v>
      </c>
    </row>
    <row r="167" spans="1:15" s="474" customFormat="1" ht="36">
      <c r="A167" s="262">
        <v>155</v>
      </c>
      <c r="B167" s="279" t="s">
        <v>582</v>
      </c>
      <c r="C167" s="303">
        <f t="shared" si="8"/>
        <v>0.3</v>
      </c>
      <c r="D167" s="264">
        <v>0.3</v>
      </c>
      <c r="E167" s="264"/>
      <c r="F167" s="315"/>
      <c r="G167" s="264"/>
      <c r="H167" s="275" t="s">
        <v>1037</v>
      </c>
      <c r="I167" s="264">
        <f t="shared" si="9"/>
        <v>0.3</v>
      </c>
      <c r="J167" s="264"/>
      <c r="K167" s="264"/>
      <c r="L167" s="264"/>
      <c r="M167" s="264">
        <v>0.3</v>
      </c>
      <c r="N167" s="287"/>
      <c r="O167" s="199" t="s">
        <v>1705</v>
      </c>
    </row>
    <row r="168" spans="1:15" s="474" customFormat="1" ht="36">
      <c r="A168" s="262">
        <v>156</v>
      </c>
      <c r="B168" s="279" t="s">
        <v>170</v>
      </c>
      <c r="C168" s="303">
        <f t="shared" si="8"/>
        <v>0.3</v>
      </c>
      <c r="D168" s="264">
        <v>0.3</v>
      </c>
      <c r="E168" s="264"/>
      <c r="F168" s="315"/>
      <c r="G168" s="264"/>
      <c r="H168" s="275" t="s">
        <v>923</v>
      </c>
      <c r="I168" s="264">
        <f t="shared" si="9"/>
        <v>0.3</v>
      </c>
      <c r="J168" s="264"/>
      <c r="K168" s="264"/>
      <c r="L168" s="264"/>
      <c r="M168" s="264">
        <v>0.3</v>
      </c>
      <c r="N168" s="287"/>
      <c r="O168" s="199" t="s">
        <v>1776</v>
      </c>
    </row>
    <row r="169" spans="1:15" s="474" customFormat="1" ht="36">
      <c r="A169" s="262">
        <v>157</v>
      </c>
      <c r="B169" s="279" t="s">
        <v>170</v>
      </c>
      <c r="C169" s="303">
        <f t="shared" si="8"/>
        <v>0.36</v>
      </c>
      <c r="D169" s="264">
        <v>0.36</v>
      </c>
      <c r="E169" s="264"/>
      <c r="F169" s="315"/>
      <c r="G169" s="264"/>
      <c r="H169" s="275" t="s">
        <v>1038</v>
      </c>
      <c r="I169" s="264">
        <f t="shared" si="9"/>
        <v>0.36</v>
      </c>
      <c r="J169" s="264"/>
      <c r="K169" s="264"/>
      <c r="L169" s="264"/>
      <c r="M169" s="264">
        <v>0.36</v>
      </c>
      <c r="N169" s="287"/>
      <c r="O169" s="199" t="s">
        <v>1778</v>
      </c>
    </row>
    <row r="170" spans="1:15" s="474" customFormat="1" ht="36">
      <c r="A170" s="262">
        <v>158</v>
      </c>
      <c r="B170" s="279" t="s">
        <v>170</v>
      </c>
      <c r="C170" s="303">
        <f t="shared" si="8"/>
        <v>0.36</v>
      </c>
      <c r="D170" s="264">
        <v>0.36</v>
      </c>
      <c r="E170" s="264"/>
      <c r="F170" s="315"/>
      <c r="G170" s="264"/>
      <c r="H170" s="275" t="s">
        <v>1040</v>
      </c>
      <c r="I170" s="264">
        <f t="shared" si="9"/>
        <v>0.36</v>
      </c>
      <c r="J170" s="264"/>
      <c r="K170" s="264"/>
      <c r="L170" s="264"/>
      <c r="M170" s="264">
        <v>0.36</v>
      </c>
      <c r="N170" s="287"/>
      <c r="O170" s="199" t="s">
        <v>1778</v>
      </c>
    </row>
    <row r="171" spans="1:15" s="474" customFormat="1" ht="36">
      <c r="A171" s="262">
        <v>159</v>
      </c>
      <c r="B171" s="279" t="s">
        <v>170</v>
      </c>
      <c r="C171" s="303">
        <f t="shared" si="8"/>
        <v>0.36</v>
      </c>
      <c r="D171" s="264">
        <v>0.36</v>
      </c>
      <c r="E171" s="264"/>
      <c r="F171" s="315"/>
      <c r="G171" s="264"/>
      <c r="H171" s="275" t="s">
        <v>1039</v>
      </c>
      <c r="I171" s="264">
        <f t="shared" si="9"/>
        <v>0.36</v>
      </c>
      <c r="J171" s="264"/>
      <c r="K171" s="264"/>
      <c r="L171" s="264"/>
      <c r="M171" s="264">
        <v>0.36</v>
      </c>
      <c r="N171" s="287"/>
      <c r="O171" s="199" t="s">
        <v>1778</v>
      </c>
    </row>
    <row r="172" spans="1:15" s="474" customFormat="1" ht="36">
      <c r="A172" s="262">
        <v>160</v>
      </c>
      <c r="B172" s="279" t="s">
        <v>170</v>
      </c>
      <c r="C172" s="303">
        <f t="shared" si="8"/>
        <v>0.19</v>
      </c>
      <c r="D172" s="264">
        <v>0.19</v>
      </c>
      <c r="E172" s="264"/>
      <c r="F172" s="315"/>
      <c r="G172" s="264"/>
      <c r="H172" s="275" t="s">
        <v>1041</v>
      </c>
      <c r="I172" s="264">
        <f t="shared" si="9"/>
        <v>0.19</v>
      </c>
      <c r="J172" s="264"/>
      <c r="K172" s="264"/>
      <c r="L172" s="264"/>
      <c r="M172" s="264">
        <v>0.19</v>
      </c>
      <c r="N172" s="287"/>
      <c r="O172" s="199" t="s">
        <v>1778</v>
      </c>
    </row>
    <row r="173" spans="1:15" s="474" customFormat="1" ht="24">
      <c r="A173" s="262">
        <v>161</v>
      </c>
      <c r="B173" s="279" t="s">
        <v>170</v>
      </c>
      <c r="C173" s="303">
        <f t="shared" si="8"/>
        <v>0.52</v>
      </c>
      <c r="D173" s="264">
        <v>0.52</v>
      </c>
      <c r="E173" s="264"/>
      <c r="F173" s="315"/>
      <c r="G173" s="264"/>
      <c r="H173" s="275" t="s">
        <v>1042</v>
      </c>
      <c r="I173" s="264">
        <f t="shared" si="9"/>
        <v>0.52</v>
      </c>
      <c r="J173" s="264"/>
      <c r="K173" s="264"/>
      <c r="L173" s="264"/>
      <c r="M173" s="264">
        <v>0.52</v>
      </c>
      <c r="N173" s="287"/>
      <c r="O173" s="199" t="s">
        <v>1725</v>
      </c>
    </row>
    <row r="174" spans="1:15" s="474" customFormat="1" ht="24">
      <c r="A174" s="262">
        <v>162</v>
      </c>
      <c r="B174" s="279" t="s">
        <v>170</v>
      </c>
      <c r="C174" s="303">
        <f t="shared" si="8"/>
        <v>0.2</v>
      </c>
      <c r="D174" s="264">
        <v>0.2</v>
      </c>
      <c r="E174" s="264"/>
      <c r="F174" s="315"/>
      <c r="G174" s="264"/>
      <c r="H174" s="275" t="s">
        <v>1043</v>
      </c>
      <c r="I174" s="264">
        <f t="shared" si="9"/>
        <v>0.2</v>
      </c>
      <c r="J174" s="264"/>
      <c r="K174" s="264"/>
      <c r="L174" s="264"/>
      <c r="M174" s="264">
        <v>0.2</v>
      </c>
      <c r="N174" s="287"/>
      <c r="O174" s="199" t="s">
        <v>1779</v>
      </c>
    </row>
    <row r="175" spans="1:15" s="474" customFormat="1" ht="24">
      <c r="A175" s="262">
        <v>163</v>
      </c>
      <c r="B175" s="279" t="s">
        <v>170</v>
      </c>
      <c r="C175" s="303">
        <f t="shared" si="8"/>
        <v>0.2</v>
      </c>
      <c r="D175" s="264">
        <v>0.2</v>
      </c>
      <c r="E175" s="264"/>
      <c r="F175" s="315"/>
      <c r="G175" s="264"/>
      <c r="H175" s="275" t="s">
        <v>1044</v>
      </c>
      <c r="I175" s="264">
        <f t="shared" si="9"/>
        <v>0.2</v>
      </c>
      <c r="J175" s="264"/>
      <c r="K175" s="264"/>
      <c r="L175" s="264"/>
      <c r="M175" s="264">
        <v>0.2</v>
      </c>
      <c r="N175" s="287"/>
      <c r="O175" s="199" t="s">
        <v>1780</v>
      </c>
    </row>
    <row r="176" spans="1:15" s="474" customFormat="1" ht="24">
      <c r="A176" s="262">
        <v>164</v>
      </c>
      <c r="B176" s="279" t="s">
        <v>170</v>
      </c>
      <c r="C176" s="303">
        <f t="shared" si="8"/>
        <v>0.2</v>
      </c>
      <c r="D176" s="264"/>
      <c r="E176" s="264"/>
      <c r="F176" s="315"/>
      <c r="G176" s="264">
        <v>0.2</v>
      </c>
      <c r="H176" s="275" t="s">
        <v>1045</v>
      </c>
      <c r="I176" s="264">
        <f t="shared" si="9"/>
        <v>0.2</v>
      </c>
      <c r="J176" s="264"/>
      <c r="K176" s="264"/>
      <c r="L176" s="264"/>
      <c r="M176" s="264">
        <v>0.2</v>
      </c>
      <c r="N176" s="287"/>
      <c r="O176" s="199" t="s">
        <v>1725</v>
      </c>
    </row>
    <row r="177" spans="1:15" s="474" customFormat="1" ht="24">
      <c r="A177" s="262">
        <v>165</v>
      </c>
      <c r="B177" s="279" t="s">
        <v>170</v>
      </c>
      <c r="C177" s="303">
        <f t="shared" si="8"/>
        <v>0.2</v>
      </c>
      <c r="D177" s="264"/>
      <c r="E177" s="264"/>
      <c r="F177" s="315"/>
      <c r="G177" s="264">
        <v>0.2</v>
      </c>
      <c r="H177" s="275" t="s">
        <v>1046</v>
      </c>
      <c r="I177" s="264">
        <f t="shared" si="9"/>
        <v>0.2</v>
      </c>
      <c r="J177" s="264"/>
      <c r="K177" s="264"/>
      <c r="L177" s="264"/>
      <c r="M177" s="264">
        <v>0.2</v>
      </c>
      <c r="N177" s="287"/>
      <c r="O177" s="199" t="s">
        <v>1780</v>
      </c>
    </row>
    <row r="178" spans="1:15" s="474" customFormat="1" ht="24">
      <c r="A178" s="262">
        <v>166</v>
      </c>
      <c r="B178" s="279" t="s">
        <v>170</v>
      </c>
      <c r="C178" s="303">
        <f t="shared" si="8"/>
        <v>0.29</v>
      </c>
      <c r="D178" s="264">
        <v>0.29</v>
      </c>
      <c r="E178" s="264"/>
      <c r="F178" s="315"/>
      <c r="G178" s="264"/>
      <c r="H178" s="275" t="s">
        <v>950</v>
      </c>
      <c r="I178" s="264">
        <f t="shared" si="9"/>
        <v>0.29</v>
      </c>
      <c r="J178" s="264"/>
      <c r="K178" s="264"/>
      <c r="L178" s="264"/>
      <c r="M178" s="264">
        <v>0.29</v>
      </c>
      <c r="N178" s="287"/>
      <c r="O178" s="199" t="s">
        <v>1779</v>
      </c>
    </row>
    <row r="179" spans="1:15" s="474" customFormat="1" ht="24">
      <c r="A179" s="262">
        <v>167</v>
      </c>
      <c r="B179" s="279" t="s">
        <v>170</v>
      </c>
      <c r="C179" s="303">
        <f t="shared" si="8"/>
        <v>0.2</v>
      </c>
      <c r="D179" s="264">
        <v>0.2</v>
      </c>
      <c r="E179" s="264"/>
      <c r="F179" s="315"/>
      <c r="G179" s="264"/>
      <c r="H179" s="275" t="s">
        <v>1047</v>
      </c>
      <c r="I179" s="264">
        <f t="shared" si="9"/>
        <v>0.2</v>
      </c>
      <c r="J179" s="264"/>
      <c r="K179" s="264"/>
      <c r="L179" s="264"/>
      <c r="M179" s="264">
        <v>0.2</v>
      </c>
      <c r="N179" s="287"/>
      <c r="O179" s="199" t="s">
        <v>1769</v>
      </c>
    </row>
    <row r="180" spans="1:15" s="474" customFormat="1" ht="24">
      <c r="A180" s="262">
        <v>168</v>
      </c>
      <c r="B180" s="279" t="s">
        <v>170</v>
      </c>
      <c r="C180" s="303">
        <f t="shared" si="8"/>
        <v>0.24</v>
      </c>
      <c r="D180" s="264">
        <v>0.24</v>
      </c>
      <c r="E180" s="264"/>
      <c r="F180" s="315"/>
      <c r="G180" s="264"/>
      <c r="H180" s="275" t="s">
        <v>1048</v>
      </c>
      <c r="I180" s="264">
        <f t="shared" si="9"/>
        <v>0.24</v>
      </c>
      <c r="J180" s="264"/>
      <c r="K180" s="264"/>
      <c r="L180" s="264"/>
      <c r="M180" s="264">
        <v>0.24</v>
      </c>
      <c r="N180" s="287"/>
      <c r="O180" s="512" t="s">
        <v>1758</v>
      </c>
    </row>
    <row r="181" spans="1:15" s="474" customFormat="1" ht="24">
      <c r="A181" s="262">
        <v>169</v>
      </c>
      <c r="B181" s="279" t="s">
        <v>170</v>
      </c>
      <c r="C181" s="303">
        <f t="shared" si="8"/>
        <v>0.1</v>
      </c>
      <c r="D181" s="264">
        <v>0.1</v>
      </c>
      <c r="E181" s="264"/>
      <c r="F181" s="315"/>
      <c r="G181" s="264"/>
      <c r="H181" s="275" t="s">
        <v>1049</v>
      </c>
      <c r="I181" s="264">
        <f t="shared" si="9"/>
        <v>0.1</v>
      </c>
      <c r="J181" s="264"/>
      <c r="K181" s="264"/>
      <c r="L181" s="264"/>
      <c r="M181" s="264">
        <v>0.1</v>
      </c>
      <c r="N181" s="287"/>
      <c r="O181" s="512" t="s">
        <v>1781</v>
      </c>
    </row>
    <row r="182" spans="1:15" s="474" customFormat="1" ht="24">
      <c r="A182" s="262">
        <v>170</v>
      </c>
      <c r="B182" s="279" t="s">
        <v>170</v>
      </c>
      <c r="C182" s="303">
        <f t="shared" si="8"/>
        <v>0.18</v>
      </c>
      <c r="D182" s="264">
        <v>0.18</v>
      </c>
      <c r="E182" s="264"/>
      <c r="F182" s="315"/>
      <c r="G182" s="264"/>
      <c r="H182" s="275" t="s">
        <v>1050</v>
      </c>
      <c r="I182" s="264">
        <f t="shared" si="9"/>
        <v>0.18</v>
      </c>
      <c r="J182" s="264"/>
      <c r="K182" s="264"/>
      <c r="L182" s="264"/>
      <c r="M182" s="264">
        <v>0.18</v>
      </c>
      <c r="N182" s="287"/>
      <c r="O182" s="512" t="s">
        <v>1781</v>
      </c>
    </row>
    <row r="183" spans="1:15" s="474" customFormat="1" ht="24">
      <c r="A183" s="262">
        <v>171</v>
      </c>
      <c r="B183" s="279" t="s">
        <v>170</v>
      </c>
      <c r="C183" s="303">
        <f t="shared" si="8"/>
        <v>0.3</v>
      </c>
      <c r="D183" s="264">
        <v>0.2</v>
      </c>
      <c r="E183" s="264"/>
      <c r="F183" s="315"/>
      <c r="G183" s="264">
        <v>0.09999999999999998</v>
      </c>
      <c r="H183" s="275" t="s">
        <v>1051</v>
      </c>
      <c r="I183" s="264">
        <f t="shared" si="9"/>
        <v>0.3</v>
      </c>
      <c r="J183" s="264"/>
      <c r="K183" s="264"/>
      <c r="L183" s="264"/>
      <c r="M183" s="264">
        <v>0.3</v>
      </c>
      <c r="N183" s="287"/>
      <c r="O183" s="199" t="s">
        <v>1772</v>
      </c>
    </row>
    <row r="184" spans="1:15" s="474" customFormat="1" ht="24">
      <c r="A184" s="262">
        <v>172</v>
      </c>
      <c r="B184" s="279" t="s">
        <v>583</v>
      </c>
      <c r="C184" s="303">
        <f t="shared" si="8"/>
        <v>0.1</v>
      </c>
      <c r="D184" s="264"/>
      <c r="E184" s="264"/>
      <c r="F184" s="315"/>
      <c r="G184" s="264">
        <v>0.1</v>
      </c>
      <c r="H184" s="275" t="s">
        <v>1051</v>
      </c>
      <c r="I184" s="264">
        <f t="shared" si="9"/>
        <v>0.1</v>
      </c>
      <c r="J184" s="264"/>
      <c r="K184" s="264"/>
      <c r="L184" s="264"/>
      <c r="M184" s="264">
        <v>0.1</v>
      </c>
      <c r="N184" s="287"/>
      <c r="O184" s="199" t="s">
        <v>1772</v>
      </c>
    </row>
    <row r="185" spans="1:15" s="474" customFormat="1" ht="36">
      <c r="A185" s="262">
        <v>173</v>
      </c>
      <c r="B185" s="279" t="s">
        <v>584</v>
      </c>
      <c r="C185" s="303">
        <f t="shared" si="8"/>
        <v>0.2</v>
      </c>
      <c r="D185" s="264">
        <v>0.2</v>
      </c>
      <c r="E185" s="264"/>
      <c r="F185" s="315"/>
      <c r="G185" s="264"/>
      <c r="H185" s="275" t="s">
        <v>1051</v>
      </c>
      <c r="I185" s="264">
        <f t="shared" si="9"/>
        <v>0.2</v>
      </c>
      <c r="J185" s="264"/>
      <c r="K185" s="264"/>
      <c r="L185" s="264"/>
      <c r="M185" s="264">
        <v>0.2</v>
      </c>
      <c r="N185" s="287"/>
      <c r="O185" s="199" t="s">
        <v>1782</v>
      </c>
    </row>
    <row r="186" spans="1:15" s="474" customFormat="1" ht="24">
      <c r="A186" s="262">
        <v>174</v>
      </c>
      <c r="B186" s="279" t="s">
        <v>585</v>
      </c>
      <c r="C186" s="303">
        <f t="shared" si="8"/>
        <v>0.01</v>
      </c>
      <c r="D186" s="264"/>
      <c r="E186" s="264"/>
      <c r="F186" s="315"/>
      <c r="G186" s="264">
        <v>0.01</v>
      </c>
      <c r="H186" s="275" t="s">
        <v>1052</v>
      </c>
      <c r="I186" s="264">
        <f t="shared" si="9"/>
        <v>0.1</v>
      </c>
      <c r="J186" s="264"/>
      <c r="K186" s="264"/>
      <c r="L186" s="264"/>
      <c r="M186" s="264">
        <v>0.1</v>
      </c>
      <c r="N186" s="287"/>
      <c r="O186" s="199" t="s">
        <v>1783</v>
      </c>
    </row>
    <row r="187" spans="1:15" s="474" customFormat="1" ht="12">
      <c r="A187" s="262">
        <v>175</v>
      </c>
      <c r="B187" s="279" t="s">
        <v>586</v>
      </c>
      <c r="C187" s="303">
        <f t="shared" si="8"/>
        <v>0.13</v>
      </c>
      <c r="D187" s="264"/>
      <c r="E187" s="264"/>
      <c r="F187" s="315"/>
      <c r="G187" s="264">
        <v>0.13</v>
      </c>
      <c r="H187" s="275" t="s">
        <v>1052</v>
      </c>
      <c r="I187" s="264">
        <f t="shared" si="9"/>
        <v>0.13</v>
      </c>
      <c r="J187" s="264"/>
      <c r="K187" s="264"/>
      <c r="L187" s="264"/>
      <c r="M187" s="264">
        <v>0.13</v>
      </c>
      <c r="N187" s="287"/>
      <c r="O187" s="271"/>
    </row>
    <row r="188" spans="1:15" s="474" customFormat="1" ht="12">
      <c r="A188" s="262">
        <v>176</v>
      </c>
      <c r="B188" s="279" t="s">
        <v>587</v>
      </c>
      <c r="C188" s="303">
        <f t="shared" si="8"/>
        <v>0.15</v>
      </c>
      <c r="D188" s="264"/>
      <c r="E188" s="264"/>
      <c r="F188" s="315"/>
      <c r="G188" s="264">
        <v>0.15</v>
      </c>
      <c r="H188" s="275" t="s">
        <v>1053</v>
      </c>
      <c r="I188" s="264">
        <f t="shared" si="9"/>
        <v>0.15</v>
      </c>
      <c r="J188" s="264"/>
      <c r="K188" s="264"/>
      <c r="L188" s="264"/>
      <c r="M188" s="264">
        <v>0.15</v>
      </c>
      <c r="N188" s="287"/>
      <c r="O188" s="271"/>
    </row>
    <row r="189" spans="1:15" s="474" customFormat="1" ht="24">
      <c r="A189" s="262">
        <v>177</v>
      </c>
      <c r="B189" s="279" t="s">
        <v>170</v>
      </c>
      <c r="C189" s="303">
        <f t="shared" si="8"/>
        <v>0.12</v>
      </c>
      <c r="D189" s="264"/>
      <c r="E189" s="264"/>
      <c r="F189" s="315"/>
      <c r="G189" s="264">
        <v>0.12</v>
      </c>
      <c r="H189" s="275" t="s">
        <v>1054</v>
      </c>
      <c r="I189" s="264">
        <f t="shared" si="9"/>
        <v>0.12</v>
      </c>
      <c r="J189" s="264"/>
      <c r="K189" s="264"/>
      <c r="L189" s="264"/>
      <c r="M189" s="264">
        <v>0.12</v>
      </c>
      <c r="N189" s="287"/>
      <c r="O189" s="199" t="s">
        <v>1772</v>
      </c>
    </row>
    <row r="190" spans="1:15" s="474" customFormat="1" ht="24">
      <c r="A190" s="262">
        <v>178</v>
      </c>
      <c r="B190" s="279" t="s">
        <v>588</v>
      </c>
      <c r="C190" s="303">
        <f t="shared" si="8"/>
        <v>0.2</v>
      </c>
      <c r="D190" s="264">
        <v>0.2</v>
      </c>
      <c r="E190" s="264"/>
      <c r="F190" s="315"/>
      <c r="G190" s="264"/>
      <c r="H190" s="275" t="s">
        <v>1055</v>
      </c>
      <c r="I190" s="264">
        <f t="shared" si="9"/>
        <v>0.2</v>
      </c>
      <c r="J190" s="264"/>
      <c r="K190" s="264"/>
      <c r="L190" s="264"/>
      <c r="M190" s="264">
        <v>0.2</v>
      </c>
      <c r="N190" s="287"/>
      <c r="O190" s="199" t="s">
        <v>1772</v>
      </c>
    </row>
    <row r="191" spans="1:15" s="474" customFormat="1" ht="24">
      <c r="A191" s="262">
        <v>179</v>
      </c>
      <c r="B191" s="279" t="s">
        <v>589</v>
      </c>
      <c r="C191" s="303">
        <f t="shared" si="8"/>
        <v>0.2</v>
      </c>
      <c r="D191" s="264">
        <v>0.2</v>
      </c>
      <c r="E191" s="264"/>
      <c r="F191" s="315"/>
      <c r="G191" s="264"/>
      <c r="H191" s="275" t="s">
        <v>1055</v>
      </c>
      <c r="I191" s="264">
        <f t="shared" si="9"/>
        <v>0.2</v>
      </c>
      <c r="J191" s="264"/>
      <c r="K191" s="264"/>
      <c r="L191" s="264"/>
      <c r="M191" s="264">
        <v>0.2</v>
      </c>
      <c r="N191" s="287"/>
      <c r="O191" s="199" t="s">
        <v>1772</v>
      </c>
    </row>
    <row r="192" spans="1:15" s="474" customFormat="1" ht="12">
      <c r="A192" s="262">
        <v>180</v>
      </c>
      <c r="B192" s="279" t="s">
        <v>590</v>
      </c>
      <c r="C192" s="303">
        <f t="shared" si="8"/>
        <v>0.01</v>
      </c>
      <c r="D192" s="264"/>
      <c r="E192" s="264"/>
      <c r="F192" s="315"/>
      <c r="G192" s="264">
        <v>0.01</v>
      </c>
      <c r="H192" s="275" t="s">
        <v>1056</v>
      </c>
      <c r="I192" s="264">
        <f t="shared" si="9"/>
        <v>0.01</v>
      </c>
      <c r="J192" s="264"/>
      <c r="K192" s="264"/>
      <c r="L192" s="264"/>
      <c r="M192" s="264">
        <v>0.01</v>
      </c>
      <c r="N192" s="287"/>
      <c r="O192" s="271"/>
    </row>
    <row r="193" spans="1:15" s="474" customFormat="1" ht="12">
      <c r="A193" s="262">
        <v>181</v>
      </c>
      <c r="B193" s="279" t="s">
        <v>591</v>
      </c>
      <c r="C193" s="303">
        <f t="shared" si="8"/>
        <v>0.1</v>
      </c>
      <c r="D193" s="264">
        <v>0.1</v>
      </c>
      <c r="E193" s="264"/>
      <c r="F193" s="315"/>
      <c r="G193" s="264"/>
      <c r="H193" s="275" t="s">
        <v>1056</v>
      </c>
      <c r="I193" s="264">
        <f t="shared" si="9"/>
        <v>0.1</v>
      </c>
      <c r="J193" s="264"/>
      <c r="K193" s="264"/>
      <c r="L193" s="264"/>
      <c r="M193" s="264">
        <v>0.1</v>
      </c>
      <c r="N193" s="287"/>
      <c r="O193" s="271"/>
    </row>
    <row r="194" spans="1:15" s="474" customFormat="1" ht="12">
      <c r="A194" s="262">
        <v>182</v>
      </c>
      <c r="B194" s="279" t="s">
        <v>592</v>
      </c>
      <c r="C194" s="303">
        <f t="shared" si="8"/>
        <v>0.1</v>
      </c>
      <c r="D194" s="264">
        <v>0.1</v>
      </c>
      <c r="E194" s="264"/>
      <c r="F194" s="315"/>
      <c r="G194" s="264"/>
      <c r="H194" s="275" t="s">
        <v>1056</v>
      </c>
      <c r="I194" s="264">
        <f t="shared" si="9"/>
        <v>0.1</v>
      </c>
      <c r="J194" s="264"/>
      <c r="K194" s="264"/>
      <c r="L194" s="264"/>
      <c r="M194" s="264">
        <v>0.1</v>
      </c>
      <c r="N194" s="287"/>
      <c r="O194" s="271"/>
    </row>
    <row r="195" spans="1:15" s="474" customFormat="1" ht="12">
      <c r="A195" s="261" t="s">
        <v>139</v>
      </c>
      <c r="B195" s="278" t="s">
        <v>221</v>
      </c>
      <c r="C195" s="321">
        <f>SUM(C196:C210)</f>
        <v>2.5100000000000002</v>
      </c>
      <c r="D195" s="321">
        <f aca="true" t="shared" si="10" ref="D195:N195">SUM(D196:D210)</f>
        <v>1.8200000000000003</v>
      </c>
      <c r="E195" s="321">
        <f t="shared" si="10"/>
        <v>0</v>
      </c>
      <c r="F195" s="321">
        <f t="shared" si="10"/>
        <v>0</v>
      </c>
      <c r="G195" s="321">
        <f t="shared" si="10"/>
        <v>0.69</v>
      </c>
      <c r="H195" s="284"/>
      <c r="I195" s="321">
        <f t="shared" si="10"/>
        <v>2.5100000000000002</v>
      </c>
      <c r="J195" s="321">
        <f t="shared" si="10"/>
        <v>0</v>
      </c>
      <c r="K195" s="321">
        <f t="shared" si="10"/>
        <v>0</v>
      </c>
      <c r="L195" s="321">
        <f t="shared" si="10"/>
        <v>0</v>
      </c>
      <c r="M195" s="321">
        <f t="shared" si="10"/>
        <v>2.5100000000000002</v>
      </c>
      <c r="N195" s="321">
        <f t="shared" si="10"/>
        <v>0</v>
      </c>
      <c r="O195" s="513"/>
    </row>
    <row r="196" spans="1:15" s="474" customFormat="1" ht="36">
      <c r="A196" s="262">
        <v>183</v>
      </c>
      <c r="B196" s="279" t="s">
        <v>593</v>
      </c>
      <c r="C196" s="303">
        <f t="shared" si="8"/>
        <v>0.3</v>
      </c>
      <c r="D196" s="264">
        <v>0.3</v>
      </c>
      <c r="E196" s="264"/>
      <c r="F196" s="315"/>
      <c r="G196" s="264"/>
      <c r="H196" s="275" t="s">
        <v>1057</v>
      </c>
      <c r="I196" s="264">
        <f t="shared" si="9"/>
        <v>0.3</v>
      </c>
      <c r="J196" s="264"/>
      <c r="K196" s="264"/>
      <c r="L196" s="264"/>
      <c r="M196" s="264">
        <v>0.3</v>
      </c>
      <c r="N196" s="287"/>
      <c r="O196" s="199" t="s">
        <v>1771</v>
      </c>
    </row>
    <row r="197" spans="1:15" s="474" customFormat="1" ht="36">
      <c r="A197" s="262">
        <v>184</v>
      </c>
      <c r="B197" s="283" t="s">
        <v>1695</v>
      </c>
      <c r="C197" s="303">
        <f t="shared" si="8"/>
        <v>0.2</v>
      </c>
      <c r="D197" s="264">
        <v>0.2</v>
      </c>
      <c r="E197" s="264"/>
      <c r="F197" s="315"/>
      <c r="G197" s="264"/>
      <c r="H197" s="275" t="s">
        <v>1058</v>
      </c>
      <c r="I197" s="264">
        <f t="shared" si="9"/>
        <v>0.2</v>
      </c>
      <c r="J197" s="264"/>
      <c r="K197" s="264"/>
      <c r="L197" s="264"/>
      <c r="M197" s="264">
        <v>0.2</v>
      </c>
      <c r="N197" s="287"/>
      <c r="O197" s="199" t="s">
        <v>1770</v>
      </c>
    </row>
    <row r="198" spans="1:15" s="474" customFormat="1" ht="24">
      <c r="A198" s="262">
        <v>185</v>
      </c>
      <c r="B198" s="279" t="s">
        <v>170</v>
      </c>
      <c r="C198" s="303">
        <f t="shared" si="8"/>
        <v>0.3</v>
      </c>
      <c r="D198" s="264">
        <v>0.3</v>
      </c>
      <c r="E198" s="264"/>
      <c r="F198" s="315"/>
      <c r="G198" s="264"/>
      <c r="H198" s="275" t="s">
        <v>1058</v>
      </c>
      <c r="I198" s="264">
        <f t="shared" si="9"/>
        <v>0.3</v>
      </c>
      <c r="J198" s="264"/>
      <c r="K198" s="264"/>
      <c r="L198" s="264"/>
      <c r="M198" s="264">
        <v>0.3</v>
      </c>
      <c r="N198" s="287"/>
      <c r="O198" s="199" t="s">
        <v>1769</v>
      </c>
    </row>
    <row r="199" spans="1:15" s="474" customFormat="1" ht="24">
      <c r="A199" s="262">
        <v>186</v>
      </c>
      <c r="B199" s="279" t="s">
        <v>170</v>
      </c>
      <c r="C199" s="303">
        <f t="shared" si="8"/>
        <v>0.09</v>
      </c>
      <c r="D199" s="264">
        <v>0.09</v>
      </c>
      <c r="E199" s="264"/>
      <c r="F199" s="315"/>
      <c r="G199" s="264"/>
      <c r="H199" s="275" t="s">
        <v>918</v>
      </c>
      <c r="I199" s="264">
        <f t="shared" si="9"/>
        <v>0.09</v>
      </c>
      <c r="J199" s="264"/>
      <c r="K199" s="264"/>
      <c r="L199" s="264"/>
      <c r="M199" s="264">
        <v>0.09</v>
      </c>
      <c r="N199" s="287"/>
      <c r="O199" s="199" t="s">
        <v>1769</v>
      </c>
    </row>
    <row r="200" spans="1:15" s="474" customFormat="1" ht="36">
      <c r="A200" s="262">
        <v>187</v>
      </c>
      <c r="B200" s="279" t="s">
        <v>170</v>
      </c>
      <c r="C200" s="303">
        <f t="shared" si="8"/>
        <v>0.2</v>
      </c>
      <c r="D200" s="312">
        <v>0.2</v>
      </c>
      <c r="E200" s="312"/>
      <c r="F200" s="315"/>
      <c r="G200" s="264"/>
      <c r="H200" s="274" t="s">
        <v>940</v>
      </c>
      <c r="I200" s="264">
        <f t="shared" si="9"/>
        <v>0.2</v>
      </c>
      <c r="J200" s="264"/>
      <c r="K200" s="264"/>
      <c r="L200" s="264"/>
      <c r="M200" s="312">
        <v>0.2</v>
      </c>
      <c r="N200" s="287"/>
      <c r="O200" s="199" t="s">
        <v>1715</v>
      </c>
    </row>
    <row r="201" spans="1:15" s="474" customFormat="1" ht="36">
      <c r="A201" s="262">
        <v>188</v>
      </c>
      <c r="B201" s="279" t="s">
        <v>170</v>
      </c>
      <c r="C201" s="303">
        <f t="shared" si="8"/>
        <v>0.25</v>
      </c>
      <c r="D201" s="312"/>
      <c r="E201" s="312"/>
      <c r="F201" s="315"/>
      <c r="G201" s="264">
        <v>0.25</v>
      </c>
      <c r="H201" s="275" t="s">
        <v>1059</v>
      </c>
      <c r="I201" s="264">
        <f t="shared" si="9"/>
        <v>0.25</v>
      </c>
      <c r="J201" s="264"/>
      <c r="K201" s="264"/>
      <c r="L201" s="264"/>
      <c r="M201" s="312">
        <v>0.25</v>
      </c>
      <c r="N201" s="287"/>
      <c r="O201" s="199" t="s">
        <v>1715</v>
      </c>
    </row>
    <row r="202" spans="1:15" s="474" customFormat="1" ht="36">
      <c r="A202" s="262">
        <v>189</v>
      </c>
      <c r="B202" s="279" t="s">
        <v>170</v>
      </c>
      <c r="C202" s="303">
        <f t="shared" si="8"/>
        <v>0.2</v>
      </c>
      <c r="D202" s="312">
        <v>0.2</v>
      </c>
      <c r="E202" s="312"/>
      <c r="F202" s="315"/>
      <c r="G202" s="264"/>
      <c r="H202" s="275" t="s">
        <v>1060</v>
      </c>
      <c r="I202" s="264">
        <f t="shared" si="9"/>
        <v>0.2</v>
      </c>
      <c r="J202" s="264"/>
      <c r="K202" s="264"/>
      <c r="L202" s="264"/>
      <c r="M202" s="312">
        <v>0.2</v>
      </c>
      <c r="N202" s="287"/>
      <c r="O202" s="199" t="s">
        <v>1715</v>
      </c>
    </row>
    <row r="203" spans="1:15" s="474" customFormat="1" ht="24">
      <c r="A203" s="262">
        <v>190</v>
      </c>
      <c r="B203" s="279" t="s">
        <v>170</v>
      </c>
      <c r="C203" s="303">
        <f t="shared" si="8"/>
        <v>0.2</v>
      </c>
      <c r="D203" s="312"/>
      <c r="E203" s="312"/>
      <c r="F203" s="315"/>
      <c r="G203" s="264">
        <v>0.2</v>
      </c>
      <c r="H203" s="275" t="s">
        <v>939</v>
      </c>
      <c r="I203" s="264">
        <f t="shared" si="9"/>
        <v>0.2</v>
      </c>
      <c r="J203" s="264"/>
      <c r="K203" s="264"/>
      <c r="L203" s="264"/>
      <c r="M203" s="312">
        <v>0.2</v>
      </c>
      <c r="N203" s="287"/>
      <c r="O203" s="199" t="s">
        <v>1768</v>
      </c>
    </row>
    <row r="204" spans="1:15" s="474" customFormat="1" ht="36">
      <c r="A204" s="262">
        <v>191</v>
      </c>
      <c r="B204" s="279" t="s">
        <v>170</v>
      </c>
      <c r="C204" s="303">
        <f t="shared" si="8"/>
        <v>0.1</v>
      </c>
      <c r="D204" s="312">
        <v>0.1</v>
      </c>
      <c r="E204" s="312"/>
      <c r="F204" s="315"/>
      <c r="G204" s="264"/>
      <c r="H204" s="275" t="s">
        <v>939</v>
      </c>
      <c r="I204" s="264">
        <f t="shared" si="9"/>
        <v>0.1</v>
      </c>
      <c r="J204" s="264"/>
      <c r="K204" s="264"/>
      <c r="L204" s="264"/>
      <c r="M204" s="312">
        <v>0.1</v>
      </c>
      <c r="N204" s="287"/>
      <c r="O204" s="199" t="s">
        <v>1715</v>
      </c>
    </row>
    <row r="205" spans="1:15" s="474" customFormat="1" ht="36">
      <c r="A205" s="262">
        <v>192</v>
      </c>
      <c r="B205" s="279" t="s">
        <v>170</v>
      </c>
      <c r="C205" s="303">
        <f t="shared" si="8"/>
        <v>0.05</v>
      </c>
      <c r="D205" s="312">
        <v>0.05</v>
      </c>
      <c r="E205" s="312"/>
      <c r="F205" s="315"/>
      <c r="G205" s="264"/>
      <c r="H205" s="275" t="s">
        <v>1061</v>
      </c>
      <c r="I205" s="264">
        <f t="shared" si="9"/>
        <v>0.05</v>
      </c>
      <c r="J205" s="264"/>
      <c r="K205" s="264"/>
      <c r="L205" s="264"/>
      <c r="M205" s="312">
        <v>0.05</v>
      </c>
      <c r="N205" s="287"/>
      <c r="O205" s="199" t="s">
        <v>1767</v>
      </c>
    </row>
    <row r="206" spans="1:15" s="474" customFormat="1" ht="36">
      <c r="A206" s="262">
        <v>193</v>
      </c>
      <c r="B206" s="279" t="s">
        <v>170</v>
      </c>
      <c r="C206" s="303">
        <f t="shared" si="8"/>
        <v>0.02</v>
      </c>
      <c r="D206" s="312">
        <v>0.02</v>
      </c>
      <c r="E206" s="312"/>
      <c r="F206" s="315"/>
      <c r="G206" s="264"/>
      <c r="H206" s="275" t="s">
        <v>1059</v>
      </c>
      <c r="I206" s="264">
        <f t="shared" si="9"/>
        <v>0.02</v>
      </c>
      <c r="J206" s="264"/>
      <c r="K206" s="264"/>
      <c r="L206" s="264"/>
      <c r="M206" s="312">
        <v>0.02</v>
      </c>
      <c r="N206" s="287"/>
      <c r="O206" s="199" t="s">
        <v>1767</v>
      </c>
    </row>
    <row r="207" spans="1:15" s="474" customFormat="1" ht="36">
      <c r="A207" s="262">
        <v>194</v>
      </c>
      <c r="B207" s="279" t="s">
        <v>170</v>
      </c>
      <c r="C207" s="303">
        <f t="shared" si="8"/>
        <v>0.3</v>
      </c>
      <c r="D207" s="312">
        <v>0.3</v>
      </c>
      <c r="E207" s="312"/>
      <c r="F207" s="315"/>
      <c r="G207" s="264"/>
      <c r="H207" s="275" t="s">
        <v>1062</v>
      </c>
      <c r="I207" s="264">
        <f t="shared" si="9"/>
        <v>0.3</v>
      </c>
      <c r="J207" s="264"/>
      <c r="K207" s="264"/>
      <c r="L207" s="264"/>
      <c r="M207" s="312">
        <v>0.3</v>
      </c>
      <c r="N207" s="287"/>
      <c r="O207" s="199" t="s">
        <v>1767</v>
      </c>
    </row>
    <row r="208" spans="1:15" s="474" customFormat="1" ht="36">
      <c r="A208" s="262">
        <v>195</v>
      </c>
      <c r="B208" s="279" t="s">
        <v>170</v>
      </c>
      <c r="C208" s="303">
        <f aca="true" t="shared" si="11" ref="C208:C248">D208+E208+F208+G208</f>
        <v>0.06</v>
      </c>
      <c r="D208" s="312">
        <v>0.06</v>
      </c>
      <c r="E208" s="312"/>
      <c r="F208" s="315"/>
      <c r="G208" s="264"/>
      <c r="H208" s="275" t="s">
        <v>1063</v>
      </c>
      <c r="I208" s="264">
        <f aca="true" t="shared" si="12" ref="I208:I248">J208+K208+L208+M208+N208</f>
        <v>0.06</v>
      </c>
      <c r="J208" s="264"/>
      <c r="K208" s="264"/>
      <c r="L208" s="264"/>
      <c r="M208" s="312">
        <v>0.06</v>
      </c>
      <c r="N208" s="287"/>
      <c r="O208" s="199" t="s">
        <v>1767</v>
      </c>
    </row>
    <row r="209" spans="1:15" s="474" customFormat="1" ht="36">
      <c r="A209" s="262">
        <v>196</v>
      </c>
      <c r="B209" s="279" t="s">
        <v>170</v>
      </c>
      <c r="C209" s="303">
        <f t="shared" si="11"/>
        <v>0.04</v>
      </c>
      <c r="D209" s="312"/>
      <c r="E209" s="312"/>
      <c r="F209" s="315"/>
      <c r="G209" s="264">
        <v>0.04</v>
      </c>
      <c r="H209" s="275" t="s">
        <v>1064</v>
      </c>
      <c r="I209" s="264">
        <f t="shared" si="12"/>
        <v>0.04</v>
      </c>
      <c r="J209" s="264"/>
      <c r="K209" s="264"/>
      <c r="L209" s="264"/>
      <c r="M209" s="312">
        <v>0.04</v>
      </c>
      <c r="N209" s="287"/>
      <c r="O209" s="199" t="s">
        <v>1767</v>
      </c>
    </row>
    <row r="210" spans="1:15" s="474" customFormat="1" ht="36">
      <c r="A210" s="262">
        <v>197</v>
      </c>
      <c r="B210" s="279" t="s">
        <v>170</v>
      </c>
      <c r="C210" s="303">
        <f t="shared" si="11"/>
        <v>0.2</v>
      </c>
      <c r="D210" s="312"/>
      <c r="E210" s="312"/>
      <c r="F210" s="315"/>
      <c r="G210" s="264">
        <v>0.2</v>
      </c>
      <c r="H210" s="275" t="s">
        <v>1061</v>
      </c>
      <c r="I210" s="264">
        <f t="shared" si="12"/>
        <v>0.2</v>
      </c>
      <c r="J210" s="264"/>
      <c r="K210" s="264"/>
      <c r="L210" s="264"/>
      <c r="M210" s="312">
        <v>0.2</v>
      </c>
      <c r="N210" s="287"/>
      <c r="O210" s="199" t="s">
        <v>1767</v>
      </c>
    </row>
    <row r="211" spans="1:15" s="474" customFormat="1" ht="12">
      <c r="A211" s="261" t="s">
        <v>141</v>
      </c>
      <c r="B211" s="276" t="s">
        <v>594</v>
      </c>
      <c r="C211" s="302">
        <f>SUM(C212:C217)</f>
        <v>3.5700000000000003</v>
      </c>
      <c r="D211" s="302">
        <f>SUM(D212:D217)</f>
        <v>2.29</v>
      </c>
      <c r="E211" s="302">
        <f>SUM(E212:E217)</f>
        <v>0</v>
      </c>
      <c r="F211" s="302">
        <f>SUM(F212:F217)</f>
        <v>0</v>
      </c>
      <c r="G211" s="302">
        <f>SUM(G212:G217)</f>
        <v>1.28</v>
      </c>
      <c r="H211" s="267"/>
      <c r="I211" s="302">
        <f aca="true" t="shared" si="13" ref="I211:N211">SUM(I212:I217)</f>
        <v>3.7</v>
      </c>
      <c r="J211" s="302">
        <f t="shared" si="13"/>
        <v>0.52</v>
      </c>
      <c r="K211" s="302">
        <f t="shared" si="13"/>
        <v>0</v>
      </c>
      <c r="L211" s="302">
        <f t="shared" si="13"/>
        <v>1.9000000000000001</v>
      </c>
      <c r="M211" s="302">
        <f t="shared" si="13"/>
        <v>1.28</v>
      </c>
      <c r="N211" s="302">
        <f t="shared" si="13"/>
        <v>0</v>
      </c>
      <c r="O211" s="271"/>
    </row>
    <row r="212" spans="1:15" s="474" customFormat="1" ht="24">
      <c r="A212" s="262">
        <v>198</v>
      </c>
      <c r="B212" s="285" t="s">
        <v>469</v>
      </c>
      <c r="C212" s="303">
        <f t="shared" si="11"/>
        <v>1.8</v>
      </c>
      <c r="D212" s="322">
        <v>1.8</v>
      </c>
      <c r="E212" s="322"/>
      <c r="F212" s="264"/>
      <c r="G212" s="264"/>
      <c r="H212" s="286" t="s">
        <v>1065</v>
      </c>
      <c r="I212" s="264">
        <f t="shared" si="12"/>
        <v>1.8</v>
      </c>
      <c r="J212" s="264"/>
      <c r="K212" s="264"/>
      <c r="L212" s="264">
        <v>1.8</v>
      </c>
      <c r="M212" s="287"/>
      <c r="N212" s="287"/>
      <c r="O212" s="199" t="s">
        <v>1763</v>
      </c>
    </row>
    <row r="213" spans="1:15" s="474" customFormat="1" ht="36">
      <c r="A213" s="262">
        <v>199</v>
      </c>
      <c r="B213" s="285" t="s">
        <v>595</v>
      </c>
      <c r="C213" s="303">
        <f t="shared" si="11"/>
        <v>0.1</v>
      </c>
      <c r="D213" s="322">
        <v>0.1</v>
      </c>
      <c r="E213" s="322"/>
      <c r="F213" s="264"/>
      <c r="G213" s="264"/>
      <c r="H213" s="286" t="s">
        <v>987</v>
      </c>
      <c r="I213" s="264">
        <f t="shared" si="12"/>
        <v>0.1</v>
      </c>
      <c r="J213" s="264"/>
      <c r="K213" s="264"/>
      <c r="L213" s="264">
        <v>0.1</v>
      </c>
      <c r="M213" s="287"/>
      <c r="N213" s="287"/>
      <c r="O213" s="332" t="s">
        <v>1766</v>
      </c>
    </row>
    <row r="214" spans="1:15" s="496" customFormat="1" ht="24">
      <c r="A214" s="262">
        <v>200</v>
      </c>
      <c r="B214" s="501" t="s">
        <v>1416</v>
      </c>
      <c r="C214" s="323">
        <v>0.39</v>
      </c>
      <c r="D214" s="76">
        <v>0.39</v>
      </c>
      <c r="E214" s="76"/>
      <c r="F214" s="76"/>
      <c r="G214" s="76"/>
      <c r="H214" s="160" t="s">
        <v>1423</v>
      </c>
      <c r="I214" s="76">
        <v>0.52</v>
      </c>
      <c r="J214" s="76">
        <v>0.52</v>
      </c>
      <c r="K214" s="76"/>
      <c r="L214" s="76"/>
      <c r="M214" s="76"/>
      <c r="N214" s="76"/>
      <c r="O214" s="289" t="s">
        <v>1658</v>
      </c>
    </row>
    <row r="215" spans="1:15" s="474" customFormat="1" ht="12">
      <c r="A215" s="262">
        <v>201</v>
      </c>
      <c r="B215" s="285" t="s">
        <v>875</v>
      </c>
      <c r="C215" s="303">
        <f t="shared" si="11"/>
        <v>0.5</v>
      </c>
      <c r="D215" s="322"/>
      <c r="E215" s="322"/>
      <c r="F215" s="264"/>
      <c r="G215" s="264">
        <v>0.5</v>
      </c>
      <c r="H215" s="286" t="s">
        <v>1066</v>
      </c>
      <c r="I215" s="264">
        <f t="shared" si="12"/>
        <v>0.5</v>
      </c>
      <c r="J215" s="264"/>
      <c r="K215" s="264"/>
      <c r="L215" s="264"/>
      <c r="M215" s="288">
        <v>0.5</v>
      </c>
      <c r="N215" s="287"/>
      <c r="O215" s="271"/>
    </row>
    <row r="216" spans="1:15" s="474" customFormat="1" ht="24">
      <c r="A216" s="262">
        <v>202</v>
      </c>
      <c r="B216" s="285" t="s">
        <v>469</v>
      </c>
      <c r="C216" s="303">
        <f t="shared" si="11"/>
        <v>0.7</v>
      </c>
      <c r="D216" s="324"/>
      <c r="E216" s="324"/>
      <c r="F216" s="264"/>
      <c r="G216" s="264">
        <v>0.7</v>
      </c>
      <c r="H216" s="290" t="s">
        <v>1067</v>
      </c>
      <c r="I216" s="264">
        <f t="shared" si="12"/>
        <v>0.7</v>
      </c>
      <c r="J216" s="264"/>
      <c r="K216" s="264"/>
      <c r="L216" s="264"/>
      <c r="M216" s="288">
        <v>0.7</v>
      </c>
      <c r="N216" s="287"/>
      <c r="O216" s="332" t="s">
        <v>1720</v>
      </c>
    </row>
    <row r="217" spans="1:15" s="474" customFormat="1" ht="36">
      <c r="A217" s="262">
        <v>203</v>
      </c>
      <c r="B217" s="291" t="s">
        <v>596</v>
      </c>
      <c r="C217" s="303">
        <f t="shared" si="11"/>
        <v>0.08</v>
      </c>
      <c r="D217" s="264"/>
      <c r="E217" s="264"/>
      <c r="F217" s="264"/>
      <c r="G217" s="264">
        <v>0.08</v>
      </c>
      <c r="H217" s="290" t="s">
        <v>922</v>
      </c>
      <c r="I217" s="264">
        <f t="shared" si="12"/>
        <v>0.08</v>
      </c>
      <c r="J217" s="264"/>
      <c r="K217" s="264"/>
      <c r="L217" s="264"/>
      <c r="M217" s="288">
        <v>0.08</v>
      </c>
      <c r="N217" s="287"/>
      <c r="O217" s="199" t="s">
        <v>1705</v>
      </c>
    </row>
    <row r="218" spans="1:15" s="474" customFormat="1" ht="36">
      <c r="A218" s="261" t="s">
        <v>143</v>
      </c>
      <c r="B218" s="276" t="s">
        <v>597</v>
      </c>
      <c r="C218" s="302">
        <f>SUM(C219:C224)</f>
        <v>13.92</v>
      </c>
      <c r="D218" s="302">
        <f aca="true" t="shared" si="14" ref="D218:N218">SUM(D219:D224)</f>
        <v>0</v>
      </c>
      <c r="E218" s="302">
        <f t="shared" si="14"/>
        <v>0</v>
      </c>
      <c r="F218" s="302">
        <f t="shared" si="14"/>
        <v>0</v>
      </c>
      <c r="G218" s="302">
        <f t="shared" si="14"/>
        <v>13.92</v>
      </c>
      <c r="H218" s="267"/>
      <c r="I218" s="302">
        <f t="shared" si="14"/>
        <v>1.92</v>
      </c>
      <c r="J218" s="302">
        <f t="shared" si="14"/>
        <v>0</v>
      </c>
      <c r="K218" s="302">
        <f t="shared" si="14"/>
        <v>0</v>
      </c>
      <c r="L218" s="302">
        <f t="shared" si="14"/>
        <v>0</v>
      </c>
      <c r="M218" s="302">
        <f t="shared" si="14"/>
        <v>1.92</v>
      </c>
      <c r="N218" s="302">
        <f t="shared" si="14"/>
        <v>0</v>
      </c>
      <c r="O218" s="508"/>
    </row>
    <row r="219" spans="1:15" s="474" customFormat="1" ht="36">
      <c r="A219" s="262">
        <v>204</v>
      </c>
      <c r="B219" s="502" t="s">
        <v>598</v>
      </c>
      <c r="C219" s="303">
        <f t="shared" si="11"/>
        <v>3</v>
      </c>
      <c r="D219" s="325"/>
      <c r="E219" s="325"/>
      <c r="F219" s="264"/>
      <c r="G219" s="264">
        <v>3</v>
      </c>
      <c r="H219" s="292" t="s">
        <v>952</v>
      </c>
      <c r="I219" s="264">
        <f t="shared" si="12"/>
        <v>0.3</v>
      </c>
      <c r="J219" s="264"/>
      <c r="K219" s="264"/>
      <c r="L219" s="264"/>
      <c r="M219" s="288">
        <v>0.3</v>
      </c>
      <c r="N219" s="287"/>
      <c r="O219" s="199" t="s">
        <v>1765</v>
      </c>
    </row>
    <row r="220" spans="1:15" s="474" customFormat="1" ht="36">
      <c r="A220" s="262">
        <v>205</v>
      </c>
      <c r="B220" s="502" t="s">
        <v>598</v>
      </c>
      <c r="C220" s="303">
        <f t="shared" si="11"/>
        <v>3</v>
      </c>
      <c r="D220" s="325"/>
      <c r="E220" s="325"/>
      <c r="F220" s="264"/>
      <c r="G220" s="264">
        <v>3</v>
      </c>
      <c r="H220" s="292" t="s">
        <v>952</v>
      </c>
      <c r="I220" s="264">
        <f t="shared" si="12"/>
        <v>0.3</v>
      </c>
      <c r="J220" s="264"/>
      <c r="K220" s="264"/>
      <c r="L220" s="264"/>
      <c r="M220" s="288">
        <v>0.3</v>
      </c>
      <c r="N220" s="287"/>
      <c r="O220" s="199" t="s">
        <v>1765</v>
      </c>
    </row>
    <row r="221" spans="1:15" s="474" customFormat="1" ht="36">
      <c r="A221" s="262">
        <v>206</v>
      </c>
      <c r="B221" s="502" t="s">
        <v>598</v>
      </c>
      <c r="C221" s="303">
        <f t="shared" si="11"/>
        <v>3</v>
      </c>
      <c r="D221" s="325"/>
      <c r="E221" s="325"/>
      <c r="F221" s="264"/>
      <c r="G221" s="264">
        <v>3</v>
      </c>
      <c r="H221" s="292" t="s">
        <v>952</v>
      </c>
      <c r="I221" s="264">
        <f t="shared" si="12"/>
        <v>0.3</v>
      </c>
      <c r="J221" s="264"/>
      <c r="K221" s="264"/>
      <c r="L221" s="264"/>
      <c r="M221" s="288">
        <v>0.3</v>
      </c>
      <c r="N221" s="287"/>
      <c r="O221" s="199" t="s">
        <v>1765</v>
      </c>
    </row>
    <row r="222" spans="1:15" s="474" customFormat="1" ht="36">
      <c r="A222" s="262">
        <v>207</v>
      </c>
      <c r="B222" s="502" t="s">
        <v>598</v>
      </c>
      <c r="C222" s="303">
        <f t="shared" si="11"/>
        <v>3</v>
      </c>
      <c r="D222" s="325"/>
      <c r="E222" s="325"/>
      <c r="F222" s="264"/>
      <c r="G222" s="264">
        <v>3</v>
      </c>
      <c r="H222" s="292" t="s">
        <v>952</v>
      </c>
      <c r="I222" s="264">
        <f t="shared" si="12"/>
        <v>0.3</v>
      </c>
      <c r="J222" s="264"/>
      <c r="K222" s="264"/>
      <c r="L222" s="264"/>
      <c r="M222" s="288">
        <v>0.3</v>
      </c>
      <c r="N222" s="287"/>
      <c r="O222" s="199" t="s">
        <v>1765</v>
      </c>
    </row>
    <row r="223" spans="1:15" s="474" customFormat="1" ht="36">
      <c r="A223" s="262">
        <v>208</v>
      </c>
      <c r="B223" s="502" t="s">
        <v>599</v>
      </c>
      <c r="C223" s="303">
        <f t="shared" si="11"/>
        <v>1.26</v>
      </c>
      <c r="D223" s="325"/>
      <c r="E223" s="325"/>
      <c r="F223" s="264"/>
      <c r="G223" s="264">
        <v>1.26</v>
      </c>
      <c r="H223" s="292" t="s">
        <v>1068</v>
      </c>
      <c r="I223" s="264">
        <f t="shared" si="12"/>
        <v>0.12</v>
      </c>
      <c r="J223" s="264"/>
      <c r="K223" s="264"/>
      <c r="L223" s="264"/>
      <c r="M223" s="288">
        <v>0.12</v>
      </c>
      <c r="N223" s="287"/>
      <c r="O223" s="199" t="s">
        <v>1784</v>
      </c>
    </row>
    <row r="224" spans="1:15" s="474" customFormat="1" ht="36">
      <c r="A224" s="262">
        <v>209</v>
      </c>
      <c r="B224" s="502" t="s">
        <v>600</v>
      </c>
      <c r="C224" s="303">
        <f t="shared" si="11"/>
        <v>0.66</v>
      </c>
      <c r="D224" s="325"/>
      <c r="E224" s="325"/>
      <c r="F224" s="264"/>
      <c r="G224" s="264">
        <v>0.66</v>
      </c>
      <c r="H224" s="292" t="s">
        <v>1069</v>
      </c>
      <c r="I224" s="264">
        <f t="shared" si="12"/>
        <v>0.6</v>
      </c>
      <c r="J224" s="264"/>
      <c r="K224" s="264"/>
      <c r="L224" s="264"/>
      <c r="M224" s="264">
        <v>0.6</v>
      </c>
      <c r="N224" s="287"/>
      <c r="O224" s="199" t="s">
        <v>1784</v>
      </c>
    </row>
    <row r="225" spans="1:15" s="474" customFormat="1" ht="12">
      <c r="A225" s="261" t="s">
        <v>147</v>
      </c>
      <c r="B225" s="278" t="s">
        <v>84</v>
      </c>
      <c r="C225" s="302">
        <f>SUM(C226:C245)</f>
        <v>2.59</v>
      </c>
      <c r="D225" s="302">
        <f aca="true" t="shared" si="15" ref="D225:N225">SUM(D226:D245)</f>
        <v>0.73</v>
      </c>
      <c r="E225" s="302">
        <f t="shared" si="15"/>
        <v>0</v>
      </c>
      <c r="F225" s="302">
        <f t="shared" si="15"/>
        <v>0</v>
      </c>
      <c r="G225" s="302">
        <f t="shared" si="15"/>
        <v>1.86</v>
      </c>
      <c r="H225" s="267"/>
      <c r="I225" s="302">
        <f t="shared" si="15"/>
        <v>2.99</v>
      </c>
      <c r="J225" s="302">
        <f t="shared" si="15"/>
        <v>0</v>
      </c>
      <c r="K225" s="302">
        <f t="shared" si="15"/>
        <v>0</v>
      </c>
      <c r="L225" s="302">
        <f t="shared" si="15"/>
        <v>0</v>
      </c>
      <c r="M225" s="302">
        <f t="shared" si="15"/>
        <v>2.99</v>
      </c>
      <c r="N225" s="302">
        <f t="shared" si="15"/>
        <v>0</v>
      </c>
      <c r="O225" s="508"/>
    </row>
    <row r="226" spans="1:15" s="474" customFormat="1" ht="24">
      <c r="A226" s="262">
        <v>210</v>
      </c>
      <c r="B226" s="294" t="s">
        <v>601</v>
      </c>
      <c r="C226" s="303">
        <f t="shared" si="11"/>
        <v>0.05</v>
      </c>
      <c r="D226" s="326"/>
      <c r="E226" s="326"/>
      <c r="F226" s="264"/>
      <c r="G226" s="264">
        <v>0.05</v>
      </c>
      <c r="H226" s="293" t="s">
        <v>1070</v>
      </c>
      <c r="I226" s="264">
        <f t="shared" si="12"/>
        <v>0.05</v>
      </c>
      <c r="J226" s="264"/>
      <c r="K226" s="264"/>
      <c r="L226" s="264"/>
      <c r="M226" s="288">
        <v>0.05</v>
      </c>
      <c r="N226" s="288"/>
      <c r="O226" s="199" t="s">
        <v>1697</v>
      </c>
    </row>
    <row r="227" spans="1:15" s="474" customFormat="1" ht="24">
      <c r="A227" s="262">
        <v>211</v>
      </c>
      <c r="B227" s="294" t="s">
        <v>1659</v>
      </c>
      <c r="C227" s="303">
        <f t="shared" si="11"/>
        <v>0.05</v>
      </c>
      <c r="D227" s="326"/>
      <c r="E227" s="326"/>
      <c r="F227" s="264"/>
      <c r="G227" s="264">
        <v>0.05</v>
      </c>
      <c r="H227" s="293" t="s">
        <v>1071</v>
      </c>
      <c r="I227" s="264">
        <f t="shared" si="12"/>
        <v>0.05</v>
      </c>
      <c r="J227" s="264"/>
      <c r="K227" s="264"/>
      <c r="L227" s="264"/>
      <c r="M227" s="288">
        <v>0.05</v>
      </c>
      <c r="N227" s="288"/>
      <c r="O227" s="199" t="s">
        <v>1697</v>
      </c>
    </row>
    <row r="228" spans="1:15" s="474" customFormat="1" ht="24">
      <c r="A228" s="262">
        <v>212</v>
      </c>
      <c r="B228" s="294" t="s">
        <v>602</v>
      </c>
      <c r="C228" s="303">
        <f t="shared" si="11"/>
        <v>0.05</v>
      </c>
      <c r="D228" s="326"/>
      <c r="E228" s="326"/>
      <c r="F228" s="264"/>
      <c r="G228" s="264">
        <v>0.05</v>
      </c>
      <c r="H228" s="293" t="s">
        <v>1072</v>
      </c>
      <c r="I228" s="264">
        <f t="shared" si="12"/>
        <v>0.05</v>
      </c>
      <c r="J228" s="264"/>
      <c r="K228" s="264"/>
      <c r="L228" s="264"/>
      <c r="M228" s="288">
        <v>0.05</v>
      </c>
      <c r="N228" s="288"/>
      <c r="O228" s="199" t="s">
        <v>1697</v>
      </c>
    </row>
    <row r="229" spans="1:15" s="474" customFormat="1" ht="24">
      <c r="A229" s="262">
        <v>213</v>
      </c>
      <c r="B229" s="294" t="s">
        <v>1660</v>
      </c>
      <c r="C229" s="303">
        <f t="shared" si="11"/>
        <v>0.05</v>
      </c>
      <c r="D229" s="326"/>
      <c r="E229" s="326"/>
      <c r="F229" s="264"/>
      <c r="G229" s="264">
        <v>0.05</v>
      </c>
      <c r="H229" s="293" t="s">
        <v>1073</v>
      </c>
      <c r="I229" s="264">
        <f t="shared" si="12"/>
        <v>0.05</v>
      </c>
      <c r="J229" s="264"/>
      <c r="K229" s="264"/>
      <c r="L229" s="264"/>
      <c r="M229" s="288">
        <v>0.05</v>
      </c>
      <c r="N229" s="288"/>
      <c r="O229" s="199" t="s">
        <v>1764</v>
      </c>
    </row>
    <row r="230" spans="1:15" s="474" customFormat="1" ht="24">
      <c r="A230" s="262">
        <v>214</v>
      </c>
      <c r="B230" s="294" t="s">
        <v>603</v>
      </c>
      <c r="C230" s="303">
        <f t="shared" si="11"/>
        <v>0.02</v>
      </c>
      <c r="D230" s="327"/>
      <c r="E230" s="327"/>
      <c r="F230" s="264"/>
      <c r="G230" s="264">
        <v>0.02</v>
      </c>
      <c r="H230" s="295" t="s">
        <v>1074</v>
      </c>
      <c r="I230" s="264">
        <f t="shared" si="12"/>
        <v>0.02</v>
      </c>
      <c r="J230" s="264"/>
      <c r="K230" s="264"/>
      <c r="L230" s="264"/>
      <c r="M230" s="288">
        <v>0.02</v>
      </c>
      <c r="N230" s="288"/>
      <c r="O230" s="332" t="s">
        <v>1720</v>
      </c>
    </row>
    <row r="231" spans="1:15" s="474" customFormat="1" ht="24">
      <c r="A231" s="262">
        <v>215</v>
      </c>
      <c r="B231" s="294" t="s">
        <v>604</v>
      </c>
      <c r="C231" s="303">
        <f t="shared" si="11"/>
        <v>0.09</v>
      </c>
      <c r="D231" s="326">
        <v>0.09</v>
      </c>
      <c r="E231" s="326"/>
      <c r="F231" s="264"/>
      <c r="G231" s="264"/>
      <c r="H231" s="293" t="s">
        <v>1065</v>
      </c>
      <c r="I231" s="264">
        <f t="shared" si="12"/>
        <v>0.09</v>
      </c>
      <c r="J231" s="264"/>
      <c r="K231" s="264"/>
      <c r="L231" s="264"/>
      <c r="M231" s="288">
        <v>0.09</v>
      </c>
      <c r="N231" s="288"/>
      <c r="O231" s="199" t="s">
        <v>1763</v>
      </c>
    </row>
    <row r="232" spans="1:15" s="474" customFormat="1" ht="24">
      <c r="A232" s="262">
        <v>216</v>
      </c>
      <c r="B232" s="296" t="s">
        <v>90</v>
      </c>
      <c r="C232" s="303">
        <f t="shared" si="11"/>
        <v>0.1</v>
      </c>
      <c r="D232" s="327"/>
      <c r="E232" s="327"/>
      <c r="F232" s="264"/>
      <c r="G232" s="264">
        <v>0.1</v>
      </c>
      <c r="H232" s="295" t="s">
        <v>1075</v>
      </c>
      <c r="I232" s="264">
        <f t="shared" si="12"/>
        <v>0.1</v>
      </c>
      <c r="J232" s="264"/>
      <c r="K232" s="264"/>
      <c r="L232" s="264"/>
      <c r="M232" s="288">
        <v>0.1</v>
      </c>
      <c r="N232" s="288"/>
      <c r="O232" s="199" t="s">
        <v>1762</v>
      </c>
    </row>
    <row r="233" spans="1:15" s="474" customFormat="1" ht="36">
      <c r="A233" s="262">
        <v>217</v>
      </c>
      <c r="B233" s="294" t="s">
        <v>90</v>
      </c>
      <c r="C233" s="303">
        <f t="shared" si="11"/>
        <v>0.1</v>
      </c>
      <c r="D233" s="326">
        <v>0.1</v>
      </c>
      <c r="E233" s="326"/>
      <c r="F233" s="264"/>
      <c r="G233" s="264"/>
      <c r="H233" s="295" t="s">
        <v>961</v>
      </c>
      <c r="I233" s="264">
        <f t="shared" si="12"/>
        <v>0.1</v>
      </c>
      <c r="J233" s="264"/>
      <c r="K233" s="264"/>
      <c r="L233" s="264"/>
      <c r="M233" s="288">
        <v>0.1</v>
      </c>
      <c r="N233" s="288"/>
      <c r="O233" s="332" t="s">
        <v>1708</v>
      </c>
    </row>
    <row r="234" spans="1:15" s="474" customFormat="1" ht="36">
      <c r="A234" s="262">
        <v>218</v>
      </c>
      <c r="B234" s="294" t="s">
        <v>90</v>
      </c>
      <c r="C234" s="303">
        <f t="shared" si="11"/>
        <v>0.1</v>
      </c>
      <c r="D234" s="326">
        <v>0.1</v>
      </c>
      <c r="E234" s="326"/>
      <c r="F234" s="264"/>
      <c r="G234" s="264"/>
      <c r="H234" s="295" t="s">
        <v>1076</v>
      </c>
      <c r="I234" s="264">
        <f t="shared" si="12"/>
        <v>0.1</v>
      </c>
      <c r="J234" s="264"/>
      <c r="K234" s="264"/>
      <c r="L234" s="264"/>
      <c r="M234" s="288">
        <v>0.1</v>
      </c>
      <c r="N234" s="288"/>
      <c r="O234" s="332" t="s">
        <v>1708</v>
      </c>
    </row>
    <row r="235" spans="1:15" s="474" customFormat="1" ht="24">
      <c r="A235" s="262">
        <v>219</v>
      </c>
      <c r="B235" s="294" t="s">
        <v>90</v>
      </c>
      <c r="C235" s="303">
        <f t="shared" si="11"/>
        <v>0.06</v>
      </c>
      <c r="D235" s="326">
        <v>0.06</v>
      </c>
      <c r="E235" s="326"/>
      <c r="F235" s="264"/>
      <c r="G235" s="264"/>
      <c r="H235" s="295" t="s">
        <v>985</v>
      </c>
      <c r="I235" s="264">
        <f t="shared" si="12"/>
        <v>0.06</v>
      </c>
      <c r="J235" s="264"/>
      <c r="K235" s="264"/>
      <c r="L235" s="264"/>
      <c r="M235" s="288">
        <v>0.06</v>
      </c>
      <c r="N235" s="288"/>
      <c r="O235" s="199" t="s">
        <v>1761</v>
      </c>
    </row>
    <row r="236" spans="1:15" s="474" customFormat="1" ht="24">
      <c r="A236" s="262">
        <v>220</v>
      </c>
      <c r="B236" s="294" t="s">
        <v>90</v>
      </c>
      <c r="C236" s="303">
        <f t="shared" si="11"/>
        <v>0.07</v>
      </c>
      <c r="D236" s="326"/>
      <c r="E236" s="326"/>
      <c r="F236" s="264"/>
      <c r="G236" s="264">
        <v>0.07</v>
      </c>
      <c r="H236" s="295" t="s">
        <v>983</v>
      </c>
      <c r="I236" s="264">
        <f t="shared" si="12"/>
        <v>0.07</v>
      </c>
      <c r="J236" s="264"/>
      <c r="K236" s="264"/>
      <c r="L236" s="264"/>
      <c r="M236" s="288">
        <v>0.07</v>
      </c>
      <c r="N236" s="288"/>
      <c r="O236" s="199" t="s">
        <v>1761</v>
      </c>
    </row>
    <row r="237" spans="1:15" s="474" customFormat="1" ht="24">
      <c r="A237" s="262">
        <v>221</v>
      </c>
      <c r="B237" s="294" t="s">
        <v>90</v>
      </c>
      <c r="C237" s="303">
        <f t="shared" si="11"/>
        <v>0.05</v>
      </c>
      <c r="D237" s="326"/>
      <c r="E237" s="326"/>
      <c r="F237" s="264"/>
      <c r="G237" s="264">
        <v>0.05</v>
      </c>
      <c r="H237" s="295" t="s">
        <v>1077</v>
      </c>
      <c r="I237" s="264">
        <f t="shared" si="12"/>
        <v>0.05</v>
      </c>
      <c r="J237" s="264"/>
      <c r="K237" s="264"/>
      <c r="L237" s="264"/>
      <c r="M237" s="288">
        <v>0.05</v>
      </c>
      <c r="N237" s="288"/>
      <c r="O237" s="199" t="s">
        <v>1761</v>
      </c>
    </row>
    <row r="238" spans="1:15" s="474" customFormat="1" ht="24">
      <c r="A238" s="262">
        <v>222</v>
      </c>
      <c r="B238" s="294" t="s">
        <v>90</v>
      </c>
      <c r="C238" s="303">
        <f t="shared" si="11"/>
        <v>0.03</v>
      </c>
      <c r="D238" s="326">
        <v>0.03</v>
      </c>
      <c r="E238" s="326"/>
      <c r="F238" s="264"/>
      <c r="G238" s="264"/>
      <c r="H238" s="295" t="s">
        <v>1078</v>
      </c>
      <c r="I238" s="264">
        <f t="shared" si="12"/>
        <v>0.03</v>
      </c>
      <c r="J238" s="264"/>
      <c r="K238" s="264"/>
      <c r="L238" s="264"/>
      <c r="M238" s="288">
        <v>0.03</v>
      </c>
      <c r="N238" s="288"/>
      <c r="O238" s="199" t="s">
        <v>1726</v>
      </c>
    </row>
    <row r="239" spans="1:15" s="474" customFormat="1" ht="24">
      <c r="A239" s="262">
        <v>223</v>
      </c>
      <c r="B239" s="294" t="s">
        <v>90</v>
      </c>
      <c r="C239" s="303">
        <f t="shared" si="11"/>
        <v>0.07</v>
      </c>
      <c r="D239" s="326">
        <v>0.07</v>
      </c>
      <c r="E239" s="326"/>
      <c r="F239" s="264"/>
      <c r="G239" s="264"/>
      <c r="H239" s="295" t="s">
        <v>1079</v>
      </c>
      <c r="I239" s="264">
        <f t="shared" si="12"/>
        <v>0.07</v>
      </c>
      <c r="J239" s="264"/>
      <c r="K239" s="264"/>
      <c r="L239" s="264"/>
      <c r="M239" s="288">
        <v>0.07</v>
      </c>
      <c r="N239" s="288"/>
      <c r="O239" s="199" t="s">
        <v>1726</v>
      </c>
    </row>
    <row r="240" spans="1:15" s="474" customFormat="1" ht="24">
      <c r="A240" s="262">
        <v>224</v>
      </c>
      <c r="B240" s="294" t="s">
        <v>90</v>
      </c>
      <c r="C240" s="303">
        <f t="shared" si="11"/>
        <v>0.03</v>
      </c>
      <c r="D240" s="326">
        <v>0.03</v>
      </c>
      <c r="E240" s="326"/>
      <c r="F240" s="264"/>
      <c r="G240" s="264"/>
      <c r="H240" s="295" t="s">
        <v>1080</v>
      </c>
      <c r="I240" s="264">
        <f t="shared" si="12"/>
        <v>0.3</v>
      </c>
      <c r="J240" s="264"/>
      <c r="K240" s="264"/>
      <c r="L240" s="264"/>
      <c r="M240" s="288">
        <v>0.3</v>
      </c>
      <c r="N240" s="288"/>
      <c r="O240" s="199" t="s">
        <v>1726</v>
      </c>
    </row>
    <row r="241" spans="1:15" s="474" customFormat="1" ht="36">
      <c r="A241" s="262">
        <v>225</v>
      </c>
      <c r="B241" s="294" t="s">
        <v>90</v>
      </c>
      <c r="C241" s="303">
        <f t="shared" si="11"/>
        <v>0.2</v>
      </c>
      <c r="D241" s="326"/>
      <c r="E241" s="326"/>
      <c r="F241" s="264"/>
      <c r="G241" s="264">
        <v>0.2</v>
      </c>
      <c r="H241" s="293" t="s">
        <v>1060</v>
      </c>
      <c r="I241" s="264">
        <f t="shared" si="12"/>
        <v>0.2</v>
      </c>
      <c r="J241" s="264"/>
      <c r="K241" s="264"/>
      <c r="L241" s="264"/>
      <c r="M241" s="288">
        <v>0.2</v>
      </c>
      <c r="N241" s="288"/>
      <c r="O241" s="332" t="s">
        <v>1760</v>
      </c>
    </row>
    <row r="242" spans="1:15" s="474" customFormat="1" ht="36">
      <c r="A242" s="262">
        <v>226</v>
      </c>
      <c r="B242" s="294" t="s">
        <v>90</v>
      </c>
      <c r="C242" s="303">
        <f t="shared" si="11"/>
        <v>0.2</v>
      </c>
      <c r="D242" s="326"/>
      <c r="E242" s="326"/>
      <c r="F242" s="264"/>
      <c r="G242" s="264">
        <v>0.2</v>
      </c>
      <c r="H242" s="293" t="s">
        <v>939</v>
      </c>
      <c r="I242" s="264">
        <f t="shared" si="12"/>
        <v>0.2</v>
      </c>
      <c r="J242" s="264"/>
      <c r="K242" s="264"/>
      <c r="L242" s="264"/>
      <c r="M242" s="288">
        <v>0.2</v>
      </c>
      <c r="N242" s="288"/>
      <c r="O242" s="332" t="s">
        <v>1760</v>
      </c>
    </row>
    <row r="243" spans="1:15" s="474" customFormat="1" ht="24">
      <c r="A243" s="262">
        <v>227</v>
      </c>
      <c r="B243" s="294" t="s">
        <v>90</v>
      </c>
      <c r="C243" s="303">
        <f t="shared" si="11"/>
        <v>0.02</v>
      </c>
      <c r="D243" s="326"/>
      <c r="E243" s="326"/>
      <c r="F243" s="264"/>
      <c r="G243" s="264">
        <v>0.02</v>
      </c>
      <c r="H243" s="295" t="s">
        <v>1081</v>
      </c>
      <c r="I243" s="264">
        <f t="shared" si="12"/>
        <v>0.2</v>
      </c>
      <c r="J243" s="264"/>
      <c r="K243" s="264"/>
      <c r="L243" s="264"/>
      <c r="M243" s="288">
        <v>0.2</v>
      </c>
      <c r="N243" s="288"/>
      <c r="O243" s="199" t="s">
        <v>1726</v>
      </c>
    </row>
    <row r="244" spans="1:15" s="474" customFormat="1" ht="24">
      <c r="A244" s="262">
        <v>228</v>
      </c>
      <c r="B244" s="294" t="s">
        <v>90</v>
      </c>
      <c r="C244" s="303">
        <f t="shared" si="11"/>
        <v>0.25</v>
      </c>
      <c r="D244" s="326">
        <v>0.25</v>
      </c>
      <c r="E244" s="326"/>
      <c r="F244" s="264"/>
      <c r="G244" s="264"/>
      <c r="H244" s="295" t="s">
        <v>1082</v>
      </c>
      <c r="I244" s="264">
        <f t="shared" si="12"/>
        <v>0.2</v>
      </c>
      <c r="J244" s="264"/>
      <c r="K244" s="264"/>
      <c r="L244" s="264"/>
      <c r="M244" s="288">
        <v>0.2</v>
      </c>
      <c r="N244" s="288"/>
      <c r="O244" s="332" t="s">
        <v>1759</v>
      </c>
    </row>
    <row r="245" spans="1:15" s="474" customFormat="1" ht="36">
      <c r="A245" s="262">
        <v>229</v>
      </c>
      <c r="B245" s="294" t="s">
        <v>605</v>
      </c>
      <c r="C245" s="303">
        <f t="shared" si="11"/>
        <v>1</v>
      </c>
      <c r="D245" s="327"/>
      <c r="E245" s="327"/>
      <c r="F245" s="264"/>
      <c r="G245" s="264">
        <v>1</v>
      </c>
      <c r="H245" s="295" t="s">
        <v>1083</v>
      </c>
      <c r="I245" s="264">
        <f t="shared" si="12"/>
        <v>1</v>
      </c>
      <c r="J245" s="264"/>
      <c r="K245" s="264"/>
      <c r="L245" s="264"/>
      <c r="M245" s="288">
        <v>1</v>
      </c>
      <c r="N245" s="288"/>
      <c r="O245" s="199" t="s">
        <v>1706</v>
      </c>
    </row>
    <row r="246" spans="1:15" s="474" customFormat="1" ht="12">
      <c r="A246" s="261" t="s">
        <v>323</v>
      </c>
      <c r="B246" s="278" t="s">
        <v>606</v>
      </c>
      <c r="C246" s="302">
        <f>SUM(C247:C248)</f>
        <v>0.45999999999999996</v>
      </c>
      <c r="D246" s="302">
        <f aca="true" t="shared" si="16" ref="D246:N246">SUM(D247:D248)</f>
        <v>0.45999999999999996</v>
      </c>
      <c r="E246" s="302">
        <f t="shared" si="16"/>
        <v>0</v>
      </c>
      <c r="F246" s="302">
        <f t="shared" si="16"/>
        <v>0</v>
      </c>
      <c r="G246" s="302">
        <f t="shared" si="16"/>
        <v>0</v>
      </c>
      <c r="H246" s="267"/>
      <c r="I246" s="302">
        <f t="shared" si="16"/>
        <v>0.4</v>
      </c>
      <c r="J246" s="302">
        <f t="shared" si="16"/>
        <v>0</v>
      </c>
      <c r="K246" s="302">
        <f t="shared" si="16"/>
        <v>0</v>
      </c>
      <c r="L246" s="302">
        <f t="shared" si="16"/>
        <v>0</v>
      </c>
      <c r="M246" s="302">
        <f t="shared" si="16"/>
        <v>0</v>
      </c>
      <c r="N246" s="302">
        <f t="shared" si="16"/>
        <v>0.4</v>
      </c>
      <c r="O246" s="508"/>
    </row>
    <row r="247" spans="1:15" s="474" customFormat="1" ht="24">
      <c r="A247" s="262">
        <v>230</v>
      </c>
      <c r="B247" s="297" t="s">
        <v>607</v>
      </c>
      <c r="C247" s="303">
        <f t="shared" si="11"/>
        <v>0.21</v>
      </c>
      <c r="D247" s="328">
        <v>0.21</v>
      </c>
      <c r="E247" s="264"/>
      <c r="F247" s="264"/>
      <c r="G247" s="264"/>
      <c r="H247" s="298" t="s">
        <v>1048</v>
      </c>
      <c r="I247" s="264">
        <f t="shared" si="12"/>
        <v>0.2</v>
      </c>
      <c r="J247" s="264"/>
      <c r="K247" s="264"/>
      <c r="L247" s="264"/>
      <c r="M247" s="287"/>
      <c r="N247" s="288">
        <v>0.2</v>
      </c>
      <c r="O247" s="199" t="s">
        <v>1758</v>
      </c>
    </row>
    <row r="248" spans="1:15" s="474" customFormat="1" ht="24">
      <c r="A248" s="262">
        <v>231</v>
      </c>
      <c r="B248" s="503" t="s">
        <v>607</v>
      </c>
      <c r="C248" s="303">
        <f t="shared" si="11"/>
        <v>0.25</v>
      </c>
      <c r="D248" s="329">
        <v>0.25</v>
      </c>
      <c r="E248" s="264"/>
      <c r="F248" s="264"/>
      <c r="G248" s="264"/>
      <c r="H248" s="299" t="s">
        <v>1065</v>
      </c>
      <c r="I248" s="264">
        <f t="shared" si="12"/>
        <v>0.2</v>
      </c>
      <c r="J248" s="264"/>
      <c r="K248" s="264"/>
      <c r="L248" s="264"/>
      <c r="M248" s="287"/>
      <c r="N248" s="288">
        <v>0.2</v>
      </c>
      <c r="O248" s="199" t="s">
        <v>1757</v>
      </c>
    </row>
    <row r="249" spans="1:15" s="474" customFormat="1" ht="12.75" thickBot="1">
      <c r="A249" s="300"/>
      <c r="B249" s="504" t="s">
        <v>5</v>
      </c>
      <c r="C249" s="301">
        <f>C246+C225+C218+C211+C195+C73+C67+C13+C10</f>
        <v>178.334</v>
      </c>
      <c r="D249" s="301">
        <f>D246+D225+D218+D211+D195+D73+D67+D13+D10</f>
        <v>71.37</v>
      </c>
      <c r="E249" s="301">
        <f>E246+E225+E218+E211+E195+E73+E67+E13+E10</f>
        <v>15.600000000000001</v>
      </c>
      <c r="F249" s="301"/>
      <c r="G249" s="301">
        <f>G246+G225+G218+G211+G195+G73+G67+G13+G10</f>
        <v>91.36400000000002</v>
      </c>
      <c r="H249" s="504"/>
      <c r="I249" s="301">
        <f aca="true" t="shared" si="17" ref="I249:N249">I246+I225+I218+I211+I195+I73+I67+I13+I10</f>
        <v>151.914</v>
      </c>
      <c r="J249" s="301">
        <f t="shared" si="17"/>
        <v>8.32</v>
      </c>
      <c r="K249" s="301">
        <f t="shared" si="17"/>
        <v>62.87000000000001</v>
      </c>
      <c r="L249" s="301">
        <f t="shared" si="17"/>
        <v>24.61</v>
      </c>
      <c r="M249" s="301">
        <f t="shared" si="17"/>
        <v>45.214000000000006</v>
      </c>
      <c r="N249" s="301">
        <f t="shared" si="17"/>
        <v>10.9</v>
      </c>
      <c r="O249" s="514"/>
    </row>
    <row r="250" spans="2:15" s="474" customFormat="1" ht="12.75" thickTop="1">
      <c r="B250" s="505"/>
      <c r="H250" s="505"/>
      <c r="K250" s="672"/>
      <c r="L250" s="672"/>
      <c r="M250" s="672"/>
      <c r="N250" s="672"/>
      <c r="O250" s="672"/>
    </row>
    <row r="251" spans="1:31" s="497" customFormat="1" ht="15.75">
      <c r="A251" s="629" t="s">
        <v>1841</v>
      </c>
      <c r="B251" s="629"/>
      <c r="C251" s="629"/>
      <c r="D251" s="629"/>
      <c r="E251" s="629"/>
      <c r="F251" s="629"/>
      <c r="G251" s="629"/>
      <c r="H251" s="629"/>
      <c r="I251" s="629"/>
      <c r="J251" s="629"/>
      <c r="K251" s="629"/>
      <c r="L251" s="629"/>
      <c r="M251" s="629"/>
      <c r="N251" s="629"/>
      <c r="O251" s="629"/>
      <c r="P251" s="604"/>
      <c r="Q251" s="604"/>
      <c r="R251" s="604"/>
      <c r="S251" s="604"/>
      <c r="T251" s="604"/>
      <c r="U251" s="604"/>
      <c r="V251" s="604"/>
      <c r="W251" s="604"/>
      <c r="X251" s="604"/>
      <c r="Y251" s="604"/>
      <c r="Z251" s="604"/>
      <c r="AA251" s="604"/>
      <c r="AB251" s="604"/>
      <c r="AC251" s="604"/>
      <c r="AD251" s="604"/>
      <c r="AE251" s="604"/>
    </row>
    <row r="256" ht="18.75">
      <c r="B256" s="507"/>
    </row>
  </sheetData>
  <sheetProtection/>
  <mergeCells count="18">
    <mergeCell ref="P17:Q18"/>
    <mergeCell ref="K250:O250"/>
    <mergeCell ref="O7:O8"/>
    <mergeCell ref="A7:A8"/>
    <mergeCell ref="B7:B8"/>
    <mergeCell ref="C7:C8"/>
    <mergeCell ref="D7:G7"/>
    <mergeCell ref="H7:H8"/>
    <mergeCell ref="A251:O251"/>
    <mergeCell ref="A6:O6"/>
    <mergeCell ref="I7:I8"/>
    <mergeCell ref="J7:N7"/>
    <mergeCell ref="A1:F1"/>
    <mergeCell ref="A2:F2"/>
    <mergeCell ref="I1:O1"/>
    <mergeCell ref="I2:O2"/>
    <mergeCell ref="B5:O5"/>
    <mergeCell ref="A4:O4"/>
  </mergeCells>
  <printOptions/>
  <pageMargins left="0.29" right="0.2" top="0.25" bottom="0.32" header="0.21" footer="0.21"/>
  <pageSetup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Z80"/>
  <sheetViews>
    <sheetView zoomScale="130" zoomScaleNormal="130" zoomScalePageLayoutView="0" workbookViewId="0" topLeftCell="A66">
      <selection activeCell="B82" sqref="B82"/>
    </sheetView>
  </sheetViews>
  <sheetFormatPr defaultColWidth="9.140625" defaultRowHeight="12.75"/>
  <cols>
    <col min="1" max="1" width="4.00390625" style="383" customWidth="1"/>
    <col min="2" max="2" width="36.8515625" style="462" customWidth="1"/>
    <col min="3" max="3" width="7.8515625" style="383" customWidth="1"/>
    <col min="4" max="5" width="5.28125" style="383" customWidth="1"/>
    <col min="6" max="6" width="4.7109375" style="383" customWidth="1"/>
    <col min="7" max="7" width="6.28125" style="383" customWidth="1"/>
    <col min="8" max="8" width="10.7109375" style="462" customWidth="1"/>
    <col min="9" max="9" width="11.7109375" style="383" customWidth="1"/>
    <col min="10" max="10" width="6.421875" style="383" customWidth="1"/>
    <col min="11" max="11" width="5.00390625" style="383" customWidth="1"/>
    <col min="12" max="12" width="6.140625" style="383" customWidth="1"/>
    <col min="13" max="13" width="5.57421875" style="383" customWidth="1"/>
    <col min="14" max="14" width="5.7109375" style="383" customWidth="1"/>
    <col min="15" max="15" width="22.7109375" style="462" customWidth="1"/>
    <col min="16" max="16384" width="9.140625" style="383" customWidth="1"/>
  </cols>
  <sheetData>
    <row r="1" spans="1:15" ht="16.5">
      <c r="A1" s="679" t="s">
        <v>1806</v>
      </c>
      <c r="B1" s="679"/>
      <c r="C1" s="679"/>
      <c r="I1" s="679" t="s">
        <v>1807</v>
      </c>
      <c r="J1" s="679"/>
      <c r="K1" s="679"/>
      <c r="L1" s="679"/>
      <c r="M1" s="679"/>
      <c r="N1" s="679"/>
      <c r="O1" s="679"/>
    </row>
    <row r="2" spans="1:15" ht="16.5" customHeight="1">
      <c r="A2" s="679" t="s">
        <v>1810</v>
      </c>
      <c r="B2" s="679"/>
      <c r="C2" s="679"/>
      <c r="I2" s="679" t="s">
        <v>1808</v>
      </c>
      <c r="J2" s="679"/>
      <c r="K2" s="679"/>
      <c r="L2" s="679"/>
      <c r="M2" s="679"/>
      <c r="N2" s="679"/>
      <c r="O2" s="679"/>
    </row>
    <row r="3" spans="1:3" ht="16.5" customHeight="1">
      <c r="A3" s="597"/>
      <c r="B3" s="597"/>
      <c r="C3" s="597"/>
    </row>
    <row r="4" spans="1:52" s="515" customFormat="1" ht="15.75">
      <c r="A4" s="607" t="s">
        <v>1833</v>
      </c>
      <c r="B4" s="614"/>
      <c r="C4" s="614"/>
      <c r="D4" s="614"/>
      <c r="E4" s="614"/>
      <c r="F4" s="614"/>
      <c r="G4" s="614"/>
      <c r="H4" s="614"/>
      <c r="I4" s="614"/>
      <c r="J4" s="614"/>
      <c r="K4" s="614"/>
      <c r="L4" s="614"/>
      <c r="M4" s="614"/>
      <c r="N4" s="614"/>
      <c r="O4" s="614"/>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515" customFormat="1" ht="15.75">
      <c r="A5" s="607" t="s">
        <v>1820</v>
      </c>
      <c r="B5" s="607"/>
      <c r="C5" s="607"/>
      <c r="D5" s="607"/>
      <c r="E5" s="607"/>
      <c r="F5" s="607"/>
      <c r="G5" s="607"/>
      <c r="H5" s="607"/>
      <c r="I5" s="607"/>
      <c r="J5" s="607"/>
      <c r="K5" s="607"/>
      <c r="L5" s="607"/>
      <c r="M5" s="607"/>
      <c r="N5" s="607"/>
      <c r="O5" s="607"/>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ht="18" customHeight="1" thickBot="1">
      <c r="A6" s="680" t="s">
        <v>1819</v>
      </c>
      <c r="B6" s="680"/>
      <c r="C6" s="680"/>
      <c r="D6" s="680"/>
      <c r="E6" s="680"/>
      <c r="F6" s="680"/>
      <c r="G6" s="680"/>
      <c r="H6" s="680"/>
      <c r="I6" s="680"/>
      <c r="J6" s="680"/>
      <c r="K6" s="680"/>
      <c r="L6" s="680"/>
      <c r="M6" s="680"/>
      <c r="N6" s="680"/>
      <c r="O6" s="680"/>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15" s="516" customFormat="1" ht="24.75" customHeight="1" thickTop="1">
      <c r="A7" s="644" t="s">
        <v>0</v>
      </c>
      <c r="B7" s="640" t="s">
        <v>10</v>
      </c>
      <c r="C7" s="640" t="s">
        <v>13</v>
      </c>
      <c r="D7" s="640" t="s">
        <v>40</v>
      </c>
      <c r="E7" s="640"/>
      <c r="F7" s="640"/>
      <c r="G7" s="640"/>
      <c r="H7" s="640" t="s">
        <v>705</v>
      </c>
      <c r="I7" s="640" t="s">
        <v>38</v>
      </c>
      <c r="J7" s="640" t="s">
        <v>41</v>
      </c>
      <c r="K7" s="640"/>
      <c r="L7" s="640"/>
      <c r="M7" s="640"/>
      <c r="N7" s="640"/>
      <c r="O7" s="642" t="s">
        <v>4</v>
      </c>
    </row>
    <row r="8" spans="1:15" s="516" customFormat="1" ht="55.5" customHeight="1">
      <c r="A8" s="645"/>
      <c r="B8" s="641"/>
      <c r="C8" s="641"/>
      <c r="D8" s="169" t="s">
        <v>2</v>
      </c>
      <c r="E8" s="169" t="s">
        <v>1</v>
      </c>
      <c r="F8" s="169" t="s">
        <v>1410</v>
      </c>
      <c r="G8" s="169" t="s">
        <v>3</v>
      </c>
      <c r="H8" s="641"/>
      <c r="I8" s="641"/>
      <c r="J8" s="169" t="s">
        <v>15</v>
      </c>
      <c r="K8" s="169" t="s">
        <v>7</v>
      </c>
      <c r="L8" s="169" t="s">
        <v>8</v>
      </c>
      <c r="M8" s="169" t="s">
        <v>9</v>
      </c>
      <c r="N8" s="169" t="s">
        <v>11</v>
      </c>
      <c r="O8" s="643"/>
    </row>
    <row r="9" spans="1:15" s="446" customFormat="1" ht="19.5" customHeight="1">
      <c r="A9" s="170" t="s">
        <v>155</v>
      </c>
      <c r="B9" s="171" t="s">
        <v>156</v>
      </c>
      <c r="C9" s="33" t="s">
        <v>695</v>
      </c>
      <c r="D9" s="171" t="s">
        <v>158</v>
      </c>
      <c r="E9" s="171" t="s">
        <v>159</v>
      </c>
      <c r="F9" s="171" t="s">
        <v>160</v>
      </c>
      <c r="G9" s="171" t="s">
        <v>161</v>
      </c>
      <c r="H9" s="171" t="s">
        <v>162</v>
      </c>
      <c r="I9" s="33" t="s">
        <v>696</v>
      </c>
      <c r="J9" s="171" t="s">
        <v>164</v>
      </c>
      <c r="K9" s="171" t="s">
        <v>165</v>
      </c>
      <c r="L9" s="171" t="s">
        <v>166</v>
      </c>
      <c r="M9" s="171" t="s">
        <v>167</v>
      </c>
      <c r="N9" s="171" t="s">
        <v>168</v>
      </c>
      <c r="O9" s="172" t="s">
        <v>169</v>
      </c>
    </row>
    <row r="10" spans="1:52" s="519" customFormat="1" ht="12">
      <c r="A10" s="173" t="s">
        <v>94</v>
      </c>
      <c r="B10" s="174" t="s">
        <v>221</v>
      </c>
      <c r="C10" s="175">
        <f>SUM(C11:C12)</f>
        <v>1.43</v>
      </c>
      <c r="D10" s="175">
        <f aca="true" t="shared" si="0" ref="D10:N10">SUM(D11:D12)</f>
        <v>1.43</v>
      </c>
      <c r="E10" s="175">
        <f t="shared" si="0"/>
        <v>0</v>
      </c>
      <c r="F10" s="175">
        <f t="shared" si="0"/>
        <v>0</v>
      </c>
      <c r="G10" s="175">
        <f t="shared" si="0"/>
        <v>0</v>
      </c>
      <c r="H10" s="175"/>
      <c r="I10" s="175">
        <f t="shared" si="0"/>
        <v>1.45</v>
      </c>
      <c r="J10" s="175">
        <f t="shared" si="0"/>
        <v>0</v>
      </c>
      <c r="K10" s="175">
        <f t="shared" si="0"/>
        <v>0</v>
      </c>
      <c r="L10" s="175">
        <f t="shared" si="0"/>
        <v>0</v>
      </c>
      <c r="M10" s="175">
        <f t="shared" si="0"/>
        <v>1.45</v>
      </c>
      <c r="N10" s="175">
        <f t="shared" si="0"/>
        <v>0</v>
      </c>
      <c r="O10" s="517"/>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8"/>
      <c r="AY10" s="518"/>
      <c r="AZ10" s="518"/>
    </row>
    <row r="11" spans="1:52" s="519" customFormat="1" ht="24">
      <c r="A11" s="176">
        <v>1</v>
      </c>
      <c r="B11" s="177" t="s">
        <v>1342</v>
      </c>
      <c r="C11" s="178">
        <f>D11+E11+F11+G11</f>
        <v>0.23</v>
      </c>
      <c r="D11" s="178">
        <v>0.23</v>
      </c>
      <c r="E11" s="178"/>
      <c r="F11" s="178"/>
      <c r="G11" s="178"/>
      <c r="H11" s="524" t="s">
        <v>1343</v>
      </c>
      <c r="I11" s="178">
        <f>J11+K11+L11+M11+N11</f>
        <v>0.25</v>
      </c>
      <c r="J11" s="179"/>
      <c r="K11" s="178"/>
      <c r="L11" s="178"/>
      <c r="M11" s="178">
        <v>0.25</v>
      </c>
      <c r="N11" s="178"/>
      <c r="O11" s="334"/>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row>
    <row r="12" spans="1:52" s="519" customFormat="1" ht="24">
      <c r="A12" s="176">
        <v>2</v>
      </c>
      <c r="B12" s="177" t="s">
        <v>1344</v>
      </c>
      <c r="C12" s="178">
        <f>D12+E12+F12+G12</f>
        <v>1.2</v>
      </c>
      <c r="D12" s="178">
        <v>1.2</v>
      </c>
      <c r="E12" s="178"/>
      <c r="F12" s="178"/>
      <c r="G12" s="178"/>
      <c r="H12" s="524" t="s">
        <v>1343</v>
      </c>
      <c r="I12" s="178">
        <f>J12+K12+L12+M12+N12</f>
        <v>1.2</v>
      </c>
      <c r="J12" s="179"/>
      <c r="K12" s="178"/>
      <c r="L12" s="178"/>
      <c r="M12" s="178">
        <v>1.2</v>
      </c>
      <c r="N12" s="178"/>
      <c r="O12" s="334"/>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row>
    <row r="13" spans="1:52" s="519" customFormat="1" ht="12">
      <c r="A13" s="173" t="s">
        <v>130</v>
      </c>
      <c r="B13" s="180" t="s">
        <v>224</v>
      </c>
      <c r="C13" s="175">
        <f>SUM(C14:C32)</f>
        <v>16.06</v>
      </c>
      <c r="D13" s="175">
        <f aca="true" t="shared" si="1" ref="D13:N13">SUM(D14:D32)</f>
        <v>6.6899999999999995</v>
      </c>
      <c r="E13" s="175">
        <f t="shared" si="1"/>
        <v>0</v>
      </c>
      <c r="F13" s="175">
        <f t="shared" si="1"/>
        <v>0</v>
      </c>
      <c r="G13" s="175">
        <f t="shared" si="1"/>
        <v>9.370000000000001</v>
      </c>
      <c r="H13" s="523"/>
      <c r="I13" s="175">
        <f t="shared" si="1"/>
        <v>12.070000000000002</v>
      </c>
      <c r="J13" s="175">
        <f t="shared" si="1"/>
        <v>0</v>
      </c>
      <c r="K13" s="175">
        <f t="shared" si="1"/>
        <v>0</v>
      </c>
      <c r="L13" s="175">
        <f t="shared" si="1"/>
        <v>0</v>
      </c>
      <c r="M13" s="175">
        <f t="shared" si="1"/>
        <v>12.070000000000002</v>
      </c>
      <c r="N13" s="175">
        <f t="shared" si="1"/>
        <v>0</v>
      </c>
      <c r="O13" s="333"/>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c r="AT13" s="518"/>
      <c r="AU13" s="518"/>
      <c r="AV13" s="518"/>
      <c r="AW13" s="518"/>
      <c r="AX13" s="518"/>
      <c r="AY13" s="518"/>
      <c r="AZ13" s="518"/>
    </row>
    <row r="14" spans="1:52" s="519" customFormat="1" ht="12">
      <c r="A14" s="176">
        <v>3</v>
      </c>
      <c r="B14" s="181" t="s">
        <v>1345</v>
      </c>
      <c r="C14" s="178">
        <f>D14+E14+F14+G14</f>
        <v>0.6</v>
      </c>
      <c r="D14" s="178">
        <v>0.6</v>
      </c>
      <c r="E14" s="178"/>
      <c r="F14" s="178"/>
      <c r="G14" s="178"/>
      <c r="H14" s="525" t="s">
        <v>1346</v>
      </c>
      <c r="I14" s="178">
        <f>J14+K14+L14+M14+N14</f>
        <v>0.46</v>
      </c>
      <c r="J14" s="179"/>
      <c r="K14" s="178"/>
      <c r="L14" s="178"/>
      <c r="M14" s="178">
        <v>0.46</v>
      </c>
      <c r="N14" s="178"/>
      <c r="O14" s="334"/>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0"/>
      <c r="AY14" s="520"/>
      <c r="AZ14" s="520"/>
    </row>
    <row r="15" spans="1:52" s="519" customFormat="1" ht="12">
      <c r="A15" s="176">
        <v>4</v>
      </c>
      <c r="B15" s="181" t="s">
        <v>1347</v>
      </c>
      <c r="C15" s="178">
        <f aca="true" t="shared" si="2" ref="C15:C77">D15+E15+F15+G15</f>
        <v>0.64</v>
      </c>
      <c r="D15" s="178"/>
      <c r="E15" s="178"/>
      <c r="F15" s="178"/>
      <c r="G15" s="178">
        <v>0.64</v>
      </c>
      <c r="H15" s="525" t="s">
        <v>1346</v>
      </c>
      <c r="I15" s="178">
        <f aca="true" t="shared" si="3" ref="I15:I77">J15+K15+L15+M15+N15</f>
        <v>0.49</v>
      </c>
      <c r="J15" s="179"/>
      <c r="K15" s="178"/>
      <c r="L15" s="178"/>
      <c r="M15" s="178">
        <v>0.49</v>
      </c>
      <c r="N15" s="178"/>
      <c r="O15" s="334"/>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0"/>
      <c r="AZ15" s="520"/>
    </row>
    <row r="16" spans="1:52" s="519" customFormat="1" ht="12">
      <c r="A16" s="176">
        <v>5</v>
      </c>
      <c r="B16" s="181" t="s">
        <v>1348</v>
      </c>
      <c r="C16" s="178">
        <f t="shared" si="2"/>
        <v>0.3</v>
      </c>
      <c r="D16" s="178">
        <v>0.3</v>
      </c>
      <c r="E16" s="178"/>
      <c r="F16" s="178"/>
      <c r="G16" s="178"/>
      <c r="H16" s="525" t="s">
        <v>1346</v>
      </c>
      <c r="I16" s="178">
        <f t="shared" si="3"/>
        <v>0.23</v>
      </c>
      <c r="J16" s="179"/>
      <c r="K16" s="178"/>
      <c r="L16" s="178"/>
      <c r="M16" s="178">
        <v>0.23</v>
      </c>
      <c r="N16" s="178"/>
      <c r="O16" s="334"/>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row>
    <row r="17" spans="1:52" s="519" customFormat="1" ht="12">
      <c r="A17" s="176">
        <v>6</v>
      </c>
      <c r="B17" s="181" t="s">
        <v>1349</v>
      </c>
      <c r="C17" s="178">
        <f t="shared" si="2"/>
        <v>0.32</v>
      </c>
      <c r="D17" s="178"/>
      <c r="E17" s="178"/>
      <c r="F17" s="178"/>
      <c r="G17" s="178">
        <v>0.32</v>
      </c>
      <c r="H17" s="525" t="s">
        <v>1346</v>
      </c>
      <c r="I17" s="178">
        <f t="shared" si="3"/>
        <v>0.25</v>
      </c>
      <c r="J17" s="179"/>
      <c r="K17" s="178"/>
      <c r="L17" s="178"/>
      <c r="M17" s="178">
        <v>0.25</v>
      </c>
      <c r="N17" s="178"/>
      <c r="O17" s="334"/>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row>
    <row r="18" spans="1:52" s="519" customFormat="1" ht="12">
      <c r="A18" s="176">
        <v>7</v>
      </c>
      <c r="B18" s="181" t="s">
        <v>1350</v>
      </c>
      <c r="C18" s="178">
        <f t="shared" si="2"/>
        <v>0.3</v>
      </c>
      <c r="D18" s="178">
        <v>0.3</v>
      </c>
      <c r="E18" s="178"/>
      <c r="F18" s="178"/>
      <c r="G18" s="178"/>
      <c r="H18" s="525" t="s">
        <v>1351</v>
      </c>
      <c r="I18" s="178">
        <f t="shared" si="3"/>
        <v>0.23</v>
      </c>
      <c r="J18" s="179"/>
      <c r="K18" s="178"/>
      <c r="L18" s="178"/>
      <c r="M18" s="178">
        <v>0.23</v>
      </c>
      <c r="N18" s="178"/>
      <c r="O18" s="334"/>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row>
    <row r="19" spans="1:15" s="519" customFormat="1" ht="24">
      <c r="A19" s="176">
        <v>8</v>
      </c>
      <c r="B19" s="119" t="s">
        <v>1352</v>
      </c>
      <c r="C19" s="178">
        <f t="shared" si="2"/>
        <v>1</v>
      </c>
      <c r="D19" s="178"/>
      <c r="E19" s="178"/>
      <c r="F19" s="178"/>
      <c r="G19" s="178">
        <v>1</v>
      </c>
      <c r="H19" s="524" t="s">
        <v>1353</v>
      </c>
      <c r="I19" s="178">
        <f t="shared" si="3"/>
        <v>0.75</v>
      </c>
      <c r="J19" s="179"/>
      <c r="K19" s="178"/>
      <c r="L19" s="178"/>
      <c r="M19" s="178">
        <v>0.75</v>
      </c>
      <c r="N19" s="178"/>
      <c r="O19" s="334"/>
    </row>
    <row r="20" spans="1:15" s="519" customFormat="1" ht="24">
      <c r="A20" s="176">
        <v>9</v>
      </c>
      <c r="B20" s="119" t="s">
        <v>1354</v>
      </c>
      <c r="C20" s="178">
        <f t="shared" si="2"/>
        <v>1</v>
      </c>
      <c r="D20" s="178"/>
      <c r="E20" s="178"/>
      <c r="F20" s="178"/>
      <c r="G20" s="178">
        <v>1</v>
      </c>
      <c r="H20" s="524" t="s">
        <v>1353</v>
      </c>
      <c r="I20" s="178">
        <f t="shared" si="3"/>
        <v>0.75</v>
      </c>
      <c r="J20" s="179"/>
      <c r="K20" s="178"/>
      <c r="L20" s="178"/>
      <c r="M20" s="178">
        <v>0.75</v>
      </c>
      <c r="N20" s="178"/>
      <c r="O20" s="334"/>
    </row>
    <row r="21" spans="1:15" s="519" customFormat="1" ht="24">
      <c r="A21" s="176">
        <v>10</v>
      </c>
      <c r="B21" s="119" t="s">
        <v>1355</v>
      </c>
      <c r="C21" s="178">
        <f t="shared" si="2"/>
        <v>2</v>
      </c>
      <c r="D21" s="178"/>
      <c r="E21" s="178"/>
      <c r="F21" s="178"/>
      <c r="G21" s="178">
        <v>2</v>
      </c>
      <c r="H21" s="524" t="s">
        <v>1353</v>
      </c>
      <c r="I21" s="178">
        <f t="shared" si="3"/>
        <v>1.53</v>
      </c>
      <c r="J21" s="179"/>
      <c r="K21" s="178"/>
      <c r="L21" s="178"/>
      <c r="M21" s="178">
        <v>1.53</v>
      </c>
      <c r="N21" s="178"/>
      <c r="O21" s="334"/>
    </row>
    <row r="22" spans="1:15" s="519" customFormat="1" ht="12">
      <c r="A22" s="176">
        <v>11</v>
      </c>
      <c r="B22" s="119" t="s">
        <v>1356</v>
      </c>
      <c r="C22" s="178">
        <f t="shared" si="2"/>
        <v>0.1</v>
      </c>
      <c r="D22" s="178">
        <v>0.1</v>
      </c>
      <c r="E22" s="178"/>
      <c r="F22" s="178"/>
      <c r="G22" s="178"/>
      <c r="H22" s="524" t="s">
        <v>1353</v>
      </c>
      <c r="I22" s="178">
        <f t="shared" si="3"/>
        <v>0.08</v>
      </c>
      <c r="J22" s="179"/>
      <c r="K22" s="178"/>
      <c r="L22" s="178"/>
      <c r="M22" s="178">
        <v>0.08</v>
      </c>
      <c r="N22" s="178"/>
      <c r="O22" s="334"/>
    </row>
    <row r="23" spans="1:15" s="519" customFormat="1" ht="12">
      <c r="A23" s="176">
        <v>12</v>
      </c>
      <c r="B23" s="119" t="s">
        <v>1357</v>
      </c>
      <c r="C23" s="178">
        <f t="shared" si="2"/>
        <v>0.4</v>
      </c>
      <c r="D23" s="178"/>
      <c r="E23" s="178"/>
      <c r="F23" s="178"/>
      <c r="G23" s="178">
        <v>0.4</v>
      </c>
      <c r="H23" s="524" t="s">
        <v>1353</v>
      </c>
      <c r="I23" s="178">
        <f t="shared" si="3"/>
        <v>0.31</v>
      </c>
      <c r="J23" s="178"/>
      <c r="K23" s="178"/>
      <c r="L23" s="178"/>
      <c r="M23" s="178">
        <v>0.31</v>
      </c>
      <c r="N23" s="178"/>
      <c r="O23" s="334"/>
    </row>
    <row r="24" spans="1:15" s="519" customFormat="1" ht="12">
      <c r="A24" s="176">
        <v>13</v>
      </c>
      <c r="B24" s="119" t="s">
        <v>1358</v>
      </c>
      <c r="C24" s="178">
        <f t="shared" si="2"/>
        <v>0.19</v>
      </c>
      <c r="D24" s="178">
        <v>0.19</v>
      </c>
      <c r="E24" s="178"/>
      <c r="F24" s="178"/>
      <c r="G24" s="178"/>
      <c r="H24" s="524" t="s">
        <v>1353</v>
      </c>
      <c r="I24" s="178">
        <f t="shared" si="3"/>
        <v>0.15</v>
      </c>
      <c r="J24" s="179"/>
      <c r="K24" s="178"/>
      <c r="L24" s="178"/>
      <c r="M24" s="178">
        <v>0.15</v>
      </c>
      <c r="N24" s="178"/>
      <c r="O24" s="334"/>
    </row>
    <row r="25" spans="1:15" s="519" customFormat="1" ht="24">
      <c r="A25" s="176">
        <v>14</v>
      </c>
      <c r="B25" s="119" t="s">
        <v>1359</v>
      </c>
      <c r="C25" s="178">
        <f t="shared" si="2"/>
        <v>0.5</v>
      </c>
      <c r="D25" s="178"/>
      <c r="E25" s="178"/>
      <c r="F25" s="178"/>
      <c r="G25" s="178">
        <v>0.5</v>
      </c>
      <c r="H25" s="524" t="s">
        <v>1353</v>
      </c>
      <c r="I25" s="178">
        <f t="shared" si="3"/>
        <v>0.38</v>
      </c>
      <c r="J25" s="179"/>
      <c r="K25" s="178"/>
      <c r="L25" s="178"/>
      <c r="M25" s="178">
        <v>0.38</v>
      </c>
      <c r="N25" s="178"/>
      <c r="O25" s="334"/>
    </row>
    <row r="26" spans="1:15" s="519" customFormat="1" ht="12">
      <c r="A26" s="176">
        <v>15</v>
      </c>
      <c r="B26" s="119" t="s">
        <v>1360</v>
      </c>
      <c r="C26" s="178">
        <f t="shared" si="2"/>
        <v>0.3</v>
      </c>
      <c r="D26" s="178"/>
      <c r="E26" s="178"/>
      <c r="F26" s="178"/>
      <c r="G26" s="178">
        <v>0.3</v>
      </c>
      <c r="H26" s="524" t="s">
        <v>1353</v>
      </c>
      <c r="I26" s="178">
        <f t="shared" si="3"/>
        <v>0.23</v>
      </c>
      <c r="J26" s="178"/>
      <c r="K26" s="178"/>
      <c r="L26" s="178"/>
      <c r="M26" s="178">
        <v>0.23</v>
      </c>
      <c r="N26" s="178"/>
      <c r="O26" s="334"/>
    </row>
    <row r="27" spans="1:15" s="519" customFormat="1" ht="12">
      <c r="A27" s="176">
        <v>16</v>
      </c>
      <c r="B27" s="119" t="s">
        <v>1361</v>
      </c>
      <c r="C27" s="178">
        <f t="shared" si="2"/>
        <v>0.01</v>
      </c>
      <c r="D27" s="178"/>
      <c r="E27" s="178"/>
      <c r="F27" s="178"/>
      <c r="G27" s="178">
        <v>0.01</v>
      </c>
      <c r="H27" s="524" t="s">
        <v>1362</v>
      </c>
      <c r="I27" s="178">
        <f t="shared" si="3"/>
        <v>0.01</v>
      </c>
      <c r="J27" s="178"/>
      <c r="K27" s="178"/>
      <c r="L27" s="178"/>
      <c r="M27" s="178">
        <v>0.01</v>
      </c>
      <c r="N27" s="178"/>
      <c r="O27" s="334"/>
    </row>
    <row r="28" spans="1:15" s="519" customFormat="1" ht="12">
      <c r="A28" s="176">
        <v>17</v>
      </c>
      <c r="B28" s="119" t="s">
        <v>1363</v>
      </c>
      <c r="C28" s="178">
        <f t="shared" si="2"/>
        <v>0.2</v>
      </c>
      <c r="D28" s="178">
        <v>0.2</v>
      </c>
      <c r="E28" s="178"/>
      <c r="F28" s="178"/>
      <c r="G28" s="178"/>
      <c r="H28" s="524" t="s">
        <v>1353</v>
      </c>
      <c r="I28" s="178">
        <f t="shared" si="3"/>
        <v>0.16</v>
      </c>
      <c r="J28" s="178"/>
      <c r="K28" s="178"/>
      <c r="L28" s="178"/>
      <c r="M28" s="178">
        <v>0.16</v>
      </c>
      <c r="N28" s="178"/>
      <c r="O28" s="334"/>
    </row>
    <row r="29" spans="1:15" s="519" customFormat="1" ht="12">
      <c r="A29" s="176">
        <v>18</v>
      </c>
      <c r="B29" s="119" t="s">
        <v>1455</v>
      </c>
      <c r="C29" s="178">
        <f t="shared" si="2"/>
        <v>5</v>
      </c>
      <c r="D29" s="178">
        <v>5</v>
      </c>
      <c r="E29" s="178"/>
      <c r="F29" s="178"/>
      <c r="G29" s="178"/>
      <c r="H29" s="524" t="s">
        <v>1353</v>
      </c>
      <c r="I29" s="178">
        <f t="shared" si="3"/>
        <v>4</v>
      </c>
      <c r="J29" s="178"/>
      <c r="K29" s="178"/>
      <c r="L29" s="178"/>
      <c r="M29" s="178">
        <v>4</v>
      </c>
      <c r="N29" s="178"/>
      <c r="O29" s="334"/>
    </row>
    <row r="30" spans="1:15" s="519" customFormat="1" ht="12">
      <c r="A30" s="176">
        <v>19</v>
      </c>
      <c r="B30" s="119" t="s">
        <v>1364</v>
      </c>
      <c r="C30" s="178">
        <f t="shared" si="2"/>
        <v>0.4</v>
      </c>
      <c r="D30" s="178"/>
      <c r="E30" s="178"/>
      <c r="F30" s="178"/>
      <c r="G30" s="178">
        <v>0.4</v>
      </c>
      <c r="H30" s="524" t="s">
        <v>1353</v>
      </c>
      <c r="I30" s="178">
        <f t="shared" si="3"/>
        <v>0.3</v>
      </c>
      <c r="J30" s="178"/>
      <c r="K30" s="178"/>
      <c r="L30" s="178"/>
      <c r="M30" s="178">
        <v>0.3</v>
      </c>
      <c r="N30" s="178"/>
      <c r="O30" s="334"/>
    </row>
    <row r="31" spans="1:15" s="519" customFormat="1" ht="12">
      <c r="A31" s="176">
        <v>20</v>
      </c>
      <c r="B31" s="119" t="s">
        <v>1365</v>
      </c>
      <c r="C31" s="178">
        <f t="shared" si="2"/>
        <v>1</v>
      </c>
      <c r="D31" s="178"/>
      <c r="E31" s="178"/>
      <c r="F31" s="178"/>
      <c r="G31" s="178">
        <v>1</v>
      </c>
      <c r="H31" s="524" t="s">
        <v>1366</v>
      </c>
      <c r="I31" s="178">
        <f t="shared" si="3"/>
        <v>0.76</v>
      </c>
      <c r="J31" s="178"/>
      <c r="K31" s="178"/>
      <c r="L31" s="178"/>
      <c r="M31" s="178">
        <v>0.76</v>
      </c>
      <c r="N31" s="178"/>
      <c r="O31" s="334"/>
    </row>
    <row r="32" spans="1:15" s="519" customFormat="1" ht="12">
      <c r="A32" s="176">
        <v>21</v>
      </c>
      <c r="B32" s="119" t="s">
        <v>1367</v>
      </c>
      <c r="C32" s="178">
        <f t="shared" si="2"/>
        <v>1.8</v>
      </c>
      <c r="D32" s="178"/>
      <c r="E32" s="178"/>
      <c r="F32" s="178"/>
      <c r="G32" s="178">
        <v>1.8</v>
      </c>
      <c r="H32" s="524" t="s">
        <v>1368</v>
      </c>
      <c r="I32" s="178">
        <f t="shared" si="3"/>
        <v>1</v>
      </c>
      <c r="J32" s="178"/>
      <c r="K32" s="178"/>
      <c r="L32" s="178"/>
      <c r="M32" s="178">
        <v>1</v>
      </c>
      <c r="N32" s="178"/>
      <c r="O32" s="334"/>
    </row>
    <row r="33" spans="1:15" s="519" customFormat="1" ht="12">
      <c r="A33" s="173" t="s">
        <v>132</v>
      </c>
      <c r="B33" s="182" t="s">
        <v>352</v>
      </c>
      <c r="C33" s="175">
        <f>SUM(C34:C41)</f>
        <v>3.7</v>
      </c>
      <c r="D33" s="175">
        <f aca="true" t="shared" si="4" ref="D33:N33">SUM(D34:D41)</f>
        <v>1.1300000000000001</v>
      </c>
      <c r="E33" s="175">
        <f t="shared" si="4"/>
        <v>0</v>
      </c>
      <c r="F33" s="175">
        <f t="shared" si="4"/>
        <v>0</v>
      </c>
      <c r="G33" s="175">
        <f t="shared" si="4"/>
        <v>2.57</v>
      </c>
      <c r="H33" s="523"/>
      <c r="I33" s="175">
        <f t="shared" si="4"/>
        <v>3.2</v>
      </c>
      <c r="J33" s="175">
        <f t="shared" si="4"/>
        <v>0</v>
      </c>
      <c r="K33" s="175">
        <f t="shared" si="4"/>
        <v>0</v>
      </c>
      <c r="L33" s="175">
        <f t="shared" si="4"/>
        <v>0</v>
      </c>
      <c r="M33" s="175">
        <f t="shared" si="4"/>
        <v>3.2</v>
      </c>
      <c r="N33" s="175">
        <f t="shared" si="4"/>
        <v>0</v>
      </c>
      <c r="O33" s="333"/>
    </row>
    <row r="34" spans="1:15" s="519" customFormat="1" ht="12">
      <c r="A34" s="176">
        <v>22</v>
      </c>
      <c r="B34" s="177" t="s">
        <v>1369</v>
      </c>
      <c r="C34" s="178">
        <f t="shared" si="2"/>
        <v>0.6000000000000001</v>
      </c>
      <c r="D34" s="178">
        <v>0.33</v>
      </c>
      <c r="E34" s="178"/>
      <c r="F34" s="178"/>
      <c r="G34" s="178">
        <v>0.27</v>
      </c>
      <c r="H34" s="524" t="s">
        <v>1343</v>
      </c>
      <c r="I34" s="178">
        <f t="shared" si="3"/>
        <v>0.46</v>
      </c>
      <c r="J34" s="178"/>
      <c r="K34" s="178"/>
      <c r="L34" s="178"/>
      <c r="M34" s="178">
        <v>0.46</v>
      </c>
      <c r="N34" s="178"/>
      <c r="O34" s="334"/>
    </row>
    <row r="35" spans="1:15" s="519" customFormat="1" ht="24">
      <c r="A35" s="176">
        <v>23</v>
      </c>
      <c r="B35" s="181" t="s">
        <v>1370</v>
      </c>
      <c r="C35" s="178">
        <f t="shared" si="2"/>
        <v>0.8</v>
      </c>
      <c r="D35" s="178">
        <v>0.4</v>
      </c>
      <c r="E35" s="178"/>
      <c r="F35" s="178"/>
      <c r="G35" s="178">
        <v>0.4</v>
      </c>
      <c r="H35" s="525" t="s">
        <v>1371</v>
      </c>
      <c r="I35" s="178">
        <f t="shared" si="3"/>
        <v>0.61</v>
      </c>
      <c r="J35" s="178"/>
      <c r="K35" s="178"/>
      <c r="L35" s="178"/>
      <c r="M35" s="178">
        <v>0.61</v>
      </c>
      <c r="N35" s="178"/>
      <c r="O35" s="334"/>
    </row>
    <row r="36" spans="1:15" s="519" customFormat="1" ht="12">
      <c r="A36" s="176">
        <v>24</v>
      </c>
      <c r="B36" s="177" t="s">
        <v>1372</v>
      </c>
      <c r="C36" s="178">
        <f t="shared" si="2"/>
        <v>0.15</v>
      </c>
      <c r="D36" s="178"/>
      <c r="E36" s="178"/>
      <c r="F36" s="178"/>
      <c r="G36" s="178">
        <v>0.15</v>
      </c>
      <c r="H36" s="524" t="s">
        <v>1373</v>
      </c>
      <c r="I36" s="178">
        <f t="shared" si="3"/>
        <v>0.13</v>
      </c>
      <c r="J36" s="178"/>
      <c r="K36" s="178"/>
      <c r="L36" s="178"/>
      <c r="M36" s="178">
        <v>0.13</v>
      </c>
      <c r="N36" s="178"/>
      <c r="O36" s="334"/>
    </row>
    <row r="37" spans="1:15" s="519" customFormat="1" ht="12">
      <c r="A37" s="176">
        <v>25</v>
      </c>
      <c r="B37" s="177" t="s">
        <v>353</v>
      </c>
      <c r="C37" s="178">
        <f t="shared" si="2"/>
        <v>0.12</v>
      </c>
      <c r="D37" s="178"/>
      <c r="E37" s="178"/>
      <c r="F37" s="178"/>
      <c r="G37" s="178">
        <v>0.12</v>
      </c>
      <c r="H37" s="524" t="s">
        <v>1362</v>
      </c>
      <c r="I37" s="178">
        <f t="shared" si="3"/>
        <v>0.11</v>
      </c>
      <c r="J37" s="178"/>
      <c r="K37" s="178"/>
      <c r="L37" s="178"/>
      <c r="M37" s="178">
        <v>0.11</v>
      </c>
      <c r="N37" s="178"/>
      <c r="O37" s="334"/>
    </row>
    <row r="38" spans="1:15" s="519" customFormat="1" ht="24">
      <c r="A38" s="176">
        <v>26</v>
      </c>
      <c r="B38" s="183" t="s">
        <v>1374</v>
      </c>
      <c r="C38" s="178">
        <f t="shared" si="2"/>
        <v>1</v>
      </c>
      <c r="D38" s="178"/>
      <c r="E38" s="178"/>
      <c r="F38" s="178"/>
      <c r="G38" s="178">
        <v>1</v>
      </c>
      <c r="H38" s="525" t="s">
        <v>1375</v>
      </c>
      <c r="I38" s="178">
        <f t="shared" si="3"/>
        <v>0.1</v>
      </c>
      <c r="J38" s="178"/>
      <c r="K38" s="178"/>
      <c r="L38" s="178"/>
      <c r="M38" s="178">
        <v>0.1</v>
      </c>
      <c r="N38" s="178"/>
      <c r="O38" s="334"/>
    </row>
    <row r="39" spans="1:15" s="519" customFormat="1" ht="12">
      <c r="A39" s="176">
        <v>27</v>
      </c>
      <c r="B39" s="183" t="s">
        <v>1376</v>
      </c>
      <c r="C39" s="178">
        <f t="shared" si="2"/>
        <v>0.43</v>
      </c>
      <c r="D39" s="178">
        <v>0.3</v>
      </c>
      <c r="E39" s="178"/>
      <c r="F39" s="178"/>
      <c r="G39" s="178">
        <v>0.13</v>
      </c>
      <c r="H39" s="524" t="s">
        <v>1343</v>
      </c>
      <c r="I39" s="178">
        <f t="shared" si="3"/>
        <v>0.33</v>
      </c>
      <c r="J39" s="178"/>
      <c r="K39" s="178"/>
      <c r="L39" s="178"/>
      <c r="M39" s="178">
        <v>0.33</v>
      </c>
      <c r="N39" s="178"/>
      <c r="O39" s="334"/>
    </row>
    <row r="40" spans="1:15" s="519" customFormat="1" ht="12">
      <c r="A40" s="176">
        <v>28</v>
      </c>
      <c r="B40" s="183" t="s">
        <v>1377</v>
      </c>
      <c r="C40" s="178">
        <f t="shared" si="2"/>
        <v>0.1</v>
      </c>
      <c r="D40" s="178">
        <v>0.1</v>
      </c>
      <c r="E40" s="178"/>
      <c r="F40" s="178"/>
      <c r="G40" s="178"/>
      <c r="H40" s="525" t="s">
        <v>1378</v>
      </c>
      <c r="I40" s="178">
        <f t="shared" si="3"/>
        <v>0.76</v>
      </c>
      <c r="J40" s="178"/>
      <c r="K40" s="178"/>
      <c r="L40" s="178"/>
      <c r="M40" s="178">
        <v>0.76</v>
      </c>
      <c r="N40" s="178"/>
      <c r="O40" s="334"/>
    </row>
    <row r="41" spans="1:15" s="519" customFormat="1" ht="12">
      <c r="A41" s="176">
        <v>29</v>
      </c>
      <c r="B41" s="183" t="s">
        <v>1379</v>
      </c>
      <c r="C41" s="178">
        <f t="shared" si="2"/>
        <v>0.5</v>
      </c>
      <c r="D41" s="178"/>
      <c r="E41" s="178"/>
      <c r="F41" s="178"/>
      <c r="G41" s="178">
        <v>0.5</v>
      </c>
      <c r="H41" s="524" t="s">
        <v>1368</v>
      </c>
      <c r="I41" s="178">
        <f t="shared" si="3"/>
        <v>0.7</v>
      </c>
      <c r="J41" s="178"/>
      <c r="K41" s="178"/>
      <c r="L41" s="178"/>
      <c r="M41" s="178">
        <v>0.7</v>
      </c>
      <c r="N41" s="178"/>
      <c r="O41" s="334"/>
    </row>
    <row r="42" spans="1:15" s="519" customFormat="1" ht="12">
      <c r="A42" s="173" t="s">
        <v>134</v>
      </c>
      <c r="B42" s="174" t="s">
        <v>135</v>
      </c>
      <c r="C42" s="175">
        <f>SUM(C43:C64)</f>
        <v>40.93000000000001</v>
      </c>
      <c r="D42" s="175">
        <f aca="true" t="shared" si="5" ref="D42:N42">SUM(D43:D64)</f>
        <v>9.53</v>
      </c>
      <c r="E42" s="175">
        <f t="shared" si="5"/>
        <v>7.6</v>
      </c>
      <c r="F42" s="175">
        <f t="shared" si="5"/>
        <v>0</v>
      </c>
      <c r="G42" s="175">
        <f t="shared" si="5"/>
        <v>23.799999999999997</v>
      </c>
      <c r="H42" s="523"/>
      <c r="I42" s="175">
        <f t="shared" si="5"/>
        <v>25.57</v>
      </c>
      <c r="J42" s="175">
        <f t="shared" si="5"/>
        <v>3.26</v>
      </c>
      <c r="K42" s="175">
        <f t="shared" si="5"/>
        <v>21.41</v>
      </c>
      <c r="L42" s="175">
        <f t="shared" si="5"/>
        <v>0</v>
      </c>
      <c r="M42" s="175">
        <f t="shared" si="5"/>
        <v>0.9</v>
      </c>
      <c r="N42" s="175">
        <f t="shared" si="5"/>
        <v>0</v>
      </c>
      <c r="O42" s="333"/>
    </row>
    <row r="43" spans="1:15" s="519" customFormat="1" ht="12">
      <c r="A43" s="176">
        <v>30</v>
      </c>
      <c r="B43" s="177" t="s">
        <v>1380</v>
      </c>
      <c r="C43" s="178">
        <f t="shared" si="2"/>
        <v>1.8</v>
      </c>
      <c r="D43" s="178">
        <v>1.8</v>
      </c>
      <c r="E43" s="178"/>
      <c r="F43" s="178"/>
      <c r="G43" s="178"/>
      <c r="H43" s="524" t="s">
        <v>1343</v>
      </c>
      <c r="I43" s="178">
        <f t="shared" si="3"/>
        <v>1.38</v>
      </c>
      <c r="J43" s="178"/>
      <c r="K43" s="178">
        <v>1.38</v>
      </c>
      <c r="L43" s="178"/>
      <c r="M43" s="178"/>
      <c r="N43" s="178"/>
      <c r="O43" s="334"/>
    </row>
    <row r="44" spans="1:15" s="519" customFormat="1" ht="84">
      <c r="A44" s="176">
        <v>31</v>
      </c>
      <c r="B44" s="181" t="s">
        <v>354</v>
      </c>
      <c r="C44" s="178">
        <f t="shared" si="2"/>
        <v>0.16</v>
      </c>
      <c r="D44" s="178"/>
      <c r="E44" s="178"/>
      <c r="F44" s="178"/>
      <c r="G44" s="178">
        <v>0.16</v>
      </c>
      <c r="H44" s="525" t="s">
        <v>1381</v>
      </c>
      <c r="I44" s="178">
        <f t="shared" si="3"/>
        <v>0.04</v>
      </c>
      <c r="J44" s="178"/>
      <c r="K44" s="178">
        <v>0.04</v>
      </c>
      <c r="L44" s="178"/>
      <c r="M44" s="178"/>
      <c r="N44" s="178"/>
      <c r="O44" s="334" t="s">
        <v>1557</v>
      </c>
    </row>
    <row r="45" spans="1:15" s="519" customFormat="1" ht="72">
      <c r="A45" s="176">
        <v>32</v>
      </c>
      <c r="B45" s="184" t="s">
        <v>355</v>
      </c>
      <c r="C45" s="178">
        <f t="shared" si="2"/>
        <v>0.4</v>
      </c>
      <c r="D45" s="178"/>
      <c r="E45" s="178"/>
      <c r="F45" s="178"/>
      <c r="G45" s="178">
        <v>0.4</v>
      </c>
      <c r="H45" s="525" t="s">
        <v>1382</v>
      </c>
      <c r="I45" s="178">
        <f t="shared" si="3"/>
        <v>0.31</v>
      </c>
      <c r="J45" s="178"/>
      <c r="K45" s="178">
        <v>0.31</v>
      </c>
      <c r="L45" s="178"/>
      <c r="M45" s="178"/>
      <c r="N45" s="178"/>
      <c r="O45" s="334" t="s">
        <v>1558</v>
      </c>
    </row>
    <row r="46" spans="1:15" s="519" customFormat="1" ht="24">
      <c r="A46" s="176">
        <v>33</v>
      </c>
      <c r="B46" s="183" t="s">
        <v>1383</v>
      </c>
      <c r="C46" s="178">
        <f t="shared" si="2"/>
        <v>0.06</v>
      </c>
      <c r="D46" s="178">
        <v>0.03</v>
      </c>
      <c r="E46" s="178"/>
      <c r="F46" s="178"/>
      <c r="G46" s="178">
        <v>0.03</v>
      </c>
      <c r="H46" s="525" t="s">
        <v>1384</v>
      </c>
      <c r="I46" s="178">
        <f t="shared" si="3"/>
        <v>0.05</v>
      </c>
      <c r="J46" s="178"/>
      <c r="K46" s="178"/>
      <c r="L46" s="178"/>
      <c r="M46" s="178">
        <v>0.05</v>
      </c>
      <c r="N46" s="178"/>
      <c r="O46" s="334"/>
    </row>
    <row r="47" spans="1:15" s="519" customFormat="1" ht="60">
      <c r="A47" s="176">
        <v>34</v>
      </c>
      <c r="B47" s="181" t="s">
        <v>356</v>
      </c>
      <c r="C47" s="178">
        <f t="shared" si="2"/>
        <v>2.4</v>
      </c>
      <c r="D47" s="178">
        <v>1.2</v>
      </c>
      <c r="E47" s="178"/>
      <c r="F47" s="178"/>
      <c r="G47" s="178">
        <v>1.2</v>
      </c>
      <c r="H47" s="525" t="s">
        <v>1351</v>
      </c>
      <c r="I47" s="178">
        <f t="shared" si="3"/>
        <v>1.99</v>
      </c>
      <c r="J47" s="178"/>
      <c r="K47" s="178">
        <v>1.99</v>
      </c>
      <c r="L47" s="178"/>
      <c r="M47" s="178"/>
      <c r="N47" s="178"/>
      <c r="O47" s="199" t="s">
        <v>1559</v>
      </c>
    </row>
    <row r="48" spans="1:15" s="519" customFormat="1" ht="96">
      <c r="A48" s="176">
        <v>35</v>
      </c>
      <c r="B48" s="184" t="s">
        <v>357</v>
      </c>
      <c r="C48" s="178">
        <f t="shared" si="2"/>
        <v>1.8</v>
      </c>
      <c r="D48" s="178">
        <v>0.3</v>
      </c>
      <c r="E48" s="178"/>
      <c r="F48" s="178"/>
      <c r="G48" s="178">
        <v>1.5</v>
      </c>
      <c r="H48" s="525" t="s">
        <v>1385</v>
      </c>
      <c r="I48" s="178">
        <f t="shared" si="3"/>
        <v>0.96</v>
      </c>
      <c r="J48" s="178"/>
      <c r="K48" s="178">
        <v>0.96</v>
      </c>
      <c r="L48" s="178"/>
      <c r="M48" s="178"/>
      <c r="N48" s="178"/>
      <c r="O48" s="334" t="s">
        <v>1560</v>
      </c>
    </row>
    <row r="49" spans="1:15" s="519" customFormat="1" ht="24">
      <c r="A49" s="176">
        <v>36</v>
      </c>
      <c r="B49" s="181" t="s">
        <v>358</v>
      </c>
      <c r="C49" s="178">
        <f t="shared" si="2"/>
        <v>3.7</v>
      </c>
      <c r="D49" s="178"/>
      <c r="E49" s="178">
        <v>2</v>
      </c>
      <c r="F49" s="178"/>
      <c r="G49" s="178">
        <v>1.7</v>
      </c>
      <c r="H49" s="525" t="s">
        <v>1386</v>
      </c>
      <c r="I49" s="178">
        <f t="shared" si="3"/>
        <v>0.2</v>
      </c>
      <c r="J49" s="178">
        <v>0.2</v>
      </c>
      <c r="K49" s="178"/>
      <c r="L49" s="178"/>
      <c r="M49" s="178"/>
      <c r="N49" s="178"/>
      <c r="O49" s="335" t="s">
        <v>1561</v>
      </c>
    </row>
    <row r="50" spans="1:15" s="519" customFormat="1" ht="60">
      <c r="A50" s="176">
        <v>37</v>
      </c>
      <c r="B50" s="184" t="s">
        <v>359</v>
      </c>
      <c r="C50" s="178">
        <f t="shared" si="2"/>
        <v>5.6</v>
      </c>
      <c r="D50" s="178"/>
      <c r="E50" s="178">
        <v>5.6</v>
      </c>
      <c r="F50" s="178"/>
      <c r="G50" s="178"/>
      <c r="H50" s="524" t="s">
        <v>1368</v>
      </c>
      <c r="I50" s="178">
        <f t="shared" si="3"/>
        <v>0.56</v>
      </c>
      <c r="J50" s="178"/>
      <c r="K50" s="178">
        <v>0.56</v>
      </c>
      <c r="L50" s="178"/>
      <c r="M50" s="178"/>
      <c r="N50" s="178"/>
      <c r="O50" s="334" t="s">
        <v>1562</v>
      </c>
    </row>
    <row r="51" spans="1:15" s="519" customFormat="1" ht="96">
      <c r="A51" s="176">
        <v>38</v>
      </c>
      <c r="B51" s="184" t="s">
        <v>357</v>
      </c>
      <c r="C51" s="178">
        <f t="shared" si="2"/>
        <v>5</v>
      </c>
      <c r="D51" s="178"/>
      <c r="E51" s="178"/>
      <c r="F51" s="178"/>
      <c r="G51" s="178">
        <v>5</v>
      </c>
      <c r="H51" s="525" t="s">
        <v>1387</v>
      </c>
      <c r="I51" s="178">
        <f t="shared" si="3"/>
        <v>4.2</v>
      </c>
      <c r="J51" s="178"/>
      <c r="K51" s="178">
        <v>4.2</v>
      </c>
      <c r="L51" s="178"/>
      <c r="M51" s="178"/>
      <c r="N51" s="178"/>
      <c r="O51" s="199" t="s">
        <v>1560</v>
      </c>
    </row>
    <row r="52" spans="1:15" s="519" customFormat="1" ht="84">
      <c r="A52" s="176">
        <v>39</v>
      </c>
      <c r="B52" s="181" t="s">
        <v>354</v>
      </c>
      <c r="C52" s="178">
        <f t="shared" si="2"/>
        <v>1.2</v>
      </c>
      <c r="D52" s="178">
        <v>0.2</v>
      </c>
      <c r="E52" s="178"/>
      <c r="F52" s="178"/>
      <c r="G52" s="178">
        <v>1</v>
      </c>
      <c r="H52" s="525" t="s">
        <v>1388</v>
      </c>
      <c r="I52" s="178">
        <f t="shared" si="3"/>
        <v>0.41</v>
      </c>
      <c r="J52" s="178"/>
      <c r="K52" s="178">
        <v>0.41</v>
      </c>
      <c r="L52" s="178"/>
      <c r="M52" s="178"/>
      <c r="N52" s="178"/>
      <c r="O52" s="334" t="s">
        <v>1557</v>
      </c>
    </row>
    <row r="53" spans="1:15" s="519" customFormat="1" ht="12">
      <c r="A53" s="176">
        <v>40</v>
      </c>
      <c r="B53" s="177" t="s">
        <v>360</v>
      </c>
      <c r="C53" s="178">
        <f t="shared" si="2"/>
        <v>0.6</v>
      </c>
      <c r="D53" s="178">
        <v>0.6</v>
      </c>
      <c r="E53" s="178"/>
      <c r="F53" s="178"/>
      <c r="G53" s="178"/>
      <c r="H53" s="524" t="s">
        <v>1373</v>
      </c>
      <c r="I53" s="178">
        <f t="shared" si="3"/>
        <v>0.46</v>
      </c>
      <c r="J53" s="178"/>
      <c r="K53" s="178"/>
      <c r="L53" s="178"/>
      <c r="M53" s="178">
        <v>0.46</v>
      </c>
      <c r="N53" s="178"/>
      <c r="O53" s="334"/>
    </row>
    <row r="54" spans="1:15" s="519" customFormat="1" ht="72">
      <c r="A54" s="176">
        <v>41</v>
      </c>
      <c r="B54" s="184" t="s">
        <v>355</v>
      </c>
      <c r="C54" s="178">
        <f t="shared" si="2"/>
        <v>0.4</v>
      </c>
      <c r="D54" s="178"/>
      <c r="E54" s="178"/>
      <c r="F54" s="178"/>
      <c r="G54" s="178">
        <v>0.4</v>
      </c>
      <c r="H54" s="525" t="s">
        <v>1389</v>
      </c>
      <c r="I54" s="178">
        <f t="shared" si="3"/>
        <v>0.33</v>
      </c>
      <c r="J54" s="178"/>
      <c r="K54" s="178">
        <v>0.33</v>
      </c>
      <c r="L54" s="178"/>
      <c r="M54" s="178"/>
      <c r="N54" s="178"/>
      <c r="O54" s="334" t="s">
        <v>1558</v>
      </c>
    </row>
    <row r="55" spans="1:15" s="521" customFormat="1" ht="63.75">
      <c r="A55" s="176">
        <v>42</v>
      </c>
      <c r="B55" s="184" t="s">
        <v>1438</v>
      </c>
      <c r="C55" s="178">
        <f t="shared" si="2"/>
        <v>1.35</v>
      </c>
      <c r="D55" s="178"/>
      <c r="E55" s="178"/>
      <c r="F55" s="178"/>
      <c r="G55" s="178">
        <v>1.35</v>
      </c>
      <c r="H55" s="525" t="s">
        <v>1439</v>
      </c>
      <c r="I55" s="178">
        <f t="shared" si="3"/>
        <v>2</v>
      </c>
      <c r="J55" s="178"/>
      <c r="K55" s="178">
        <v>2</v>
      </c>
      <c r="L55" s="178"/>
      <c r="M55" s="178"/>
      <c r="N55" s="178"/>
      <c r="O55" s="527" t="s">
        <v>1678</v>
      </c>
    </row>
    <row r="56" spans="1:15" s="519" customFormat="1" ht="72">
      <c r="A56" s="176">
        <v>43</v>
      </c>
      <c r="B56" s="181" t="s">
        <v>361</v>
      </c>
      <c r="C56" s="178">
        <f t="shared" si="2"/>
        <v>0.8</v>
      </c>
      <c r="D56" s="178"/>
      <c r="E56" s="178"/>
      <c r="F56" s="178"/>
      <c r="G56" s="178">
        <v>0.8</v>
      </c>
      <c r="H56" s="524" t="s">
        <v>1362</v>
      </c>
      <c r="I56" s="178">
        <f t="shared" si="3"/>
        <v>0.66</v>
      </c>
      <c r="J56" s="178"/>
      <c r="K56" s="178">
        <v>0.66</v>
      </c>
      <c r="L56" s="178"/>
      <c r="M56" s="178"/>
      <c r="N56" s="178"/>
      <c r="O56" s="199" t="s">
        <v>1563</v>
      </c>
    </row>
    <row r="57" spans="1:15" s="519" customFormat="1" ht="96">
      <c r="A57" s="176">
        <v>44</v>
      </c>
      <c r="B57" s="184" t="s">
        <v>357</v>
      </c>
      <c r="C57" s="178">
        <f t="shared" si="2"/>
        <v>0.6</v>
      </c>
      <c r="D57" s="178">
        <v>0.1</v>
      </c>
      <c r="E57" s="178"/>
      <c r="F57" s="178"/>
      <c r="G57" s="178">
        <v>0.5</v>
      </c>
      <c r="H57" s="524" t="s">
        <v>1362</v>
      </c>
      <c r="I57" s="178">
        <f t="shared" si="3"/>
        <v>0.5</v>
      </c>
      <c r="J57" s="178"/>
      <c r="K57" s="178">
        <v>0.5</v>
      </c>
      <c r="L57" s="178"/>
      <c r="M57" s="178"/>
      <c r="N57" s="178"/>
      <c r="O57" s="334" t="s">
        <v>1560</v>
      </c>
    </row>
    <row r="58" spans="1:15" s="519" customFormat="1" ht="24">
      <c r="A58" s="176">
        <v>45</v>
      </c>
      <c r="B58" s="181" t="s">
        <v>1390</v>
      </c>
      <c r="C58" s="178">
        <f t="shared" si="2"/>
        <v>2</v>
      </c>
      <c r="D58" s="178"/>
      <c r="E58" s="178"/>
      <c r="F58" s="178"/>
      <c r="G58" s="178">
        <v>2</v>
      </c>
      <c r="H58" s="524" t="s">
        <v>1362</v>
      </c>
      <c r="I58" s="178">
        <f t="shared" si="3"/>
        <v>0.77</v>
      </c>
      <c r="J58" s="178">
        <v>0.77</v>
      </c>
      <c r="K58" s="178"/>
      <c r="L58" s="178"/>
      <c r="M58" s="178"/>
      <c r="N58" s="178"/>
      <c r="O58" s="335" t="s">
        <v>1561</v>
      </c>
    </row>
    <row r="59" spans="1:15" s="519" customFormat="1" ht="36">
      <c r="A59" s="176">
        <v>46</v>
      </c>
      <c r="B59" s="181" t="s">
        <v>1391</v>
      </c>
      <c r="C59" s="178">
        <f t="shared" si="2"/>
        <v>4</v>
      </c>
      <c r="D59" s="178"/>
      <c r="E59" s="178"/>
      <c r="F59" s="178"/>
      <c r="G59" s="178">
        <v>4</v>
      </c>
      <c r="H59" s="524" t="s">
        <v>1362</v>
      </c>
      <c r="I59" s="178">
        <f t="shared" si="3"/>
        <v>2.29</v>
      </c>
      <c r="J59" s="178">
        <v>2.29</v>
      </c>
      <c r="K59" s="178"/>
      <c r="L59" s="178"/>
      <c r="M59" s="178"/>
      <c r="N59" s="178"/>
      <c r="O59" s="335" t="s">
        <v>1561</v>
      </c>
    </row>
    <row r="60" spans="1:15" s="519" customFormat="1" ht="60">
      <c r="A60" s="176">
        <v>47</v>
      </c>
      <c r="B60" s="181" t="s">
        <v>356</v>
      </c>
      <c r="C60" s="178">
        <f t="shared" si="2"/>
        <v>2.4</v>
      </c>
      <c r="D60" s="178">
        <v>1.2</v>
      </c>
      <c r="E60" s="178"/>
      <c r="F60" s="178"/>
      <c r="G60" s="178">
        <v>1.2</v>
      </c>
      <c r="H60" s="525" t="s">
        <v>1378</v>
      </c>
      <c r="I60" s="178">
        <f t="shared" si="3"/>
        <v>1.99</v>
      </c>
      <c r="J60" s="178"/>
      <c r="K60" s="178">
        <v>1.99</v>
      </c>
      <c r="L60" s="178"/>
      <c r="M60" s="178"/>
      <c r="N60" s="178"/>
      <c r="O60" s="199" t="s">
        <v>1559</v>
      </c>
    </row>
    <row r="61" spans="1:15" s="519" customFormat="1" ht="84">
      <c r="A61" s="176">
        <v>48</v>
      </c>
      <c r="B61" s="181" t="s">
        <v>354</v>
      </c>
      <c r="C61" s="178">
        <f t="shared" si="2"/>
        <v>2.5599999999999996</v>
      </c>
      <c r="D61" s="178">
        <v>1.2</v>
      </c>
      <c r="E61" s="178"/>
      <c r="F61" s="178"/>
      <c r="G61" s="178">
        <v>1.3599999999999999</v>
      </c>
      <c r="H61" s="525" t="s">
        <v>1392</v>
      </c>
      <c r="I61" s="178">
        <f t="shared" si="3"/>
        <v>2.1</v>
      </c>
      <c r="J61" s="178"/>
      <c r="K61" s="178">
        <v>2.1</v>
      </c>
      <c r="L61" s="178"/>
      <c r="M61" s="178"/>
      <c r="N61" s="178"/>
      <c r="O61" s="334" t="s">
        <v>1557</v>
      </c>
    </row>
    <row r="62" spans="1:15" s="519" customFormat="1" ht="60">
      <c r="A62" s="176">
        <v>49</v>
      </c>
      <c r="B62" s="181" t="s">
        <v>356</v>
      </c>
      <c r="C62" s="178">
        <f t="shared" si="2"/>
        <v>2.4</v>
      </c>
      <c r="D62" s="178">
        <v>1.2</v>
      </c>
      <c r="E62" s="178"/>
      <c r="F62" s="178"/>
      <c r="G62" s="178">
        <v>1.2</v>
      </c>
      <c r="H62" s="525" t="s">
        <v>1375</v>
      </c>
      <c r="I62" s="178">
        <f t="shared" si="3"/>
        <v>1.99</v>
      </c>
      <c r="J62" s="178"/>
      <c r="K62" s="178">
        <v>1.99</v>
      </c>
      <c r="L62" s="178"/>
      <c r="M62" s="178"/>
      <c r="N62" s="178"/>
      <c r="O62" s="199" t="s">
        <v>1559</v>
      </c>
    </row>
    <row r="63" spans="1:15" s="519" customFormat="1" ht="12">
      <c r="A63" s="176">
        <v>50</v>
      </c>
      <c r="B63" s="181" t="s">
        <v>1393</v>
      </c>
      <c r="C63" s="178">
        <f t="shared" si="2"/>
        <v>1.2</v>
      </c>
      <c r="D63" s="178">
        <v>1.2</v>
      </c>
      <c r="E63" s="178"/>
      <c r="F63" s="178"/>
      <c r="G63" s="178"/>
      <c r="H63" s="525" t="s">
        <v>1394</v>
      </c>
      <c r="I63" s="178">
        <f t="shared" si="3"/>
        <v>1.99</v>
      </c>
      <c r="J63" s="178"/>
      <c r="K63" s="178">
        <v>1.99</v>
      </c>
      <c r="L63" s="178"/>
      <c r="M63" s="178"/>
      <c r="N63" s="178"/>
      <c r="O63" s="334"/>
    </row>
    <row r="64" spans="1:15" s="519" customFormat="1" ht="24">
      <c r="A64" s="176">
        <v>51</v>
      </c>
      <c r="B64" s="181" t="s">
        <v>1395</v>
      </c>
      <c r="C64" s="178">
        <f t="shared" si="2"/>
        <v>0.5</v>
      </c>
      <c r="D64" s="178">
        <v>0.5</v>
      </c>
      <c r="E64" s="178"/>
      <c r="F64" s="178"/>
      <c r="G64" s="178"/>
      <c r="H64" s="525" t="s">
        <v>1396</v>
      </c>
      <c r="I64" s="178">
        <f t="shared" si="3"/>
        <v>0.39</v>
      </c>
      <c r="J64" s="178"/>
      <c r="K64" s="178"/>
      <c r="L64" s="178"/>
      <c r="M64" s="178">
        <v>0.39</v>
      </c>
      <c r="N64" s="178"/>
      <c r="O64" s="334"/>
    </row>
    <row r="65" spans="1:15" s="519" customFormat="1" ht="12">
      <c r="A65" s="173" t="s">
        <v>139</v>
      </c>
      <c r="B65" s="174" t="s">
        <v>91</v>
      </c>
      <c r="C65" s="175">
        <f>SUM(C66)</f>
        <v>0.3</v>
      </c>
      <c r="D65" s="175">
        <f aca="true" t="shared" si="6" ref="D65:N65">SUM(D66)</f>
        <v>0.3</v>
      </c>
      <c r="E65" s="175">
        <f t="shared" si="6"/>
        <v>0</v>
      </c>
      <c r="F65" s="175">
        <f t="shared" si="6"/>
        <v>0</v>
      </c>
      <c r="G65" s="175">
        <f t="shared" si="6"/>
        <v>0</v>
      </c>
      <c r="H65" s="523"/>
      <c r="I65" s="175">
        <f t="shared" si="6"/>
        <v>0.3</v>
      </c>
      <c r="J65" s="175">
        <f t="shared" si="6"/>
        <v>0</v>
      </c>
      <c r="K65" s="175">
        <f t="shared" si="6"/>
        <v>0</v>
      </c>
      <c r="L65" s="175">
        <f t="shared" si="6"/>
        <v>0</v>
      </c>
      <c r="M65" s="175">
        <f t="shared" si="6"/>
        <v>0.3</v>
      </c>
      <c r="N65" s="175">
        <f t="shared" si="6"/>
        <v>0</v>
      </c>
      <c r="O65" s="333"/>
    </row>
    <row r="66" spans="1:15" s="519" customFormat="1" ht="12">
      <c r="A66" s="176">
        <v>52</v>
      </c>
      <c r="B66" s="177" t="s">
        <v>362</v>
      </c>
      <c r="C66" s="178">
        <f t="shared" si="2"/>
        <v>0.3</v>
      </c>
      <c r="D66" s="178">
        <v>0.3</v>
      </c>
      <c r="E66" s="178"/>
      <c r="F66" s="178"/>
      <c r="G66" s="178"/>
      <c r="H66" s="524" t="s">
        <v>1373</v>
      </c>
      <c r="I66" s="178">
        <f t="shared" si="3"/>
        <v>0.3</v>
      </c>
      <c r="J66" s="178"/>
      <c r="K66" s="178"/>
      <c r="L66" s="178"/>
      <c r="M66" s="178">
        <v>0.3</v>
      </c>
      <c r="N66" s="178"/>
      <c r="O66" s="334"/>
    </row>
    <row r="67" spans="1:15" s="519" customFormat="1" ht="12">
      <c r="A67" s="173" t="s">
        <v>141</v>
      </c>
      <c r="B67" s="182" t="s">
        <v>84</v>
      </c>
      <c r="C67" s="175">
        <f>SUM(C68:C72)</f>
        <v>0.45999999999999996</v>
      </c>
      <c r="D67" s="175">
        <f aca="true" t="shared" si="7" ref="D67:N67">SUM(D68:D72)</f>
        <v>0.31</v>
      </c>
      <c r="E67" s="175">
        <f t="shared" si="7"/>
        <v>0</v>
      </c>
      <c r="F67" s="175">
        <f t="shared" si="7"/>
        <v>0</v>
      </c>
      <c r="G67" s="175">
        <f t="shared" si="7"/>
        <v>0.15000000000000002</v>
      </c>
      <c r="H67" s="523"/>
      <c r="I67" s="175">
        <f t="shared" si="7"/>
        <v>0.29000000000000004</v>
      </c>
      <c r="J67" s="175">
        <f t="shared" si="7"/>
        <v>0</v>
      </c>
      <c r="K67" s="175">
        <f t="shared" si="7"/>
        <v>0</v>
      </c>
      <c r="L67" s="175">
        <f t="shared" si="7"/>
        <v>0</v>
      </c>
      <c r="M67" s="175">
        <f t="shared" si="7"/>
        <v>0.29000000000000004</v>
      </c>
      <c r="N67" s="175">
        <f t="shared" si="7"/>
        <v>0</v>
      </c>
      <c r="O67" s="333"/>
    </row>
    <row r="68" spans="1:15" s="519" customFormat="1" ht="12">
      <c r="A68" s="176">
        <v>53</v>
      </c>
      <c r="B68" s="181" t="s">
        <v>1397</v>
      </c>
      <c r="C68" s="178">
        <f t="shared" si="2"/>
        <v>0.1</v>
      </c>
      <c r="D68" s="178">
        <v>0.1</v>
      </c>
      <c r="E68" s="178"/>
      <c r="F68" s="178"/>
      <c r="G68" s="178"/>
      <c r="H68" s="525" t="s">
        <v>1371</v>
      </c>
      <c r="I68" s="178">
        <f t="shared" si="3"/>
        <v>0.08</v>
      </c>
      <c r="J68" s="178"/>
      <c r="K68" s="178"/>
      <c r="L68" s="178"/>
      <c r="M68" s="178">
        <v>0.08</v>
      </c>
      <c r="N68" s="178"/>
      <c r="O68" s="334"/>
    </row>
    <row r="69" spans="1:15" s="519" customFormat="1" ht="12">
      <c r="A69" s="176">
        <v>54</v>
      </c>
      <c r="B69" s="183" t="s">
        <v>1398</v>
      </c>
      <c r="C69" s="178">
        <f t="shared" si="2"/>
        <v>0.08</v>
      </c>
      <c r="D69" s="178">
        <v>0.08</v>
      </c>
      <c r="E69" s="178"/>
      <c r="F69" s="178"/>
      <c r="G69" s="178"/>
      <c r="H69" s="525" t="s">
        <v>1399</v>
      </c>
      <c r="I69" s="178">
        <f t="shared" si="3"/>
        <v>0.06</v>
      </c>
      <c r="J69" s="178"/>
      <c r="K69" s="178"/>
      <c r="L69" s="178"/>
      <c r="M69" s="178">
        <v>0.06</v>
      </c>
      <c r="N69" s="178"/>
      <c r="O69" s="334"/>
    </row>
    <row r="70" spans="1:15" s="519" customFormat="1" ht="12">
      <c r="A70" s="176">
        <v>55</v>
      </c>
      <c r="B70" s="183" t="s">
        <v>1400</v>
      </c>
      <c r="C70" s="178">
        <f t="shared" si="2"/>
        <v>0.08</v>
      </c>
      <c r="D70" s="178">
        <v>0.08</v>
      </c>
      <c r="E70" s="178"/>
      <c r="F70" s="178"/>
      <c r="G70" s="178"/>
      <c r="H70" s="525" t="s">
        <v>1399</v>
      </c>
      <c r="I70" s="178">
        <f t="shared" si="3"/>
        <v>0.06</v>
      </c>
      <c r="J70" s="178"/>
      <c r="K70" s="178"/>
      <c r="L70" s="178"/>
      <c r="M70" s="178">
        <v>0.06</v>
      </c>
      <c r="N70" s="178"/>
      <c r="O70" s="334"/>
    </row>
    <row r="71" spans="1:15" s="519" customFormat="1" ht="12">
      <c r="A71" s="176">
        <v>56</v>
      </c>
      <c r="B71" s="183" t="s">
        <v>1401</v>
      </c>
      <c r="C71" s="178">
        <f t="shared" si="2"/>
        <v>0.1</v>
      </c>
      <c r="D71" s="178"/>
      <c r="E71" s="178"/>
      <c r="F71" s="178"/>
      <c r="G71" s="178">
        <v>0.1</v>
      </c>
      <c r="H71" s="525" t="s">
        <v>1399</v>
      </c>
      <c r="I71" s="178">
        <f t="shared" si="3"/>
        <v>0.01</v>
      </c>
      <c r="J71" s="178"/>
      <c r="K71" s="178"/>
      <c r="L71" s="178"/>
      <c r="M71" s="178">
        <v>0.01</v>
      </c>
      <c r="N71" s="178"/>
      <c r="O71" s="334"/>
    </row>
    <row r="72" spans="1:15" s="519" customFormat="1" ht="12">
      <c r="A72" s="176">
        <v>57</v>
      </c>
      <c r="B72" s="183" t="s">
        <v>1402</v>
      </c>
      <c r="C72" s="178">
        <f t="shared" si="2"/>
        <v>0.1</v>
      </c>
      <c r="D72" s="178">
        <v>0.05</v>
      </c>
      <c r="E72" s="178"/>
      <c r="F72" s="178"/>
      <c r="G72" s="178">
        <v>0.05</v>
      </c>
      <c r="H72" s="525" t="s">
        <v>1396</v>
      </c>
      <c r="I72" s="178">
        <f t="shared" si="3"/>
        <v>0.08</v>
      </c>
      <c r="J72" s="178"/>
      <c r="K72" s="178"/>
      <c r="L72" s="178"/>
      <c r="M72" s="178">
        <v>0.08</v>
      </c>
      <c r="N72" s="178"/>
      <c r="O72" s="334"/>
    </row>
    <row r="73" spans="1:15" s="519" customFormat="1" ht="12">
      <c r="A73" s="173" t="s">
        <v>143</v>
      </c>
      <c r="B73" s="174" t="s">
        <v>363</v>
      </c>
      <c r="C73" s="175">
        <f>SUM(C74:C75)</f>
        <v>2.2</v>
      </c>
      <c r="D73" s="175">
        <f aca="true" t="shared" si="8" ref="D73:N73">SUM(D74:D75)</f>
        <v>0</v>
      </c>
      <c r="E73" s="175">
        <f t="shared" si="8"/>
        <v>0</v>
      </c>
      <c r="F73" s="175">
        <f t="shared" si="8"/>
        <v>0</v>
      </c>
      <c r="G73" s="175">
        <f t="shared" si="8"/>
        <v>2.2</v>
      </c>
      <c r="H73" s="523"/>
      <c r="I73" s="175">
        <f t="shared" si="8"/>
        <v>0.55</v>
      </c>
      <c r="J73" s="175">
        <f t="shared" si="8"/>
        <v>0</v>
      </c>
      <c r="K73" s="175">
        <f t="shared" si="8"/>
        <v>0</v>
      </c>
      <c r="L73" s="175">
        <f t="shared" si="8"/>
        <v>0.12</v>
      </c>
      <c r="M73" s="175">
        <f t="shared" si="8"/>
        <v>0.43</v>
      </c>
      <c r="N73" s="175">
        <f t="shared" si="8"/>
        <v>0</v>
      </c>
      <c r="O73" s="333"/>
    </row>
    <row r="74" spans="1:15" s="519" customFormat="1" ht="12">
      <c r="A74" s="176">
        <v>58</v>
      </c>
      <c r="B74" s="177" t="s">
        <v>1403</v>
      </c>
      <c r="C74" s="178">
        <f t="shared" si="2"/>
        <v>0.2</v>
      </c>
      <c r="D74" s="178"/>
      <c r="E74" s="178"/>
      <c r="F74" s="178"/>
      <c r="G74" s="178">
        <v>0.2</v>
      </c>
      <c r="H74" s="524" t="s">
        <v>1343</v>
      </c>
      <c r="I74" s="178">
        <f t="shared" si="3"/>
        <v>0.12</v>
      </c>
      <c r="J74" s="178"/>
      <c r="K74" s="178"/>
      <c r="L74" s="178">
        <v>0.12</v>
      </c>
      <c r="M74" s="178"/>
      <c r="N74" s="178"/>
      <c r="O74" s="334"/>
    </row>
    <row r="75" spans="1:15" s="519" customFormat="1" ht="12">
      <c r="A75" s="176">
        <v>59</v>
      </c>
      <c r="B75" s="183" t="s">
        <v>1404</v>
      </c>
      <c r="C75" s="178">
        <f t="shared" si="2"/>
        <v>2</v>
      </c>
      <c r="D75" s="178"/>
      <c r="E75" s="178"/>
      <c r="F75" s="178"/>
      <c r="G75" s="178">
        <v>2</v>
      </c>
      <c r="H75" s="525" t="s">
        <v>1399</v>
      </c>
      <c r="I75" s="178">
        <f t="shared" si="3"/>
        <v>0.43</v>
      </c>
      <c r="J75" s="178"/>
      <c r="K75" s="178"/>
      <c r="L75" s="178"/>
      <c r="M75" s="178">
        <v>0.43</v>
      </c>
      <c r="N75" s="178"/>
      <c r="O75" s="334"/>
    </row>
    <row r="76" spans="1:15" s="519" customFormat="1" ht="12">
      <c r="A76" s="173" t="s">
        <v>147</v>
      </c>
      <c r="B76" s="182" t="s">
        <v>101</v>
      </c>
      <c r="C76" s="175">
        <f>SUM(C77)</f>
        <v>4.21</v>
      </c>
      <c r="D76" s="175">
        <f aca="true" t="shared" si="9" ref="D76:N76">SUM(D77)</f>
        <v>0</v>
      </c>
      <c r="E76" s="175">
        <f t="shared" si="9"/>
        <v>0</v>
      </c>
      <c r="F76" s="175">
        <f t="shared" si="9"/>
        <v>0</v>
      </c>
      <c r="G76" s="175">
        <f t="shared" si="9"/>
        <v>4.21</v>
      </c>
      <c r="H76" s="523"/>
      <c r="I76" s="175">
        <f t="shared" si="9"/>
        <v>0.42</v>
      </c>
      <c r="J76" s="175">
        <f t="shared" si="9"/>
        <v>0</v>
      </c>
      <c r="K76" s="175">
        <f t="shared" si="9"/>
        <v>0</v>
      </c>
      <c r="L76" s="175">
        <f t="shared" si="9"/>
        <v>0</v>
      </c>
      <c r="M76" s="175">
        <f t="shared" si="9"/>
        <v>0.42</v>
      </c>
      <c r="N76" s="175">
        <f t="shared" si="9"/>
        <v>0</v>
      </c>
      <c r="O76" s="333"/>
    </row>
    <row r="77" spans="1:15" s="519" customFormat="1" ht="12">
      <c r="A77" s="176">
        <v>60</v>
      </c>
      <c r="B77" s="181" t="s">
        <v>1405</v>
      </c>
      <c r="C77" s="178">
        <f t="shared" si="2"/>
        <v>4.21</v>
      </c>
      <c r="D77" s="178"/>
      <c r="E77" s="178"/>
      <c r="F77" s="178"/>
      <c r="G77" s="178">
        <v>4.21</v>
      </c>
      <c r="H77" s="525" t="s">
        <v>1406</v>
      </c>
      <c r="I77" s="178">
        <f t="shared" si="3"/>
        <v>0.42</v>
      </c>
      <c r="J77" s="178"/>
      <c r="K77" s="178"/>
      <c r="L77" s="178"/>
      <c r="M77" s="178">
        <v>0.42</v>
      </c>
      <c r="N77" s="178"/>
      <c r="O77" s="334"/>
    </row>
    <row r="78" spans="1:15" s="519" customFormat="1" ht="12.75" thickBot="1">
      <c r="A78" s="185"/>
      <c r="B78" s="522" t="s">
        <v>364</v>
      </c>
      <c r="C78" s="186">
        <f>C76+C73+C67+C65+C42+C33+C13+C10</f>
        <v>69.29000000000002</v>
      </c>
      <c r="D78" s="186">
        <f aca="true" t="shared" si="10" ref="D78:N78">D76+D73+D67+D65+D42+D33+D13+D10</f>
        <v>19.39</v>
      </c>
      <c r="E78" s="186">
        <f t="shared" si="10"/>
        <v>7.6</v>
      </c>
      <c r="F78" s="186">
        <f t="shared" si="10"/>
        <v>0</v>
      </c>
      <c r="G78" s="186">
        <f t="shared" si="10"/>
        <v>42.3</v>
      </c>
      <c r="H78" s="526">
        <f t="shared" si="10"/>
        <v>0</v>
      </c>
      <c r="I78" s="186">
        <f t="shared" si="10"/>
        <v>43.85</v>
      </c>
      <c r="J78" s="186">
        <f t="shared" si="10"/>
        <v>3.26</v>
      </c>
      <c r="K78" s="186">
        <f t="shared" si="10"/>
        <v>21.41</v>
      </c>
      <c r="L78" s="186">
        <f t="shared" si="10"/>
        <v>0.12</v>
      </c>
      <c r="M78" s="186">
        <f t="shared" si="10"/>
        <v>19.060000000000002</v>
      </c>
      <c r="N78" s="186">
        <f t="shared" si="10"/>
        <v>0</v>
      </c>
      <c r="O78" s="336"/>
    </row>
    <row r="79" ht="13.5" thickTop="1"/>
    <row r="80" spans="1:16" ht="12.75">
      <c r="A80" s="629" t="s">
        <v>1841</v>
      </c>
      <c r="B80" s="629"/>
      <c r="C80" s="629"/>
      <c r="D80" s="629"/>
      <c r="E80" s="629"/>
      <c r="F80" s="629"/>
      <c r="G80" s="629"/>
      <c r="H80" s="629"/>
      <c r="I80" s="629"/>
      <c r="J80" s="629"/>
      <c r="K80" s="629"/>
      <c r="L80" s="629"/>
      <c r="M80" s="629"/>
      <c r="N80" s="629"/>
      <c r="O80" s="629"/>
      <c r="P80" s="605"/>
    </row>
  </sheetData>
  <sheetProtection/>
  <mergeCells count="16">
    <mergeCell ref="A6:O6"/>
    <mergeCell ref="B7:B8"/>
    <mergeCell ref="C7:C8"/>
    <mergeCell ref="D7:G7"/>
    <mergeCell ref="H7:H8"/>
    <mergeCell ref="I7:I8"/>
    <mergeCell ref="A80:O80"/>
    <mergeCell ref="A5:O5"/>
    <mergeCell ref="A1:C1"/>
    <mergeCell ref="A2:C2"/>
    <mergeCell ref="I1:O1"/>
    <mergeCell ref="I2:O2"/>
    <mergeCell ref="J7:N7"/>
    <mergeCell ref="O7:O8"/>
    <mergeCell ref="A4:O4"/>
    <mergeCell ref="A7:A8"/>
  </mergeCells>
  <printOptions/>
  <pageMargins left="0.28" right="0.27" top="0.56" bottom="0.63" header="0.35" footer="0.42"/>
  <pageSetup horizontalDpi="600" verticalDpi="600" orientation="landscape" paperSize="9"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dimension ref="A1:EF155"/>
  <sheetViews>
    <sheetView zoomScale="115" zoomScaleNormal="115" zoomScalePageLayoutView="0" workbookViewId="0" topLeftCell="A143">
      <selection activeCell="D159" sqref="D159"/>
    </sheetView>
  </sheetViews>
  <sheetFormatPr defaultColWidth="9.140625" defaultRowHeight="12.75"/>
  <cols>
    <col min="1" max="1" width="4.421875" style="20" customWidth="1"/>
    <col min="2" max="2" width="28.57421875" style="22" customWidth="1"/>
    <col min="3" max="3" width="10.28125" style="20" customWidth="1"/>
    <col min="4" max="4" width="6.00390625" style="20" customWidth="1"/>
    <col min="5" max="5" width="4.7109375" style="20" customWidth="1"/>
    <col min="6" max="6" width="7.8515625" style="20" hidden="1" customWidth="1"/>
    <col min="7" max="7" width="5.00390625" style="20" customWidth="1"/>
    <col min="8" max="8" width="5.140625" style="20" customWidth="1"/>
    <col min="9" max="9" width="10.7109375" style="22" customWidth="1"/>
    <col min="10" max="10" width="8.00390625" style="21" customWidth="1"/>
    <col min="11" max="11" width="5.28125" style="21" customWidth="1"/>
    <col min="12" max="12" width="5.421875" style="21" customWidth="1"/>
    <col min="13" max="13" width="5.8515625" style="21" customWidth="1"/>
    <col min="14" max="14" width="5.00390625" style="21" customWidth="1"/>
    <col min="15" max="15" width="6.7109375" style="21" customWidth="1"/>
    <col min="16" max="16" width="31.28125" style="22" customWidth="1"/>
    <col min="17" max="29" width="8.28125" style="528" customWidth="1"/>
    <col min="30" max="36" width="9.140625" style="528" customWidth="1"/>
    <col min="37" max="37" width="3.421875" style="528" customWidth="1"/>
    <col min="38" max="38" width="4.00390625" style="528" customWidth="1"/>
    <col min="39" max="39" width="4.421875" style="528" customWidth="1"/>
    <col min="40" max="40" width="5.140625" style="528" customWidth="1"/>
    <col min="41" max="41" width="5.421875" style="528" customWidth="1"/>
    <col min="42" max="43" width="5.140625" style="528" customWidth="1"/>
    <col min="44" max="44" width="4.8515625" style="528" customWidth="1"/>
    <col min="45" max="45" width="3.7109375" style="528" customWidth="1"/>
    <col min="46" max="46" width="4.00390625" style="528" customWidth="1"/>
    <col min="47" max="47" width="5.00390625" style="528" customWidth="1"/>
    <col min="48" max="48" width="5.421875" style="528" customWidth="1"/>
    <col min="49" max="49" width="4.7109375" style="528" customWidth="1"/>
    <col min="50" max="50" width="4.28125" style="528" customWidth="1"/>
    <col min="51" max="51" width="5.00390625" style="528" customWidth="1"/>
    <col min="52" max="136" width="9.140625" style="528" customWidth="1"/>
    <col min="137" max="16384" width="9.140625" style="20" customWidth="1"/>
  </cols>
  <sheetData>
    <row r="1" spans="1:16" ht="16.5">
      <c r="A1" s="682" t="s">
        <v>1806</v>
      </c>
      <c r="B1" s="682"/>
      <c r="C1" s="682"/>
      <c r="D1" s="603"/>
      <c r="E1" s="603"/>
      <c r="F1" s="603"/>
      <c r="G1" s="603"/>
      <c r="H1" s="603"/>
      <c r="I1" s="682" t="s">
        <v>1807</v>
      </c>
      <c r="J1" s="682"/>
      <c r="K1" s="682"/>
      <c r="L1" s="682"/>
      <c r="M1" s="682"/>
      <c r="N1" s="682"/>
      <c r="O1" s="682"/>
      <c r="P1" s="682"/>
    </row>
    <row r="2" spans="1:16" ht="16.5">
      <c r="A2" s="682" t="s">
        <v>1810</v>
      </c>
      <c r="B2" s="682"/>
      <c r="C2" s="682"/>
      <c r="D2" s="603"/>
      <c r="E2" s="603"/>
      <c r="F2" s="603"/>
      <c r="G2" s="603"/>
      <c r="H2" s="603"/>
      <c r="I2" s="682" t="s">
        <v>1808</v>
      </c>
      <c r="J2" s="682"/>
      <c r="K2" s="682"/>
      <c r="L2" s="682"/>
      <c r="M2" s="682"/>
      <c r="N2" s="682"/>
      <c r="O2" s="682"/>
      <c r="P2" s="682"/>
    </row>
    <row r="3" ht="17.25" customHeight="1"/>
    <row r="4" spans="1:51" s="515" customFormat="1" ht="15.75">
      <c r="A4" s="607" t="s">
        <v>1834</v>
      </c>
      <c r="B4" s="607"/>
      <c r="C4" s="607"/>
      <c r="D4" s="607"/>
      <c r="E4" s="607"/>
      <c r="F4" s="607"/>
      <c r="G4" s="607"/>
      <c r="H4" s="607"/>
      <c r="I4" s="607"/>
      <c r="J4" s="607"/>
      <c r="K4" s="607"/>
      <c r="L4" s="607"/>
      <c r="M4" s="607"/>
      <c r="N4" s="607"/>
      <c r="O4" s="607"/>
      <c r="P4" s="607"/>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row>
    <row r="5" spans="1:51" s="515" customFormat="1" ht="15.75">
      <c r="A5" s="607" t="s">
        <v>1821</v>
      </c>
      <c r="B5" s="607"/>
      <c r="C5" s="607"/>
      <c r="D5" s="607"/>
      <c r="E5" s="607"/>
      <c r="F5" s="607"/>
      <c r="G5" s="607"/>
      <c r="H5" s="607"/>
      <c r="I5" s="607"/>
      <c r="J5" s="607"/>
      <c r="K5" s="607"/>
      <c r="L5" s="607"/>
      <c r="M5" s="607"/>
      <c r="N5" s="607"/>
      <c r="O5" s="607"/>
      <c r="P5" s="607"/>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s="515" customFormat="1" ht="20.25" customHeight="1" thickBot="1">
      <c r="A6" s="691" t="s">
        <v>1819</v>
      </c>
      <c r="B6" s="691"/>
      <c r="C6" s="691"/>
      <c r="D6" s="691"/>
      <c r="E6" s="691"/>
      <c r="F6" s="691"/>
      <c r="G6" s="691"/>
      <c r="H6" s="691"/>
      <c r="I6" s="691"/>
      <c r="J6" s="691"/>
      <c r="K6" s="691"/>
      <c r="L6" s="691"/>
      <c r="M6" s="691"/>
      <c r="N6" s="691"/>
      <c r="O6" s="691"/>
      <c r="P6" s="69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16" ht="21.75" customHeight="1" thickTop="1">
      <c r="A7" s="694" t="s">
        <v>0</v>
      </c>
      <c r="B7" s="685" t="s">
        <v>10</v>
      </c>
      <c r="C7" s="683" t="s">
        <v>13</v>
      </c>
      <c r="D7" s="685" t="s">
        <v>40</v>
      </c>
      <c r="E7" s="685"/>
      <c r="F7" s="685"/>
      <c r="G7" s="685"/>
      <c r="H7" s="685"/>
      <c r="I7" s="685" t="s">
        <v>12</v>
      </c>
      <c r="J7" s="687" t="s">
        <v>38</v>
      </c>
      <c r="K7" s="687" t="s">
        <v>41</v>
      </c>
      <c r="L7" s="687"/>
      <c r="M7" s="687"/>
      <c r="N7" s="687"/>
      <c r="O7" s="687"/>
      <c r="P7" s="692" t="s">
        <v>4</v>
      </c>
    </row>
    <row r="8" spans="1:16" ht="87" customHeight="1">
      <c r="A8" s="695"/>
      <c r="B8" s="686"/>
      <c r="C8" s="684"/>
      <c r="D8" s="18" t="s">
        <v>2</v>
      </c>
      <c r="E8" s="18" t="s">
        <v>1</v>
      </c>
      <c r="F8" s="18" t="s">
        <v>1</v>
      </c>
      <c r="G8" s="18" t="s">
        <v>1410</v>
      </c>
      <c r="H8" s="18" t="s">
        <v>3</v>
      </c>
      <c r="I8" s="686"/>
      <c r="J8" s="688"/>
      <c r="K8" s="19" t="s">
        <v>15</v>
      </c>
      <c r="L8" s="19" t="s">
        <v>7</v>
      </c>
      <c r="M8" s="19" t="s">
        <v>8</v>
      </c>
      <c r="N8" s="19" t="s">
        <v>9</v>
      </c>
      <c r="O8" s="19" t="s">
        <v>11</v>
      </c>
      <c r="P8" s="693"/>
    </row>
    <row r="9" spans="1:136" s="530" customFormat="1" ht="11.25" customHeight="1">
      <c r="A9" s="81">
        <v>-1</v>
      </c>
      <c r="B9" s="82">
        <v>-2</v>
      </c>
      <c r="C9" s="82" t="s">
        <v>691</v>
      </c>
      <c r="D9" s="82">
        <v>-4</v>
      </c>
      <c r="E9" s="82">
        <v>-5</v>
      </c>
      <c r="F9" s="82">
        <v>-6</v>
      </c>
      <c r="G9" s="82">
        <v>-6</v>
      </c>
      <c r="H9" s="82">
        <v>-7</v>
      </c>
      <c r="I9" s="82" t="s">
        <v>711</v>
      </c>
      <c r="J9" s="82">
        <v>-9</v>
      </c>
      <c r="K9" s="82">
        <v>-10</v>
      </c>
      <c r="L9" s="82">
        <v>-11</v>
      </c>
      <c r="M9" s="82">
        <v>-12</v>
      </c>
      <c r="N9" s="82">
        <v>-13</v>
      </c>
      <c r="O9" s="82">
        <v>-14</v>
      </c>
      <c r="P9" s="343">
        <v>-15</v>
      </c>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c r="BL9" s="529"/>
      <c r="BM9" s="529"/>
      <c r="BN9" s="529"/>
      <c r="BO9" s="529"/>
      <c r="BP9" s="529"/>
      <c r="BQ9" s="529"/>
      <c r="BR9" s="529"/>
      <c r="BS9" s="529"/>
      <c r="BT9" s="529"/>
      <c r="BU9" s="529"/>
      <c r="BV9" s="529"/>
      <c r="BW9" s="529"/>
      <c r="BX9" s="529"/>
      <c r="BY9" s="529"/>
      <c r="BZ9" s="529"/>
      <c r="CA9" s="529"/>
      <c r="CB9" s="529"/>
      <c r="CC9" s="529"/>
      <c r="CD9" s="529"/>
      <c r="CE9" s="529"/>
      <c r="CF9" s="529"/>
      <c r="CG9" s="529"/>
      <c r="CH9" s="529"/>
      <c r="CI9" s="529"/>
      <c r="CJ9" s="529"/>
      <c r="CK9" s="529"/>
      <c r="CL9" s="529"/>
      <c r="CM9" s="529"/>
      <c r="CN9" s="529"/>
      <c r="CO9" s="529"/>
      <c r="CP9" s="529"/>
      <c r="CQ9" s="529"/>
      <c r="CR9" s="529"/>
      <c r="CS9" s="529"/>
      <c r="CT9" s="529"/>
      <c r="CU9" s="529"/>
      <c r="CV9" s="529"/>
      <c r="CW9" s="529"/>
      <c r="CX9" s="529"/>
      <c r="CY9" s="529"/>
      <c r="CZ9" s="529"/>
      <c r="DA9" s="529"/>
      <c r="DB9" s="529"/>
      <c r="DC9" s="529"/>
      <c r="DD9" s="529"/>
      <c r="DE9" s="529"/>
      <c r="DF9" s="529"/>
      <c r="DG9" s="529"/>
      <c r="DH9" s="529"/>
      <c r="DI9" s="529"/>
      <c r="DJ9" s="529"/>
      <c r="DK9" s="529"/>
      <c r="DL9" s="529"/>
      <c r="DM9" s="529"/>
      <c r="DN9" s="529"/>
      <c r="DO9" s="529"/>
      <c r="DP9" s="529"/>
      <c r="DQ9" s="529"/>
      <c r="DR9" s="529"/>
      <c r="DS9" s="529"/>
      <c r="DT9" s="529"/>
      <c r="DU9" s="529"/>
      <c r="DV9" s="529"/>
      <c r="DW9" s="529"/>
      <c r="DX9" s="529"/>
      <c r="DY9" s="529"/>
      <c r="DZ9" s="529"/>
      <c r="EA9" s="529"/>
      <c r="EB9" s="529"/>
      <c r="EC9" s="529"/>
      <c r="ED9" s="529"/>
      <c r="EE9" s="529"/>
      <c r="EF9" s="529"/>
    </row>
    <row r="10" spans="1:136" s="532" customFormat="1" ht="24">
      <c r="A10" s="344" t="s">
        <v>94</v>
      </c>
      <c r="B10" s="537" t="s">
        <v>468</v>
      </c>
      <c r="C10" s="247">
        <f>SUM(C11)</f>
        <v>0.16</v>
      </c>
      <c r="D10" s="247">
        <f aca="true" t="shared" si="0" ref="D10:O10">SUM(D11)</f>
        <v>0.16</v>
      </c>
      <c r="E10" s="247">
        <f t="shared" si="0"/>
        <v>0</v>
      </c>
      <c r="F10" s="247">
        <f t="shared" si="0"/>
        <v>0</v>
      </c>
      <c r="G10" s="247">
        <f t="shared" si="0"/>
        <v>0</v>
      </c>
      <c r="H10" s="247">
        <f t="shared" si="0"/>
        <v>0</v>
      </c>
      <c r="I10" s="537"/>
      <c r="J10" s="247">
        <f t="shared" si="0"/>
        <v>0.5</v>
      </c>
      <c r="K10" s="247">
        <f t="shared" si="0"/>
        <v>0</v>
      </c>
      <c r="L10" s="247">
        <f t="shared" si="0"/>
        <v>0.5</v>
      </c>
      <c r="M10" s="247">
        <f t="shared" si="0"/>
        <v>0</v>
      </c>
      <c r="N10" s="247">
        <f t="shared" si="0"/>
        <v>0</v>
      </c>
      <c r="O10" s="247">
        <f t="shared" si="0"/>
        <v>0</v>
      </c>
      <c r="P10" s="345"/>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row>
    <row r="11" spans="1:16" ht="24">
      <c r="A11" s="346">
        <v>1</v>
      </c>
      <c r="B11" s="347" t="s">
        <v>1087</v>
      </c>
      <c r="C11" s="348">
        <f aca="true" t="shared" si="1" ref="C11:C68">D11+E11+G11+H11</f>
        <v>0.16</v>
      </c>
      <c r="D11" s="349">
        <v>0.16</v>
      </c>
      <c r="E11" s="249"/>
      <c r="F11" s="349"/>
      <c r="G11" s="349"/>
      <c r="H11" s="249"/>
      <c r="I11" s="347" t="s">
        <v>470</v>
      </c>
      <c r="J11" s="249">
        <f aca="true" t="shared" si="2" ref="J11:J63">K11+L11+M11+N11+O11</f>
        <v>0.5</v>
      </c>
      <c r="K11" s="249"/>
      <c r="L11" s="249">
        <v>0.5</v>
      </c>
      <c r="M11" s="249"/>
      <c r="N11" s="249"/>
      <c r="O11" s="249"/>
      <c r="P11" s="223"/>
    </row>
    <row r="12" spans="1:136" s="532" customFormat="1" ht="16.5" customHeight="1">
      <c r="A12" s="344" t="s">
        <v>130</v>
      </c>
      <c r="B12" s="352" t="s">
        <v>102</v>
      </c>
      <c r="C12" s="353">
        <f>SUM(C13:C77)</f>
        <v>31.102999999999998</v>
      </c>
      <c r="D12" s="353">
        <f aca="true" t="shared" si="3" ref="D12:O12">SUM(D13:D77)</f>
        <v>19.34</v>
      </c>
      <c r="E12" s="353">
        <f t="shared" si="3"/>
        <v>0</v>
      </c>
      <c r="F12" s="353">
        <f t="shared" si="3"/>
        <v>0</v>
      </c>
      <c r="G12" s="353">
        <f t="shared" si="3"/>
        <v>0</v>
      </c>
      <c r="H12" s="353">
        <f t="shared" si="3"/>
        <v>11.763</v>
      </c>
      <c r="I12" s="358"/>
      <c r="J12" s="353">
        <f t="shared" si="3"/>
        <v>13.059599999999996</v>
      </c>
      <c r="K12" s="353">
        <f t="shared" si="3"/>
        <v>0</v>
      </c>
      <c r="L12" s="353">
        <f t="shared" si="3"/>
        <v>0</v>
      </c>
      <c r="M12" s="353">
        <f t="shared" si="3"/>
        <v>0</v>
      </c>
      <c r="N12" s="353">
        <f t="shared" si="3"/>
        <v>13.059599999999996</v>
      </c>
      <c r="O12" s="353">
        <f t="shared" si="3"/>
        <v>0</v>
      </c>
      <c r="P12" s="345"/>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531"/>
      <c r="BX12" s="531"/>
      <c r="BY12" s="531"/>
      <c r="BZ12" s="531"/>
      <c r="CA12" s="531"/>
      <c r="CB12" s="531"/>
      <c r="CC12" s="531"/>
      <c r="CD12" s="531"/>
      <c r="CE12" s="531"/>
      <c r="CF12" s="531"/>
      <c r="CG12" s="531"/>
      <c r="CH12" s="531"/>
      <c r="CI12" s="531"/>
      <c r="CJ12" s="531"/>
      <c r="CK12" s="531"/>
      <c r="CL12" s="531"/>
      <c r="CM12" s="531"/>
      <c r="CN12" s="531"/>
      <c r="CO12" s="531"/>
      <c r="CP12" s="531"/>
      <c r="CQ12" s="531"/>
      <c r="CR12" s="531"/>
      <c r="CS12" s="531"/>
      <c r="CT12" s="531"/>
      <c r="CU12" s="531"/>
      <c r="CV12" s="531"/>
      <c r="CW12" s="531"/>
      <c r="CX12" s="531"/>
      <c r="CY12" s="531"/>
      <c r="CZ12" s="531"/>
      <c r="DA12" s="531"/>
      <c r="DB12" s="531"/>
      <c r="DC12" s="531"/>
      <c r="DD12" s="531"/>
      <c r="DE12" s="531"/>
      <c r="DF12" s="531"/>
      <c r="DG12" s="531"/>
      <c r="DH12" s="531"/>
      <c r="DI12" s="531"/>
      <c r="DJ12" s="531"/>
      <c r="DK12" s="531"/>
      <c r="DL12" s="531"/>
      <c r="DM12" s="531"/>
      <c r="DN12" s="531"/>
      <c r="DO12" s="531"/>
      <c r="DP12" s="531"/>
      <c r="DQ12" s="531"/>
      <c r="DR12" s="531"/>
      <c r="DS12" s="531"/>
      <c r="DT12" s="531"/>
      <c r="DU12" s="531"/>
      <c r="DV12" s="531"/>
      <c r="DW12" s="531"/>
      <c r="DX12" s="531"/>
      <c r="DY12" s="531"/>
      <c r="DZ12" s="531"/>
      <c r="EA12" s="531"/>
      <c r="EB12" s="531"/>
      <c r="EC12" s="531"/>
      <c r="ED12" s="531"/>
      <c r="EE12" s="531"/>
      <c r="EF12" s="531"/>
    </row>
    <row r="13" spans="1:16" ht="36">
      <c r="A13" s="346">
        <v>2</v>
      </c>
      <c r="B13" s="347" t="s">
        <v>1103</v>
      </c>
      <c r="C13" s="348">
        <f t="shared" si="1"/>
        <v>0.65</v>
      </c>
      <c r="D13" s="249"/>
      <c r="E13" s="249"/>
      <c r="F13" s="349"/>
      <c r="G13" s="349"/>
      <c r="H13" s="249">
        <v>0.65</v>
      </c>
      <c r="I13" s="347" t="s">
        <v>1102</v>
      </c>
      <c r="J13" s="249">
        <f t="shared" si="2"/>
        <v>0.22</v>
      </c>
      <c r="K13" s="249"/>
      <c r="L13" s="249"/>
      <c r="M13" s="249"/>
      <c r="N13" s="249">
        <v>0.22</v>
      </c>
      <c r="O13" s="533"/>
      <c r="P13" s="363" t="s">
        <v>1786</v>
      </c>
    </row>
    <row r="14" spans="1:16" ht="36">
      <c r="A14" s="346">
        <v>3</v>
      </c>
      <c r="B14" s="347" t="s">
        <v>1118</v>
      </c>
      <c r="C14" s="348">
        <f t="shared" si="1"/>
        <v>0.4</v>
      </c>
      <c r="D14" s="249"/>
      <c r="E14" s="249"/>
      <c r="F14" s="349"/>
      <c r="G14" s="349"/>
      <c r="H14" s="249">
        <v>0.4</v>
      </c>
      <c r="I14" s="347" t="s">
        <v>1097</v>
      </c>
      <c r="J14" s="249">
        <f t="shared" si="2"/>
        <v>0.18</v>
      </c>
      <c r="K14" s="249"/>
      <c r="L14" s="249"/>
      <c r="M14" s="249"/>
      <c r="N14" s="249">
        <v>0.18</v>
      </c>
      <c r="O14" s="533"/>
      <c r="P14" s="363" t="s">
        <v>1786</v>
      </c>
    </row>
    <row r="15" spans="1:16" ht="36">
      <c r="A15" s="346">
        <v>4</v>
      </c>
      <c r="B15" s="351" t="s">
        <v>471</v>
      </c>
      <c r="C15" s="348">
        <f t="shared" si="1"/>
        <v>0.43</v>
      </c>
      <c r="D15" s="249">
        <v>0.43</v>
      </c>
      <c r="E15" s="249"/>
      <c r="F15" s="349"/>
      <c r="G15" s="349"/>
      <c r="H15" s="249"/>
      <c r="I15" s="351" t="s">
        <v>1090</v>
      </c>
      <c r="J15" s="249">
        <f t="shared" si="2"/>
        <v>0.18059999999999998</v>
      </c>
      <c r="K15" s="249"/>
      <c r="L15" s="249"/>
      <c r="M15" s="249"/>
      <c r="N15" s="249">
        <f>D15*0.42</f>
        <v>0.18059999999999998</v>
      </c>
      <c r="O15" s="533"/>
      <c r="P15" s="363" t="s">
        <v>1786</v>
      </c>
    </row>
    <row r="16" spans="1:16" ht="36">
      <c r="A16" s="346">
        <v>5</v>
      </c>
      <c r="B16" s="351" t="s">
        <v>472</v>
      </c>
      <c r="C16" s="348">
        <f t="shared" si="1"/>
        <v>0.55</v>
      </c>
      <c r="D16" s="249">
        <v>0.55</v>
      </c>
      <c r="E16" s="249"/>
      <c r="F16" s="349"/>
      <c r="G16" s="349"/>
      <c r="H16" s="249"/>
      <c r="I16" s="351" t="s">
        <v>1090</v>
      </c>
      <c r="J16" s="249">
        <f t="shared" si="2"/>
        <v>0.231</v>
      </c>
      <c r="K16" s="249"/>
      <c r="L16" s="249"/>
      <c r="M16" s="249"/>
      <c r="N16" s="249">
        <f>D16*0.42</f>
        <v>0.231</v>
      </c>
      <c r="O16" s="533"/>
      <c r="P16" s="363" t="s">
        <v>1786</v>
      </c>
    </row>
    <row r="17" spans="1:16" ht="36">
      <c r="A17" s="346">
        <v>6</v>
      </c>
      <c r="B17" s="351" t="s">
        <v>473</v>
      </c>
      <c r="C17" s="348">
        <f t="shared" si="1"/>
        <v>0.08</v>
      </c>
      <c r="D17" s="249"/>
      <c r="E17" s="249"/>
      <c r="F17" s="349"/>
      <c r="G17" s="349"/>
      <c r="H17" s="249">
        <v>0.08</v>
      </c>
      <c r="I17" s="351" t="s">
        <v>1090</v>
      </c>
      <c r="J17" s="249">
        <f t="shared" si="2"/>
        <v>0.026400000000000003</v>
      </c>
      <c r="K17" s="249"/>
      <c r="L17" s="249"/>
      <c r="M17" s="249"/>
      <c r="N17" s="249">
        <f>H17*0.33</f>
        <v>0.026400000000000003</v>
      </c>
      <c r="O17" s="533"/>
      <c r="P17" s="363" t="s">
        <v>1786</v>
      </c>
    </row>
    <row r="18" spans="1:16" ht="36">
      <c r="A18" s="346">
        <v>7</v>
      </c>
      <c r="B18" s="351" t="s">
        <v>471</v>
      </c>
      <c r="C18" s="348">
        <f t="shared" si="1"/>
        <v>2.5</v>
      </c>
      <c r="D18" s="249">
        <v>2.5</v>
      </c>
      <c r="E18" s="249"/>
      <c r="F18" s="349"/>
      <c r="G18" s="349"/>
      <c r="H18" s="249"/>
      <c r="I18" s="351" t="s">
        <v>1090</v>
      </c>
      <c r="J18" s="249">
        <f t="shared" si="2"/>
        <v>1.05</v>
      </c>
      <c r="K18" s="249"/>
      <c r="L18" s="249"/>
      <c r="M18" s="249"/>
      <c r="N18" s="249">
        <f>D18*0.42</f>
        <v>1.05</v>
      </c>
      <c r="O18" s="533"/>
      <c r="P18" s="363" t="s">
        <v>1786</v>
      </c>
    </row>
    <row r="19" spans="1:136" ht="36">
      <c r="A19" s="346">
        <v>8</v>
      </c>
      <c r="B19" s="351" t="s">
        <v>474</v>
      </c>
      <c r="C19" s="348">
        <f t="shared" si="1"/>
        <v>0.3</v>
      </c>
      <c r="D19" s="249"/>
      <c r="E19" s="249"/>
      <c r="F19" s="349"/>
      <c r="G19" s="349"/>
      <c r="H19" s="249">
        <v>0.3</v>
      </c>
      <c r="I19" s="347" t="s">
        <v>1102</v>
      </c>
      <c r="J19" s="249">
        <f t="shared" si="2"/>
        <v>0.099</v>
      </c>
      <c r="K19" s="249"/>
      <c r="L19" s="249"/>
      <c r="M19" s="249"/>
      <c r="N19" s="249">
        <f>H19*0.33</f>
        <v>0.099</v>
      </c>
      <c r="O19" s="533"/>
      <c r="P19" s="363" t="s">
        <v>1786</v>
      </c>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row>
    <row r="20" spans="1:136" ht="36">
      <c r="A20" s="346">
        <v>9</v>
      </c>
      <c r="B20" s="351" t="s">
        <v>475</v>
      </c>
      <c r="C20" s="348">
        <f t="shared" si="1"/>
        <v>0.15</v>
      </c>
      <c r="D20" s="249"/>
      <c r="E20" s="249"/>
      <c r="F20" s="349"/>
      <c r="G20" s="349"/>
      <c r="H20" s="249">
        <v>0.15</v>
      </c>
      <c r="I20" s="347" t="s">
        <v>1102</v>
      </c>
      <c r="J20" s="249">
        <f t="shared" si="2"/>
        <v>0.0495</v>
      </c>
      <c r="K20" s="249"/>
      <c r="L20" s="249"/>
      <c r="M20" s="249"/>
      <c r="N20" s="249">
        <f>H20*0.33</f>
        <v>0.0495</v>
      </c>
      <c r="O20" s="533"/>
      <c r="P20" s="363" t="s">
        <v>1786</v>
      </c>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row>
    <row r="21" spans="1:136" ht="36">
      <c r="A21" s="346">
        <v>10</v>
      </c>
      <c r="B21" s="351" t="s">
        <v>476</v>
      </c>
      <c r="C21" s="348">
        <f t="shared" si="1"/>
        <v>0.2</v>
      </c>
      <c r="D21" s="249"/>
      <c r="E21" s="249"/>
      <c r="F21" s="349"/>
      <c r="G21" s="349"/>
      <c r="H21" s="249">
        <v>0.2</v>
      </c>
      <c r="I21" s="347" t="s">
        <v>1102</v>
      </c>
      <c r="J21" s="249">
        <f t="shared" si="2"/>
        <v>0.066</v>
      </c>
      <c r="K21" s="249"/>
      <c r="L21" s="249"/>
      <c r="M21" s="249"/>
      <c r="N21" s="249">
        <f>H21*0.33</f>
        <v>0.066</v>
      </c>
      <c r="O21" s="533"/>
      <c r="P21" s="363" t="s">
        <v>1786</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row>
    <row r="22" spans="1:136" ht="36">
      <c r="A22" s="346">
        <v>11</v>
      </c>
      <c r="B22" s="351" t="s">
        <v>568</v>
      </c>
      <c r="C22" s="348">
        <f t="shared" si="1"/>
        <v>0.45</v>
      </c>
      <c r="D22" s="249">
        <v>0.45</v>
      </c>
      <c r="E22" s="249"/>
      <c r="F22" s="349"/>
      <c r="G22" s="349"/>
      <c r="H22" s="249"/>
      <c r="I22" s="351" t="s">
        <v>1111</v>
      </c>
      <c r="J22" s="249">
        <f t="shared" si="2"/>
        <v>0.2</v>
      </c>
      <c r="K22" s="249"/>
      <c r="L22" s="249"/>
      <c r="M22" s="249"/>
      <c r="N22" s="249">
        <v>0.2</v>
      </c>
      <c r="O22" s="533"/>
      <c r="P22" s="363" t="s">
        <v>1786</v>
      </c>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row>
    <row r="23" spans="1:136" ht="36">
      <c r="A23" s="346">
        <v>12</v>
      </c>
      <c r="B23" s="351" t="s">
        <v>568</v>
      </c>
      <c r="C23" s="348">
        <f t="shared" si="1"/>
        <v>0.035</v>
      </c>
      <c r="D23" s="249"/>
      <c r="E23" s="249"/>
      <c r="F23" s="349"/>
      <c r="G23" s="349"/>
      <c r="H23" s="249">
        <v>0.035</v>
      </c>
      <c r="I23" s="351" t="s">
        <v>1111</v>
      </c>
      <c r="J23" s="249">
        <f t="shared" si="2"/>
        <v>0.02</v>
      </c>
      <c r="K23" s="249"/>
      <c r="L23" s="249"/>
      <c r="M23" s="249"/>
      <c r="N23" s="249">
        <v>0.02</v>
      </c>
      <c r="O23" s="533"/>
      <c r="P23" s="363" t="s">
        <v>1786</v>
      </c>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row>
    <row r="24" spans="1:136" ht="36">
      <c r="A24" s="346">
        <v>13</v>
      </c>
      <c r="B24" s="351" t="s">
        <v>568</v>
      </c>
      <c r="C24" s="348">
        <f t="shared" si="1"/>
        <v>0.09</v>
      </c>
      <c r="D24" s="249"/>
      <c r="E24" s="249"/>
      <c r="F24" s="349"/>
      <c r="G24" s="349"/>
      <c r="H24" s="249">
        <v>0.09</v>
      </c>
      <c r="I24" s="351" t="s">
        <v>1088</v>
      </c>
      <c r="J24" s="249">
        <f t="shared" si="2"/>
        <v>0.0297</v>
      </c>
      <c r="K24" s="249"/>
      <c r="L24" s="249"/>
      <c r="M24" s="249"/>
      <c r="N24" s="249">
        <f>H24*0.33</f>
        <v>0.0297</v>
      </c>
      <c r="O24" s="533"/>
      <c r="P24" s="363" t="s">
        <v>1786</v>
      </c>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row>
    <row r="25" spans="1:136" ht="36">
      <c r="A25" s="346">
        <v>14</v>
      </c>
      <c r="B25" s="351" t="s">
        <v>568</v>
      </c>
      <c r="C25" s="348">
        <f t="shared" si="1"/>
        <v>0.09</v>
      </c>
      <c r="D25" s="249"/>
      <c r="E25" s="249"/>
      <c r="F25" s="349"/>
      <c r="G25" s="349"/>
      <c r="H25" s="249">
        <v>0.09</v>
      </c>
      <c r="I25" s="351" t="s">
        <v>1088</v>
      </c>
      <c r="J25" s="249">
        <f t="shared" si="2"/>
        <v>0.0297</v>
      </c>
      <c r="K25" s="249"/>
      <c r="L25" s="249"/>
      <c r="M25" s="249"/>
      <c r="N25" s="249">
        <f aca="true" t="shared" si="4" ref="N25:N30">H25*0.33</f>
        <v>0.0297</v>
      </c>
      <c r="O25" s="533"/>
      <c r="P25" s="363" t="s">
        <v>1786</v>
      </c>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row>
    <row r="26" spans="1:136" ht="36">
      <c r="A26" s="346">
        <v>15</v>
      </c>
      <c r="B26" s="351" t="s">
        <v>568</v>
      </c>
      <c r="C26" s="348">
        <f t="shared" si="1"/>
        <v>0.21</v>
      </c>
      <c r="D26" s="249"/>
      <c r="E26" s="249"/>
      <c r="F26" s="349"/>
      <c r="G26" s="349"/>
      <c r="H26" s="249">
        <v>0.21</v>
      </c>
      <c r="I26" s="351" t="s">
        <v>1088</v>
      </c>
      <c r="J26" s="249">
        <f t="shared" si="2"/>
        <v>0.0693</v>
      </c>
      <c r="K26" s="249"/>
      <c r="L26" s="249"/>
      <c r="M26" s="249"/>
      <c r="N26" s="249">
        <f t="shared" si="4"/>
        <v>0.0693</v>
      </c>
      <c r="O26" s="533"/>
      <c r="P26" s="363" t="s">
        <v>1786</v>
      </c>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row>
    <row r="27" spans="1:136" ht="36">
      <c r="A27" s="346">
        <v>16</v>
      </c>
      <c r="B27" s="351" t="s">
        <v>568</v>
      </c>
      <c r="C27" s="348">
        <f t="shared" si="1"/>
        <v>0.18</v>
      </c>
      <c r="D27" s="249"/>
      <c r="E27" s="249"/>
      <c r="F27" s="349"/>
      <c r="G27" s="349"/>
      <c r="H27" s="249">
        <v>0.18</v>
      </c>
      <c r="I27" s="351" t="s">
        <v>1088</v>
      </c>
      <c r="J27" s="249">
        <f t="shared" si="2"/>
        <v>0.0594</v>
      </c>
      <c r="K27" s="249"/>
      <c r="L27" s="249"/>
      <c r="M27" s="249"/>
      <c r="N27" s="249">
        <f t="shared" si="4"/>
        <v>0.0594</v>
      </c>
      <c r="O27" s="533"/>
      <c r="P27" s="363" t="s">
        <v>1786</v>
      </c>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row>
    <row r="28" spans="1:136" ht="36">
      <c r="A28" s="346">
        <v>17</v>
      </c>
      <c r="B28" s="351" t="s">
        <v>568</v>
      </c>
      <c r="C28" s="348">
        <f t="shared" si="1"/>
        <v>0.15</v>
      </c>
      <c r="D28" s="249"/>
      <c r="E28" s="249"/>
      <c r="F28" s="349"/>
      <c r="G28" s="349"/>
      <c r="H28" s="249">
        <v>0.15</v>
      </c>
      <c r="I28" s="351" t="s">
        <v>1088</v>
      </c>
      <c r="J28" s="249">
        <f t="shared" si="2"/>
        <v>0.0495</v>
      </c>
      <c r="K28" s="249"/>
      <c r="L28" s="249"/>
      <c r="M28" s="249"/>
      <c r="N28" s="249">
        <f t="shared" si="4"/>
        <v>0.0495</v>
      </c>
      <c r="O28" s="533"/>
      <c r="P28" s="363" t="s">
        <v>1786</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row>
    <row r="29" spans="1:136" ht="36">
      <c r="A29" s="346">
        <v>18</v>
      </c>
      <c r="B29" s="351" t="s">
        <v>568</v>
      </c>
      <c r="C29" s="348">
        <f t="shared" si="1"/>
        <v>0.32</v>
      </c>
      <c r="D29" s="249"/>
      <c r="E29" s="249"/>
      <c r="F29" s="349"/>
      <c r="G29" s="349"/>
      <c r="H29" s="249">
        <v>0.32</v>
      </c>
      <c r="I29" s="351" t="s">
        <v>1088</v>
      </c>
      <c r="J29" s="249">
        <f t="shared" si="2"/>
        <v>0.10560000000000001</v>
      </c>
      <c r="K29" s="249"/>
      <c r="L29" s="249"/>
      <c r="M29" s="249"/>
      <c r="N29" s="249">
        <f t="shared" si="4"/>
        <v>0.10560000000000001</v>
      </c>
      <c r="O29" s="533"/>
      <c r="P29" s="363" t="s">
        <v>1786</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row>
    <row r="30" spans="1:136" ht="36">
      <c r="A30" s="346">
        <v>19</v>
      </c>
      <c r="B30" s="351" t="s">
        <v>568</v>
      </c>
      <c r="C30" s="348">
        <f t="shared" si="1"/>
        <v>0.1</v>
      </c>
      <c r="D30" s="249"/>
      <c r="E30" s="249"/>
      <c r="F30" s="349"/>
      <c r="G30" s="349"/>
      <c r="H30" s="249">
        <v>0.1</v>
      </c>
      <c r="I30" s="351" t="s">
        <v>1088</v>
      </c>
      <c r="J30" s="249">
        <f t="shared" si="2"/>
        <v>0.033</v>
      </c>
      <c r="K30" s="249"/>
      <c r="L30" s="249"/>
      <c r="M30" s="249"/>
      <c r="N30" s="249">
        <f t="shared" si="4"/>
        <v>0.033</v>
      </c>
      <c r="O30" s="533"/>
      <c r="P30" s="363" t="s">
        <v>1786</v>
      </c>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row>
    <row r="31" spans="1:136" ht="36">
      <c r="A31" s="346">
        <v>20</v>
      </c>
      <c r="B31" s="351" t="s">
        <v>477</v>
      </c>
      <c r="C31" s="348">
        <f t="shared" si="1"/>
        <v>0.3</v>
      </c>
      <c r="D31" s="249"/>
      <c r="E31" s="249"/>
      <c r="F31" s="349"/>
      <c r="G31" s="349"/>
      <c r="H31" s="249">
        <v>0.3</v>
      </c>
      <c r="I31" s="351" t="s">
        <v>1115</v>
      </c>
      <c r="J31" s="249">
        <f t="shared" si="2"/>
        <v>0.108</v>
      </c>
      <c r="K31" s="249"/>
      <c r="L31" s="249"/>
      <c r="M31" s="249"/>
      <c r="N31" s="249">
        <f aca="true" t="shared" si="5" ref="N31:N36">H31*0.36</f>
        <v>0.108</v>
      </c>
      <c r="O31" s="533"/>
      <c r="P31" s="363" t="s">
        <v>1786</v>
      </c>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row>
    <row r="32" spans="1:136" ht="36">
      <c r="A32" s="346">
        <v>21</v>
      </c>
      <c r="B32" s="351" t="s">
        <v>478</v>
      </c>
      <c r="C32" s="348">
        <f t="shared" si="1"/>
        <v>0.9</v>
      </c>
      <c r="D32" s="249"/>
      <c r="E32" s="249"/>
      <c r="F32" s="349"/>
      <c r="G32" s="349"/>
      <c r="H32" s="249">
        <v>0.9</v>
      </c>
      <c r="I32" s="351" t="s">
        <v>1115</v>
      </c>
      <c r="J32" s="249">
        <f t="shared" si="2"/>
        <v>0.324</v>
      </c>
      <c r="K32" s="249"/>
      <c r="L32" s="249"/>
      <c r="M32" s="249"/>
      <c r="N32" s="249">
        <f t="shared" si="5"/>
        <v>0.324</v>
      </c>
      <c r="O32" s="533"/>
      <c r="P32" s="363" t="s">
        <v>1786</v>
      </c>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row>
    <row r="33" spans="1:136" ht="36">
      <c r="A33" s="346">
        <v>22</v>
      </c>
      <c r="B33" s="351" t="s">
        <v>479</v>
      </c>
      <c r="C33" s="348">
        <f t="shared" si="1"/>
        <v>0.5</v>
      </c>
      <c r="D33" s="249"/>
      <c r="E33" s="249"/>
      <c r="F33" s="349"/>
      <c r="G33" s="349"/>
      <c r="H33" s="249">
        <v>0.5</v>
      </c>
      <c r="I33" s="351" t="s">
        <v>1115</v>
      </c>
      <c r="J33" s="249">
        <f t="shared" si="2"/>
        <v>0.18</v>
      </c>
      <c r="K33" s="249"/>
      <c r="L33" s="249"/>
      <c r="M33" s="249"/>
      <c r="N33" s="249">
        <f t="shared" si="5"/>
        <v>0.18</v>
      </c>
      <c r="O33" s="533"/>
      <c r="P33" s="363" t="s">
        <v>1786</v>
      </c>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row>
    <row r="34" spans="1:136" ht="36">
      <c r="A34" s="346">
        <v>23</v>
      </c>
      <c r="B34" s="351" t="s">
        <v>480</v>
      </c>
      <c r="C34" s="348">
        <f t="shared" si="1"/>
        <v>0.03</v>
      </c>
      <c r="D34" s="249"/>
      <c r="E34" s="249"/>
      <c r="F34" s="349"/>
      <c r="G34" s="349"/>
      <c r="H34" s="249">
        <v>0.03</v>
      </c>
      <c r="I34" s="351" t="s">
        <v>1115</v>
      </c>
      <c r="J34" s="249">
        <f t="shared" si="2"/>
        <v>0.010799999999999999</v>
      </c>
      <c r="K34" s="249"/>
      <c r="L34" s="249"/>
      <c r="M34" s="249"/>
      <c r="N34" s="249">
        <f t="shared" si="5"/>
        <v>0.010799999999999999</v>
      </c>
      <c r="O34" s="533"/>
      <c r="P34" s="363" t="s">
        <v>1786</v>
      </c>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row>
    <row r="35" spans="1:136" ht="36">
      <c r="A35" s="346">
        <v>24</v>
      </c>
      <c r="B35" s="351" t="s">
        <v>481</v>
      </c>
      <c r="C35" s="348">
        <f t="shared" si="1"/>
        <v>0.03</v>
      </c>
      <c r="D35" s="249"/>
      <c r="E35" s="249"/>
      <c r="F35" s="349"/>
      <c r="G35" s="349"/>
      <c r="H35" s="249">
        <v>0.03</v>
      </c>
      <c r="I35" s="351" t="s">
        <v>1115</v>
      </c>
      <c r="J35" s="249">
        <f t="shared" si="2"/>
        <v>0.010799999999999999</v>
      </c>
      <c r="K35" s="249"/>
      <c r="L35" s="249"/>
      <c r="M35" s="249"/>
      <c r="N35" s="249">
        <f t="shared" si="5"/>
        <v>0.010799999999999999</v>
      </c>
      <c r="O35" s="533"/>
      <c r="P35" s="363" t="s">
        <v>1786</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row>
    <row r="36" spans="1:136" ht="36">
      <c r="A36" s="346">
        <v>25</v>
      </c>
      <c r="B36" s="351" t="s">
        <v>482</v>
      </c>
      <c r="C36" s="348">
        <f t="shared" si="1"/>
        <v>0.05</v>
      </c>
      <c r="D36" s="249"/>
      <c r="E36" s="249"/>
      <c r="F36" s="349"/>
      <c r="G36" s="349"/>
      <c r="H36" s="249">
        <v>0.05</v>
      </c>
      <c r="I36" s="351" t="s">
        <v>1115</v>
      </c>
      <c r="J36" s="249">
        <f t="shared" si="2"/>
        <v>0.018</v>
      </c>
      <c r="K36" s="249"/>
      <c r="L36" s="249"/>
      <c r="M36" s="249"/>
      <c r="N36" s="249">
        <f t="shared" si="5"/>
        <v>0.018</v>
      </c>
      <c r="O36" s="533"/>
      <c r="P36" s="363" t="s">
        <v>1786</v>
      </c>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row>
    <row r="37" spans="1:136" ht="36">
      <c r="A37" s="346">
        <v>26</v>
      </c>
      <c r="B37" s="351" t="s">
        <v>483</v>
      </c>
      <c r="C37" s="348">
        <f t="shared" si="1"/>
        <v>0.3</v>
      </c>
      <c r="D37" s="249">
        <v>0.3</v>
      </c>
      <c r="E37" s="249"/>
      <c r="F37" s="349"/>
      <c r="G37" s="349"/>
      <c r="H37" s="249"/>
      <c r="I37" s="351" t="s">
        <v>1114</v>
      </c>
      <c r="J37" s="249">
        <f aca="true" t="shared" si="6" ref="J37:J44">K37+L37+M37+N37+O37</f>
        <v>0.13</v>
      </c>
      <c r="K37" s="249"/>
      <c r="L37" s="249"/>
      <c r="M37" s="249"/>
      <c r="N37" s="249">
        <v>0.13</v>
      </c>
      <c r="O37" s="533"/>
      <c r="P37" s="363" t="s">
        <v>1786</v>
      </c>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row>
    <row r="38" spans="1:136" ht="36">
      <c r="A38" s="346">
        <v>27</v>
      </c>
      <c r="B38" s="351" t="s">
        <v>484</v>
      </c>
      <c r="C38" s="348">
        <f t="shared" si="1"/>
        <v>2.2</v>
      </c>
      <c r="D38" s="249">
        <v>2.2</v>
      </c>
      <c r="E38" s="249"/>
      <c r="F38" s="349"/>
      <c r="G38" s="349"/>
      <c r="H38" s="249"/>
      <c r="I38" s="351" t="s">
        <v>1114</v>
      </c>
      <c r="J38" s="249">
        <f t="shared" si="6"/>
        <v>0.94</v>
      </c>
      <c r="K38" s="249"/>
      <c r="L38" s="249"/>
      <c r="M38" s="249"/>
      <c r="N38" s="249">
        <v>0.94</v>
      </c>
      <c r="O38" s="533"/>
      <c r="P38" s="363" t="s">
        <v>1786</v>
      </c>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row>
    <row r="39" spans="1:136" ht="36">
      <c r="A39" s="346">
        <v>28</v>
      </c>
      <c r="B39" s="351" t="s">
        <v>485</v>
      </c>
      <c r="C39" s="348">
        <f t="shared" si="1"/>
        <v>0.8</v>
      </c>
      <c r="D39" s="249">
        <v>0.8</v>
      </c>
      <c r="E39" s="249"/>
      <c r="F39" s="349"/>
      <c r="G39" s="349"/>
      <c r="H39" s="249"/>
      <c r="I39" s="351" t="s">
        <v>1114</v>
      </c>
      <c r="J39" s="249">
        <f t="shared" si="6"/>
        <v>0.34</v>
      </c>
      <c r="K39" s="249"/>
      <c r="L39" s="249"/>
      <c r="M39" s="249"/>
      <c r="N39" s="249">
        <v>0.34</v>
      </c>
      <c r="O39" s="533"/>
      <c r="P39" s="363" t="s">
        <v>1786</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row>
    <row r="40" spans="1:136" ht="36">
      <c r="A40" s="346">
        <v>29</v>
      </c>
      <c r="B40" s="351" t="s">
        <v>486</v>
      </c>
      <c r="C40" s="348">
        <f t="shared" si="1"/>
        <v>1.3</v>
      </c>
      <c r="D40" s="249">
        <v>1.3</v>
      </c>
      <c r="E40" s="249"/>
      <c r="F40" s="349"/>
      <c r="G40" s="349"/>
      <c r="H40" s="249"/>
      <c r="I40" s="351" t="s">
        <v>1105</v>
      </c>
      <c r="J40" s="249">
        <f t="shared" si="6"/>
        <v>0.55</v>
      </c>
      <c r="K40" s="249"/>
      <c r="L40" s="249"/>
      <c r="M40" s="249"/>
      <c r="N40" s="249">
        <v>0.55</v>
      </c>
      <c r="O40" s="533"/>
      <c r="P40" s="363" t="s">
        <v>1786</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row>
    <row r="41" spans="1:136" ht="36">
      <c r="A41" s="346">
        <v>30</v>
      </c>
      <c r="B41" s="351" t="s">
        <v>487</v>
      </c>
      <c r="C41" s="348">
        <f t="shared" si="1"/>
        <v>0.52</v>
      </c>
      <c r="D41" s="249">
        <v>0.52</v>
      </c>
      <c r="E41" s="249"/>
      <c r="F41" s="349"/>
      <c r="G41" s="349"/>
      <c r="H41" s="249"/>
      <c r="I41" s="351" t="s">
        <v>1105</v>
      </c>
      <c r="J41" s="249">
        <f t="shared" si="6"/>
        <v>0.22</v>
      </c>
      <c r="K41" s="249"/>
      <c r="L41" s="249"/>
      <c r="M41" s="249"/>
      <c r="N41" s="249">
        <v>0.22</v>
      </c>
      <c r="O41" s="533"/>
      <c r="P41" s="363" t="s">
        <v>1786</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row>
    <row r="42" spans="1:136" ht="36">
      <c r="A42" s="346">
        <v>31</v>
      </c>
      <c r="B42" s="351" t="s">
        <v>488</v>
      </c>
      <c r="C42" s="348">
        <f t="shared" si="1"/>
        <v>0.6</v>
      </c>
      <c r="D42" s="249">
        <v>0.6</v>
      </c>
      <c r="E42" s="249"/>
      <c r="F42" s="349"/>
      <c r="G42" s="349"/>
      <c r="H42" s="249"/>
      <c r="I42" s="351" t="s">
        <v>1108</v>
      </c>
      <c r="J42" s="249">
        <f t="shared" si="6"/>
        <v>0.25</v>
      </c>
      <c r="K42" s="249"/>
      <c r="L42" s="249"/>
      <c r="M42" s="249"/>
      <c r="N42" s="249">
        <v>0.25</v>
      </c>
      <c r="O42" s="533"/>
      <c r="P42" s="363" t="s">
        <v>1786</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row>
    <row r="43" spans="1:136" ht="36">
      <c r="A43" s="346">
        <v>32</v>
      </c>
      <c r="B43" s="351" t="s">
        <v>489</v>
      </c>
      <c r="C43" s="348">
        <f t="shared" si="1"/>
        <v>0.8</v>
      </c>
      <c r="D43" s="249">
        <v>0.8</v>
      </c>
      <c r="E43" s="249"/>
      <c r="F43" s="349"/>
      <c r="G43" s="349"/>
      <c r="H43" s="249"/>
      <c r="I43" s="351" t="s">
        <v>1108</v>
      </c>
      <c r="J43" s="249">
        <f t="shared" si="6"/>
        <v>0.34</v>
      </c>
      <c r="K43" s="249"/>
      <c r="L43" s="249"/>
      <c r="M43" s="249"/>
      <c r="N43" s="249">
        <v>0.34</v>
      </c>
      <c r="O43" s="533"/>
      <c r="P43" s="363" t="s">
        <v>1786</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row>
    <row r="44" spans="1:136" ht="36">
      <c r="A44" s="346">
        <v>33</v>
      </c>
      <c r="B44" s="351" t="s">
        <v>490</v>
      </c>
      <c r="C44" s="348">
        <f t="shared" si="1"/>
        <v>0.5</v>
      </c>
      <c r="D44" s="249">
        <v>0.5</v>
      </c>
      <c r="E44" s="249"/>
      <c r="F44" s="349"/>
      <c r="G44" s="349"/>
      <c r="H44" s="249"/>
      <c r="I44" s="351" t="s">
        <v>1108</v>
      </c>
      <c r="J44" s="249">
        <f t="shared" si="6"/>
        <v>0.21</v>
      </c>
      <c r="K44" s="249"/>
      <c r="L44" s="249"/>
      <c r="M44" s="249"/>
      <c r="N44" s="249">
        <v>0.21</v>
      </c>
      <c r="O44" s="533"/>
      <c r="P44" s="363" t="s">
        <v>1786</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row>
    <row r="45" spans="1:136" ht="36">
      <c r="A45" s="346">
        <v>34</v>
      </c>
      <c r="B45" s="351" t="s">
        <v>491</v>
      </c>
      <c r="C45" s="348">
        <f t="shared" si="1"/>
        <v>0.2</v>
      </c>
      <c r="D45" s="249"/>
      <c r="E45" s="249"/>
      <c r="F45" s="349"/>
      <c r="G45" s="349"/>
      <c r="H45" s="249">
        <v>0.2</v>
      </c>
      <c r="I45" s="351" t="s">
        <v>1089</v>
      </c>
      <c r="J45" s="249">
        <f t="shared" si="2"/>
        <v>0.09</v>
      </c>
      <c r="K45" s="249"/>
      <c r="L45" s="249"/>
      <c r="M45" s="249"/>
      <c r="N45" s="249">
        <v>0.09</v>
      </c>
      <c r="O45" s="533"/>
      <c r="P45" s="363" t="s">
        <v>1786</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row>
    <row r="46" spans="1:136" ht="36">
      <c r="A46" s="346">
        <v>35</v>
      </c>
      <c r="B46" s="351" t="s">
        <v>492</v>
      </c>
      <c r="C46" s="348">
        <f t="shared" si="1"/>
        <v>3</v>
      </c>
      <c r="D46" s="249"/>
      <c r="E46" s="249"/>
      <c r="F46" s="349"/>
      <c r="G46" s="349"/>
      <c r="H46" s="249">
        <v>3</v>
      </c>
      <c r="I46" s="351" t="s">
        <v>1089</v>
      </c>
      <c r="J46" s="249">
        <f t="shared" si="2"/>
        <v>1.35</v>
      </c>
      <c r="K46" s="249"/>
      <c r="L46" s="249"/>
      <c r="M46" s="249"/>
      <c r="N46" s="249">
        <v>1.35</v>
      </c>
      <c r="O46" s="533"/>
      <c r="P46" s="363" t="s">
        <v>1786</v>
      </c>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row>
    <row r="47" spans="1:136" ht="36">
      <c r="A47" s="346">
        <v>36</v>
      </c>
      <c r="B47" s="351" t="s">
        <v>493</v>
      </c>
      <c r="C47" s="348">
        <f t="shared" si="1"/>
        <v>0.62</v>
      </c>
      <c r="D47" s="249"/>
      <c r="E47" s="249"/>
      <c r="F47" s="349"/>
      <c r="G47" s="349"/>
      <c r="H47" s="249">
        <v>0.62</v>
      </c>
      <c r="I47" s="351" t="s">
        <v>1089</v>
      </c>
      <c r="J47" s="249">
        <f t="shared" si="2"/>
        <v>0.28</v>
      </c>
      <c r="K47" s="249"/>
      <c r="L47" s="249"/>
      <c r="M47" s="249"/>
      <c r="N47" s="249">
        <v>0.28</v>
      </c>
      <c r="O47" s="533"/>
      <c r="P47" s="363" t="s">
        <v>1786</v>
      </c>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row>
    <row r="48" spans="1:136" ht="36">
      <c r="A48" s="346">
        <v>37</v>
      </c>
      <c r="B48" s="351" t="s">
        <v>1295</v>
      </c>
      <c r="C48" s="348">
        <f t="shared" si="1"/>
        <v>0.35</v>
      </c>
      <c r="D48" s="249">
        <v>0.35</v>
      </c>
      <c r="E48" s="249"/>
      <c r="F48" s="349"/>
      <c r="G48" s="349"/>
      <c r="H48" s="249"/>
      <c r="I48" s="351" t="s">
        <v>1100</v>
      </c>
      <c r="J48" s="249">
        <f t="shared" si="2"/>
        <v>0.147</v>
      </c>
      <c r="K48" s="249"/>
      <c r="L48" s="249"/>
      <c r="M48" s="249"/>
      <c r="N48" s="249">
        <f>D48*0.42</f>
        <v>0.147</v>
      </c>
      <c r="O48" s="533"/>
      <c r="P48" s="363" t="s">
        <v>1786</v>
      </c>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row>
    <row r="49" spans="1:136" ht="36">
      <c r="A49" s="346">
        <v>38</v>
      </c>
      <c r="B49" s="351" t="s">
        <v>1295</v>
      </c>
      <c r="C49" s="348">
        <f t="shared" si="1"/>
        <v>0.39</v>
      </c>
      <c r="D49" s="249">
        <v>0.39</v>
      </c>
      <c r="E49" s="249"/>
      <c r="F49" s="349"/>
      <c r="G49" s="349"/>
      <c r="H49" s="249"/>
      <c r="I49" s="351" t="s">
        <v>1100</v>
      </c>
      <c r="J49" s="249">
        <f t="shared" si="2"/>
        <v>0.1638</v>
      </c>
      <c r="K49" s="249"/>
      <c r="L49" s="249"/>
      <c r="M49" s="249"/>
      <c r="N49" s="249">
        <f>D49*0.42</f>
        <v>0.1638</v>
      </c>
      <c r="O49" s="533"/>
      <c r="P49" s="363" t="s">
        <v>1786</v>
      </c>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row>
    <row r="50" spans="1:136" ht="36">
      <c r="A50" s="346">
        <v>39</v>
      </c>
      <c r="B50" s="351" t="s">
        <v>1295</v>
      </c>
      <c r="C50" s="348">
        <f t="shared" si="1"/>
        <v>0.29</v>
      </c>
      <c r="D50" s="249">
        <v>0.29</v>
      </c>
      <c r="E50" s="249"/>
      <c r="F50" s="349"/>
      <c r="G50" s="349"/>
      <c r="H50" s="249"/>
      <c r="I50" s="351" t="s">
        <v>1100</v>
      </c>
      <c r="J50" s="249">
        <f t="shared" si="2"/>
        <v>0.12179999999999999</v>
      </c>
      <c r="K50" s="249"/>
      <c r="L50" s="249"/>
      <c r="M50" s="249"/>
      <c r="N50" s="249">
        <f>D50*0.42</f>
        <v>0.12179999999999999</v>
      </c>
      <c r="O50" s="533"/>
      <c r="P50" s="363" t="s">
        <v>1786</v>
      </c>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row>
    <row r="51" spans="1:136" ht="36">
      <c r="A51" s="346">
        <v>40</v>
      </c>
      <c r="B51" s="351" t="s">
        <v>1295</v>
      </c>
      <c r="C51" s="348">
        <f t="shared" si="1"/>
        <v>0.4</v>
      </c>
      <c r="D51" s="249">
        <v>0.4</v>
      </c>
      <c r="E51" s="249"/>
      <c r="F51" s="349"/>
      <c r="G51" s="349"/>
      <c r="H51" s="249"/>
      <c r="I51" s="351" t="s">
        <v>1100</v>
      </c>
      <c r="J51" s="249">
        <f t="shared" si="2"/>
        <v>0.168</v>
      </c>
      <c r="K51" s="249"/>
      <c r="L51" s="249"/>
      <c r="M51" s="249"/>
      <c r="N51" s="249">
        <f>D51*0.42</f>
        <v>0.168</v>
      </c>
      <c r="O51" s="533"/>
      <c r="P51" s="363" t="s">
        <v>1786</v>
      </c>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row>
    <row r="52" spans="1:136" ht="36">
      <c r="A52" s="346">
        <v>41</v>
      </c>
      <c r="B52" s="351" t="s">
        <v>1295</v>
      </c>
      <c r="C52" s="348">
        <f t="shared" si="1"/>
        <v>0.35</v>
      </c>
      <c r="D52" s="249">
        <v>0.35</v>
      </c>
      <c r="E52" s="249"/>
      <c r="F52" s="349"/>
      <c r="G52" s="349"/>
      <c r="H52" s="249"/>
      <c r="I52" s="351" t="s">
        <v>1100</v>
      </c>
      <c r="J52" s="249">
        <f t="shared" si="2"/>
        <v>0.147</v>
      </c>
      <c r="K52" s="249"/>
      <c r="L52" s="249"/>
      <c r="M52" s="249"/>
      <c r="N52" s="249">
        <f>D52*0.42</f>
        <v>0.147</v>
      </c>
      <c r="O52" s="533"/>
      <c r="P52" s="363" t="s">
        <v>1786</v>
      </c>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row>
    <row r="53" spans="1:136" ht="36">
      <c r="A53" s="346">
        <v>42</v>
      </c>
      <c r="B53" s="351" t="s">
        <v>1101</v>
      </c>
      <c r="C53" s="348">
        <f t="shared" si="1"/>
        <v>0.06</v>
      </c>
      <c r="D53" s="249"/>
      <c r="E53" s="249"/>
      <c r="F53" s="349"/>
      <c r="G53" s="349"/>
      <c r="H53" s="249">
        <v>0.06</v>
      </c>
      <c r="I53" s="351" t="s">
        <v>1100</v>
      </c>
      <c r="J53" s="249">
        <f t="shared" si="2"/>
        <v>0.0198</v>
      </c>
      <c r="K53" s="249"/>
      <c r="L53" s="249"/>
      <c r="M53" s="249"/>
      <c r="N53" s="249">
        <f>H53*0.33</f>
        <v>0.0198</v>
      </c>
      <c r="O53" s="533"/>
      <c r="P53" s="363" t="s">
        <v>1786</v>
      </c>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row>
    <row r="54" spans="1:136" ht="36">
      <c r="A54" s="346">
        <v>43</v>
      </c>
      <c r="B54" s="351" t="s">
        <v>404</v>
      </c>
      <c r="C54" s="348">
        <f t="shared" si="1"/>
        <v>0.15</v>
      </c>
      <c r="D54" s="249"/>
      <c r="E54" s="249"/>
      <c r="F54" s="349"/>
      <c r="G54" s="349"/>
      <c r="H54" s="249">
        <v>0.15</v>
      </c>
      <c r="I54" s="351" t="s">
        <v>1098</v>
      </c>
      <c r="J54" s="249">
        <f t="shared" si="2"/>
        <v>0.08</v>
      </c>
      <c r="K54" s="249"/>
      <c r="L54" s="249"/>
      <c r="M54" s="249"/>
      <c r="N54" s="249">
        <v>0.08</v>
      </c>
      <c r="O54" s="533"/>
      <c r="P54" s="363" t="s">
        <v>1786</v>
      </c>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row>
    <row r="55" spans="1:136" ht="36">
      <c r="A55" s="346">
        <v>44</v>
      </c>
      <c r="B55" s="354" t="s">
        <v>1296</v>
      </c>
      <c r="C55" s="348">
        <f t="shared" si="1"/>
        <v>0.5</v>
      </c>
      <c r="D55" s="348">
        <v>0.5</v>
      </c>
      <c r="E55" s="249"/>
      <c r="F55" s="349"/>
      <c r="G55" s="349"/>
      <c r="H55" s="249"/>
      <c r="I55" s="351" t="s">
        <v>1116</v>
      </c>
      <c r="J55" s="249">
        <f t="shared" si="2"/>
        <v>0.23</v>
      </c>
      <c r="K55" s="249"/>
      <c r="L55" s="249"/>
      <c r="M55" s="249"/>
      <c r="N55" s="249">
        <v>0.23</v>
      </c>
      <c r="O55" s="533"/>
      <c r="P55" s="363" t="s">
        <v>1786</v>
      </c>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row>
    <row r="56" spans="1:136" ht="36">
      <c r="A56" s="346">
        <v>45</v>
      </c>
      <c r="B56" s="354" t="s">
        <v>1297</v>
      </c>
      <c r="C56" s="348">
        <f t="shared" si="1"/>
        <v>0.03</v>
      </c>
      <c r="D56" s="348"/>
      <c r="E56" s="249"/>
      <c r="F56" s="349"/>
      <c r="G56" s="349"/>
      <c r="H56" s="249">
        <v>0.03</v>
      </c>
      <c r="I56" s="351" t="s">
        <v>1116</v>
      </c>
      <c r="J56" s="249">
        <f t="shared" si="2"/>
        <v>0.01</v>
      </c>
      <c r="K56" s="249"/>
      <c r="L56" s="249"/>
      <c r="M56" s="249"/>
      <c r="N56" s="249">
        <v>0.01</v>
      </c>
      <c r="O56" s="533"/>
      <c r="P56" s="363" t="s">
        <v>1786</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row>
    <row r="57" spans="1:136" ht="36">
      <c r="A57" s="346">
        <v>46</v>
      </c>
      <c r="B57" s="354" t="s">
        <v>1298</v>
      </c>
      <c r="C57" s="348">
        <f t="shared" si="1"/>
        <v>0.03</v>
      </c>
      <c r="D57" s="348">
        <v>0.03</v>
      </c>
      <c r="E57" s="249"/>
      <c r="F57" s="349"/>
      <c r="G57" s="349"/>
      <c r="H57" s="249"/>
      <c r="I57" s="351" t="s">
        <v>1116</v>
      </c>
      <c r="J57" s="249">
        <f t="shared" si="2"/>
        <v>0.01</v>
      </c>
      <c r="K57" s="249"/>
      <c r="L57" s="249"/>
      <c r="M57" s="249"/>
      <c r="N57" s="249">
        <v>0.01</v>
      </c>
      <c r="O57" s="533"/>
      <c r="P57" s="363" t="s">
        <v>1786</v>
      </c>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row>
    <row r="58" spans="1:136" ht="36">
      <c r="A58" s="346">
        <v>47</v>
      </c>
      <c r="B58" s="354" t="s">
        <v>1299</v>
      </c>
      <c r="C58" s="348">
        <f t="shared" si="1"/>
        <v>0.5</v>
      </c>
      <c r="D58" s="348"/>
      <c r="E58" s="249"/>
      <c r="F58" s="349"/>
      <c r="G58" s="349"/>
      <c r="H58" s="249">
        <v>0.5</v>
      </c>
      <c r="I58" s="351" t="s">
        <v>1116</v>
      </c>
      <c r="J58" s="249">
        <f t="shared" si="2"/>
        <v>0.23</v>
      </c>
      <c r="K58" s="249"/>
      <c r="L58" s="249"/>
      <c r="M58" s="249"/>
      <c r="N58" s="249">
        <v>0.23</v>
      </c>
      <c r="O58" s="533"/>
      <c r="P58" s="363" t="s">
        <v>1786</v>
      </c>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row>
    <row r="59" spans="1:136" ht="36">
      <c r="A59" s="346">
        <v>48</v>
      </c>
      <c r="B59" s="354" t="s">
        <v>1094</v>
      </c>
      <c r="C59" s="348">
        <f t="shared" si="1"/>
        <v>0.08</v>
      </c>
      <c r="D59" s="348"/>
      <c r="E59" s="249"/>
      <c r="F59" s="349"/>
      <c r="G59" s="349"/>
      <c r="H59" s="249">
        <v>0.08</v>
      </c>
      <c r="I59" s="351" t="s">
        <v>1116</v>
      </c>
      <c r="J59" s="249">
        <f t="shared" si="2"/>
        <v>0.04</v>
      </c>
      <c r="K59" s="249"/>
      <c r="L59" s="249"/>
      <c r="M59" s="249"/>
      <c r="N59" s="249">
        <v>0.04</v>
      </c>
      <c r="O59" s="533"/>
      <c r="P59" s="363" t="s">
        <v>1786</v>
      </c>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row>
    <row r="60" spans="1:136" ht="36">
      <c r="A60" s="346">
        <v>49</v>
      </c>
      <c r="B60" s="354" t="s">
        <v>1300</v>
      </c>
      <c r="C60" s="348">
        <f t="shared" si="1"/>
        <v>0.04</v>
      </c>
      <c r="D60" s="348"/>
      <c r="E60" s="249"/>
      <c r="F60" s="349"/>
      <c r="G60" s="349"/>
      <c r="H60" s="249">
        <v>0.04</v>
      </c>
      <c r="I60" s="351" t="s">
        <v>1116</v>
      </c>
      <c r="J60" s="249">
        <f t="shared" si="2"/>
        <v>0.02</v>
      </c>
      <c r="K60" s="249"/>
      <c r="L60" s="249"/>
      <c r="M60" s="249"/>
      <c r="N60" s="249">
        <v>0.02</v>
      </c>
      <c r="O60" s="533"/>
      <c r="P60" s="363" t="s">
        <v>1786</v>
      </c>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row>
    <row r="61" spans="1:136" ht="36">
      <c r="A61" s="346">
        <v>50</v>
      </c>
      <c r="B61" s="354" t="s">
        <v>1298</v>
      </c>
      <c r="C61" s="348">
        <f t="shared" si="1"/>
        <v>0.04</v>
      </c>
      <c r="D61" s="348"/>
      <c r="E61" s="249"/>
      <c r="F61" s="349"/>
      <c r="G61" s="349"/>
      <c r="H61" s="249">
        <v>0.04</v>
      </c>
      <c r="I61" s="351" t="s">
        <v>1116</v>
      </c>
      <c r="J61" s="249">
        <f t="shared" si="2"/>
        <v>0.02</v>
      </c>
      <c r="K61" s="249"/>
      <c r="L61" s="249"/>
      <c r="M61" s="249"/>
      <c r="N61" s="249">
        <v>0.02</v>
      </c>
      <c r="O61" s="533"/>
      <c r="P61" s="363" t="s">
        <v>1786</v>
      </c>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row>
    <row r="62" spans="1:136" ht="36">
      <c r="A62" s="346">
        <v>51</v>
      </c>
      <c r="B62" s="354" t="s">
        <v>404</v>
      </c>
      <c r="C62" s="348">
        <f t="shared" si="1"/>
        <v>0.27</v>
      </c>
      <c r="D62" s="348">
        <v>0.27</v>
      </c>
      <c r="E62" s="249"/>
      <c r="F62" s="349"/>
      <c r="G62" s="349"/>
      <c r="H62" s="249"/>
      <c r="I62" s="351" t="s">
        <v>1093</v>
      </c>
      <c r="J62" s="249">
        <f t="shared" si="2"/>
        <v>0.12150000000000001</v>
      </c>
      <c r="K62" s="249"/>
      <c r="L62" s="249"/>
      <c r="M62" s="249"/>
      <c r="N62" s="249">
        <f>D62*0.45</f>
        <v>0.12150000000000001</v>
      </c>
      <c r="O62" s="533"/>
      <c r="P62" s="363" t="s">
        <v>1786</v>
      </c>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row>
    <row r="63" spans="1:136" ht="36">
      <c r="A63" s="346">
        <v>52</v>
      </c>
      <c r="B63" s="354" t="s">
        <v>1095</v>
      </c>
      <c r="C63" s="348">
        <f t="shared" si="1"/>
        <v>0.27</v>
      </c>
      <c r="D63" s="348">
        <v>0.27</v>
      </c>
      <c r="E63" s="249"/>
      <c r="F63" s="349"/>
      <c r="G63" s="349"/>
      <c r="H63" s="249"/>
      <c r="I63" s="351" t="s">
        <v>1093</v>
      </c>
      <c r="J63" s="249">
        <f t="shared" si="2"/>
        <v>0.12150000000000001</v>
      </c>
      <c r="K63" s="249"/>
      <c r="L63" s="249"/>
      <c r="M63" s="249"/>
      <c r="N63" s="249">
        <f>D63*0.45</f>
        <v>0.12150000000000001</v>
      </c>
      <c r="O63" s="533"/>
      <c r="P63" s="363" t="s">
        <v>1786</v>
      </c>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row>
    <row r="64" spans="1:136" ht="36">
      <c r="A64" s="346">
        <v>53</v>
      </c>
      <c r="B64" s="354" t="s">
        <v>494</v>
      </c>
      <c r="C64" s="348">
        <f t="shared" si="1"/>
        <v>2.38</v>
      </c>
      <c r="D64" s="348">
        <v>2.38</v>
      </c>
      <c r="E64" s="249"/>
      <c r="F64" s="349"/>
      <c r="G64" s="349"/>
      <c r="H64" s="249"/>
      <c r="I64" s="351" t="s">
        <v>1093</v>
      </c>
      <c r="J64" s="249">
        <f aca="true" t="shared" si="7" ref="J64:J111">K64+L64+M64+N64+O64</f>
        <v>1.071</v>
      </c>
      <c r="K64" s="249"/>
      <c r="L64" s="249"/>
      <c r="M64" s="249"/>
      <c r="N64" s="249">
        <f>D64*0.45</f>
        <v>1.071</v>
      </c>
      <c r="O64" s="533"/>
      <c r="P64" s="363" t="s">
        <v>1786</v>
      </c>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row>
    <row r="65" spans="1:136" ht="36">
      <c r="A65" s="346">
        <v>54</v>
      </c>
      <c r="B65" s="354" t="s">
        <v>1305</v>
      </c>
      <c r="C65" s="348">
        <f t="shared" si="1"/>
        <v>0.78</v>
      </c>
      <c r="D65" s="348"/>
      <c r="E65" s="249"/>
      <c r="F65" s="349"/>
      <c r="G65" s="349"/>
      <c r="H65" s="249">
        <v>0.78</v>
      </c>
      <c r="I65" s="351" t="s">
        <v>1113</v>
      </c>
      <c r="J65" s="249">
        <f t="shared" si="7"/>
        <v>0.35100000000000003</v>
      </c>
      <c r="K65" s="249"/>
      <c r="L65" s="249"/>
      <c r="M65" s="249"/>
      <c r="N65" s="249">
        <f>H65*0.45</f>
        <v>0.35100000000000003</v>
      </c>
      <c r="O65" s="533"/>
      <c r="P65" s="363" t="s">
        <v>1786</v>
      </c>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row>
    <row r="66" spans="1:136" ht="36">
      <c r="A66" s="346">
        <v>55</v>
      </c>
      <c r="B66" s="354" t="s">
        <v>495</v>
      </c>
      <c r="C66" s="348">
        <f t="shared" si="1"/>
        <v>0.015</v>
      </c>
      <c r="D66" s="348"/>
      <c r="E66" s="249"/>
      <c r="F66" s="349"/>
      <c r="G66" s="349"/>
      <c r="H66" s="249">
        <v>0.015</v>
      </c>
      <c r="I66" s="351" t="s">
        <v>1113</v>
      </c>
      <c r="J66" s="249">
        <f t="shared" si="7"/>
        <v>0.00675</v>
      </c>
      <c r="K66" s="249"/>
      <c r="L66" s="249"/>
      <c r="M66" s="249"/>
      <c r="N66" s="249">
        <f>H66*0.45</f>
        <v>0.00675</v>
      </c>
      <c r="O66" s="533"/>
      <c r="P66" s="363" t="s">
        <v>1786</v>
      </c>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row>
    <row r="67" spans="1:16" ht="36">
      <c r="A67" s="346">
        <v>56</v>
      </c>
      <c r="B67" s="354" t="s">
        <v>1306</v>
      </c>
      <c r="C67" s="348">
        <f t="shared" si="1"/>
        <v>0.025</v>
      </c>
      <c r="D67" s="348"/>
      <c r="E67" s="249"/>
      <c r="F67" s="349"/>
      <c r="G67" s="349"/>
      <c r="H67" s="249">
        <v>0.025</v>
      </c>
      <c r="I67" s="351" t="s">
        <v>1113</v>
      </c>
      <c r="J67" s="249">
        <f t="shared" si="7"/>
        <v>0.011250000000000001</v>
      </c>
      <c r="K67" s="249"/>
      <c r="L67" s="249"/>
      <c r="M67" s="249"/>
      <c r="N67" s="249">
        <f>H67*0.45</f>
        <v>0.011250000000000001</v>
      </c>
      <c r="O67" s="533"/>
      <c r="P67" s="363" t="s">
        <v>1786</v>
      </c>
    </row>
    <row r="68" spans="1:16" ht="36">
      <c r="A68" s="346">
        <v>57</v>
      </c>
      <c r="B68" s="354" t="s">
        <v>496</v>
      </c>
      <c r="C68" s="348">
        <f t="shared" si="1"/>
        <v>0.018</v>
      </c>
      <c r="D68" s="348"/>
      <c r="E68" s="249"/>
      <c r="F68" s="349"/>
      <c r="G68" s="349"/>
      <c r="H68" s="249">
        <v>0.018</v>
      </c>
      <c r="I68" s="351" t="s">
        <v>1113</v>
      </c>
      <c r="J68" s="249">
        <f t="shared" si="7"/>
        <v>0.0081</v>
      </c>
      <c r="K68" s="249"/>
      <c r="L68" s="249"/>
      <c r="M68" s="249"/>
      <c r="N68" s="249">
        <f>H68*0.45</f>
        <v>0.0081</v>
      </c>
      <c r="O68" s="533"/>
      <c r="P68" s="363" t="s">
        <v>1786</v>
      </c>
    </row>
    <row r="69" spans="1:16" ht="36">
      <c r="A69" s="346">
        <v>58</v>
      </c>
      <c r="B69" s="354" t="s">
        <v>1307</v>
      </c>
      <c r="C69" s="348">
        <f aca="true" t="shared" si="8" ref="C69:C125">D69+E69+G69+H69</f>
        <v>0.25</v>
      </c>
      <c r="D69" s="348">
        <v>0.25</v>
      </c>
      <c r="E69" s="249"/>
      <c r="F69" s="349"/>
      <c r="G69" s="349"/>
      <c r="H69" s="249"/>
      <c r="I69" s="351" t="s">
        <v>1109</v>
      </c>
      <c r="J69" s="249">
        <f t="shared" si="7"/>
        <v>0.1</v>
      </c>
      <c r="K69" s="249"/>
      <c r="L69" s="249"/>
      <c r="M69" s="249"/>
      <c r="N69" s="249">
        <v>0.1</v>
      </c>
      <c r="O69" s="533"/>
      <c r="P69" s="363" t="s">
        <v>1786</v>
      </c>
    </row>
    <row r="70" spans="1:16" ht="36">
      <c r="A70" s="346">
        <v>59</v>
      </c>
      <c r="B70" s="354" t="s">
        <v>1308</v>
      </c>
      <c r="C70" s="348">
        <f t="shared" si="8"/>
        <v>1.5</v>
      </c>
      <c r="D70" s="348">
        <v>1.5</v>
      </c>
      <c r="E70" s="249"/>
      <c r="F70" s="349"/>
      <c r="G70" s="349"/>
      <c r="H70" s="249"/>
      <c r="I70" s="351" t="s">
        <v>1109</v>
      </c>
      <c r="J70" s="249">
        <f t="shared" si="7"/>
        <v>0.67</v>
      </c>
      <c r="K70" s="249"/>
      <c r="L70" s="249"/>
      <c r="M70" s="249"/>
      <c r="N70" s="249">
        <v>0.67</v>
      </c>
      <c r="O70" s="533"/>
      <c r="P70" s="363" t="s">
        <v>1786</v>
      </c>
    </row>
    <row r="71" spans="1:16" ht="36">
      <c r="A71" s="346">
        <v>60</v>
      </c>
      <c r="B71" s="351" t="s">
        <v>497</v>
      </c>
      <c r="C71" s="348">
        <f t="shared" si="8"/>
        <v>1.23</v>
      </c>
      <c r="D71" s="348">
        <v>1.23</v>
      </c>
      <c r="E71" s="249"/>
      <c r="F71" s="349"/>
      <c r="G71" s="349"/>
      <c r="H71" s="249"/>
      <c r="I71" s="351" t="s">
        <v>1108</v>
      </c>
      <c r="J71" s="249">
        <f t="shared" si="7"/>
        <v>0.52</v>
      </c>
      <c r="K71" s="249"/>
      <c r="L71" s="249"/>
      <c r="M71" s="249"/>
      <c r="N71" s="249">
        <v>0.52</v>
      </c>
      <c r="O71" s="249"/>
      <c r="P71" s="363" t="s">
        <v>1786</v>
      </c>
    </row>
    <row r="72" spans="1:16" ht="36">
      <c r="A72" s="346">
        <v>61</v>
      </c>
      <c r="B72" s="351" t="s">
        <v>1309</v>
      </c>
      <c r="C72" s="348">
        <f t="shared" si="8"/>
        <v>0.11</v>
      </c>
      <c r="D72" s="348"/>
      <c r="E72" s="249"/>
      <c r="F72" s="349"/>
      <c r="G72" s="349"/>
      <c r="H72" s="249">
        <v>0.11</v>
      </c>
      <c r="I72" s="351" t="s">
        <v>1091</v>
      </c>
      <c r="J72" s="249">
        <f t="shared" si="7"/>
        <v>0.039599999999999996</v>
      </c>
      <c r="K72" s="249"/>
      <c r="L72" s="249"/>
      <c r="M72" s="249"/>
      <c r="N72" s="249">
        <f>H72*0.36</f>
        <v>0.039599999999999996</v>
      </c>
      <c r="O72" s="249"/>
      <c r="P72" s="363" t="s">
        <v>1786</v>
      </c>
    </row>
    <row r="73" spans="1:16" ht="36">
      <c r="A73" s="346">
        <v>62</v>
      </c>
      <c r="B73" s="351" t="s">
        <v>1309</v>
      </c>
      <c r="C73" s="348">
        <f t="shared" si="8"/>
        <v>0.17</v>
      </c>
      <c r="D73" s="348"/>
      <c r="E73" s="249"/>
      <c r="F73" s="349"/>
      <c r="G73" s="349"/>
      <c r="H73" s="249">
        <v>0.17</v>
      </c>
      <c r="I73" s="351" t="s">
        <v>1091</v>
      </c>
      <c r="J73" s="249">
        <f t="shared" si="7"/>
        <v>0.061200000000000004</v>
      </c>
      <c r="K73" s="249"/>
      <c r="L73" s="249"/>
      <c r="M73" s="249"/>
      <c r="N73" s="249">
        <f>H73*0.36</f>
        <v>0.061200000000000004</v>
      </c>
      <c r="O73" s="249"/>
      <c r="P73" s="363" t="s">
        <v>1786</v>
      </c>
    </row>
    <row r="74" spans="1:16" ht="36">
      <c r="A74" s="346">
        <v>63</v>
      </c>
      <c r="B74" s="355" t="s">
        <v>1301</v>
      </c>
      <c r="C74" s="348">
        <f t="shared" si="8"/>
        <v>0.66</v>
      </c>
      <c r="D74" s="356"/>
      <c r="E74" s="249"/>
      <c r="F74" s="349"/>
      <c r="G74" s="349"/>
      <c r="H74" s="249">
        <v>0.66</v>
      </c>
      <c r="I74" s="351" t="s">
        <v>1088</v>
      </c>
      <c r="J74" s="249">
        <f t="shared" si="7"/>
        <v>0.23</v>
      </c>
      <c r="K74" s="249"/>
      <c r="L74" s="249"/>
      <c r="M74" s="249"/>
      <c r="N74" s="249">
        <v>0.23</v>
      </c>
      <c r="O74" s="249"/>
      <c r="P74" s="363" t="s">
        <v>1786</v>
      </c>
    </row>
    <row r="75" spans="1:16" ht="36">
      <c r="A75" s="346">
        <v>64</v>
      </c>
      <c r="B75" s="355" t="s">
        <v>1302</v>
      </c>
      <c r="C75" s="348">
        <f t="shared" si="8"/>
        <v>0.5</v>
      </c>
      <c r="D75" s="356"/>
      <c r="E75" s="249"/>
      <c r="F75" s="349"/>
      <c r="G75" s="349"/>
      <c r="H75" s="249">
        <v>0.5</v>
      </c>
      <c r="I75" s="347" t="s">
        <v>1112</v>
      </c>
      <c r="J75" s="249">
        <f t="shared" si="7"/>
        <v>0.2</v>
      </c>
      <c r="K75" s="249"/>
      <c r="L75" s="249"/>
      <c r="M75" s="249"/>
      <c r="N75" s="249">
        <v>0.2</v>
      </c>
      <c r="O75" s="249"/>
      <c r="P75" s="363" t="s">
        <v>1786</v>
      </c>
    </row>
    <row r="76" spans="1:16" ht="36">
      <c r="A76" s="346">
        <v>65</v>
      </c>
      <c r="B76" s="355" t="s">
        <v>498</v>
      </c>
      <c r="C76" s="348">
        <f t="shared" si="8"/>
        <v>0.08</v>
      </c>
      <c r="D76" s="356">
        <v>0.08</v>
      </c>
      <c r="E76" s="249"/>
      <c r="F76" s="349"/>
      <c r="G76" s="349"/>
      <c r="H76" s="249"/>
      <c r="I76" s="347" t="s">
        <v>1112</v>
      </c>
      <c r="J76" s="249">
        <f t="shared" si="7"/>
        <v>0.05</v>
      </c>
      <c r="K76" s="249"/>
      <c r="L76" s="249"/>
      <c r="M76" s="249"/>
      <c r="N76" s="249">
        <v>0.05</v>
      </c>
      <c r="O76" s="249"/>
      <c r="P76" s="363" t="s">
        <v>1786</v>
      </c>
    </row>
    <row r="77" spans="1:16" ht="36">
      <c r="A77" s="346">
        <v>66</v>
      </c>
      <c r="B77" s="355" t="s">
        <v>1303</v>
      </c>
      <c r="C77" s="348">
        <f t="shared" si="8"/>
        <v>0.1</v>
      </c>
      <c r="D77" s="349">
        <v>0.1</v>
      </c>
      <c r="E77" s="249"/>
      <c r="F77" s="249"/>
      <c r="G77" s="249"/>
      <c r="H77" s="249"/>
      <c r="I77" s="351" t="s">
        <v>1090</v>
      </c>
      <c r="J77" s="249">
        <f t="shared" si="7"/>
        <v>0.04</v>
      </c>
      <c r="K77" s="249"/>
      <c r="L77" s="249"/>
      <c r="M77" s="249"/>
      <c r="N77" s="249">
        <v>0.04</v>
      </c>
      <c r="O77" s="249"/>
      <c r="P77" s="363" t="s">
        <v>1786</v>
      </c>
    </row>
    <row r="78" spans="1:136" s="535" customFormat="1" ht="22.5" customHeight="1">
      <c r="A78" s="357" t="s">
        <v>132</v>
      </c>
      <c r="B78" s="358" t="s">
        <v>135</v>
      </c>
      <c r="C78" s="353">
        <f>SUM(C79:C91)</f>
        <v>23.34</v>
      </c>
      <c r="D78" s="353">
        <f aca="true" t="shared" si="9" ref="D78:O78">SUM(D79:D91)</f>
        <v>0.87</v>
      </c>
      <c r="E78" s="353">
        <f t="shared" si="9"/>
        <v>1.5</v>
      </c>
      <c r="F78" s="353">
        <f t="shared" si="9"/>
        <v>0</v>
      </c>
      <c r="G78" s="353">
        <f t="shared" si="9"/>
        <v>0</v>
      </c>
      <c r="H78" s="353">
        <f t="shared" si="9"/>
        <v>20.97</v>
      </c>
      <c r="I78" s="358"/>
      <c r="J78" s="353">
        <f t="shared" si="9"/>
        <v>6.878299999999999</v>
      </c>
      <c r="K78" s="353">
        <f t="shared" si="9"/>
        <v>0</v>
      </c>
      <c r="L78" s="353">
        <f t="shared" si="9"/>
        <v>0.53</v>
      </c>
      <c r="M78" s="353">
        <f t="shared" si="9"/>
        <v>0</v>
      </c>
      <c r="N78" s="353">
        <f t="shared" si="9"/>
        <v>6.348299999999999</v>
      </c>
      <c r="O78" s="353">
        <f t="shared" si="9"/>
        <v>0</v>
      </c>
      <c r="P78" s="25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4"/>
      <c r="AY78" s="534"/>
      <c r="AZ78" s="534"/>
      <c r="BA78" s="534"/>
      <c r="BB78" s="534"/>
      <c r="BC78" s="534"/>
      <c r="BD78" s="534"/>
      <c r="BE78" s="534"/>
      <c r="BF78" s="534"/>
      <c r="BG78" s="534"/>
      <c r="BH78" s="534"/>
      <c r="BI78" s="534"/>
      <c r="BJ78" s="534"/>
      <c r="BK78" s="534"/>
      <c r="BL78" s="534"/>
      <c r="BM78" s="534"/>
      <c r="BN78" s="534"/>
      <c r="BO78" s="534"/>
      <c r="BP78" s="534"/>
      <c r="BQ78" s="534"/>
      <c r="BR78" s="534"/>
      <c r="BS78" s="534"/>
      <c r="BT78" s="534"/>
      <c r="BU78" s="534"/>
      <c r="BV78" s="534"/>
      <c r="BW78" s="534"/>
      <c r="BX78" s="534"/>
      <c r="BY78" s="534"/>
      <c r="BZ78" s="534"/>
      <c r="CA78" s="534"/>
      <c r="CB78" s="534"/>
      <c r="CC78" s="534"/>
      <c r="CD78" s="534"/>
      <c r="CE78" s="534"/>
      <c r="CF78" s="534"/>
      <c r="CG78" s="534"/>
      <c r="CH78" s="534"/>
      <c r="CI78" s="534"/>
      <c r="CJ78" s="534"/>
      <c r="CK78" s="534"/>
      <c r="CL78" s="534"/>
      <c r="CM78" s="534"/>
      <c r="CN78" s="534"/>
      <c r="CO78" s="534"/>
      <c r="CP78" s="534"/>
      <c r="CQ78" s="534"/>
      <c r="CR78" s="534"/>
      <c r="CS78" s="534"/>
      <c r="CT78" s="534"/>
      <c r="CU78" s="534"/>
      <c r="CV78" s="534"/>
      <c r="CW78" s="534"/>
      <c r="CX78" s="534"/>
      <c r="CY78" s="534"/>
      <c r="CZ78" s="534"/>
      <c r="DA78" s="534"/>
      <c r="DB78" s="534"/>
      <c r="DC78" s="534"/>
      <c r="DD78" s="534"/>
      <c r="DE78" s="534"/>
      <c r="DF78" s="534"/>
      <c r="DG78" s="534"/>
      <c r="DH78" s="534"/>
      <c r="DI78" s="534"/>
      <c r="DJ78" s="534"/>
      <c r="DK78" s="534"/>
      <c r="DL78" s="534"/>
      <c r="DM78" s="534"/>
      <c r="DN78" s="534"/>
      <c r="DO78" s="534"/>
      <c r="DP78" s="534"/>
      <c r="DQ78" s="534"/>
      <c r="DR78" s="534"/>
      <c r="DS78" s="534"/>
      <c r="DT78" s="534"/>
      <c r="DU78" s="534"/>
      <c r="DV78" s="534"/>
      <c r="DW78" s="534"/>
      <c r="DX78" s="534"/>
      <c r="DY78" s="534"/>
      <c r="DZ78" s="534"/>
      <c r="EA78" s="534"/>
      <c r="EB78" s="534"/>
      <c r="EC78" s="534"/>
      <c r="ED78" s="534"/>
      <c r="EE78" s="534"/>
      <c r="EF78" s="534"/>
    </row>
    <row r="79" spans="1:16" ht="22.5" customHeight="1">
      <c r="A79" s="346">
        <v>67</v>
      </c>
      <c r="B79" s="347" t="s">
        <v>499</v>
      </c>
      <c r="C79" s="348">
        <f t="shared" si="8"/>
        <v>0.30000000000000004</v>
      </c>
      <c r="D79" s="348">
        <v>0.1</v>
      </c>
      <c r="E79" s="249"/>
      <c r="F79" s="349"/>
      <c r="G79" s="349"/>
      <c r="H79" s="249">
        <v>0.2</v>
      </c>
      <c r="I79" s="347" t="s">
        <v>1092</v>
      </c>
      <c r="J79" s="249">
        <f t="shared" si="7"/>
        <v>0.11</v>
      </c>
      <c r="K79" s="249"/>
      <c r="L79" s="249">
        <v>0.11</v>
      </c>
      <c r="M79" s="249"/>
      <c r="N79" s="249"/>
      <c r="O79" s="249"/>
      <c r="P79" s="257"/>
    </row>
    <row r="80" spans="1:16" ht="22.5" customHeight="1">
      <c r="A80" s="346">
        <v>68</v>
      </c>
      <c r="B80" s="347" t="s">
        <v>60</v>
      </c>
      <c r="C80" s="348">
        <f t="shared" si="8"/>
        <v>1.5</v>
      </c>
      <c r="D80" s="356"/>
      <c r="E80" s="249">
        <v>1.5</v>
      </c>
      <c r="F80" s="349"/>
      <c r="G80" s="349"/>
      <c r="H80" s="249"/>
      <c r="I80" s="347" t="s">
        <v>1102</v>
      </c>
      <c r="J80" s="249">
        <f t="shared" si="7"/>
        <v>0.18</v>
      </c>
      <c r="K80" s="249"/>
      <c r="L80" s="249">
        <v>0.18</v>
      </c>
      <c r="M80" s="249"/>
      <c r="N80" s="249"/>
      <c r="O80" s="249"/>
      <c r="P80" s="257"/>
    </row>
    <row r="81" spans="1:16" ht="22.5" customHeight="1">
      <c r="A81" s="346">
        <v>69</v>
      </c>
      <c r="B81" s="347" t="s">
        <v>1310</v>
      </c>
      <c r="C81" s="348">
        <f t="shared" si="8"/>
        <v>0.25</v>
      </c>
      <c r="D81" s="356"/>
      <c r="E81" s="249"/>
      <c r="F81" s="349"/>
      <c r="G81" s="349"/>
      <c r="H81" s="249">
        <v>0.25</v>
      </c>
      <c r="I81" s="351" t="s">
        <v>1090</v>
      </c>
      <c r="J81" s="249">
        <f t="shared" si="7"/>
        <v>0.105</v>
      </c>
      <c r="K81" s="249"/>
      <c r="L81" s="249"/>
      <c r="M81" s="249"/>
      <c r="N81" s="249">
        <f>H81*0.42</f>
        <v>0.105</v>
      </c>
      <c r="O81" s="249"/>
      <c r="P81" s="257"/>
    </row>
    <row r="82" spans="1:16" ht="22.5" customHeight="1">
      <c r="A82" s="346">
        <v>70</v>
      </c>
      <c r="B82" s="347" t="s">
        <v>500</v>
      </c>
      <c r="C82" s="348">
        <f t="shared" si="8"/>
        <v>0.25</v>
      </c>
      <c r="D82" s="356"/>
      <c r="E82" s="249"/>
      <c r="F82" s="349"/>
      <c r="G82" s="349"/>
      <c r="H82" s="249">
        <v>0.25</v>
      </c>
      <c r="I82" s="351" t="s">
        <v>1090</v>
      </c>
      <c r="J82" s="249">
        <f t="shared" si="7"/>
        <v>0.105</v>
      </c>
      <c r="K82" s="249"/>
      <c r="L82" s="249"/>
      <c r="M82" s="249"/>
      <c r="N82" s="249">
        <f>H82*0.42</f>
        <v>0.105</v>
      </c>
      <c r="O82" s="249"/>
      <c r="P82" s="257"/>
    </row>
    <row r="83" spans="1:16" ht="22.5" customHeight="1">
      <c r="A83" s="346">
        <v>71</v>
      </c>
      <c r="B83" s="347" t="s">
        <v>1311</v>
      </c>
      <c r="C83" s="348">
        <f t="shared" si="8"/>
        <v>1.8</v>
      </c>
      <c r="D83" s="356"/>
      <c r="E83" s="249"/>
      <c r="F83" s="349"/>
      <c r="G83" s="349"/>
      <c r="H83" s="249">
        <v>1.8</v>
      </c>
      <c r="I83" s="347" t="s">
        <v>1097</v>
      </c>
      <c r="J83" s="249">
        <f t="shared" si="7"/>
        <v>0.756</v>
      </c>
      <c r="K83" s="249"/>
      <c r="L83" s="249"/>
      <c r="M83" s="249"/>
      <c r="N83" s="249">
        <f>H83*0.42</f>
        <v>0.756</v>
      </c>
      <c r="O83" s="249"/>
      <c r="P83" s="257"/>
    </row>
    <row r="84" spans="1:16" ht="38.25">
      <c r="A84" s="346">
        <v>72</v>
      </c>
      <c r="B84" s="347" t="s">
        <v>57</v>
      </c>
      <c r="C84" s="348">
        <f t="shared" si="8"/>
        <v>6</v>
      </c>
      <c r="D84" s="356"/>
      <c r="E84" s="249"/>
      <c r="F84" s="349"/>
      <c r="G84" s="349"/>
      <c r="H84" s="249">
        <v>6</v>
      </c>
      <c r="I84" s="351" t="s">
        <v>1108</v>
      </c>
      <c r="J84" s="249">
        <f t="shared" si="7"/>
        <v>2.52</v>
      </c>
      <c r="K84" s="249"/>
      <c r="L84" s="249"/>
      <c r="M84" s="249"/>
      <c r="N84" s="249">
        <f>H84*0.42</f>
        <v>2.52</v>
      </c>
      <c r="O84" s="249"/>
      <c r="P84" s="364" t="s">
        <v>1787</v>
      </c>
    </row>
    <row r="85" spans="1:16" ht="36">
      <c r="A85" s="346">
        <v>73</v>
      </c>
      <c r="B85" s="347" t="s">
        <v>501</v>
      </c>
      <c r="C85" s="348">
        <f t="shared" si="8"/>
        <v>3.54</v>
      </c>
      <c r="D85" s="356"/>
      <c r="E85" s="249"/>
      <c r="F85" s="349"/>
      <c r="G85" s="349"/>
      <c r="H85" s="249">
        <v>3.54</v>
      </c>
      <c r="I85" s="351" t="s">
        <v>1090</v>
      </c>
      <c r="J85" s="249">
        <f t="shared" si="7"/>
        <v>1.2744</v>
      </c>
      <c r="K85" s="249"/>
      <c r="L85" s="249"/>
      <c r="M85" s="249"/>
      <c r="N85" s="249">
        <f>H85*0.36</f>
        <v>1.2744</v>
      </c>
      <c r="O85" s="249"/>
      <c r="P85" s="363" t="s">
        <v>1789</v>
      </c>
    </row>
    <row r="86" spans="1:16" ht="36">
      <c r="A86" s="346">
        <v>74</v>
      </c>
      <c r="B86" s="347" t="s">
        <v>502</v>
      </c>
      <c r="C86" s="348">
        <f t="shared" si="8"/>
        <v>2.65</v>
      </c>
      <c r="D86" s="356"/>
      <c r="E86" s="249"/>
      <c r="F86" s="349"/>
      <c r="G86" s="349"/>
      <c r="H86" s="249">
        <v>2.65</v>
      </c>
      <c r="I86" s="347" t="s">
        <v>1097</v>
      </c>
      <c r="J86" s="249">
        <f t="shared" si="7"/>
        <v>0.8745</v>
      </c>
      <c r="K86" s="249"/>
      <c r="L86" s="249"/>
      <c r="M86" s="249"/>
      <c r="N86" s="249">
        <f>H86*0.33</f>
        <v>0.8745</v>
      </c>
      <c r="O86" s="249"/>
      <c r="P86" s="363" t="s">
        <v>1788</v>
      </c>
    </row>
    <row r="87" spans="1:16" ht="36">
      <c r="A87" s="346">
        <v>75</v>
      </c>
      <c r="B87" s="347" t="s">
        <v>503</v>
      </c>
      <c r="C87" s="348">
        <f t="shared" si="8"/>
        <v>5.39</v>
      </c>
      <c r="D87" s="356"/>
      <c r="E87" s="249"/>
      <c r="F87" s="349"/>
      <c r="G87" s="349"/>
      <c r="H87" s="249">
        <v>5.39</v>
      </c>
      <c r="I87" s="347" t="s">
        <v>504</v>
      </c>
      <c r="J87" s="249">
        <f t="shared" si="7"/>
        <v>0.3</v>
      </c>
      <c r="K87" s="249"/>
      <c r="L87" s="249"/>
      <c r="M87" s="249"/>
      <c r="N87" s="249">
        <v>0.3</v>
      </c>
      <c r="O87" s="249"/>
      <c r="P87" s="363" t="s">
        <v>1790</v>
      </c>
    </row>
    <row r="88" spans="1:16" ht="22.5" customHeight="1">
      <c r="A88" s="346">
        <v>76</v>
      </c>
      <c r="B88" s="347" t="s">
        <v>505</v>
      </c>
      <c r="C88" s="348">
        <f t="shared" si="8"/>
        <v>0.18</v>
      </c>
      <c r="D88" s="356">
        <v>0.18</v>
      </c>
      <c r="E88" s="249"/>
      <c r="F88" s="349"/>
      <c r="G88" s="349"/>
      <c r="H88" s="249"/>
      <c r="I88" s="351" t="s">
        <v>1100</v>
      </c>
      <c r="J88" s="249">
        <f t="shared" si="7"/>
        <v>0.0756</v>
      </c>
      <c r="K88" s="249"/>
      <c r="L88" s="249"/>
      <c r="M88" s="249"/>
      <c r="N88" s="249">
        <f>D88*0.42</f>
        <v>0.0756</v>
      </c>
      <c r="O88" s="249"/>
      <c r="P88" s="257"/>
    </row>
    <row r="89" spans="1:16" ht="22.5" customHeight="1">
      <c r="A89" s="346">
        <v>77</v>
      </c>
      <c r="B89" s="347" t="s">
        <v>1312</v>
      </c>
      <c r="C89" s="348">
        <f t="shared" si="8"/>
        <v>0.59</v>
      </c>
      <c r="D89" s="356">
        <v>0.59</v>
      </c>
      <c r="E89" s="249"/>
      <c r="F89" s="349"/>
      <c r="G89" s="349"/>
      <c r="H89" s="249"/>
      <c r="I89" s="351" t="s">
        <v>1100</v>
      </c>
      <c r="J89" s="249">
        <f t="shared" si="7"/>
        <v>0.24779999999999996</v>
      </c>
      <c r="K89" s="249"/>
      <c r="L89" s="249"/>
      <c r="M89" s="249"/>
      <c r="N89" s="249">
        <f>D89*0.42</f>
        <v>0.24779999999999996</v>
      </c>
      <c r="O89" s="249"/>
      <c r="P89" s="257"/>
    </row>
    <row r="90" spans="1:16" ht="22.5" customHeight="1">
      <c r="A90" s="346">
        <v>78</v>
      </c>
      <c r="B90" s="347" t="s">
        <v>506</v>
      </c>
      <c r="C90" s="348">
        <f t="shared" si="8"/>
        <v>0.69</v>
      </c>
      <c r="D90" s="348"/>
      <c r="E90" s="249"/>
      <c r="F90" s="349"/>
      <c r="G90" s="349"/>
      <c r="H90" s="249">
        <v>0.69</v>
      </c>
      <c r="I90" s="347" t="s">
        <v>1102</v>
      </c>
      <c r="J90" s="249">
        <f t="shared" si="7"/>
        <v>0.24</v>
      </c>
      <c r="K90" s="249"/>
      <c r="L90" s="249">
        <v>0.24</v>
      </c>
      <c r="M90" s="249"/>
      <c r="N90" s="249"/>
      <c r="O90" s="249"/>
      <c r="P90" s="257"/>
    </row>
    <row r="91" spans="1:16" ht="22.5" customHeight="1">
      <c r="A91" s="346">
        <v>79</v>
      </c>
      <c r="B91" s="354" t="s">
        <v>1313</v>
      </c>
      <c r="C91" s="348">
        <f t="shared" si="8"/>
        <v>0.2</v>
      </c>
      <c r="D91" s="348"/>
      <c r="E91" s="249"/>
      <c r="F91" s="349"/>
      <c r="G91" s="349"/>
      <c r="H91" s="249">
        <v>0.2</v>
      </c>
      <c r="I91" s="351" t="s">
        <v>1089</v>
      </c>
      <c r="J91" s="249">
        <f t="shared" si="7"/>
        <v>0.09</v>
      </c>
      <c r="K91" s="249"/>
      <c r="L91" s="249"/>
      <c r="M91" s="249"/>
      <c r="N91" s="249">
        <v>0.09</v>
      </c>
      <c r="O91" s="249"/>
      <c r="P91" s="257"/>
    </row>
    <row r="92" spans="1:136" s="535" customFormat="1" ht="22.5" customHeight="1">
      <c r="A92" s="344" t="s">
        <v>134</v>
      </c>
      <c r="B92" s="358" t="s">
        <v>91</v>
      </c>
      <c r="C92" s="353">
        <f>SUM(C93:C100)</f>
        <v>36.239999999999995</v>
      </c>
      <c r="D92" s="353">
        <f aca="true" t="shared" si="10" ref="D92:O92">SUM(D93:D100)</f>
        <v>4.9399999999999995</v>
      </c>
      <c r="E92" s="353">
        <f t="shared" si="10"/>
        <v>0</v>
      </c>
      <c r="F92" s="353">
        <f t="shared" si="10"/>
        <v>0</v>
      </c>
      <c r="G92" s="353">
        <f t="shared" si="10"/>
        <v>0</v>
      </c>
      <c r="H92" s="353">
        <f t="shared" si="10"/>
        <v>31.299999999999997</v>
      </c>
      <c r="I92" s="358"/>
      <c r="J92" s="353">
        <f t="shared" si="10"/>
        <v>14.3656</v>
      </c>
      <c r="K92" s="353">
        <f t="shared" si="10"/>
        <v>11.8698</v>
      </c>
      <c r="L92" s="353">
        <f t="shared" si="10"/>
        <v>0</v>
      </c>
      <c r="M92" s="353">
        <f t="shared" si="10"/>
        <v>0.15960000000000002</v>
      </c>
      <c r="N92" s="353">
        <f t="shared" si="10"/>
        <v>2.3362</v>
      </c>
      <c r="O92" s="353">
        <f t="shared" si="10"/>
        <v>0</v>
      </c>
      <c r="P92" s="254"/>
      <c r="Q92" s="534"/>
      <c r="R92" s="534"/>
      <c r="S92" s="534"/>
      <c r="T92" s="534"/>
      <c r="U92" s="534"/>
      <c r="V92" s="534"/>
      <c r="W92" s="534"/>
      <c r="X92" s="534"/>
      <c r="Y92" s="534"/>
      <c r="Z92" s="534"/>
      <c r="AA92" s="534"/>
      <c r="AB92" s="534"/>
      <c r="AC92" s="534"/>
      <c r="AD92" s="534"/>
      <c r="AE92" s="534"/>
      <c r="AF92" s="534"/>
      <c r="AG92" s="534"/>
      <c r="AH92" s="534"/>
      <c r="AI92" s="534"/>
      <c r="AJ92" s="534"/>
      <c r="AK92" s="534"/>
      <c r="AL92" s="534"/>
      <c r="AM92" s="534"/>
      <c r="AN92" s="534"/>
      <c r="AO92" s="534"/>
      <c r="AP92" s="534"/>
      <c r="AQ92" s="534"/>
      <c r="AR92" s="534"/>
      <c r="AS92" s="534"/>
      <c r="AT92" s="534"/>
      <c r="AU92" s="534"/>
      <c r="AV92" s="534"/>
      <c r="AW92" s="534"/>
      <c r="AX92" s="534"/>
      <c r="AY92" s="534"/>
      <c r="AZ92" s="534"/>
      <c r="BA92" s="534"/>
      <c r="BB92" s="534"/>
      <c r="BC92" s="534"/>
      <c r="BD92" s="534"/>
      <c r="BE92" s="534"/>
      <c r="BF92" s="534"/>
      <c r="BG92" s="534"/>
      <c r="BH92" s="534"/>
      <c r="BI92" s="534"/>
      <c r="BJ92" s="534"/>
      <c r="BK92" s="534"/>
      <c r="BL92" s="534"/>
      <c r="BM92" s="534"/>
      <c r="BN92" s="534"/>
      <c r="BO92" s="534"/>
      <c r="BP92" s="534"/>
      <c r="BQ92" s="534"/>
      <c r="BR92" s="534"/>
      <c r="BS92" s="534"/>
      <c r="BT92" s="534"/>
      <c r="BU92" s="534"/>
      <c r="BV92" s="534"/>
      <c r="BW92" s="534"/>
      <c r="BX92" s="534"/>
      <c r="BY92" s="534"/>
      <c r="BZ92" s="534"/>
      <c r="CA92" s="534"/>
      <c r="CB92" s="534"/>
      <c r="CC92" s="534"/>
      <c r="CD92" s="534"/>
      <c r="CE92" s="534"/>
      <c r="CF92" s="534"/>
      <c r="CG92" s="534"/>
      <c r="CH92" s="534"/>
      <c r="CI92" s="534"/>
      <c r="CJ92" s="534"/>
      <c r="CK92" s="534"/>
      <c r="CL92" s="534"/>
      <c r="CM92" s="534"/>
      <c r="CN92" s="534"/>
      <c r="CO92" s="534"/>
      <c r="CP92" s="534"/>
      <c r="CQ92" s="534"/>
      <c r="CR92" s="534"/>
      <c r="CS92" s="534"/>
      <c r="CT92" s="534"/>
      <c r="CU92" s="534"/>
      <c r="CV92" s="534"/>
      <c r="CW92" s="534"/>
      <c r="CX92" s="534"/>
      <c r="CY92" s="534"/>
      <c r="CZ92" s="534"/>
      <c r="DA92" s="534"/>
      <c r="DB92" s="534"/>
      <c r="DC92" s="534"/>
      <c r="DD92" s="534"/>
      <c r="DE92" s="534"/>
      <c r="DF92" s="534"/>
      <c r="DG92" s="534"/>
      <c r="DH92" s="534"/>
      <c r="DI92" s="534"/>
      <c r="DJ92" s="534"/>
      <c r="DK92" s="534"/>
      <c r="DL92" s="534"/>
      <c r="DM92" s="534"/>
      <c r="DN92" s="534"/>
      <c r="DO92" s="534"/>
      <c r="DP92" s="534"/>
      <c r="DQ92" s="534"/>
      <c r="DR92" s="534"/>
      <c r="DS92" s="534"/>
      <c r="DT92" s="534"/>
      <c r="DU92" s="534"/>
      <c r="DV92" s="534"/>
      <c r="DW92" s="534"/>
      <c r="DX92" s="534"/>
      <c r="DY92" s="534"/>
      <c r="DZ92" s="534"/>
      <c r="EA92" s="534"/>
      <c r="EB92" s="534"/>
      <c r="EC92" s="534"/>
      <c r="ED92" s="534"/>
      <c r="EE92" s="534"/>
      <c r="EF92" s="534"/>
    </row>
    <row r="93" spans="1:16" ht="22.5" customHeight="1">
      <c r="A93" s="346">
        <v>80</v>
      </c>
      <c r="B93" s="351" t="s">
        <v>507</v>
      </c>
      <c r="C93" s="348">
        <f t="shared" si="8"/>
        <v>0.2</v>
      </c>
      <c r="D93" s="348">
        <v>0.2</v>
      </c>
      <c r="E93" s="249"/>
      <c r="F93" s="348"/>
      <c r="G93" s="348"/>
      <c r="H93" s="249"/>
      <c r="I93" s="351" t="s">
        <v>1100</v>
      </c>
      <c r="J93" s="249">
        <f t="shared" si="7"/>
        <v>0.084</v>
      </c>
      <c r="K93" s="249"/>
      <c r="L93" s="249"/>
      <c r="M93" s="249">
        <f>D93*0.42</f>
        <v>0.084</v>
      </c>
      <c r="N93" s="249"/>
      <c r="O93" s="249"/>
      <c r="P93" s="257"/>
    </row>
    <row r="94" spans="1:16" ht="22.5" customHeight="1">
      <c r="A94" s="346">
        <v>81</v>
      </c>
      <c r="B94" s="351" t="s">
        <v>508</v>
      </c>
      <c r="C94" s="348">
        <f t="shared" si="8"/>
        <v>0.18</v>
      </c>
      <c r="D94" s="348">
        <v>0.18</v>
      </c>
      <c r="E94" s="249"/>
      <c r="F94" s="348"/>
      <c r="G94" s="348"/>
      <c r="H94" s="249"/>
      <c r="I94" s="351" t="s">
        <v>1100</v>
      </c>
      <c r="J94" s="249">
        <f t="shared" si="7"/>
        <v>0.0756</v>
      </c>
      <c r="K94" s="249"/>
      <c r="L94" s="249"/>
      <c r="M94" s="249">
        <f>D94*0.42</f>
        <v>0.0756</v>
      </c>
      <c r="N94" s="249"/>
      <c r="O94" s="249"/>
      <c r="P94" s="257"/>
    </row>
    <row r="95" spans="1:16" ht="22.5" customHeight="1">
      <c r="A95" s="346">
        <v>82</v>
      </c>
      <c r="B95" s="351" t="s">
        <v>509</v>
      </c>
      <c r="C95" s="348">
        <f t="shared" si="8"/>
        <v>0.06</v>
      </c>
      <c r="D95" s="348">
        <v>0.06</v>
      </c>
      <c r="E95" s="249"/>
      <c r="F95" s="348"/>
      <c r="G95" s="348"/>
      <c r="H95" s="249"/>
      <c r="I95" s="347" t="s">
        <v>1110</v>
      </c>
      <c r="J95" s="249">
        <f t="shared" si="7"/>
        <v>0.025199999999999997</v>
      </c>
      <c r="K95" s="249"/>
      <c r="L95" s="249"/>
      <c r="M95" s="249"/>
      <c r="N95" s="249">
        <f>D95*0.42</f>
        <v>0.025199999999999997</v>
      </c>
      <c r="O95" s="249"/>
      <c r="P95" s="257"/>
    </row>
    <row r="96" spans="1:16" ht="54.75" customHeight="1">
      <c r="A96" s="346">
        <v>83</v>
      </c>
      <c r="B96" s="351" t="s">
        <v>510</v>
      </c>
      <c r="C96" s="348">
        <f t="shared" si="8"/>
        <v>3.52</v>
      </c>
      <c r="D96" s="348"/>
      <c r="E96" s="249"/>
      <c r="F96" s="348"/>
      <c r="G96" s="348"/>
      <c r="H96" s="249">
        <v>3.52</v>
      </c>
      <c r="I96" s="347" t="s">
        <v>1117</v>
      </c>
      <c r="J96" s="249">
        <f t="shared" si="7"/>
        <v>2.29</v>
      </c>
      <c r="K96" s="249"/>
      <c r="L96" s="249"/>
      <c r="M96" s="249"/>
      <c r="N96" s="249">
        <v>2.29</v>
      </c>
      <c r="O96" s="249"/>
      <c r="P96" s="363" t="s">
        <v>1791</v>
      </c>
    </row>
    <row r="97" spans="1:16" ht="24">
      <c r="A97" s="346">
        <v>84</v>
      </c>
      <c r="B97" s="351" t="s">
        <v>1096</v>
      </c>
      <c r="C97" s="348">
        <f t="shared" si="8"/>
        <v>8.77</v>
      </c>
      <c r="D97" s="348">
        <v>0.99</v>
      </c>
      <c r="E97" s="249"/>
      <c r="F97" s="348"/>
      <c r="G97" s="348"/>
      <c r="H97" s="249">
        <v>7.78</v>
      </c>
      <c r="I97" s="351" t="s">
        <v>1093</v>
      </c>
      <c r="J97" s="249">
        <f>K97</f>
        <v>3.2166</v>
      </c>
      <c r="K97" s="249">
        <v>3.2166</v>
      </c>
      <c r="L97" s="249"/>
      <c r="M97" s="249"/>
      <c r="N97" s="249"/>
      <c r="O97" s="249"/>
      <c r="P97" s="363" t="s">
        <v>1792</v>
      </c>
    </row>
    <row r="98" spans="1:16" ht="24">
      <c r="A98" s="346">
        <v>85</v>
      </c>
      <c r="B98" s="351" t="s">
        <v>511</v>
      </c>
      <c r="C98" s="348">
        <f t="shared" si="8"/>
        <v>12.44</v>
      </c>
      <c r="D98" s="348">
        <v>1.45</v>
      </c>
      <c r="E98" s="249"/>
      <c r="F98" s="348"/>
      <c r="G98" s="348"/>
      <c r="H98" s="249">
        <v>10.99</v>
      </c>
      <c r="I98" s="347" t="s">
        <v>1104</v>
      </c>
      <c r="J98" s="249">
        <f>K98</f>
        <v>4.5654</v>
      </c>
      <c r="K98" s="249">
        <v>4.5654</v>
      </c>
      <c r="L98" s="249"/>
      <c r="M98" s="249"/>
      <c r="N98" s="249"/>
      <c r="O98" s="249"/>
      <c r="P98" s="363" t="s">
        <v>1792</v>
      </c>
    </row>
    <row r="99" spans="1:16" ht="24">
      <c r="A99" s="346">
        <v>86</v>
      </c>
      <c r="B99" s="351" t="s">
        <v>511</v>
      </c>
      <c r="C99" s="348">
        <f t="shared" si="8"/>
        <v>11.02</v>
      </c>
      <c r="D99" s="348">
        <v>2.01</v>
      </c>
      <c r="E99" s="249"/>
      <c r="F99" s="348"/>
      <c r="G99" s="348"/>
      <c r="H99" s="249">
        <v>9.01</v>
      </c>
      <c r="I99" s="351" t="s">
        <v>1090</v>
      </c>
      <c r="J99" s="249">
        <f>K99</f>
        <v>4.0878</v>
      </c>
      <c r="K99" s="249">
        <v>4.0878</v>
      </c>
      <c r="L99" s="249"/>
      <c r="M99" s="249"/>
      <c r="N99" s="249"/>
      <c r="O99" s="249"/>
      <c r="P99" s="363" t="s">
        <v>1792</v>
      </c>
    </row>
    <row r="100" spans="1:16" ht="22.5" customHeight="1">
      <c r="A100" s="346">
        <v>87</v>
      </c>
      <c r="B100" s="351" t="s">
        <v>512</v>
      </c>
      <c r="C100" s="348">
        <f t="shared" si="8"/>
        <v>0.05</v>
      </c>
      <c r="D100" s="348">
        <v>0.05</v>
      </c>
      <c r="E100" s="249"/>
      <c r="F100" s="348"/>
      <c r="G100" s="348"/>
      <c r="H100" s="249"/>
      <c r="I100" s="347" t="s">
        <v>1110</v>
      </c>
      <c r="J100" s="249">
        <f t="shared" si="7"/>
        <v>0.021</v>
      </c>
      <c r="K100" s="249"/>
      <c r="L100" s="249"/>
      <c r="M100" s="249"/>
      <c r="N100" s="249">
        <f>D100*0.42</f>
        <v>0.021</v>
      </c>
      <c r="O100" s="249"/>
      <c r="P100" s="257"/>
    </row>
    <row r="101" spans="1:136" s="532" customFormat="1" ht="22.5" customHeight="1">
      <c r="A101" s="359" t="s">
        <v>139</v>
      </c>
      <c r="B101" s="350" t="s">
        <v>513</v>
      </c>
      <c r="C101" s="353">
        <f>SUM(C102:C111)</f>
        <v>1.7100000000000002</v>
      </c>
      <c r="D101" s="353">
        <f aca="true" t="shared" si="11" ref="D101:O101">SUM(D102:D111)</f>
        <v>0</v>
      </c>
      <c r="E101" s="353">
        <f t="shared" si="11"/>
        <v>0.1</v>
      </c>
      <c r="F101" s="353">
        <f t="shared" si="11"/>
        <v>0</v>
      </c>
      <c r="G101" s="353">
        <f t="shared" si="11"/>
        <v>0</v>
      </c>
      <c r="H101" s="353">
        <f t="shared" si="11"/>
        <v>1.61</v>
      </c>
      <c r="I101" s="358"/>
      <c r="J101" s="353">
        <f t="shared" si="11"/>
        <v>0.5342</v>
      </c>
      <c r="K101" s="353">
        <f t="shared" si="11"/>
        <v>0</v>
      </c>
      <c r="L101" s="353">
        <f t="shared" si="11"/>
        <v>0</v>
      </c>
      <c r="M101" s="353">
        <f t="shared" si="11"/>
        <v>0.3842000000000001</v>
      </c>
      <c r="N101" s="353">
        <f t="shared" si="11"/>
        <v>0.15</v>
      </c>
      <c r="O101" s="353">
        <f t="shared" si="11"/>
        <v>0</v>
      </c>
      <c r="P101" s="257"/>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1"/>
      <c r="AY101" s="531"/>
      <c r="AZ101" s="531"/>
      <c r="BA101" s="531"/>
      <c r="BB101" s="531"/>
      <c r="BC101" s="531"/>
      <c r="BD101" s="531"/>
      <c r="BE101" s="531"/>
      <c r="BF101" s="531"/>
      <c r="BG101" s="531"/>
      <c r="BH101" s="531"/>
      <c r="BI101" s="531"/>
      <c r="BJ101" s="531"/>
      <c r="BK101" s="531"/>
      <c r="BL101" s="531"/>
      <c r="BM101" s="531"/>
      <c r="BN101" s="531"/>
      <c r="BO101" s="531"/>
      <c r="BP101" s="531"/>
      <c r="BQ101" s="531"/>
      <c r="BR101" s="531"/>
      <c r="BS101" s="531"/>
      <c r="BT101" s="531"/>
      <c r="BU101" s="531"/>
      <c r="BV101" s="531"/>
      <c r="BW101" s="531"/>
      <c r="BX101" s="531"/>
      <c r="BY101" s="531"/>
      <c r="BZ101" s="531"/>
      <c r="CA101" s="531"/>
      <c r="CB101" s="531"/>
      <c r="CC101" s="531"/>
      <c r="CD101" s="531"/>
      <c r="CE101" s="531"/>
      <c r="CF101" s="531"/>
      <c r="CG101" s="531"/>
      <c r="CH101" s="531"/>
      <c r="CI101" s="531"/>
      <c r="CJ101" s="531"/>
      <c r="CK101" s="531"/>
      <c r="CL101" s="531"/>
      <c r="CM101" s="531"/>
      <c r="CN101" s="531"/>
      <c r="CO101" s="531"/>
      <c r="CP101" s="531"/>
      <c r="CQ101" s="531"/>
      <c r="CR101" s="531"/>
      <c r="CS101" s="531"/>
      <c r="CT101" s="531"/>
      <c r="CU101" s="531"/>
      <c r="CV101" s="531"/>
      <c r="CW101" s="531"/>
      <c r="CX101" s="531"/>
      <c r="CY101" s="531"/>
      <c r="CZ101" s="531"/>
      <c r="DA101" s="531"/>
      <c r="DB101" s="531"/>
      <c r="DC101" s="531"/>
      <c r="DD101" s="531"/>
      <c r="DE101" s="531"/>
      <c r="DF101" s="531"/>
      <c r="DG101" s="531"/>
      <c r="DH101" s="531"/>
      <c r="DI101" s="531"/>
      <c r="DJ101" s="531"/>
      <c r="DK101" s="531"/>
      <c r="DL101" s="531"/>
      <c r="DM101" s="531"/>
      <c r="DN101" s="531"/>
      <c r="DO101" s="531"/>
      <c r="DP101" s="531"/>
      <c r="DQ101" s="531"/>
      <c r="DR101" s="531"/>
      <c r="DS101" s="531"/>
      <c r="DT101" s="531"/>
      <c r="DU101" s="531"/>
      <c r="DV101" s="531"/>
      <c r="DW101" s="531"/>
      <c r="DX101" s="531"/>
      <c r="DY101" s="531"/>
      <c r="DZ101" s="531"/>
      <c r="EA101" s="531"/>
      <c r="EB101" s="531"/>
      <c r="EC101" s="531"/>
      <c r="ED101" s="531"/>
      <c r="EE101" s="531"/>
      <c r="EF101" s="531"/>
    </row>
    <row r="102" spans="1:16" ht="22.5" customHeight="1">
      <c r="A102" s="346">
        <v>88</v>
      </c>
      <c r="B102" s="347" t="s">
        <v>514</v>
      </c>
      <c r="C102" s="348">
        <f t="shared" si="8"/>
        <v>0.2</v>
      </c>
      <c r="D102" s="249"/>
      <c r="E102" s="249"/>
      <c r="F102" s="349"/>
      <c r="G102" s="349"/>
      <c r="H102" s="348">
        <v>0.2</v>
      </c>
      <c r="I102" s="347" t="s">
        <v>1092</v>
      </c>
      <c r="J102" s="249">
        <f t="shared" si="7"/>
        <v>0.07</v>
      </c>
      <c r="K102" s="249"/>
      <c r="L102" s="249"/>
      <c r="M102" s="249">
        <v>0.02</v>
      </c>
      <c r="N102" s="249">
        <v>0.05</v>
      </c>
      <c r="O102" s="249"/>
      <c r="P102" s="257"/>
    </row>
    <row r="103" spans="1:16" ht="22.5" customHeight="1">
      <c r="A103" s="346">
        <v>89</v>
      </c>
      <c r="B103" s="347" t="s">
        <v>515</v>
      </c>
      <c r="C103" s="348">
        <f t="shared" si="8"/>
        <v>0.1</v>
      </c>
      <c r="D103" s="249"/>
      <c r="E103" s="249">
        <v>0.1</v>
      </c>
      <c r="F103" s="349"/>
      <c r="G103" s="349"/>
      <c r="H103" s="348"/>
      <c r="I103" s="347" t="s">
        <v>1092</v>
      </c>
      <c r="J103" s="249">
        <f t="shared" si="7"/>
        <v>0.01</v>
      </c>
      <c r="K103" s="249"/>
      <c r="L103" s="249"/>
      <c r="M103" s="249">
        <v>0</v>
      </c>
      <c r="N103" s="249">
        <v>0.01</v>
      </c>
      <c r="O103" s="249"/>
      <c r="P103" s="257"/>
    </row>
    <row r="104" spans="1:16" ht="22.5" customHeight="1">
      <c r="A104" s="346">
        <v>90</v>
      </c>
      <c r="B104" s="347" t="s">
        <v>1318</v>
      </c>
      <c r="C104" s="348">
        <f t="shared" si="8"/>
        <v>0.06</v>
      </c>
      <c r="D104" s="249"/>
      <c r="E104" s="249"/>
      <c r="F104" s="349"/>
      <c r="G104" s="349"/>
      <c r="H104" s="348">
        <v>0.06</v>
      </c>
      <c r="I104" s="347" t="s">
        <v>1104</v>
      </c>
      <c r="J104" s="249">
        <f t="shared" si="7"/>
        <v>0.025199999999999997</v>
      </c>
      <c r="K104" s="249"/>
      <c r="L104" s="249"/>
      <c r="M104" s="249">
        <f>H104*0.42</f>
        <v>0.025199999999999997</v>
      </c>
      <c r="N104" s="249"/>
      <c r="O104" s="249"/>
      <c r="P104" s="257"/>
    </row>
    <row r="105" spans="1:16" ht="22.5" customHeight="1">
      <c r="A105" s="346">
        <v>91</v>
      </c>
      <c r="B105" s="347" t="s">
        <v>1319</v>
      </c>
      <c r="C105" s="348">
        <f t="shared" si="8"/>
        <v>0.2</v>
      </c>
      <c r="D105" s="249"/>
      <c r="E105" s="249"/>
      <c r="F105" s="349"/>
      <c r="G105" s="349"/>
      <c r="H105" s="348">
        <v>0.2</v>
      </c>
      <c r="I105" s="347" t="s">
        <v>1104</v>
      </c>
      <c r="J105" s="249">
        <f t="shared" si="7"/>
        <v>0.084</v>
      </c>
      <c r="K105" s="249"/>
      <c r="L105" s="249"/>
      <c r="M105" s="249">
        <f>H105*0.42</f>
        <v>0.084</v>
      </c>
      <c r="N105" s="249"/>
      <c r="O105" s="249"/>
      <c r="P105" s="257"/>
    </row>
    <row r="106" spans="1:16" ht="22.5" customHeight="1">
      <c r="A106" s="346">
        <v>92</v>
      </c>
      <c r="B106" s="347" t="s">
        <v>516</v>
      </c>
      <c r="C106" s="348">
        <f t="shared" si="8"/>
        <v>0.25</v>
      </c>
      <c r="D106" s="249"/>
      <c r="E106" s="249"/>
      <c r="F106" s="349"/>
      <c r="G106" s="349"/>
      <c r="H106" s="348">
        <v>0.25</v>
      </c>
      <c r="I106" s="347" t="s">
        <v>1104</v>
      </c>
      <c r="J106" s="249">
        <f t="shared" si="7"/>
        <v>0.105</v>
      </c>
      <c r="K106" s="249"/>
      <c r="L106" s="249"/>
      <c r="M106" s="249">
        <f>H106*0.42</f>
        <v>0.105</v>
      </c>
      <c r="N106" s="249"/>
      <c r="O106" s="249"/>
      <c r="P106" s="257"/>
    </row>
    <row r="107" spans="1:16" ht="22.5" customHeight="1">
      <c r="A107" s="346">
        <v>93</v>
      </c>
      <c r="B107" s="347" t="s">
        <v>1317</v>
      </c>
      <c r="C107" s="348">
        <f t="shared" si="8"/>
        <v>0.25</v>
      </c>
      <c r="D107" s="249"/>
      <c r="E107" s="249"/>
      <c r="F107" s="349"/>
      <c r="G107" s="349"/>
      <c r="H107" s="348">
        <v>0.25</v>
      </c>
      <c r="I107" s="351" t="s">
        <v>1105</v>
      </c>
      <c r="J107" s="249">
        <f t="shared" si="7"/>
        <v>0.09</v>
      </c>
      <c r="K107" s="249"/>
      <c r="L107" s="249"/>
      <c r="M107" s="249">
        <f>H107*0.36</f>
        <v>0.09</v>
      </c>
      <c r="N107" s="249"/>
      <c r="O107" s="249"/>
      <c r="P107" s="257"/>
    </row>
    <row r="108" spans="1:16" ht="26.25" customHeight="1">
      <c r="A108" s="346">
        <v>94</v>
      </c>
      <c r="B108" s="347" t="s">
        <v>1316</v>
      </c>
      <c r="C108" s="348">
        <f t="shared" si="8"/>
        <v>0.25</v>
      </c>
      <c r="D108" s="249"/>
      <c r="E108" s="249"/>
      <c r="F108" s="349"/>
      <c r="G108" s="349"/>
      <c r="H108" s="348">
        <v>0.25</v>
      </c>
      <c r="I108" s="347" t="s">
        <v>1102</v>
      </c>
      <c r="J108" s="249">
        <f t="shared" si="7"/>
        <v>0.09</v>
      </c>
      <c r="K108" s="249"/>
      <c r="L108" s="249"/>
      <c r="M108" s="249">
        <v>0.03</v>
      </c>
      <c r="N108" s="249">
        <v>0.06</v>
      </c>
      <c r="O108" s="249"/>
      <c r="P108" s="257"/>
    </row>
    <row r="109" spans="1:16" ht="22.5" customHeight="1">
      <c r="A109" s="346">
        <v>95</v>
      </c>
      <c r="B109" s="351" t="s">
        <v>1315</v>
      </c>
      <c r="C109" s="348">
        <f t="shared" si="8"/>
        <v>0.06</v>
      </c>
      <c r="D109" s="249"/>
      <c r="E109" s="249"/>
      <c r="F109" s="349"/>
      <c r="G109" s="349"/>
      <c r="H109" s="348">
        <v>0.06</v>
      </c>
      <c r="I109" s="351" t="s">
        <v>1100</v>
      </c>
      <c r="J109" s="249">
        <f t="shared" si="7"/>
        <v>0.02</v>
      </c>
      <c r="K109" s="249"/>
      <c r="L109" s="249"/>
      <c r="M109" s="249">
        <v>0.01</v>
      </c>
      <c r="N109" s="249">
        <v>0.01</v>
      </c>
      <c r="O109" s="249"/>
      <c r="P109" s="257"/>
    </row>
    <row r="110" spans="1:16" ht="22.5" customHeight="1">
      <c r="A110" s="346">
        <v>96</v>
      </c>
      <c r="B110" s="351" t="s">
        <v>1314</v>
      </c>
      <c r="C110" s="348">
        <f t="shared" si="8"/>
        <v>0.09</v>
      </c>
      <c r="D110" s="249"/>
      <c r="E110" s="249"/>
      <c r="F110" s="349"/>
      <c r="G110" s="349"/>
      <c r="H110" s="348">
        <v>0.09</v>
      </c>
      <c r="I110" s="351" t="s">
        <v>1100</v>
      </c>
      <c r="J110" s="249">
        <f t="shared" si="7"/>
        <v>0.03</v>
      </c>
      <c r="K110" s="249"/>
      <c r="L110" s="249"/>
      <c r="M110" s="249">
        <v>0.01</v>
      </c>
      <c r="N110" s="249">
        <v>0.02</v>
      </c>
      <c r="O110" s="249"/>
      <c r="P110" s="257"/>
    </row>
    <row r="111" spans="1:16" ht="22.5" customHeight="1">
      <c r="A111" s="346">
        <v>97</v>
      </c>
      <c r="B111" s="351" t="s">
        <v>517</v>
      </c>
      <c r="C111" s="348">
        <f t="shared" si="8"/>
        <v>0.25</v>
      </c>
      <c r="D111" s="249"/>
      <c r="E111" s="249"/>
      <c r="F111" s="349"/>
      <c r="G111" s="349"/>
      <c r="H111" s="348">
        <v>0.25</v>
      </c>
      <c r="I111" s="351" t="s">
        <v>1090</v>
      </c>
      <c r="J111" s="249">
        <f t="shared" si="7"/>
        <v>0.01</v>
      </c>
      <c r="K111" s="249"/>
      <c r="L111" s="249"/>
      <c r="M111" s="249">
        <v>0.01</v>
      </c>
      <c r="N111" s="249"/>
      <c r="O111" s="249"/>
      <c r="P111" s="257"/>
    </row>
    <row r="112" spans="1:136" s="535" customFormat="1" ht="22.5" customHeight="1">
      <c r="A112" s="344" t="s">
        <v>141</v>
      </c>
      <c r="B112" s="360" t="s">
        <v>518</v>
      </c>
      <c r="C112" s="353">
        <f>SUM(C113)</f>
        <v>0.2</v>
      </c>
      <c r="D112" s="353">
        <f aca="true" t="shared" si="12" ref="D112:O112">SUM(D113)</f>
        <v>0</v>
      </c>
      <c r="E112" s="353">
        <f t="shared" si="12"/>
        <v>0</v>
      </c>
      <c r="F112" s="353">
        <f t="shared" si="12"/>
        <v>0</v>
      </c>
      <c r="G112" s="353">
        <f t="shared" si="12"/>
        <v>0</v>
      </c>
      <c r="H112" s="353">
        <f t="shared" si="12"/>
        <v>0.2</v>
      </c>
      <c r="I112" s="358"/>
      <c r="J112" s="353">
        <f t="shared" si="12"/>
        <v>0.0682</v>
      </c>
      <c r="K112" s="353">
        <f t="shared" si="12"/>
        <v>0</v>
      </c>
      <c r="L112" s="353">
        <f t="shared" si="12"/>
        <v>0.0682</v>
      </c>
      <c r="M112" s="353">
        <f t="shared" si="12"/>
        <v>0</v>
      </c>
      <c r="N112" s="353">
        <f t="shared" si="12"/>
        <v>0</v>
      </c>
      <c r="O112" s="353">
        <f t="shared" si="12"/>
        <v>0</v>
      </c>
      <c r="P112" s="254"/>
      <c r="Q112" s="534"/>
      <c r="R112" s="534"/>
      <c r="S112" s="534"/>
      <c r="T112" s="534"/>
      <c r="U112" s="534"/>
      <c r="V112" s="534"/>
      <c r="W112" s="534"/>
      <c r="X112" s="534"/>
      <c r="Y112" s="534"/>
      <c r="Z112" s="534"/>
      <c r="AA112" s="534"/>
      <c r="AB112" s="534"/>
      <c r="AC112" s="534"/>
      <c r="AD112" s="534"/>
      <c r="AE112" s="534"/>
      <c r="AF112" s="534"/>
      <c r="AG112" s="534"/>
      <c r="AH112" s="534"/>
      <c r="AI112" s="534"/>
      <c r="AJ112" s="534"/>
      <c r="AK112" s="534"/>
      <c r="AL112" s="534"/>
      <c r="AM112" s="534"/>
      <c r="AN112" s="534"/>
      <c r="AO112" s="534"/>
      <c r="AP112" s="534"/>
      <c r="AQ112" s="534"/>
      <c r="AR112" s="534"/>
      <c r="AS112" s="534"/>
      <c r="AT112" s="534"/>
      <c r="AU112" s="534"/>
      <c r="AV112" s="534"/>
      <c r="AW112" s="534"/>
      <c r="AX112" s="534"/>
      <c r="AY112" s="534"/>
      <c r="AZ112" s="534"/>
      <c r="BA112" s="534"/>
      <c r="BB112" s="534"/>
      <c r="BC112" s="534"/>
      <c r="BD112" s="534"/>
      <c r="BE112" s="534"/>
      <c r="BF112" s="534"/>
      <c r="BG112" s="534"/>
      <c r="BH112" s="534"/>
      <c r="BI112" s="534"/>
      <c r="BJ112" s="534"/>
      <c r="BK112" s="534"/>
      <c r="BL112" s="534"/>
      <c r="BM112" s="534"/>
      <c r="BN112" s="534"/>
      <c r="BO112" s="534"/>
      <c r="BP112" s="534"/>
      <c r="BQ112" s="534"/>
      <c r="BR112" s="534"/>
      <c r="BS112" s="534"/>
      <c r="BT112" s="534"/>
      <c r="BU112" s="534"/>
      <c r="BV112" s="534"/>
      <c r="BW112" s="534"/>
      <c r="BX112" s="534"/>
      <c r="BY112" s="534"/>
      <c r="BZ112" s="534"/>
      <c r="CA112" s="534"/>
      <c r="CB112" s="534"/>
      <c r="CC112" s="534"/>
      <c r="CD112" s="534"/>
      <c r="CE112" s="534"/>
      <c r="CF112" s="534"/>
      <c r="CG112" s="534"/>
      <c r="CH112" s="534"/>
      <c r="CI112" s="534"/>
      <c r="CJ112" s="534"/>
      <c r="CK112" s="534"/>
      <c r="CL112" s="534"/>
      <c r="CM112" s="534"/>
      <c r="CN112" s="534"/>
      <c r="CO112" s="534"/>
      <c r="CP112" s="534"/>
      <c r="CQ112" s="534"/>
      <c r="CR112" s="534"/>
      <c r="CS112" s="534"/>
      <c r="CT112" s="534"/>
      <c r="CU112" s="534"/>
      <c r="CV112" s="534"/>
      <c r="CW112" s="534"/>
      <c r="CX112" s="534"/>
      <c r="CY112" s="534"/>
      <c r="CZ112" s="534"/>
      <c r="DA112" s="534"/>
      <c r="DB112" s="534"/>
      <c r="DC112" s="534"/>
      <c r="DD112" s="534"/>
      <c r="DE112" s="534"/>
      <c r="DF112" s="534"/>
      <c r="DG112" s="534"/>
      <c r="DH112" s="534"/>
      <c r="DI112" s="534"/>
      <c r="DJ112" s="534"/>
      <c r="DK112" s="534"/>
      <c r="DL112" s="534"/>
      <c r="DM112" s="534"/>
      <c r="DN112" s="534"/>
      <c r="DO112" s="534"/>
      <c r="DP112" s="534"/>
      <c r="DQ112" s="534"/>
      <c r="DR112" s="534"/>
      <c r="DS112" s="534"/>
      <c r="DT112" s="534"/>
      <c r="DU112" s="534"/>
      <c r="DV112" s="534"/>
      <c r="DW112" s="534"/>
      <c r="DX112" s="534"/>
      <c r="DY112" s="534"/>
      <c r="DZ112" s="534"/>
      <c r="EA112" s="534"/>
      <c r="EB112" s="534"/>
      <c r="EC112" s="534"/>
      <c r="ED112" s="534"/>
      <c r="EE112" s="534"/>
      <c r="EF112" s="534"/>
    </row>
    <row r="113" spans="1:16" ht="22.5" customHeight="1">
      <c r="A113" s="346">
        <v>98</v>
      </c>
      <c r="B113" s="354" t="s">
        <v>519</v>
      </c>
      <c r="C113" s="348">
        <f t="shared" si="8"/>
        <v>0.2</v>
      </c>
      <c r="D113" s="348"/>
      <c r="E113" s="249"/>
      <c r="F113" s="349"/>
      <c r="G113" s="349"/>
      <c r="H113" s="348">
        <v>0.2</v>
      </c>
      <c r="I113" s="347" t="s">
        <v>1092</v>
      </c>
      <c r="J113" s="249">
        <f>K113+L113+M113+N113+O113</f>
        <v>0.0682</v>
      </c>
      <c r="K113" s="249"/>
      <c r="L113" s="249">
        <v>0.0682</v>
      </c>
      <c r="M113" s="249"/>
      <c r="N113" s="249"/>
      <c r="O113" s="249"/>
      <c r="P113" s="257"/>
    </row>
    <row r="114" spans="1:136" s="535" customFormat="1" ht="22.5" customHeight="1">
      <c r="A114" s="344" t="s">
        <v>143</v>
      </c>
      <c r="B114" s="360" t="s">
        <v>324</v>
      </c>
      <c r="C114" s="353">
        <f>SUM(C115:C128)</f>
        <v>4.64</v>
      </c>
      <c r="D114" s="353">
        <f aca="true" t="shared" si="13" ref="D114:O114">SUM(D115:D128)</f>
        <v>1.76</v>
      </c>
      <c r="E114" s="353">
        <f t="shared" si="13"/>
        <v>0</v>
      </c>
      <c r="F114" s="353">
        <f t="shared" si="13"/>
        <v>0</v>
      </c>
      <c r="G114" s="353">
        <f t="shared" si="13"/>
        <v>0</v>
      </c>
      <c r="H114" s="353">
        <f t="shared" si="13"/>
        <v>2.88</v>
      </c>
      <c r="I114" s="358"/>
      <c r="J114" s="353">
        <f t="shared" si="13"/>
        <v>1.7069399999999997</v>
      </c>
      <c r="K114" s="353">
        <f t="shared" si="13"/>
        <v>0</v>
      </c>
      <c r="L114" s="353">
        <f t="shared" si="13"/>
        <v>0.09207</v>
      </c>
      <c r="M114" s="353">
        <f t="shared" si="13"/>
        <v>1.6148699999999996</v>
      </c>
      <c r="N114" s="353">
        <f t="shared" si="13"/>
        <v>0</v>
      </c>
      <c r="O114" s="353">
        <f t="shared" si="13"/>
        <v>0</v>
      </c>
      <c r="P114" s="25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534"/>
      <c r="BK114" s="534"/>
      <c r="BL114" s="534"/>
      <c r="BM114" s="534"/>
      <c r="BN114" s="534"/>
      <c r="BO114" s="534"/>
      <c r="BP114" s="534"/>
      <c r="BQ114" s="534"/>
      <c r="BR114" s="534"/>
      <c r="BS114" s="534"/>
      <c r="BT114" s="534"/>
      <c r="BU114" s="534"/>
      <c r="BV114" s="534"/>
      <c r="BW114" s="534"/>
      <c r="BX114" s="534"/>
      <c r="BY114" s="534"/>
      <c r="BZ114" s="534"/>
      <c r="CA114" s="534"/>
      <c r="CB114" s="534"/>
      <c r="CC114" s="534"/>
      <c r="CD114" s="534"/>
      <c r="CE114" s="534"/>
      <c r="CF114" s="534"/>
      <c r="CG114" s="534"/>
      <c r="CH114" s="534"/>
      <c r="CI114" s="534"/>
      <c r="CJ114" s="534"/>
      <c r="CK114" s="534"/>
      <c r="CL114" s="534"/>
      <c r="CM114" s="534"/>
      <c r="CN114" s="534"/>
      <c r="CO114" s="534"/>
      <c r="CP114" s="534"/>
      <c r="CQ114" s="534"/>
      <c r="CR114" s="534"/>
      <c r="CS114" s="534"/>
      <c r="CT114" s="534"/>
      <c r="CU114" s="534"/>
      <c r="CV114" s="534"/>
      <c r="CW114" s="534"/>
      <c r="CX114" s="534"/>
      <c r="CY114" s="534"/>
      <c r="CZ114" s="534"/>
      <c r="DA114" s="534"/>
      <c r="DB114" s="534"/>
      <c r="DC114" s="534"/>
      <c r="DD114" s="534"/>
      <c r="DE114" s="534"/>
      <c r="DF114" s="534"/>
      <c r="DG114" s="534"/>
      <c r="DH114" s="534"/>
      <c r="DI114" s="534"/>
      <c r="DJ114" s="534"/>
      <c r="DK114" s="534"/>
      <c r="DL114" s="534"/>
      <c r="DM114" s="534"/>
      <c r="DN114" s="534"/>
      <c r="DO114" s="534"/>
      <c r="DP114" s="534"/>
      <c r="DQ114" s="534"/>
      <c r="DR114" s="534"/>
      <c r="DS114" s="534"/>
      <c r="DT114" s="534"/>
      <c r="DU114" s="534"/>
      <c r="DV114" s="534"/>
      <c r="DW114" s="534"/>
      <c r="DX114" s="534"/>
      <c r="DY114" s="534"/>
      <c r="DZ114" s="534"/>
      <c r="EA114" s="534"/>
      <c r="EB114" s="534"/>
      <c r="EC114" s="534"/>
      <c r="ED114" s="534"/>
      <c r="EE114" s="534"/>
      <c r="EF114" s="534"/>
    </row>
    <row r="115" spans="1:16" ht="22.5" customHeight="1">
      <c r="A115" s="346">
        <v>99</v>
      </c>
      <c r="B115" s="354" t="s">
        <v>520</v>
      </c>
      <c r="C115" s="348">
        <f t="shared" si="8"/>
        <v>0.2</v>
      </c>
      <c r="D115" s="348">
        <v>0.2</v>
      </c>
      <c r="E115" s="249"/>
      <c r="F115" s="349"/>
      <c r="G115" s="349"/>
      <c r="H115" s="348"/>
      <c r="I115" s="351" t="s">
        <v>1109</v>
      </c>
      <c r="J115" s="249">
        <f aca="true" t="shared" si="14" ref="J115:J149">K115+L115+M115+N115+O115</f>
        <v>0.0852</v>
      </c>
      <c r="K115" s="249"/>
      <c r="L115" s="249"/>
      <c r="M115" s="249">
        <v>0.0852</v>
      </c>
      <c r="N115" s="249"/>
      <c r="O115" s="249"/>
      <c r="P115" s="257"/>
    </row>
    <row r="116" spans="1:16" ht="22.5" customHeight="1">
      <c r="A116" s="346">
        <v>100</v>
      </c>
      <c r="B116" s="354" t="s">
        <v>521</v>
      </c>
      <c r="C116" s="348">
        <f t="shared" si="8"/>
        <v>0.2</v>
      </c>
      <c r="D116" s="348"/>
      <c r="E116" s="249"/>
      <c r="F116" s="349"/>
      <c r="G116" s="349"/>
      <c r="H116" s="348">
        <v>0.2</v>
      </c>
      <c r="I116" s="347" t="s">
        <v>1092</v>
      </c>
      <c r="J116" s="249">
        <f t="shared" si="14"/>
        <v>0.066</v>
      </c>
      <c r="K116" s="249"/>
      <c r="L116" s="249"/>
      <c r="M116" s="249">
        <f>H116*0.33</f>
        <v>0.066</v>
      </c>
      <c r="N116" s="249"/>
      <c r="O116" s="249"/>
      <c r="P116" s="257"/>
    </row>
    <row r="117" spans="1:16" ht="22.5" customHeight="1">
      <c r="A117" s="346">
        <v>101</v>
      </c>
      <c r="B117" s="354" t="s">
        <v>521</v>
      </c>
      <c r="C117" s="348">
        <f t="shared" si="8"/>
        <v>0.4</v>
      </c>
      <c r="D117" s="348"/>
      <c r="E117" s="249"/>
      <c r="F117" s="349"/>
      <c r="G117" s="349"/>
      <c r="H117" s="348">
        <v>0.4</v>
      </c>
      <c r="I117" s="347" t="s">
        <v>1097</v>
      </c>
      <c r="J117" s="249">
        <f t="shared" si="14"/>
        <v>0.132</v>
      </c>
      <c r="K117" s="249"/>
      <c r="L117" s="249"/>
      <c r="M117" s="249">
        <f>H117*0.33</f>
        <v>0.132</v>
      </c>
      <c r="N117" s="249"/>
      <c r="O117" s="249"/>
      <c r="P117" s="257"/>
    </row>
    <row r="118" spans="1:16" ht="22.5" customHeight="1">
      <c r="A118" s="346">
        <v>102</v>
      </c>
      <c r="B118" s="354" t="s">
        <v>521</v>
      </c>
      <c r="C118" s="348">
        <f t="shared" si="8"/>
        <v>0.3</v>
      </c>
      <c r="D118" s="348"/>
      <c r="E118" s="249"/>
      <c r="F118" s="349"/>
      <c r="G118" s="349"/>
      <c r="H118" s="348">
        <v>0.3</v>
      </c>
      <c r="I118" s="351" t="s">
        <v>1114</v>
      </c>
      <c r="J118" s="249">
        <f t="shared" si="14"/>
        <v>0.099</v>
      </c>
      <c r="K118" s="249"/>
      <c r="L118" s="249"/>
      <c r="M118" s="249">
        <f>H118*0.33</f>
        <v>0.099</v>
      </c>
      <c r="N118" s="249"/>
      <c r="O118" s="249"/>
      <c r="P118" s="257"/>
    </row>
    <row r="119" spans="1:16" ht="22.5" customHeight="1">
      <c r="A119" s="346">
        <v>103</v>
      </c>
      <c r="B119" s="354" t="s">
        <v>53</v>
      </c>
      <c r="C119" s="348">
        <f t="shared" si="8"/>
        <v>0.4</v>
      </c>
      <c r="D119" s="348"/>
      <c r="E119" s="249"/>
      <c r="F119" s="349"/>
      <c r="G119" s="349"/>
      <c r="H119" s="348">
        <v>0.4</v>
      </c>
      <c r="I119" s="351" t="s">
        <v>1098</v>
      </c>
      <c r="J119" s="249">
        <f t="shared" si="14"/>
        <v>0.1065</v>
      </c>
      <c r="K119" s="249"/>
      <c r="L119" s="249"/>
      <c r="M119" s="249">
        <v>0.1065</v>
      </c>
      <c r="N119" s="249"/>
      <c r="O119" s="249"/>
      <c r="P119" s="257"/>
    </row>
    <row r="120" spans="1:16" ht="22.5" customHeight="1">
      <c r="A120" s="346">
        <v>104</v>
      </c>
      <c r="B120" s="354" t="s">
        <v>520</v>
      </c>
      <c r="C120" s="348">
        <f t="shared" si="8"/>
        <v>0.15</v>
      </c>
      <c r="D120" s="348"/>
      <c r="E120" s="249"/>
      <c r="F120" s="349"/>
      <c r="G120" s="349"/>
      <c r="H120" s="348">
        <v>0.15</v>
      </c>
      <c r="I120" s="351" t="s">
        <v>1115</v>
      </c>
      <c r="J120" s="249">
        <f t="shared" si="14"/>
        <v>0.05115</v>
      </c>
      <c r="K120" s="249"/>
      <c r="L120" s="249"/>
      <c r="M120" s="249">
        <v>0.05115</v>
      </c>
      <c r="N120" s="249"/>
      <c r="O120" s="249"/>
      <c r="P120" s="257"/>
    </row>
    <row r="121" spans="1:16" ht="22.5" customHeight="1">
      <c r="A121" s="346">
        <v>105</v>
      </c>
      <c r="B121" s="354" t="s">
        <v>1320</v>
      </c>
      <c r="C121" s="348">
        <f t="shared" si="8"/>
        <v>0.27</v>
      </c>
      <c r="D121" s="348"/>
      <c r="E121" s="249"/>
      <c r="F121" s="349"/>
      <c r="G121" s="349"/>
      <c r="H121" s="348">
        <v>0.27</v>
      </c>
      <c r="I121" s="351" t="s">
        <v>1115</v>
      </c>
      <c r="J121" s="249">
        <f t="shared" si="14"/>
        <v>0.09207</v>
      </c>
      <c r="K121" s="249"/>
      <c r="L121" s="249">
        <v>0.09207</v>
      </c>
      <c r="M121" s="249"/>
      <c r="N121" s="249"/>
      <c r="O121" s="249"/>
      <c r="P121" s="257"/>
    </row>
    <row r="122" spans="1:16" ht="22.5" customHeight="1">
      <c r="A122" s="346">
        <v>106</v>
      </c>
      <c r="B122" s="354" t="s">
        <v>521</v>
      </c>
      <c r="C122" s="348">
        <f t="shared" si="8"/>
        <v>0.1</v>
      </c>
      <c r="D122" s="348">
        <v>0.1</v>
      </c>
      <c r="E122" s="249"/>
      <c r="F122" s="349"/>
      <c r="G122" s="349"/>
      <c r="H122" s="348"/>
      <c r="I122" s="351" t="s">
        <v>1100</v>
      </c>
      <c r="J122" s="249">
        <f t="shared" si="14"/>
        <v>0.0426</v>
      </c>
      <c r="K122" s="249"/>
      <c r="L122" s="249"/>
      <c r="M122" s="249">
        <v>0.0426</v>
      </c>
      <c r="N122" s="249"/>
      <c r="O122" s="249"/>
      <c r="P122" s="257"/>
    </row>
    <row r="123" spans="1:16" ht="22.5" customHeight="1">
      <c r="A123" s="346">
        <v>107</v>
      </c>
      <c r="B123" s="354" t="s">
        <v>1321</v>
      </c>
      <c r="C123" s="348">
        <f t="shared" si="8"/>
        <v>1.2</v>
      </c>
      <c r="D123" s="348">
        <v>1.2</v>
      </c>
      <c r="E123" s="249"/>
      <c r="F123" s="349"/>
      <c r="G123" s="349"/>
      <c r="H123" s="348"/>
      <c r="I123" s="351" t="s">
        <v>1113</v>
      </c>
      <c r="J123" s="249">
        <f t="shared" si="14"/>
        <v>0.5112</v>
      </c>
      <c r="K123" s="249"/>
      <c r="L123" s="249"/>
      <c r="M123" s="249">
        <v>0.5112</v>
      </c>
      <c r="N123" s="249"/>
      <c r="O123" s="249"/>
      <c r="P123" s="257"/>
    </row>
    <row r="124" spans="1:16" ht="22.5" customHeight="1">
      <c r="A124" s="346">
        <v>108</v>
      </c>
      <c r="B124" s="354" t="s">
        <v>373</v>
      </c>
      <c r="C124" s="348">
        <f t="shared" si="8"/>
        <v>0.06</v>
      </c>
      <c r="D124" s="348">
        <v>0.06</v>
      </c>
      <c r="E124" s="249"/>
      <c r="F124" s="349"/>
      <c r="G124" s="349"/>
      <c r="H124" s="348"/>
      <c r="I124" s="351" t="s">
        <v>1109</v>
      </c>
      <c r="J124" s="249">
        <f t="shared" si="14"/>
        <v>0.02556</v>
      </c>
      <c r="K124" s="249"/>
      <c r="L124" s="249"/>
      <c r="M124" s="249">
        <v>0.02556</v>
      </c>
      <c r="N124" s="249"/>
      <c r="O124" s="249"/>
      <c r="P124" s="257"/>
    </row>
    <row r="125" spans="1:16" ht="22.5" customHeight="1">
      <c r="A125" s="346">
        <v>109</v>
      </c>
      <c r="B125" s="354" t="s">
        <v>522</v>
      </c>
      <c r="C125" s="348">
        <f t="shared" si="8"/>
        <v>0.06</v>
      </c>
      <c r="D125" s="348"/>
      <c r="E125" s="249"/>
      <c r="F125" s="349"/>
      <c r="G125" s="349"/>
      <c r="H125" s="348">
        <v>0.06</v>
      </c>
      <c r="I125" s="351" t="s">
        <v>1106</v>
      </c>
      <c r="J125" s="249">
        <f t="shared" si="14"/>
        <v>0.02046</v>
      </c>
      <c r="K125" s="249"/>
      <c r="L125" s="249"/>
      <c r="M125" s="249">
        <v>0.02046</v>
      </c>
      <c r="N125" s="249"/>
      <c r="O125" s="249"/>
      <c r="P125" s="257"/>
    </row>
    <row r="126" spans="1:16" ht="22.5" customHeight="1">
      <c r="A126" s="346">
        <v>110</v>
      </c>
      <c r="B126" s="354" t="s">
        <v>523</v>
      </c>
      <c r="C126" s="348">
        <f aca="true" t="shared" si="15" ref="C126:C149">D126+E126+G126+H126</f>
        <v>0.3</v>
      </c>
      <c r="D126" s="348"/>
      <c r="E126" s="249"/>
      <c r="F126" s="349"/>
      <c r="G126" s="349"/>
      <c r="H126" s="348">
        <v>0.3</v>
      </c>
      <c r="I126" s="351" t="s">
        <v>1116</v>
      </c>
      <c r="J126" s="249">
        <f t="shared" si="14"/>
        <v>0.126</v>
      </c>
      <c r="K126" s="249"/>
      <c r="L126" s="249"/>
      <c r="M126" s="249">
        <f>H126*0.42</f>
        <v>0.126</v>
      </c>
      <c r="N126" s="249"/>
      <c r="O126" s="249"/>
      <c r="P126" s="257"/>
    </row>
    <row r="127" spans="1:16" ht="22.5" customHeight="1">
      <c r="A127" s="346">
        <v>111</v>
      </c>
      <c r="B127" s="354" t="s">
        <v>524</v>
      </c>
      <c r="C127" s="348">
        <f t="shared" si="15"/>
        <v>0.8</v>
      </c>
      <c r="D127" s="348"/>
      <c r="E127" s="249"/>
      <c r="F127" s="349"/>
      <c r="G127" s="349"/>
      <c r="H127" s="348">
        <v>0.8</v>
      </c>
      <c r="I127" s="351" t="s">
        <v>1088</v>
      </c>
      <c r="J127" s="249">
        <f t="shared" si="14"/>
        <v>0.264</v>
      </c>
      <c r="K127" s="249"/>
      <c r="L127" s="249"/>
      <c r="M127" s="249">
        <f>H127*0.33</f>
        <v>0.264</v>
      </c>
      <c r="N127" s="249"/>
      <c r="O127" s="249"/>
      <c r="P127" s="257"/>
    </row>
    <row r="128" spans="1:16" ht="22.5" customHeight="1">
      <c r="A128" s="346">
        <v>112</v>
      </c>
      <c r="B128" s="354" t="s">
        <v>522</v>
      </c>
      <c r="C128" s="348">
        <f t="shared" si="15"/>
        <v>0.2</v>
      </c>
      <c r="D128" s="348">
        <v>0.2</v>
      </c>
      <c r="E128" s="249"/>
      <c r="F128" s="349"/>
      <c r="G128" s="349"/>
      <c r="H128" s="348"/>
      <c r="I128" s="347" t="s">
        <v>1112</v>
      </c>
      <c r="J128" s="249">
        <f t="shared" si="14"/>
        <v>0.0852</v>
      </c>
      <c r="K128" s="249"/>
      <c r="L128" s="249"/>
      <c r="M128" s="249">
        <v>0.0852</v>
      </c>
      <c r="N128" s="249"/>
      <c r="O128" s="249"/>
      <c r="P128" s="257"/>
    </row>
    <row r="129" spans="1:136" s="535" customFormat="1" ht="22.5" customHeight="1">
      <c r="A129" s="344" t="s">
        <v>147</v>
      </c>
      <c r="B129" s="360" t="s">
        <v>332</v>
      </c>
      <c r="C129" s="353">
        <f>SUM(C130:C132)</f>
        <v>3.3</v>
      </c>
      <c r="D129" s="353">
        <f aca="true" t="shared" si="16" ref="D129:O129">SUM(D130:D132)</f>
        <v>1.5</v>
      </c>
      <c r="E129" s="353">
        <f t="shared" si="16"/>
        <v>0</v>
      </c>
      <c r="F129" s="353">
        <f t="shared" si="16"/>
        <v>0</v>
      </c>
      <c r="G129" s="353">
        <f t="shared" si="16"/>
        <v>0</v>
      </c>
      <c r="H129" s="353">
        <f t="shared" si="16"/>
        <v>1.8</v>
      </c>
      <c r="I129" s="358"/>
      <c r="J129" s="353">
        <f t="shared" si="16"/>
        <v>1.2528</v>
      </c>
      <c r="K129" s="353">
        <f t="shared" si="16"/>
        <v>0</v>
      </c>
      <c r="L129" s="353">
        <f t="shared" si="16"/>
        <v>0</v>
      </c>
      <c r="M129" s="353">
        <f t="shared" si="16"/>
        <v>0</v>
      </c>
      <c r="N129" s="353">
        <f t="shared" si="16"/>
        <v>1.2528</v>
      </c>
      <c r="O129" s="353">
        <f t="shared" si="16"/>
        <v>0</v>
      </c>
      <c r="P129" s="254"/>
      <c r="Q129" s="534"/>
      <c r="R129" s="534"/>
      <c r="S129" s="534"/>
      <c r="T129" s="534"/>
      <c r="U129" s="534"/>
      <c r="V129" s="534"/>
      <c r="W129" s="534"/>
      <c r="X129" s="534"/>
      <c r="Y129" s="534"/>
      <c r="Z129" s="534"/>
      <c r="AA129" s="534"/>
      <c r="AB129" s="534"/>
      <c r="AC129" s="534"/>
      <c r="AD129" s="534"/>
      <c r="AE129" s="534"/>
      <c r="AF129" s="534"/>
      <c r="AG129" s="534"/>
      <c r="AH129" s="534"/>
      <c r="AI129" s="534"/>
      <c r="AJ129" s="534"/>
      <c r="AK129" s="534"/>
      <c r="AL129" s="534"/>
      <c r="AM129" s="534"/>
      <c r="AN129" s="534"/>
      <c r="AO129" s="534"/>
      <c r="AP129" s="534"/>
      <c r="AQ129" s="534"/>
      <c r="AR129" s="534"/>
      <c r="AS129" s="534"/>
      <c r="AT129" s="534"/>
      <c r="AU129" s="534"/>
      <c r="AV129" s="534"/>
      <c r="AW129" s="534"/>
      <c r="AX129" s="534"/>
      <c r="AY129" s="534"/>
      <c r="AZ129" s="534"/>
      <c r="BA129" s="534"/>
      <c r="BB129" s="534"/>
      <c r="BC129" s="534"/>
      <c r="BD129" s="534"/>
      <c r="BE129" s="534"/>
      <c r="BF129" s="534"/>
      <c r="BG129" s="534"/>
      <c r="BH129" s="534"/>
      <c r="BI129" s="534"/>
      <c r="BJ129" s="534"/>
      <c r="BK129" s="534"/>
      <c r="BL129" s="534"/>
      <c r="BM129" s="534"/>
      <c r="BN129" s="534"/>
      <c r="BO129" s="534"/>
      <c r="BP129" s="534"/>
      <c r="BQ129" s="534"/>
      <c r="BR129" s="534"/>
      <c r="BS129" s="534"/>
      <c r="BT129" s="534"/>
      <c r="BU129" s="534"/>
      <c r="BV129" s="534"/>
      <c r="BW129" s="534"/>
      <c r="BX129" s="534"/>
      <c r="BY129" s="534"/>
      <c r="BZ129" s="534"/>
      <c r="CA129" s="534"/>
      <c r="CB129" s="534"/>
      <c r="CC129" s="534"/>
      <c r="CD129" s="534"/>
      <c r="CE129" s="534"/>
      <c r="CF129" s="534"/>
      <c r="CG129" s="534"/>
      <c r="CH129" s="534"/>
      <c r="CI129" s="534"/>
      <c r="CJ129" s="534"/>
      <c r="CK129" s="534"/>
      <c r="CL129" s="534"/>
      <c r="CM129" s="534"/>
      <c r="CN129" s="534"/>
      <c r="CO129" s="534"/>
      <c r="CP129" s="534"/>
      <c r="CQ129" s="534"/>
      <c r="CR129" s="534"/>
      <c r="CS129" s="534"/>
      <c r="CT129" s="534"/>
      <c r="CU129" s="534"/>
      <c r="CV129" s="534"/>
      <c r="CW129" s="534"/>
      <c r="CX129" s="534"/>
      <c r="CY129" s="534"/>
      <c r="CZ129" s="534"/>
      <c r="DA129" s="534"/>
      <c r="DB129" s="534"/>
      <c r="DC129" s="534"/>
      <c r="DD129" s="534"/>
      <c r="DE129" s="534"/>
      <c r="DF129" s="534"/>
      <c r="DG129" s="534"/>
      <c r="DH129" s="534"/>
      <c r="DI129" s="534"/>
      <c r="DJ129" s="534"/>
      <c r="DK129" s="534"/>
      <c r="DL129" s="534"/>
      <c r="DM129" s="534"/>
      <c r="DN129" s="534"/>
      <c r="DO129" s="534"/>
      <c r="DP129" s="534"/>
      <c r="DQ129" s="534"/>
      <c r="DR129" s="534"/>
      <c r="DS129" s="534"/>
      <c r="DT129" s="534"/>
      <c r="DU129" s="534"/>
      <c r="DV129" s="534"/>
      <c r="DW129" s="534"/>
      <c r="DX129" s="534"/>
      <c r="DY129" s="534"/>
      <c r="DZ129" s="534"/>
      <c r="EA129" s="534"/>
      <c r="EB129" s="534"/>
      <c r="EC129" s="534"/>
      <c r="ED129" s="534"/>
      <c r="EE129" s="534"/>
      <c r="EF129" s="534"/>
    </row>
    <row r="130" spans="1:16" ht="22.5" customHeight="1">
      <c r="A130" s="346">
        <v>113</v>
      </c>
      <c r="B130" s="354" t="s">
        <v>525</v>
      </c>
      <c r="C130" s="348">
        <f t="shared" si="15"/>
        <v>0.3</v>
      </c>
      <c r="D130" s="348"/>
      <c r="E130" s="249"/>
      <c r="F130" s="349"/>
      <c r="G130" s="349"/>
      <c r="H130" s="348">
        <v>0.3</v>
      </c>
      <c r="I130" s="351" t="s">
        <v>1100</v>
      </c>
      <c r="J130" s="249">
        <f t="shared" si="14"/>
        <v>0.1023</v>
      </c>
      <c r="K130" s="249"/>
      <c r="L130" s="249"/>
      <c r="M130" s="249"/>
      <c r="N130" s="249">
        <v>0.1023</v>
      </c>
      <c r="O130" s="249"/>
      <c r="P130" s="257"/>
    </row>
    <row r="131" spans="1:16" ht="22.5" customHeight="1">
      <c r="A131" s="346">
        <v>114</v>
      </c>
      <c r="B131" s="354" t="s">
        <v>526</v>
      </c>
      <c r="C131" s="348">
        <f t="shared" si="15"/>
        <v>1.5</v>
      </c>
      <c r="D131" s="348"/>
      <c r="E131" s="249"/>
      <c r="F131" s="349"/>
      <c r="G131" s="349"/>
      <c r="H131" s="348">
        <v>1.5</v>
      </c>
      <c r="I131" s="351" t="s">
        <v>1099</v>
      </c>
      <c r="J131" s="249">
        <f t="shared" si="14"/>
        <v>0.5115</v>
      </c>
      <c r="K131" s="249"/>
      <c r="L131" s="249"/>
      <c r="M131" s="249"/>
      <c r="N131" s="249">
        <v>0.5115</v>
      </c>
      <c r="O131" s="249"/>
      <c r="P131" s="257"/>
    </row>
    <row r="132" spans="1:16" ht="22.5" customHeight="1">
      <c r="A132" s="346">
        <v>115</v>
      </c>
      <c r="B132" s="354" t="s">
        <v>1304</v>
      </c>
      <c r="C132" s="348">
        <f t="shared" si="15"/>
        <v>1.5</v>
      </c>
      <c r="D132" s="348">
        <v>1.5</v>
      </c>
      <c r="E132" s="249"/>
      <c r="F132" s="349"/>
      <c r="G132" s="349"/>
      <c r="H132" s="348"/>
      <c r="I132" s="351" t="s">
        <v>1106</v>
      </c>
      <c r="J132" s="249">
        <f t="shared" si="14"/>
        <v>0.639</v>
      </c>
      <c r="K132" s="249"/>
      <c r="L132" s="249"/>
      <c r="M132" s="249"/>
      <c r="N132" s="249">
        <v>0.639</v>
      </c>
      <c r="O132" s="249"/>
      <c r="P132" s="257"/>
    </row>
    <row r="133" spans="1:136" s="535" customFormat="1" ht="22.5" customHeight="1">
      <c r="A133" s="344" t="s">
        <v>323</v>
      </c>
      <c r="B133" s="360" t="s">
        <v>527</v>
      </c>
      <c r="C133" s="353">
        <f>SUM(C134)</f>
        <v>0.7</v>
      </c>
      <c r="D133" s="353">
        <f aca="true" t="shared" si="17" ref="D133:O133">SUM(D134)</f>
        <v>0</v>
      </c>
      <c r="E133" s="353">
        <f t="shared" si="17"/>
        <v>0</v>
      </c>
      <c r="F133" s="353">
        <f t="shared" si="17"/>
        <v>0</v>
      </c>
      <c r="G133" s="353">
        <f t="shared" si="17"/>
        <v>0</v>
      </c>
      <c r="H133" s="353">
        <f t="shared" si="17"/>
        <v>0.7</v>
      </c>
      <c r="I133" s="358"/>
      <c r="J133" s="353">
        <f t="shared" si="17"/>
        <v>0.2728</v>
      </c>
      <c r="K133" s="353">
        <f t="shared" si="17"/>
        <v>0.2728</v>
      </c>
      <c r="L133" s="353">
        <f t="shared" si="17"/>
        <v>0</v>
      </c>
      <c r="M133" s="353">
        <f t="shared" si="17"/>
        <v>0</v>
      </c>
      <c r="N133" s="353">
        <f t="shared" si="17"/>
        <v>0</v>
      </c>
      <c r="O133" s="353">
        <f t="shared" si="17"/>
        <v>0</v>
      </c>
      <c r="P133" s="254"/>
      <c r="Q133" s="534"/>
      <c r="R133" s="534"/>
      <c r="S133" s="534"/>
      <c r="T133" s="534"/>
      <c r="U133" s="534"/>
      <c r="V133" s="534"/>
      <c r="W133" s="534"/>
      <c r="X133" s="534"/>
      <c r="Y133" s="534"/>
      <c r="Z133" s="534"/>
      <c r="AA133" s="534"/>
      <c r="AB133" s="534"/>
      <c r="AC133" s="534"/>
      <c r="AD133" s="534"/>
      <c r="AE133" s="534"/>
      <c r="AF133" s="534"/>
      <c r="AG133" s="534"/>
      <c r="AH133" s="534"/>
      <c r="AI133" s="534"/>
      <c r="AJ133" s="534"/>
      <c r="AK133" s="534"/>
      <c r="AL133" s="534"/>
      <c r="AM133" s="534"/>
      <c r="AN133" s="534"/>
      <c r="AO133" s="534"/>
      <c r="AP133" s="534"/>
      <c r="AQ133" s="534"/>
      <c r="AR133" s="534"/>
      <c r="AS133" s="534"/>
      <c r="AT133" s="534"/>
      <c r="AU133" s="534"/>
      <c r="AV133" s="534"/>
      <c r="AW133" s="534"/>
      <c r="AX133" s="534"/>
      <c r="AY133" s="534"/>
      <c r="AZ133" s="534"/>
      <c r="BA133" s="534"/>
      <c r="BB133" s="534"/>
      <c r="BC133" s="534"/>
      <c r="BD133" s="534"/>
      <c r="BE133" s="534"/>
      <c r="BF133" s="534"/>
      <c r="BG133" s="534"/>
      <c r="BH133" s="534"/>
      <c r="BI133" s="534"/>
      <c r="BJ133" s="534"/>
      <c r="BK133" s="534"/>
      <c r="BL133" s="534"/>
      <c r="BM133" s="534"/>
      <c r="BN133" s="534"/>
      <c r="BO133" s="534"/>
      <c r="BP133" s="534"/>
      <c r="BQ133" s="534"/>
      <c r="BR133" s="534"/>
      <c r="BS133" s="534"/>
      <c r="BT133" s="534"/>
      <c r="BU133" s="534"/>
      <c r="BV133" s="534"/>
      <c r="BW133" s="534"/>
      <c r="BX133" s="534"/>
      <c r="BY133" s="534"/>
      <c r="BZ133" s="534"/>
      <c r="CA133" s="534"/>
      <c r="CB133" s="534"/>
      <c r="CC133" s="534"/>
      <c r="CD133" s="534"/>
      <c r="CE133" s="534"/>
      <c r="CF133" s="534"/>
      <c r="CG133" s="534"/>
      <c r="CH133" s="534"/>
      <c r="CI133" s="534"/>
      <c r="CJ133" s="534"/>
      <c r="CK133" s="534"/>
      <c r="CL133" s="534"/>
      <c r="CM133" s="534"/>
      <c r="CN133" s="534"/>
      <c r="CO133" s="534"/>
      <c r="CP133" s="534"/>
      <c r="CQ133" s="534"/>
      <c r="CR133" s="534"/>
      <c r="CS133" s="534"/>
      <c r="CT133" s="534"/>
      <c r="CU133" s="534"/>
      <c r="CV133" s="534"/>
      <c r="CW133" s="534"/>
      <c r="CX133" s="534"/>
      <c r="CY133" s="534"/>
      <c r="CZ133" s="534"/>
      <c r="DA133" s="534"/>
      <c r="DB133" s="534"/>
      <c r="DC133" s="534"/>
      <c r="DD133" s="534"/>
      <c r="DE133" s="534"/>
      <c r="DF133" s="534"/>
      <c r="DG133" s="534"/>
      <c r="DH133" s="534"/>
      <c r="DI133" s="534"/>
      <c r="DJ133" s="534"/>
      <c r="DK133" s="534"/>
      <c r="DL133" s="534"/>
      <c r="DM133" s="534"/>
      <c r="DN133" s="534"/>
      <c r="DO133" s="534"/>
      <c r="DP133" s="534"/>
      <c r="DQ133" s="534"/>
      <c r="DR133" s="534"/>
      <c r="DS133" s="534"/>
      <c r="DT133" s="534"/>
      <c r="DU133" s="534"/>
      <c r="DV133" s="534"/>
      <c r="DW133" s="534"/>
      <c r="DX133" s="534"/>
      <c r="DY133" s="534"/>
      <c r="DZ133" s="534"/>
      <c r="EA133" s="534"/>
      <c r="EB133" s="534"/>
      <c r="EC133" s="534"/>
      <c r="ED133" s="534"/>
      <c r="EE133" s="534"/>
      <c r="EF133" s="534"/>
    </row>
    <row r="134" spans="1:16" ht="22.5" customHeight="1">
      <c r="A134" s="346">
        <v>116</v>
      </c>
      <c r="B134" s="354" t="s">
        <v>528</v>
      </c>
      <c r="C134" s="348">
        <f t="shared" si="15"/>
        <v>0.7</v>
      </c>
      <c r="D134" s="348"/>
      <c r="E134" s="249"/>
      <c r="F134" s="349"/>
      <c r="G134" s="349"/>
      <c r="H134" s="348">
        <v>0.7</v>
      </c>
      <c r="I134" s="351" t="s">
        <v>470</v>
      </c>
      <c r="J134" s="249">
        <f t="shared" si="14"/>
        <v>0.2728</v>
      </c>
      <c r="K134" s="249">
        <v>0.2728</v>
      </c>
      <c r="L134" s="249"/>
      <c r="M134" s="249"/>
      <c r="N134" s="249"/>
      <c r="O134" s="249"/>
      <c r="P134" s="257"/>
    </row>
    <row r="135" spans="1:136" s="535" customFormat="1" ht="22.5" customHeight="1">
      <c r="A135" s="344" t="s">
        <v>150</v>
      </c>
      <c r="B135" s="360" t="s">
        <v>101</v>
      </c>
      <c r="C135" s="353">
        <f>SUM(C136:C149)</f>
        <v>18.03</v>
      </c>
      <c r="D135" s="353">
        <f aca="true" t="shared" si="18" ref="D135:O135">SUM(D136:D149)</f>
        <v>9.63</v>
      </c>
      <c r="E135" s="353">
        <f t="shared" si="18"/>
        <v>0</v>
      </c>
      <c r="F135" s="353">
        <f t="shared" si="18"/>
        <v>0</v>
      </c>
      <c r="G135" s="353">
        <f t="shared" si="18"/>
        <v>0</v>
      </c>
      <c r="H135" s="353">
        <f t="shared" si="18"/>
        <v>8.399999999999999</v>
      </c>
      <c r="I135" s="358"/>
      <c r="J135" s="353">
        <f t="shared" si="18"/>
        <v>4.2349</v>
      </c>
      <c r="K135" s="353">
        <f t="shared" si="18"/>
        <v>0</v>
      </c>
      <c r="L135" s="353">
        <f t="shared" si="18"/>
        <v>0.8820000000000001</v>
      </c>
      <c r="M135" s="353">
        <f t="shared" si="18"/>
        <v>0.7410000000000001</v>
      </c>
      <c r="N135" s="353">
        <f t="shared" si="18"/>
        <v>2.6119000000000003</v>
      </c>
      <c r="O135" s="353">
        <f t="shared" si="18"/>
        <v>0</v>
      </c>
      <c r="P135" s="254"/>
      <c r="Q135" s="534"/>
      <c r="R135" s="534"/>
      <c r="S135" s="534"/>
      <c r="T135" s="534"/>
      <c r="U135" s="534"/>
      <c r="V135" s="534"/>
      <c r="W135" s="534"/>
      <c r="X135" s="534"/>
      <c r="Y135" s="534"/>
      <c r="Z135" s="534"/>
      <c r="AA135" s="534"/>
      <c r="AB135" s="534"/>
      <c r="AC135" s="534"/>
      <c r="AD135" s="534"/>
      <c r="AE135" s="534"/>
      <c r="AF135" s="534"/>
      <c r="AG135" s="534"/>
      <c r="AH135" s="534"/>
      <c r="AI135" s="534"/>
      <c r="AJ135" s="534"/>
      <c r="AK135" s="534"/>
      <c r="AL135" s="534"/>
      <c r="AM135" s="534"/>
      <c r="AN135" s="534"/>
      <c r="AO135" s="534"/>
      <c r="AP135" s="534"/>
      <c r="AQ135" s="534"/>
      <c r="AR135" s="534"/>
      <c r="AS135" s="534"/>
      <c r="AT135" s="534"/>
      <c r="AU135" s="534"/>
      <c r="AV135" s="534"/>
      <c r="AW135" s="534"/>
      <c r="AX135" s="534"/>
      <c r="AY135" s="534"/>
      <c r="AZ135" s="534"/>
      <c r="BA135" s="534"/>
      <c r="BB135" s="534"/>
      <c r="BC135" s="534"/>
      <c r="BD135" s="534"/>
      <c r="BE135" s="534"/>
      <c r="BF135" s="534"/>
      <c r="BG135" s="534"/>
      <c r="BH135" s="534"/>
      <c r="BI135" s="534"/>
      <c r="BJ135" s="534"/>
      <c r="BK135" s="534"/>
      <c r="BL135" s="534"/>
      <c r="BM135" s="534"/>
      <c r="BN135" s="534"/>
      <c r="BO135" s="534"/>
      <c r="BP135" s="534"/>
      <c r="BQ135" s="534"/>
      <c r="BR135" s="534"/>
      <c r="BS135" s="534"/>
      <c r="BT135" s="534"/>
      <c r="BU135" s="534"/>
      <c r="BV135" s="534"/>
      <c r="BW135" s="534"/>
      <c r="BX135" s="534"/>
      <c r="BY135" s="534"/>
      <c r="BZ135" s="534"/>
      <c r="CA135" s="534"/>
      <c r="CB135" s="534"/>
      <c r="CC135" s="534"/>
      <c r="CD135" s="534"/>
      <c r="CE135" s="534"/>
      <c r="CF135" s="534"/>
      <c r="CG135" s="534"/>
      <c r="CH135" s="534"/>
      <c r="CI135" s="534"/>
      <c r="CJ135" s="534"/>
      <c r="CK135" s="534"/>
      <c r="CL135" s="534"/>
      <c r="CM135" s="534"/>
      <c r="CN135" s="534"/>
      <c r="CO135" s="534"/>
      <c r="CP135" s="534"/>
      <c r="CQ135" s="534"/>
      <c r="CR135" s="534"/>
      <c r="CS135" s="534"/>
      <c r="CT135" s="534"/>
      <c r="CU135" s="534"/>
      <c r="CV135" s="534"/>
      <c r="CW135" s="534"/>
      <c r="CX135" s="534"/>
      <c r="CY135" s="534"/>
      <c r="CZ135" s="534"/>
      <c r="DA135" s="534"/>
      <c r="DB135" s="534"/>
      <c r="DC135" s="534"/>
      <c r="DD135" s="534"/>
      <c r="DE135" s="534"/>
      <c r="DF135" s="534"/>
      <c r="DG135" s="534"/>
      <c r="DH135" s="534"/>
      <c r="DI135" s="534"/>
      <c r="DJ135" s="534"/>
      <c r="DK135" s="534"/>
      <c r="DL135" s="534"/>
      <c r="DM135" s="534"/>
      <c r="DN135" s="534"/>
      <c r="DO135" s="534"/>
      <c r="DP135" s="534"/>
      <c r="DQ135" s="534"/>
      <c r="DR135" s="534"/>
      <c r="DS135" s="534"/>
      <c r="DT135" s="534"/>
      <c r="DU135" s="534"/>
      <c r="DV135" s="534"/>
      <c r="DW135" s="534"/>
      <c r="DX135" s="534"/>
      <c r="DY135" s="534"/>
      <c r="DZ135" s="534"/>
      <c r="EA135" s="534"/>
      <c r="EB135" s="534"/>
      <c r="EC135" s="534"/>
      <c r="ED135" s="534"/>
      <c r="EE135" s="534"/>
      <c r="EF135" s="534"/>
    </row>
    <row r="136" spans="1:16" ht="22.5" customHeight="1">
      <c r="A136" s="346">
        <v>117</v>
      </c>
      <c r="B136" s="354" t="s">
        <v>1322</v>
      </c>
      <c r="C136" s="348">
        <f t="shared" si="15"/>
        <v>2</v>
      </c>
      <c r="D136" s="348"/>
      <c r="E136" s="249"/>
      <c r="F136" s="349"/>
      <c r="G136" s="349"/>
      <c r="H136" s="348">
        <v>2</v>
      </c>
      <c r="I136" s="347" t="s">
        <v>1104</v>
      </c>
      <c r="J136" s="249">
        <f t="shared" si="14"/>
        <v>0.682</v>
      </c>
      <c r="K136" s="249"/>
      <c r="L136" s="249">
        <v>0.682</v>
      </c>
      <c r="M136" s="249"/>
      <c r="N136" s="249"/>
      <c r="O136" s="249"/>
      <c r="P136" s="257"/>
    </row>
    <row r="137" spans="1:16" ht="22.5" customHeight="1">
      <c r="A137" s="346">
        <v>118</v>
      </c>
      <c r="B137" s="354" t="s">
        <v>1323</v>
      </c>
      <c r="C137" s="348">
        <f t="shared" si="15"/>
        <v>2.8</v>
      </c>
      <c r="D137" s="348"/>
      <c r="E137" s="249"/>
      <c r="F137" s="349"/>
      <c r="G137" s="349"/>
      <c r="H137" s="348">
        <v>2.8</v>
      </c>
      <c r="I137" s="351" t="s">
        <v>1099</v>
      </c>
      <c r="J137" s="249">
        <f t="shared" si="14"/>
        <v>0.8525</v>
      </c>
      <c r="K137" s="249"/>
      <c r="L137" s="249"/>
      <c r="M137" s="249"/>
      <c r="N137" s="249">
        <v>0.8525</v>
      </c>
      <c r="O137" s="249"/>
      <c r="P137" s="257"/>
    </row>
    <row r="138" spans="1:16" ht="22.5" customHeight="1">
      <c r="A138" s="346">
        <v>119</v>
      </c>
      <c r="B138" s="354" t="s">
        <v>1324</v>
      </c>
      <c r="C138" s="348">
        <f t="shared" si="15"/>
        <v>0.47</v>
      </c>
      <c r="D138" s="348">
        <v>0.47</v>
      </c>
      <c r="E138" s="249"/>
      <c r="F138" s="349"/>
      <c r="G138" s="349"/>
      <c r="H138" s="348"/>
      <c r="I138" s="351" t="s">
        <v>1098</v>
      </c>
      <c r="J138" s="249">
        <f t="shared" si="14"/>
        <v>0.2</v>
      </c>
      <c r="K138" s="249"/>
      <c r="L138" s="249">
        <v>0.2</v>
      </c>
      <c r="M138" s="249"/>
      <c r="N138" s="249"/>
      <c r="O138" s="249"/>
      <c r="P138" s="257"/>
    </row>
    <row r="139" spans="1:16" ht="22.5" customHeight="1">
      <c r="A139" s="346">
        <v>120</v>
      </c>
      <c r="B139" s="351" t="s">
        <v>1325</v>
      </c>
      <c r="C139" s="348">
        <f t="shared" si="15"/>
        <v>1</v>
      </c>
      <c r="D139" s="348">
        <v>1</v>
      </c>
      <c r="E139" s="249"/>
      <c r="F139" s="349"/>
      <c r="G139" s="349"/>
      <c r="H139" s="249"/>
      <c r="I139" s="347" t="s">
        <v>1110</v>
      </c>
      <c r="J139" s="249">
        <f t="shared" si="14"/>
        <v>0.11</v>
      </c>
      <c r="K139" s="249"/>
      <c r="L139" s="249"/>
      <c r="M139" s="249"/>
      <c r="N139" s="249">
        <v>0.11</v>
      </c>
      <c r="O139" s="249"/>
      <c r="P139" s="257"/>
    </row>
    <row r="140" spans="1:16" ht="22.5" customHeight="1">
      <c r="A140" s="346">
        <v>121</v>
      </c>
      <c r="B140" s="354" t="s">
        <v>529</v>
      </c>
      <c r="C140" s="348">
        <f t="shared" si="15"/>
        <v>1.25</v>
      </c>
      <c r="D140" s="348">
        <v>1.25</v>
      </c>
      <c r="E140" s="249"/>
      <c r="F140" s="349"/>
      <c r="G140" s="349"/>
      <c r="H140" s="249"/>
      <c r="I140" s="351" t="s">
        <v>1108</v>
      </c>
      <c r="J140" s="249">
        <f t="shared" si="14"/>
        <v>0.53</v>
      </c>
      <c r="K140" s="249"/>
      <c r="L140" s="249"/>
      <c r="M140" s="249"/>
      <c r="N140" s="249">
        <v>0.53</v>
      </c>
      <c r="O140" s="249"/>
      <c r="P140" s="257"/>
    </row>
    <row r="141" spans="1:16" ht="22.5" customHeight="1">
      <c r="A141" s="346">
        <v>122</v>
      </c>
      <c r="B141" s="351" t="s">
        <v>530</v>
      </c>
      <c r="C141" s="348">
        <f t="shared" si="15"/>
        <v>0.2</v>
      </c>
      <c r="D141" s="348"/>
      <c r="E141" s="249"/>
      <c r="F141" s="349"/>
      <c r="G141" s="349"/>
      <c r="H141" s="249">
        <v>0.2</v>
      </c>
      <c r="I141" s="347" t="s">
        <v>1107</v>
      </c>
      <c r="J141" s="249">
        <f t="shared" si="14"/>
        <v>0.07</v>
      </c>
      <c r="K141" s="249"/>
      <c r="L141" s="249"/>
      <c r="M141" s="249"/>
      <c r="N141" s="249">
        <v>0.07</v>
      </c>
      <c r="O141" s="249"/>
      <c r="P141" s="257"/>
    </row>
    <row r="142" spans="1:16" ht="22.5" customHeight="1">
      <c r="A142" s="346">
        <v>123</v>
      </c>
      <c r="B142" s="351" t="s">
        <v>531</v>
      </c>
      <c r="C142" s="348">
        <f t="shared" si="15"/>
        <v>0.2</v>
      </c>
      <c r="D142" s="348"/>
      <c r="E142" s="249"/>
      <c r="F142" s="349"/>
      <c r="G142" s="349"/>
      <c r="H142" s="249">
        <v>0.2</v>
      </c>
      <c r="I142" s="347" t="s">
        <v>1107</v>
      </c>
      <c r="J142" s="249">
        <f t="shared" si="14"/>
        <v>0.07</v>
      </c>
      <c r="K142" s="249"/>
      <c r="L142" s="249"/>
      <c r="M142" s="249"/>
      <c r="N142" s="249">
        <v>0.07</v>
      </c>
      <c r="O142" s="249"/>
      <c r="P142" s="257"/>
    </row>
    <row r="143" spans="1:16" ht="22.5" customHeight="1">
      <c r="A143" s="346">
        <v>124</v>
      </c>
      <c r="B143" s="351" t="s">
        <v>1326</v>
      </c>
      <c r="C143" s="348">
        <f t="shared" si="15"/>
        <v>2</v>
      </c>
      <c r="D143" s="356">
        <v>2</v>
      </c>
      <c r="E143" s="249"/>
      <c r="F143" s="348"/>
      <c r="G143" s="348"/>
      <c r="H143" s="249"/>
      <c r="I143" s="351" t="s">
        <v>1114</v>
      </c>
      <c r="J143" s="249">
        <f t="shared" si="14"/>
        <v>0.26</v>
      </c>
      <c r="K143" s="249"/>
      <c r="L143" s="249"/>
      <c r="M143" s="249">
        <f>D143*0.13</f>
        <v>0.26</v>
      </c>
      <c r="N143" s="249"/>
      <c r="O143" s="249"/>
      <c r="P143" s="223"/>
    </row>
    <row r="144" spans="1:16" ht="22.5" customHeight="1">
      <c r="A144" s="346">
        <v>125</v>
      </c>
      <c r="B144" s="351" t="s">
        <v>1327</v>
      </c>
      <c r="C144" s="348">
        <f t="shared" si="15"/>
        <v>3.7</v>
      </c>
      <c r="D144" s="356">
        <v>3.7</v>
      </c>
      <c r="E144" s="249"/>
      <c r="F144" s="348"/>
      <c r="G144" s="348"/>
      <c r="H144" s="249"/>
      <c r="I144" s="351" t="s">
        <v>1114</v>
      </c>
      <c r="J144" s="249">
        <f t="shared" si="14"/>
        <v>0.48100000000000004</v>
      </c>
      <c r="K144" s="249"/>
      <c r="L144" s="249"/>
      <c r="M144" s="249">
        <f>D144*0.13</f>
        <v>0.48100000000000004</v>
      </c>
      <c r="N144" s="249"/>
      <c r="O144" s="249"/>
      <c r="P144" s="223"/>
    </row>
    <row r="145" spans="1:16" ht="22.5" customHeight="1">
      <c r="A145" s="346">
        <v>126</v>
      </c>
      <c r="B145" s="351" t="s">
        <v>1328</v>
      </c>
      <c r="C145" s="348">
        <f t="shared" si="15"/>
        <v>0.4</v>
      </c>
      <c r="D145" s="356">
        <v>0.4</v>
      </c>
      <c r="E145" s="249"/>
      <c r="F145" s="348"/>
      <c r="G145" s="348"/>
      <c r="H145" s="249"/>
      <c r="I145" s="347" t="s">
        <v>1112</v>
      </c>
      <c r="J145" s="249">
        <f t="shared" si="14"/>
        <v>0.2</v>
      </c>
      <c r="K145" s="249"/>
      <c r="L145" s="249"/>
      <c r="M145" s="249"/>
      <c r="N145" s="249">
        <v>0.2</v>
      </c>
      <c r="O145" s="249"/>
      <c r="P145" s="223"/>
    </row>
    <row r="146" spans="1:16" ht="22.5" customHeight="1">
      <c r="A146" s="346">
        <v>127</v>
      </c>
      <c r="B146" s="351" t="s">
        <v>1329</v>
      </c>
      <c r="C146" s="348">
        <f t="shared" si="15"/>
        <v>1</v>
      </c>
      <c r="D146" s="356"/>
      <c r="E146" s="249"/>
      <c r="F146" s="348"/>
      <c r="G146" s="348"/>
      <c r="H146" s="249">
        <v>1</v>
      </c>
      <c r="I146" s="351" t="s">
        <v>1115</v>
      </c>
      <c r="J146" s="249">
        <f t="shared" si="14"/>
        <v>0.36</v>
      </c>
      <c r="K146" s="249"/>
      <c r="L146" s="249"/>
      <c r="M146" s="249"/>
      <c r="N146" s="249">
        <f>H146*0.36</f>
        <v>0.36</v>
      </c>
      <c r="O146" s="249"/>
      <c r="P146" s="223"/>
    </row>
    <row r="147" spans="1:136" ht="22.5" customHeight="1">
      <c r="A147" s="346">
        <v>128</v>
      </c>
      <c r="B147" s="351" t="s">
        <v>532</v>
      </c>
      <c r="C147" s="348">
        <f t="shared" si="15"/>
        <v>0.81</v>
      </c>
      <c r="D147" s="356">
        <v>0.81</v>
      </c>
      <c r="E147" s="249"/>
      <c r="F147" s="348"/>
      <c r="G147" s="348"/>
      <c r="H147" s="249"/>
      <c r="I147" s="351" t="s">
        <v>1091</v>
      </c>
      <c r="J147" s="249">
        <f t="shared" si="14"/>
        <v>0.3402</v>
      </c>
      <c r="K147" s="249"/>
      <c r="L147" s="249"/>
      <c r="M147" s="249"/>
      <c r="N147" s="249">
        <f>D147*0.42</f>
        <v>0.3402</v>
      </c>
      <c r="O147" s="249"/>
      <c r="P147" s="223"/>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row>
    <row r="148" spans="1:136" ht="22.5" customHeight="1">
      <c r="A148" s="346">
        <v>129</v>
      </c>
      <c r="B148" s="351" t="s">
        <v>1330</v>
      </c>
      <c r="C148" s="348">
        <f t="shared" si="15"/>
        <v>2</v>
      </c>
      <c r="D148" s="356"/>
      <c r="E148" s="249"/>
      <c r="F148" s="348"/>
      <c r="G148" s="348"/>
      <c r="H148" s="249">
        <v>2</v>
      </c>
      <c r="I148" s="347" t="s">
        <v>1102</v>
      </c>
      <c r="J148" s="249">
        <f t="shared" si="14"/>
        <v>0.072</v>
      </c>
      <c r="K148" s="249"/>
      <c r="L148" s="249"/>
      <c r="M148" s="249"/>
      <c r="N148" s="249">
        <f>H148*0.036</f>
        <v>0.072</v>
      </c>
      <c r="O148" s="249"/>
      <c r="P148" s="223"/>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row>
    <row r="149" spans="1:136" ht="22.5" customHeight="1">
      <c r="A149" s="346">
        <v>130</v>
      </c>
      <c r="B149" s="351" t="s">
        <v>1331</v>
      </c>
      <c r="C149" s="348">
        <f t="shared" si="15"/>
        <v>0.2</v>
      </c>
      <c r="D149" s="356"/>
      <c r="E149" s="249"/>
      <c r="F149" s="348"/>
      <c r="G149" s="348"/>
      <c r="H149" s="249">
        <v>0.2</v>
      </c>
      <c r="I149" s="347" t="s">
        <v>1102</v>
      </c>
      <c r="J149" s="249">
        <f t="shared" si="14"/>
        <v>0.0072</v>
      </c>
      <c r="K149" s="249"/>
      <c r="L149" s="249"/>
      <c r="M149" s="249"/>
      <c r="N149" s="249">
        <f>H149*0.036</f>
        <v>0.0072</v>
      </c>
      <c r="O149" s="249"/>
      <c r="P149" s="223"/>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row>
    <row r="150" spans="1:136" ht="22.5" customHeight="1" thickBot="1">
      <c r="A150" s="689" t="s">
        <v>126</v>
      </c>
      <c r="B150" s="690"/>
      <c r="C150" s="361">
        <f>C135+C133+C129+C114+C112+C101+C92+C78+C12+C10</f>
        <v>119.42299999999999</v>
      </c>
      <c r="D150" s="361">
        <f aca="true" t="shared" si="19" ref="D150:O150">D135+D133+D129+D114+D112+D101+D92+D78+D12+D10</f>
        <v>38.199999999999996</v>
      </c>
      <c r="E150" s="361">
        <f t="shared" si="19"/>
        <v>1.6</v>
      </c>
      <c r="F150" s="361">
        <f t="shared" si="19"/>
        <v>0</v>
      </c>
      <c r="G150" s="361">
        <f t="shared" si="19"/>
        <v>0</v>
      </c>
      <c r="H150" s="361">
        <f t="shared" si="19"/>
        <v>79.62299999999999</v>
      </c>
      <c r="I150" s="538"/>
      <c r="J150" s="361">
        <f t="shared" si="19"/>
        <v>42.87334</v>
      </c>
      <c r="K150" s="361">
        <f t="shared" si="19"/>
        <v>12.1426</v>
      </c>
      <c r="L150" s="361">
        <f t="shared" si="19"/>
        <v>2.07227</v>
      </c>
      <c r="M150" s="361">
        <f t="shared" si="19"/>
        <v>2.8996699999999995</v>
      </c>
      <c r="N150" s="361">
        <f t="shared" si="19"/>
        <v>25.758799999999994</v>
      </c>
      <c r="O150" s="361">
        <f t="shared" si="19"/>
        <v>0</v>
      </c>
      <c r="P150" s="362"/>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row>
    <row r="151" spans="17:136" ht="12.75" thickTop="1">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row>
    <row r="152" spans="1:136" ht="18" customHeight="1">
      <c r="A152" s="681" t="s">
        <v>1843</v>
      </c>
      <c r="B152" s="681"/>
      <c r="C152" s="681"/>
      <c r="D152" s="681"/>
      <c r="E152" s="681"/>
      <c r="F152" s="681"/>
      <c r="G152" s="681"/>
      <c r="H152" s="681"/>
      <c r="I152" s="681"/>
      <c r="J152" s="681"/>
      <c r="K152" s="681"/>
      <c r="L152" s="681"/>
      <c r="M152" s="681"/>
      <c r="N152" s="681"/>
      <c r="O152" s="681"/>
      <c r="P152" s="681"/>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row>
    <row r="153" spans="3:136" ht="12">
      <c r="C153" s="536"/>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row>
    <row r="155" spans="5:136" ht="12">
      <c r="E155" s="536"/>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row>
  </sheetData>
  <sheetProtection/>
  <mergeCells count="17">
    <mergeCell ref="A150:B150"/>
    <mergeCell ref="A6:P6"/>
    <mergeCell ref="A5:P5"/>
    <mergeCell ref="K7:O7"/>
    <mergeCell ref="P7:P8"/>
    <mergeCell ref="A7:A8"/>
    <mergeCell ref="B7:B8"/>
    <mergeCell ref="A152:P152"/>
    <mergeCell ref="A1:C1"/>
    <mergeCell ref="A2:C2"/>
    <mergeCell ref="I1:P1"/>
    <mergeCell ref="I2:P2"/>
    <mergeCell ref="C7:C8"/>
    <mergeCell ref="D7:H7"/>
    <mergeCell ref="I7:I8"/>
    <mergeCell ref="J7:J8"/>
    <mergeCell ref="A4:P4"/>
  </mergeCells>
  <printOptions horizontalCentered="1"/>
  <pageMargins left="0.41" right="0.32" top="0.27" bottom="0.38" header="0.16" footer="0.16"/>
  <pageSetup blackAndWhite="1"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MR Nam</cp:lastModifiedBy>
  <cp:lastPrinted>2016-01-05T00:19:47Z</cp:lastPrinted>
  <dcterms:created xsi:type="dcterms:W3CDTF">2009-02-20T23:33:57Z</dcterms:created>
  <dcterms:modified xsi:type="dcterms:W3CDTF">2016-01-05T00:46:07Z</dcterms:modified>
  <cp:category/>
  <cp:version/>
  <cp:contentType/>
  <cp:contentStatus/>
</cp:coreProperties>
</file>