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0" windowWidth="11040" windowHeight="7620" tabRatio="805" activeTab="15"/>
  </bookViews>
  <sheets>
    <sheet name="1.THD.Tong" sheetId="1" r:id="rId1"/>
    <sheet name="1a.CTiep" sheetId="2" r:id="rId2"/>
    <sheet name="1b.Moi" sheetId="3" r:id="rId3"/>
    <sheet name="1.1.TPHT" sheetId="4" r:id="rId4"/>
    <sheet name="1.2.TXHL" sheetId="5" r:id="rId5"/>
    <sheet name="1.3.TXKA" sheetId="6" r:id="rId6"/>
    <sheet name="1.4.NX" sheetId="7" r:id="rId7"/>
    <sheet name="1.5.TH" sheetId="8" r:id="rId8"/>
    <sheet name="1.6.CX" sheetId="9" r:id="rId9"/>
    <sheet name="1.7.HS" sheetId="10" r:id="rId10"/>
    <sheet name="1.8.DT" sheetId="11" r:id="rId11"/>
    <sheet name="1.9.CL" sheetId="12" r:id="rId12"/>
    <sheet name="1.10.KAH" sheetId="13" r:id="rId13"/>
    <sheet name="1.11.HK" sheetId="14" r:id="rId14"/>
    <sheet name="1.12.VQ" sheetId="15" r:id="rId15"/>
    <sheet name="1.13 LH" sheetId="16" r:id="rId16"/>
  </sheets>
  <definedNames>
    <definedName name="_xlnm.Print_Area" localSheetId="0">'1.THD.Tong'!$A$1:$P$26</definedName>
    <definedName name="_xlnm.Print_Area" localSheetId="1">'1a.CTiep'!$A$1:$O$26</definedName>
    <definedName name="_xlnm.Print_Area" localSheetId="2">'1b.Moi'!$A$1:$O$26</definedName>
    <definedName name="_xlnm.Print_Titles" localSheetId="3">'1.1.TPHT'!$8:$10</definedName>
    <definedName name="_xlnm.Print_Titles" localSheetId="12">'1.10.KAH'!$8:$10</definedName>
    <definedName name="_xlnm.Print_Titles" localSheetId="13">'1.11.HK'!$8:$10</definedName>
    <definedName name="_xlnm.Print_Titles" localSheetId="14">'1.12.VQ'!$8:$10</definedName>
    <definedName name="_xlnm.Print_Titles" localSheetId="15">'1.13 LH'!$8:$10</definedName>
    <definedName name="_xlnm.Print_Titles" localSheetId="4">'1.2.TXHL'!$8:$10</definedName>
    <definedName name="_xlnm.Print_Titles" localSheetId="5">'1.3.TXKA'!$8:$10</definedName>
    <definedName name="_xlnm.Print_Titles" localSheetId="6">'1.4.NX'!$8:$10</definedName>
    <definedName name="_xlnm.Print_Titles" localSheetId="7">'1.5.TH'!$8:$10</definedName>
    <definedName name="_xlnm.Print_Titles" localSheetId="8">'1.6.CX'!$8:$9</definedName>
    <definedName name="_xlnm.Print_Titles" localSheetId="9">'1.7.HS'!$8:$10</definedName>
    <definedName name="_xlnm.Print_Titles" localSheetId="10">'1.8.DT'!$8:$10</definedName>
    <definedName name="_xlnm.Print_Titles" localSheetId="11">'1.9.CL'!$8:$10</definedName>
    <definedName name="_xlnm.Print_Titles" localSheetId="0">'1.THD.Tong'!$10:$10</definedName>
    <definedName name="_xlnm.Print_Titles" localSheetId="1">'1a.CTiep'!$10:$10</definedName>
    <definedName name="_xlnm.Print_Titles" localSheetId="2">'1b.Moi'!$10:$10</definedName>
    <definedName name="_xlnm.Print_Titles">#N/A</definedName>
  </definedNames>
  <calcPr fullCalcOnLoad="1"/>
</workbook>
</file>

<file path=xl/sharedStrings.xml><?xml version="1.0" encoding="utf-8"?>
<sst xmlns="http://schemas.openxmlformats.org/spreadsheetml/2006/main" count="3831" uniqueCount="1868">
  <si>
    <t>Tổng cộng</t>
  </si>
  <si>
    <t>Thị xã Kỳ Anh</t>
  </si>
  <si>
    <t>Thị xã Hồng Lĩnh</t>
  </si>
  <si>
    <t>Thành phố Hà Tĩnh</t>
  </si>
  <si>
    <t>(9)=(10)+...+(14)</t>
  </si>
  <si>
    <t>(4)=(5)+....+(8)</t>
  </si>
  <si>
    <t>Doanh nghiệp</t>
  </si>
  <si>
    <t>NS xã</t>
  </si>
  <si>
    <t>NS huyện</t>
  </si>
  <si>
    <t>NS tỉnh</t>
  </si>
  <si>
    <t>NS TW</t>
  </si>
  <si>
    <t>RĐD</t>
  </si>
  <si>
    <t>RPH</t>
  </si>
  <si>
    <t>LUA</t>
  </si>
  <si>
    <t>Ghi chú</t>
  </si>
  <si>
    <t>Nguồn kinh phí thực hiện (tỷ đồng)</t>
  </si>
  <si>
    <t>Khái toán kinh phí thực hiện Bồi thường, GPMB (tỷ đồng)</t>
  </si>
  <si>
    <t>Sử dụng từ các loại đất (ha)</t>
  </si>
  <si>
    <t>Tổng diện tích thu hồi đất (ha)</t>
  </si>
  <si>
    <t>Số dự án cần thu hồi đất</t>
  </si>
  <si>
    <t>STT</t>
  </si>
  <si>
    <t>CỦA TỈNH HÀ TĨNH</t>
  </si>
  <si>
    <t>Đất khác</t>
  </si>
  <si>
    <t>CỘNG HOÀ XÃ HỘI CHỦ NGHĨA VIỆT NAM</t>
  </si>
  <si>
    <t>Độc lập - Tự do - Hạnh phúc</t>
  </si>
  <si>
    <t>Huyện Nghi Xuân</t>
  </si>
  <si>
    <t>Huyện Thạch Hà</t>
  </si>
  <si>
    <t>Huyện Cẩm Xuyên</t>
  </si>
  <si>
    <t>Huyện Hương Sơn</t>
  </si>
  <si>
    <t>Huyện Đức Thọ</t>
  </si>
  <si>
    <t>Huyện Can Lộc</t>
  </si>
  <si>
    <t>Huyện Kỳ Anh</t>
  </si>
  <si>
    <t>Huyện Hương Khê</t>
  </si>
  <si>
    <t>Huyện Vũ Quang</t>
  </si>
  <si>
    <t>Huyện Lộc Hà</t>
  </si>
  <si>
    <t>Phụ lục chi tiết</t>
  </si>
  <si>
    <t>Phụ lục 1.1.</t>
  </si>
  <si>
    <t>Phụ lục 1.2.</t>
  </si>
  <si>
    <t>Phụ lục 1.3.</t>
  </si>
  <si>
    <t>Phụ lục 1.4.</t>
  </si>
  <si>
    <t>Phụ lục 1.5.</t>
  </si>
  <si>
    <t>Phụ lục 1.6.</t>
  </si>
  <si>
    <t>Phụ lục 1.7.</t>
  </si>
  <si>
    <t>Phụ lục 1.8.</t>
  </si>
  <si>
    <t>Phụ lục 1.9.</t>
  </si>
  <si>
    <t>Phụ lục 1.10.</t>
  </si>
  <si>
    <t>Phụ lục 1.11.</t>
  </si>
  <si>
    <t>Phụ lục 1.12.</t>
  </si>
  <si>
    <t>Phụ lục 1.13.</t>
  </si>
  <si>
    <t>Mục B
Phụ lục 1.1.</t>
  </si>
  <si>
    <t>Mục B
Phụ lục 1.2.</t>
  </si>
  <si>
    <t>Mục B
Phụ lục 1.3.</t>
  </si>
  <si>
    <t>Mục B
Phụ lục 1.4.</t>
  </si>
  <si>
    <t>Mục B
Phụ lục 1.5.</t>
  </si>
  <si>
    <t>Mục B
Phụ lục 1.6.</t>
  </si>
  <si>
    <t>Mục B
Phụ lục 1.7.</t>
  </si>
  <si>
    <t>Mục B
Phụ lục 1.8.</t>
  </si>
  <si>
    <t>Mục B
Phụ lục 1.9.</t>
  </si>
  <si>
    <t>Mục B
Phụ lục 1.10.</t>
  </si>
  <si>
    <t>Mục B
Phụ lục 1.11.</t>
  </si>
  <si>
    <t>Mục B
Phụ lục 1.12.</t>
  </si>
  <si>
    <t>Mục B
Phụ lục 1.13.</t>
  </si>
  <si>
    <t>Mục A
Phụ lục 1.1.</t>
  </si>
  <si>
    <t>Mục A
Phụ lục 1.2.</t>
  </si>
  <si>
    <t>Mục A
Phụ lục 1.3.</t>
  </si>
  <si>
    <t>Mục A
Phụ lục 1.4.</t>
  </si>
  <si>
    <t>Mục A
Phụ lục 1.5.</t>
  </si>
  <si>
    <t>Mục A
Phụ lục 1.6.</t>
  </si>
  <si>
    <t>Mục A
Phụ lục 1.7.</t>
  </si>
  <si>
    <t>Mục A
Phụ lục 1.8.</t>
  </si>
  <si>
    <t>Mục A
Phụ lục 1.9.</t>
  </si>
  <si>
    <t>Mục A
Phụ lục 1.10.</t>
  </si>
  <si>
    <t>Mục A
Phụ lục 1.11.</t>
  </si>
  <si>
    <t>Mục A
Phụ lục 1.12.</t>
  </si>
  <si>
    <t>Mục A
Phụ lục 1.13.</t>
  </si>
  <si>
    <t>TỈNH HÀ TĨNH</t>
  </si>
  <si>
    <t xml:space="preserve">HỘI ĐỒNG NHÂN DÂN </t>
  </si>
  <si>
    <t>HỘI ĐỒNG NHÂN DÂN TỈNH</t>
  </si>
  <si>
    <t>PHỤ LỤC 1. TỔNG HỢP DANH MỤC CÁC CÔNG TRÌNH, DỰ ÁN CẦN THU HỒI ĐẤT NĂM 2020</t>
  </si>
  <si>
    <t xml:space="preserve"> CHUYỂN SANG TIẾP TỤC THỰC HIỆN TRONG NĂM 2020 CỦA TỈNH HÀ TĨNH</t>
  </si>
  <si>
    <t>PHỤ LỤC 1a. TỔNG HỢP DANH MỤC CÁC CÔNG TRÌNH, DỰ ÁN CẦN THU HỒI ĐẤT NĂM 2019</t>
  </si>
  <si>
    <t>PHỤ LỤC 1.13. TỔNG HỢP DANH MỤC CÁC CÔNG TRÌNH, DỰ ÁN CẦN THU HỒI ĐẤT NĂM 2020</t>
  </si>
  <si>
    <t>CỦA HUYỆN LỘC HÀ</t>
  </si>
  <si>
    <t xml:space="preserve">Tên công trình, dự án  </t>
  </si>
  <si>
    <t>Diện tích thu hồi đất (ha)</t>
  </si>
  <si>
    <t>Sử dụng từ loại đất (ha)</t>
  </si>
  <si>
    <t>Địa điểm 
(Thôn.., xã....)</t>
  </si>
  <si>
    <t>Căn cứ pháp lý</t>
  </si>
  <si>
    <t>RDD</t>
  </si>
  <si>
    <t>NS cấp huyện</t>
  </si>
  <si>
    <t>NS cấp xã</t>
  </si>
  <si>
    <t>(3)=(4)+..(7)</t>
  </si>
  <si>
    <t>(9)=(10)+..(14)</t>
  </si>
  <si>
    <t xml:space="preserve"> A. Công trình, dự án thu hồi đất đề xuất mới trong năm 2020</t>
  </si>
  <si>
    <t>I</t>
  </si>
  <si>
    <t>Đất ở nông thôn</t>
  </si>
  <si>
    <t>Quy hoạch cấp đất vùng Đồng lau tại thôn Yến Giang</t>
  </si>
  <si>
    <t xml:space="preserve"> Xã Hồng Lộc</t>
  </si>
  <si>
    <t>Quyết định số: 3642/QĐ-UBND  ngày 30/5/2018 của UBND huyện Lộc Hà về việc  phê duyệt quy hoạch chi tiết đất ở xã Hồng Lộc huyện Lộc Hà</t>
  </si>
  <si>
    <t>Quy hoạch đất ở vùng Đồng Cựa tại thôn Yến Giang</t>
  </si>
  <si>
    <t>Xã Hồng Lộc</t>
  </si>
  <si>
    <t>Quy hoạch đất ở vùng Cựa Bin tại thôn Trung Sơn</t>
  </si>
  <si>
    <t>Quy hoạch đất ở vùng Trạm Tram</t>
  </si>
  <si>
    <t>Xã Ích Hậu</t>
  </si>
  <si>
    <t>QĐ số: 5003/QĐ-UBND ngày 9/8/2019 huyện Lộc Hà về việc phê duyệt QH chi tiết đất ở xã Ích Hậu</t>
  </si>
  <si>
    <t>Quy hoach đất ở xen dắm Đồng Cùng Thôn Hồng Thịnh</t>
  </si>
  <si>
    <t>Xã Thịnh Lộc</t>
  </si>
  <si>
    <t>Quyết định số 4993/QĐ-UBND ngày 11/10/2019 của UBND huyện Lộc Hà</t>
  </si>
  <si>
    <t>Xã Thạch Mỹ</t>
  </si>
  <si>
    <t>Quy hoạch mở rộng vùng Hội Quán xóm 13 Đồng Cựa, cựa Anh Thượng tại Thôn Tân Phú</t>
  </si>
  <si>
    <t>Văn bản số 444/UBND-TN  ngày 29/3/2019 về việc khảo sát lập quy hoạch chi tiết đất ở xã Thạch Mỹ .QĐ số 8514/QĐ -UB ngày 3/12/2018 của UBND huyện lộc hà phê duyệt điều chỉnh QHNTM</t>
  </si>
  <si>
    <t>Quy Hoạch Đất ở lối 2 phía tây đường lên Thạch Châu</t>
  </si>
  <si>
    <t>Xã Mai Phụ</t>
  </si>
  <si>
    <t>II</t>
  </si>
  <si>
    <t>Đất giao thông</t>
  </si>
  <si>
    <t>Quy hoạch Đường giao thông vào khu trang trại Các xã Tân Lộc, An Lộc , Thịnh Lộc</t>
  </si>
  <si>
    <t>Xã  Tân Lộc, xã An Lộc, xã  Thịnh Lộc</t>
  </si>
  <si>
    <t>Quyết định số 5968/QĐ-UBND ngày 24/10/2019 của UBND huyện Lộc Hà về việc phê duyệt Báo cáo kinh tế kỹ thuật công trình</t>
  </si>
  <si>
    <t>quy hoạch đường giao thông Liên xã kết hợp vào khu chăn nuôi tập trung</t>
  </si>
  <si>
    <t>Quyết định số 5941/QĐ-UBND ngày 21/10/2019 của UBND huyện Lộc Hà</t>
  </si>
  <si>
    <t>III</t>
  </si>
  <si>
    <t>Đất thủy lợi</t>
  </si>
  <si>
    <t>Nâng cấp kênh Thịnh An</t>
  </si>
  <si>
    <t>Xã An Lộc, xã Thịnh Lộc</t>
  </si>
  <si>
    <t>Nghị quyết số 53/HĐND ngày 15/11/2018 của hội đồng nhân dân huyện Lộc Hà về kế hoạch đầu tư công trung hạn vốn, cân đối ngân sách huyện giai đoạn 2018 - 2020</t>
  </si>
  <si>
    <t>IV</t>
  </si>
  <si>
    <t>Đất  cở sở giáo dục đào tạo</t>
  </si>
  <si>
    <t>Quy  hoạch mở rộng trường Mần Non</t>
  </si>
  <si>
    <t>Xã Thạch Kim</t>
  </si>
  <si>
    <t>Văn bản số 6012/UBND-KT1 ngày 11/9/2019 của UBND tỉnh Hà Tĩnh</t>
  </si>
  <si>
    <t>V</t>
  </si>
  <si>
    <t>Đất sinh hoạt cộng đồng</t>
  </si>
  <si>
    <t>Quy hoạch nhà Văn hóa thôn 6 Vùng Lò Than</t>
  </si>
  <si>
    <t>Xã Bình Lộc</t>
  </si>
  <si>
    <t>Quyết định số 5303/QĐ-UBND ngày 10/9/2019 của UBND huyện Lộc Hà  về việc cho phép UBND xã Bình Lộc khảo sát địa điểm, lập quy hoạch xây dựng Khu văn hóa thể thao thôn 6 tại vùng Lò Than</t>
  </si>
  <si>
    <t>Tổng A</t>
  </si>
  <si>
    <t>Đất cụm công nghiệp</t>
  </si>
  <si>
    <t>Cụm công nghiệp Thạch Bằng, và các vùng lân cận</t>
  </si>
  <si>
    <t>Xã Thạch Bằng</t>
  </si>
  <si>
    <t xml:space="preserve">Nghị quyết 119/NQ-HĐND ngày 13/12/2018 </t>
  </si>
  <si>
    <t>Cụm công nghiệp Thạch Bằng</t>
  </si>
  <si>
    <t>Đất cơ sở văn hóa</t>
  </si>
  <si>
    <t>QH đài tưởng niệm thôn Phù Ích</t>
  </si>
  <si>
    <t>Nghị quyết 119/NQ-HĐND ngày 13/12/2018</t>
  </si>
  <si>
    <t>Trung tâm văn hóa - truyền thông huyện Lộc Hà tại thôn Xuân Hải</t>
  </si>
  <si>
    <t>Quy hoạch đài tưởng niệm</t>
  </si>
  <si>
    <t>Đất xây dựng cơ sở thể dục, thể thao</t>
  </si>
  <si>
    <t>QH mở rộng sân thể thao thôn Đồng Sơn (Vùng Đồng Xuân)</t>
  </si>
  <si>
    <t>MR sân bóng Xuân Tây( đoạn trước hội quán)</t>
  </si>
  <si>
    <t>Xã Hộ Độ</t>
  </si>
  <si>
    <t xml:space="preserve">Nghị quyết 149/NQ-HĐND ngày 17/7/2019 </t>
  </si>
  <si>
    <t>Đất xây dựng cơ sở giáo dục, đào tạo</t>
  </si>
  <si>
    <t>Quy hoạch trường mầm non vùng cồn Mụ Lụy</t>
  </si>
  <si>
    <t>Mở rộng khuôn viên trường tiểu học</t>
  </si>
  <si>
    <t xml:space="preserve">
Xã Hồng Lộc</t>
  </si>
  <si>
    <t>Mở rộng khuôn viên Trường THCS Hồng Tân (sân bóng)</t>
  </si>
  <si>
    <t xml:space="preserve"> Xã Mai Phụ</t>
  </si>
  <si>
    <t>QH đường GTNT, NĐ xã Hồng Lộc</t>
  </si>
  <si>
    <t>Đường GT liên thôn Tân Lộc tại thôn Tân Trung</t>
  </si>
  <si>
    <t>Xã Tân Lộc</t>
  </si>
  <si>
    <t>Đường giao thông liên xã Thạch Bằng  - Phù Lưu tại thôn Xuân Hoà</t>
  </si>
  <si>
    <t>Đường giao thông nông thôn kết hợp vào khu trang trại Tân Lộc, An Lộc, Thịnh Lộc huyện Lộc Hà</t>
  </si>
  <si>
    <t>Xã Tân Lộc, xã Thịnh Lộc, xã  An Lộc</t>
  </si>
  <si>
    <t>Nâng cấp mở rộng tuyến đường từ Thạch Kênh đến Hồng Lộc</t>
  </si>
  <si>
    <t>Xã Hồng Lộc, xã  Ích Hậu, xã Thạch Kênh</t>
  </si>
  <si>
    <t xml:space="preserve">Đường giao thông 281 từ đường Vương An đi Hồng Lộc </t>
  </si>
  <si>
    <t>Mở rộng nâng cấp đường Cầu Trù</t>
  </si>
  <si>
    <t>Xã Ích Hậu, xã Phù Lưu</t>
  </si>
  <si>
    <t>Hạ tầng giao thông khu nuôi trồng thủy sản mặn, lợ</t>
  </si>
  <si>
    <t>Đường giao thông Jika</t>
  </si>
  <si>
    <t>MR đường giao thông Hồng Lộc - Thịnh Lộc</t>
  </si>
  <si>
    <t>Xã Hồng Lộc, xã Thịnh Lộc</t>
  </si>
  <si>
    <t>Đường giao thông kết hợp đê sông huyện Lộc Hà</t>
  </si>
  <si>
    <t xml:space="preserve"> Xã Thạch Kim, xã Mai Phụ, xã  Hộ Độ</t>
  </si>
  <si>
    <t xml:space="preserve">Hệ thống đường giao thông nông thôn kết hợp kênh mương </t>
  </si>
  <si>
    <t>Xây dựng hạ tầng khu du lịch biển Lộc Hà (phần DT đất giao thông)</t>
  </si>
  <si>
    <t xml:space="preserve">
Xã Thịnh Lộc</t>
  </si>
  <si>
    <t>Mở rộng đường giao thông nông thôn Thạch Bằng</t>
  </si>
  <si>
    <t>Đường giao thông nông thôn hợp vào khu chăn nuôi tập trung  xã Hồng Lộc, huyện Lộc Hà</t>
  </si>
  <si>
    <t>Đường giao thông trung tâm xã Phù Lưu, huyện Lộc Hà</t>
  </si>
  <si>
    <t>Xã Phù Lưu</t>
  </si>
  <si>
    <t>Đường giao thông từ Trung tâm hành chính và đường vào chùa Kim Dung, huyện Lộc Hà</t>
  </si>
  <si>
    <t>Đường giao thông liên thôn xã Tân Lộc, huyện Lộc Hà</t>
  </si>
  <si>
    <t>Đường cứu hộ, cứu nạn cho các xã ven biển huyện Lộc Hà</t>
  </si>
  <si>
    <t>Phù Lưu, xã Thạch Mỹ, xã Thạch Bằng</t>
  </si>
  <si>
    <t>Đường giao thông khu du lịch biển huyện Lộc Hà</t>
  </si>
  <si>
    <t>VI</t>
  </si>
  <si>
    <t>Quy hoạch kênh tiêu úng phía tây xã Hồng Lộc</t>
  </si>
  <si>
    <t>Đê tả Nghèn đoạn từ TL9 đi qua chùa Hổ Độ huyện Lộc Hà</t>
  </si>
  <si>
    <t>VII</t>
  </si>
  <si>
    <t>Đất công trình năng lượng</t>
  </si>
  <si>
    <t>Đường lưới điện nông thôn</t>
  </si>
  <si>
    <t>Xã Bình Lộc, xã Thạch Châu</t>
  </si>
  <si>
    <t>VIII</t>
  </si>
  <si>
    <t>Quy hoạch đất ở (Lô N152, N153)</t>
  </si>
  <si>
    <t>Quy hoạch đất ở dắm dân: vườn Can - Phú Nghĩa, Cửa Chùa - Xuân Hòa, Hói Xóm 9, phía Tây vườn Bà Liên - Phú Nghĩa, khu vực hói Bà Thụ -thôn Phú Xuân</t>
  </si>
  <si>
    <t>Xây dựng hạ tầng tái định cư xã Thạch Bằng tại thôn Xuân Hoà</t>
  </si>
  <si>
    <t>Hạ tầng đấu giá đất khu vực trung tâm hành chính huyện Lộc Hà (Giai đoạn II) tại thôn Phú Mậu</t>
  </si>
  <si>
    <t>Quy hoạch đất ở phía tây đường Tỉnh lộ 9 (Từ mương đến giáp Thạch Châu) tại thôn Đồng Sơn</t>
  </si>
  <si>
    <t>Quy hoạch đất ở đường TL9 từ đường cũ vào chùa đến đường mới vào chùa tại thôn Đồng Sơn</t>
  </si>
  <si>
    <t>Quy hoạch đất ở phía Bắc đường trục xã (đoạn từ QH đài tưởng niệm liệt sỹ đi trường mầm non xã) tại thôn Hợp Tiến, thôn Sơn Phú.</t>
  </si>
  <si>
    <t>Quy hoạch đất ở phía đông đường TL9, phía nam cựa ông Thông Chót tại thôn Đồng Sơn.</t>
  </si>
  <si>
    <t>QH đất ở vùng Sâm tại thôn Hoà Bình, Yên Định</t>
  </si>
  <si>
    <t>Quy hoạch đất ở vùng Trạm Xá tại thôn Hồng Thịnh</t>
  </si>
  <si>
    <t>Quy hoạch đất ở vùng Truông tại thôn Quang Trung, Yên Điềm</t>
  </si>
  <si>
    <t>Quy hoạch đất ở vùng ông Man, Nhà Hàng tại thôn Nam Sơn</t>
  </si>
  <si>
    <t>Xây dựng hạ tầng tái định cư và đấu giá đất tại thôn Nam Sơn</t>
  </si>
  <si>
    <t>Quy hoạch đất ở vùng Làng Sau tại thôn Tân Thượng</t>
  </si>
  <si>
    <t>Quy hoạch đất ở vùng Đồng Nêu tại thôn Tân Trung</t>
  </si>
  <si>
    <t>Quy hoạch  đất ở vùng Vũng Bè tại thôn Liên Xuân</t>
  </si>
  <si>
    <t>Quy hoạch đất đấu giá tại thôn Thống Nhất</t>
  </si>
  <si>
    <t>Xã An Lộc</t>
  </si>
  <si>
    <t>Quy hoạch dắm dân vùng Rộc Cổng, Vùng Cửa Đình tại Quyết Thắng, Thôn Thống Nhất</t>
  </si>
  <si>
    <t>Qh đất ở vùng Sau Làng, vùng Cồn Mốc tại thôn 1</t>
  </si>
  <si>
    <t>Qh vùng phía Nam chợ Huyện, Ruộng Môn, Đồng Trạ tại thôn 4</t>
  </si>
  <si>
    <t>Quy hoạch đất ở vùng Cồn Dăm Đưng tại thôn 5</t>
  </si>
  <si>
    <t xml:space="preserve">Quy hoạch xen dắm </t>
  </si>
  <si>
    <t>Quy hoạch đất ở vùng Bãi Vàng tại thôn Quan Nam</t>
  </si>
  <si>
    <t>Quy hoạch vùng Cầu Ao tại thôn Đại Lự</t>
  </si>
  <si>
    <t>Quy hoạch đất ở lối 1, lối 2 đường 22/12; Cửa anh Sơn Lân (Vùng Đồng Lúa); Cửa Anh Phúc; Hồi anh Trong; Cồn Mụ Rồi; Quán Hoặc tại thôn Báo Ân</t>
  </si>
  <si>
    <t>Quy hoạch đất ở Cửa bà Phang, Vùng Chánh Giáo, Hội Quán xóm 4 tại thôn Đại Yên</t>
  </si>
  <si>
    <t>Quy hoạch đất ở vùng Cửa Tây, cửa ông Bĩnh, cửa ông Tài tại thôn Hữu Ninh</t>
  </si>
  <si>
    <t>Quy hoạch đất ở Đồng Xiếc; cửa anh Lệ; Hồi chị Thủy tại thôn Phú Mỹ</t>
  </si>
  <si>
    <t>Quy hoạch đất vùng hội quán xóm 13; Đồng Cựa; Cựa anh Thượng tại thôn Tân Phú</t>
  </si>
  <si>
    <t>Quy hoạch đất ở, dắm dân thôn Nam Hà</t>
  </si>
  <si>
    <t>Quy hoạch đất ở, dắm dân thôn Xuân Tây</t>
  </si>
  <si>
    <t>Quy hoạch đất ở vùng súc sửu</t>
  </si>
  <si>
    <t>Quy hoạch Đất ở nông thôn vùng Hạ Đường</t>
  </si>
  <si>
    <t>Quy hoạch Đất ở nông thôn vùng đồng Cửa Tây</t>
  </si>
  <si>
    <t>Hạ tầng đấu giá huyện Lộc Hà (phần diện tích đất ở)</t>
  </si>
  <si>
    <t xml:space="preserve"> Xã Thạch Bằng</t>
  </si>
  <si>
    <t>Quy hoạch Đất ở nông thôn từ vườn ô Phúc đến cống đồng Ngóc</t>
  </si>
  <si>
    <t>Quy hoạch Đất ở nông thôn vùng Hạ Lụy trên</t>
  </si>
  <si>
    <t>Quy hoạch Đất ở nông thôn ở dọc đường 22/12 (đấu giá)</t>
  </si>
  <si>
    <t>Quy Hoạch Đất ở tại nông thôn vùng Đội Nạp, Lô C13</t>
  </si>
  <si>
    <t xml:space="preserve">Quy hoạch Đất ở tại nông thôn vùng Hội quán </t>
  </si>
  <si>
    <t>Quy hoạch Đất ở nông thôn vùng Trạm Xá (đấu giá)</t>
  </si>
  <si>
    <t>Quy hoạch Đất ở nông thôn vùng Nhà Hàng, Ông Man (đấu giá, dặm dân, tái định cư)</t>
  </si>
  <si>
    <t xml:space="preserve">Quy hoạch Đất ở nông thôn vùng Sâm, Mãi Tượng </t>
  </si>
  <si>
    <t>Quy hoạc Đất ở nông thôn vùng Lò Than</t>
  </si>
  <si>
    <t>IX</t>
  </si>
  <si>
    <t>Quy Hoạch mở rộng  nhà văn hóa Thôn Hà Ân</t>
  </si>
  <si>
    <t>Quy Hoạch nhà văn hóa Thôn Hòa Bình</t>
  </si>
  <si>
    <t>X</t>
  </si>
  <si>
    <t>Đất xây dựng trụ sở cơ quan</t>
  </si>
  <si>
    <t>Mở rộng khuôn viên UB xã</t>
  </si>
  <si>
    <t>XI</t>
  </si>
  <si>
    <t>Đất cơ sở tôn giáo</t>
  </si>
  <si>
    <t>Mở rộng chùa Chân Tiên</t>
  </si>
  <si>
    <t>XII</t>
  </si>
  <si>
    <t>Đất nghĩa địa, nghĩa trang</t>
  </si>
  <si>
    <t>Mở rộng nghĩa trang</t>
  </si>
  <si>
    <t>Tổng B: 83 danh mục</t>
  </si>
  <si>
    <t>HỘI ĐỒNG NHÂN DÂN</t>
  </si>
  <si>
    <t>PHỤ LỤC 1.5. TỔNG HỢP DANH MỤC CÁC CÔNG TRÌNH, DỰ ÁN CẦN THU HỒI ĐẤT NĂM 2020</t>
  </si>
  <si>
    <t>CỦA HUYỆN THẠCH HÀ</t>
  </si>
  <si>
    <t>(3)=(4)+(5)+(6)+(7)</t>
  </si>
  <si>
    <t>(9)=(10)+....+.(14)</t>
  </si>
  <si>
    <t>A. Công trình, dự án thu hồi đất đề xuất mới trong năm 2020</t>
  </si>
  <si>
    <t>Đất nông nghiệp</t>
  </si>
  <si>
    <t>1.1</t>
  </si>
  <si>
    <t>Đất rừng phòng hộ</t>
  </si>
  <si>
    <t>Dự án bảo vệ nước thượng nguồn hồ Bộc Nguyên</t>
  </si>
  <si>
    <t>Xã Nam Hương</t>
  </si>
  <si>
    <t>Quyết định số 1858/QĐ-UBND ngày 05/05/2017 của UBND huyện Thạch Hà về việc phê duyệt kinh phí bồi thường, hỗ trợ, GPMB Dự án Bảo vệ môi trường khu vự thượng nguồn và ven hồ Bộc Nguyên thuộc địa bàn các xã: Thạch Điền và Nam Hương, huyện Thạch Hà (GĐ1)</t>
  </si>
  <si>
    <t>Đất phi nông nghiệp</t>
  </si>
  <si>
    <t>2.1</t>
  </si>
  <si>
    <t>Dự án đầu tư Nhà máy sản xuất VLXD tổng hợp tại Cụm công nghiệp Phù Việt, huyện Thạch Hà của Công ty TNHH Liên doanh Việt Nhật</t>
  </si>
  <si>
    <t>Xã Phù Việt</t>
  </si>
  <si>
    <t>Quyết định số 3695/QĐ-UBND ngày 06/12/2018 của UBND tỉnh Hà Tĩnh về việc chấp thuận chủ trương đầu tư Dự án Nhà máy sản xuất vật liệu xây dựng tổng hợp tại Cụm công nghiệp Phù Việt, huyện Thạch Hà của Công ty TNHH Liên doanh Việt Nhật</t>
  </si>
  <si>
    <t>2.2</t>
  </si>
  <si>
    <t>Đất phát triển hạ tầng cấp quốc gia, cấp tỉnh, cấp huyện, cấp xã</t>
  </si>
  <si>
    <t>2.2.1</t>
  </si>
  <si>
    <t>Đất xây dựng cơ sở y tế</t>
  </si>
  <si>
    <t>Mở rộng trạm y tế</t>
  </si>
  <si>
    <t>Xã Thạch Thắng</t>
  </si>
  <si>
    <t>2.2.2</t>
  </si>
  <si>
    <t>Đất xây dựng cơ sở giáo dục và đào tạo</t>
  </si>
  <si>
    <t>Thôn Đại Hải, xã Thạch Hải</t>
  </si>
  <si>
    <t>Đường giao thông xã Thạch Vĩnh đoạn ĐT 550 đến liên xã Bắc Sơn</t>
  </si>
  <si>
    <t>xã Thạch Vĩnh</t>
  </si>
  <si>
    <t>Quyết định số 7536/QĐ-UBND ngày 08/10/2018 của UBND huyện Thạch Hà về việc phê duyệt báo cáo kinh tế-kỹ thuật công trình: Đường giao thông xã Thạch Vĩnh, đoạn từ đường ĐT.550 đến đường liên xã Bắc Sơn, Thạch Vĩnh</t>
  </si>
  <si>
    <t xml:space="preserve">Đường giao thông </t>
  </si>
  <si>
    <t>Quyết Định số: 4762/QĐ-UBND ngày 24/07/2019 của UBND huyện Thạch Hà về việc phê duyệt chủ trương đầu tư xây dựng công trình: Nâng cấp mở rộng đường trục chính xã Thạch Hải, đoạn từ ngã tư đường 19/5 đến thôn Nam Hải.</t>
  </si>
  <si>
    <t>Thôn Đan Trung, xã Thạch Long</t>
  </si>
  <si>
    <t>Mở rộng, nâng cấp đường từ cổng làng thôn Đình Hàn đến ngõ Bà Thanh</t>
  </si>
  <si>
    <t>Xã Thạch Sơn</t>
  </si>
  <si>
    <t>Quyết Định số: 3000/QĐ-UBND ngày 11/9/2019 của UBND tỉnh Hà Tĩnh về việc phê duyệt báo cáo kinh tế - kỹ thuật đầu tư xây dựng công trình đường giao thông nông thôn xã Thạch Sơn</t>
  </si>
  <si>
    <t>Thôn Trường Ngọc, xã Ngọc Sơn</t>
  </si>
  <si>
    <t>2.3</t>
  </si>
  <si>
    <t>Thôn Xuân Sơn, xã Bắc Sơn</t>
  </si>
  <si>
    <t>Thôn Kim Sơn, xã Bắc Sơn</t>
  </si>
  <si>
    <t>Đồng Bà Hợi thôn Khe Giao 2 xã Ngọc Sơn</t>
  </si>
  <si>
    <t>Vùng Trộ Khánh, thôn Trung Tiến, xã Phù Việt</t>
  </si>
  <si>
    <t>Thôn Đoài Phú, Thượng Phú, xã Tượng Sơn</t>
  </si>
  <si>
    <t>Thôn Bắc Bình, xã Tượng Sơn</t>
  </si>
  <si>
    <t>Thôn Phú Sơn, Bắc Bình, Sâm Lộc, xã Tượng Sơn</t>
  </si>
  <si>
    <t>Thôn Phú Sơn, Hà Thanh, xã Tượng Sơn</t>
  </si>
  <si>
    <t xml:space="preserve">Đất ở nông thôn </t>
  </si>
  <si>
    <t>Thôn Nam Bình, xã Thạch Đài</t>
  </si>
  <si>
    <t>Thôn Liên Hương, xã Thạch Đài</t>
  </si>
  <si>
    <t>Thôn Nam Thượng, xã Thạch Đài</t>
  </si>
  <si>
    <t>Tổ 11, thôn Tây Sơn, xã Thạch Đỉnh</t>
  </si>
  <si>
    <t>Đất ở nông thôn (xen dắm)</t>
  </si>
  <si>
    <t>Đường 15B Trẹm Pooc, tổ 19, thôn Trường Xuân, xã Thạch Đỉnh</t>
  </si>
  <si>
    <t>Lùm Le, thôn Liên Quý, xã Thạch Hội</t>
  </si>
  <si>
    <t>Thôn Liên Phố, xã Thạch Hội</t>
  </si>
  <si>
    <t>Thôn Tân Tiến,
xã Thạch Hương</t>
  </si>
  <si>
    <t>Vùng Nhà Máy thôn Hoà Hợp, xã Thạch Kênh</t>
  </si>
  <si>
    <t>Văn bản số 2341/UBND ngày 31/10/2019 của UBND huyện về việc đồng ý chủ trương quy hoạch đất ở tại xã Thạch Kênh</t>
  </si>
  <si>
    <t>Vùng Đồng Húc thôn Thượng Nguyên, xã Thạch Kênh</t>
  </si>
  <si>
    <t>Thôn Tri Nang, xã Thạch Kênh</t>
  </si>
  <si>
    <t>Đất ở nông thôn ( xen dắm)</t>
  </si>
  <si>
    <t>Các thôn, xã Thạch Kênh</t>
  </si>
  <si>
    <t>Văn bản số 2328/UBND ngày 11/10/2019 của UBND huyện về việc đồng ý chủ trương quy hoạch đất ở tại xã Thạch Kênh</t>
  </si>
  <si>
    <t>Thôn Long Tiến, xã Thạch Khê</t>
  </si>
  <si>
    <t>Thôn Đan Khê, xã Thạch Khê</t>
  </si>
  <si>
    <t>Thôn Thanh Lan, xã Thạch Khê</t>
  </si>
  <si>
    <t>Thôn Long Giang
Thạch Khê</t>
  </si>
  <si>
    <t>QH đất ở dọc đường TL 26 (T. Đồng Giang)</t>
  </si>
  <si>
    <t>Phía Tây, phía Nam Thôn Đồng Giang, xã Thạch Khê</t>
  </si>
  <si>
    <t>Đất ở nông thôn (đấu giá)</t>
  </si>
  <si>
    <t>Thôn Hòa Lạc, xã thạch Lạc</t>
  </si>
  <si>
    <t>Thôn Phái Đông, xã Thạch Lâm</t>
  </si>
  <si>
    <t>Thôn Nguyên, xã Thạch Liên</t>
  </si>
  <si>
    <t>Xã Thạch Liên</t>
  </si>
  <si>
    <t>Thôn Khang, xã Thạch Liên</t>
  </si>
  <si>
    <t>Thôn Khang, thôn Lợi, thôn Thọ, xã Thạch Liên</t>
  </si>
  <si>
    <t>Văn bản số 2340/UBND ngày 31/10/2019 của UBND huyện về việc đồng ý chủ trương quy hoạch đất ở các thôn tại xã Thạch Liên</t>
  </si>
  <si>
    <t>Thôn Quý, thôn Phú, thôn Ninh, thôn Hanh, xã Thạch Liên</t>
  </si>
  <si>
    <t>Thôn Hội Cát, xã Thạch Long</t>
  </si>
  <si>
    <t>Đất ở nông thôn (tái định cư của dự án AFĐ)</t>
  </si>
  <si>
    <t>Xã Thạch Long</t>
  </si>
  <si>
    <t>Đồng Cơn Lã, Đồng Mụ Cuồi, Dốc Truồng Rọ, xã Thạch Ngọc</t>
  </si>
  <si>
    <t>Thôn Tân Tiến, xã Thạch Ngọc</t>
  </si>
  <si>
    <t>Đồng Trạp thôn Bắc Tiến, xã Thạch Ngọc</t>
  </si>
  <si>
    <t>Trọt Huy, Ao Đen, thôn Đông Châu, xã Thạch Ngọc</t>
  </si>
  <si>
    <t>Thôn Mỹ Châu, xã Thạch Ngọc</t>
  </si>
  <si>
    <t>Thôn Quý Hải, xã Thạch Ngọc</t>
  </si>
  <si>
    <t>Các thôn, xã Thạch Sơn</t>
  </si>
  <si>
    <t>Thôn Tri Khê, xã Thạch Sơn</t>
  </si>
  <si>
    <t>Vùng Cửa Trước, thôn Tiến Bộ, xã Thạch Tân</t>
  </si>
  <si>
    <t>Thôn Đông Tân, xã Thạch Tân</t>
  </si>
  <si>
    <t>Thôn Trung Hoà xã Thạch Tân</t>
  </si>
  <si>
    <t xml:space="preserve">Dự án hạ tầng đất ở nông thôn </t>
  </si>
  <si>
    <t>Thôn 17, xã Thạch Tân</t>
  </si>
  <si>
    <t>Quyết Định số: 3006/QĐ-UBND ngày 11/9/2019 của UBND tỉnh Hà Tĩnh về việc phê duyệt đồ án quy hoạch chi tiết xây dựng Khu dân cư tại thôn 17 và thôn 18, xã Thạch Tân, huyện Thạch Hà, tỷ lệ 1/500</t>
  </si>
  <si>
    <t>Đồng Nhà Bảy, thôn Thanh Mỹ, xã Thạch Thanh</t>
  </si>
  <si>
    <t>Thôn Nam Thắng, xã Thạch Thắng</t>
  </si>
  <si>
    <t>Đất ở nông thôn (Đấu giá)</t>
  </si>
  <si>
    <t>Vùng Le Le, thôn Yên Lạc, xã Thạch Thắng</t>
  </si>
  <si>
    <t>Thôn Hòa Bình, xã Thạch Thắng</t>
  </si>
  <si>
    <t>Thôn Trung Phú, xã Thạch Thắng</t>
  </si>
  <si>
    <t>Nhà Thủy nông HL3, thôn Nam Văn, Bắc Văn, xã Thạch Văn</t>
  </si>
  <si>
    <t>Các thôn, xã Thạch Văn</t>
  </si>
  <si>
    <t>Thôn Tân Long
Việt Xuyên</t>
  </si>
  <si>
    <t>Thôn Trung Trinh, xã Việt Xuyên</t>
  </si>
  <si>
    <t>2.4</t>
  </si>
  <si>
    <t xml:space="preserve">Đất ở đô thị </t>
  </si>
  <si>
    <t>Đồng Xối, TDP 9, TT Thạch Hà</t>
  </si>
  <si>
    <t>2.5</t>
  </si>
  <si>
    <t>Mở rộng khuôn viên giáo xứ Tiến Thủy</t>
  </si>
  <si>
    <t>Thôn Bắc Hải, xã Thạch Hải</t>
  </si>
  <si>
    <t>1.1.2</t>
  </si>
  <si>
    <t>Mở rộng trường tiểu học</t>
  </si>
  <si>
    <t>Nghị quyết 119/NQ-HĐND ngày 13/12/2018.</t>
  </si>
  <si>
    <t>Mở rộng trường mầm non</t>
  </si>
  <si>
    <t>1.1.3</t>
  </si>
  <si>
    <t>Đất xây dựng cơ sở thể dục thể thao</t>
  </si>
  <si>
    <t>Sân thể thao</t>
  </si>
  <si>
    <t>Thôn Tân Hợp, Song Hải, xã Thạch Sơn</t>
  </si>
  <si>
    <t>1.1.4</t>
  </si>
  <si>
    <t>Đường giao thông trung tâm xã Thạch Vĩnh</t>
  </si>
  <si>
    <t xml:space="preserve">
Xã Thạch Vĩnh</t>
  </si>
  <si>
    <t>QH đường Thanh Niên nắn tuyến</t>
  </si>
  <si>
    <t>Thị trấn Thạch Hà</t>
  </si>
  <si>
    <t>Tiểu dự án thành phần Khắc phục, sữa chữa  đường vào trung tâm các xã Sơn Lộc, xã Thạch Đài, huyện Thạch Hà.</t>
  </si>
  <si>
    <t>Xã Thạch Đài, xã Thạch Hương</t>
  </si>
  <si>
    <t>Mở rộng đường nội đồng tại các khu vực: Đồng Trạp, Đồng Trước, Đồng Cơn Sinh, Đồng Cầu Quanh.</t>
  </si>
  <si>
    <t>Xã Thạch Ngọc</t>
  </si>
  <si>
    <t>Mở rộng đường Thôn Đình Hàn đi Thạch Kênh</t>
  </si>
  <si>
    <t>Dự án nâng cấp mở rộng đường huyện lộ ĐH 102</t>
  </si>
  <si>
    <t>Xã Thạch Đài - Thạch Xuân</t>
  </si>
  <si>
    <t>Dự án đường vào khu sản xuất tập trung xã Thạch Xuân</t>
  </si>
  <si>
    <t>Xã Thạch Xuân</t>
  </si>
  <si>
    <t>1.1.5</t>
  </si>
  <si>
    <t>Mở rộng nâng cấp đê Hữu Phủ đoạn từ cầu Thạch Đồng đến núi Nam Giới</t>
  </si>
  <si>
    <t>Xã Thạch Bàn, xã Thạch Đỉnh</t>
  </si>
  <si>
    <t>Tiểu dự án thành phần Khắc phục, sữa chữa, nâng cấp tuyến đê Hữu Nghèn huyện Thạch Hà</t>
  </si>
  <si>
    <t>Xã Thạch Kênh, xã Thạch Sơn</t>
  </si>
  <si>
    <t>Nạo vét hói Mụ Rí</t>
  </si>
  <si>
    <t>Hội Cát, thôn Đan Trung, xã Thạch Long</t>
  </si>
  <si>
    <t>Dự án bồi thường, hổ trợ và TĐC bảo vệ môi trường khu vực thượng nguồn và ven hồ Bộc Nguyên (gd2)</t>
  </si>
  <si>
    <t>Xã Nam Hương - Thạch Điền</t>
  </si>
  <si>
    <t>1.1.6</t>
  </si>
  <si>
    <t xml:space="preserve">Công trình xây dựng ĐZ, TBA chống quá tải và giảm tổn thất điện năng lưới điện </t>
  </si>
  <si>
    <t>Các xã: Bắc Sơn, Thạch Bàn, Thạch Hương, Thạch Khê, Thạch Điền, Thạch Vĩnh, Thị trấn Thạch Hà, Thạch Hội, Phù Việt, Thạch Trị, Thạch Lạc</t>
  </si>
  <si>
    <t>Xây dựng đường dây, trạm biến áp chống quá tải và giảm tổn thất điện năng các xã phía Tây, phía đông huyện Thạch Hà.</t>
  </si>
  <si>
    <t>Các xã: Thạch Xuân, Phù Việt, Thạch Trị, Thạch Vĩnh, Thạch Sơn, Thạch Bàn, Thạch Khê, Thạch Liên, Thạch Điền, Bắc Sơn, Thạch Ngọc, Thạch Hương, Thạch Lạc, Thạch Hội, Thạch Tân và TT Thạch Hà</t>
  </si>
  <si>
    <t>Các xã: Thạch Hội, Thạch Bàn, Thạch Đỉnh, Thạch Trị, Thạch Hải, Thạch Ngọc, Thạch lâm, Thạch Đài</t>
  </si>
  <si>
    <t>1.2</t>
  </si>
  <si>
    <t>Đất ở nông thôn vùng Nhà Trao</t>
  </si>
  <si>
    <t>Thôn Vĩnh Trung, Vĩnh An, xã Thạch Vĩnh</t>
  </si>
  <si>
    <t xml:space="preserve"> Vùng Lối Vại, Thôn Vĩnh An, xã Thạch Vĩnh</t>
  </si>
  <si>
    <t>Nghị quyết 149/NQ-HĐND ngày 17/7/2019.</t>
  </si>
  <si>
    <t>Đất ở khu trung tâm</t>
  </si>
  <si>
    <t>Thôn Vĩnh An, xã Thạch Vĩnh</t>
  </si>
  <si>
    <t>Thôn Yên Thượng, xã Nam Hương</t>
  </si>
  <si>
    <t>Thôn Tây Hương, xã Nam Hương</t>
  </si>
  <si>
    <t>Thôn Hòa Bình, xã Nam Hương</t>
  </si>
  <si>
    <t>Thôn Việt Yên, xã Nam Hương</t>
  </si>
  <si>
    <t>Thôn Trung Tâm, 
xã Ngọc Sơn</t>
  </si>
  <si>
    <t>Thôn Ngọc Hà, 
thôn Khe Giao II, thôn Trung Tâm, xã 
Ngọc Sơn</t>
  </si>
  <si>
    <t>Vùng Bàu Hội, thôn Hoà Bình, xã Phù Việt</t>
  </si>
  <si>
    <t>3 vung khe Trung Miệu, thôn Tân Phong, xã Thạch Bàn</t>
  </si>
  <si>
    <t>Cạnh bưu điện xã, thôn Bình Sơn, xã Thạch Bàn</t>
  </si>
  <si>
    <t>Đồng Láng thôn Bắc Thượng, xã Thạch Đài</t>
  </si>
  <si>
    <t>Cù Vải, thôn Liên Vinh,  xã Thạch Đài</t>
  </si>
  <si>
    <t>Vùng Cột Cờ, Đồng Dinh, thôn Tân Lĩnh; thôn Nam Lĩnh, Tùng Lâm, Lộc Hồ, Trung Long, xã Thạch Điền</t>
  </si>
  <si>
    <t>Hồi ô. Hoan, xã 
Thạch Đỉnh</t>
  </si>
  <si>
    <t>Đất ở nông thôn vùng Ngọ Kiều, Đồng Bàng</t>
  </si>
  <si>
    <t>Thôn Thai Yên (mới), thôn Liên Quý, xã Thạch Hội</t>
  </si>
  <si>
    <t>Thôn Yên Trung, xã Thạch Hương</t>
  </si>
  <si>
    <t>Trường THPT, thôn Tây Hồ
Thạch Khê</t>
  </si>
  <si>
    <t>anh Mậu Huấn, thôn Tân Hương, xã thạch Khê</t>
  </si>
  <si>
    <t>Nam Cầu Nga, thôn Gia Ngãi 1, xã Thạch Long</t>
  </si>
  <si>
    <t>Đồng Mụ gát, thôn Lộc Yên, xã Thạch Lưu</t>
  </si>
  <si>
    <t>Thôn Đại Long, xã Thạch Ngọc</t>
  </si>
  <si>
    <t>Thôn Ngọc Sơn, xã Thạch Ngọc</t>
  </si>
  <si>
    <t>Vùng Chùm Lau, 
xã Thạch Sơn</t>
  </si>
  <si>
    <t>Thôn Tân Hợp, xã Thạch Sơn</t>
  </si>
  <si>
    <t>Trằm Đèn, thôn Tân Hợp, xã Thạch Sơn</t>
  </si>
  <si>
    <t>Thôn Đình Hàn, xã Thạch Sơn</t>
  </si>
  <si>
    <t>Toàn xã Thạch Sơn</t>
  </si>
  <si>
    <t>Thôn Vĩnh Mới, xã Thạch Tiến</t>
  </si>
  <si>
    <t>Thôn Thanh Mỹ, thôn Hương Lộc, xã Thạch Thanh</t>
  </si>
  <si>
    <t>Nhà Trênh, Yên Lạc, xã Thạch Thắng</t>
  </si>
  <si>
    <t>Lồi Ao, thôn Trần Phú, xã Thạch Trị</t>
  </si>
  <si>
    <t>Đồng Khắp, thôn Bắc trị, xã Thạch Trị</t>
  </si>
  <si>
    <t>Ngọ Tứ, thôn Bắc Trị, xã Thạch Trị</t>
  </si>
  <si>
    <t>Thôn Nam Văn, xã Thạch Văn</t>
  </si>
  <si>
    <t>Thôn Tân Thanh, xã Thạch Xuân</t>
  </si>
  <si>
    <t>1.3</t>
  </si>
  <si>
    <t>Đất ở đô thị</t>
  </si>
  <si>
    <t>TDP 9, thị trấn Thạch Hà</t>
  </si>
  <si>
    <t>1.4</t>
  </si>
  <si>
    <t>Xây dựng chùa Kênh Cạn</t>
  </si>
  <si>
    <t>Xã Thạch Kênh</t>
  </si>
  <si>
    <t>1.5</t>
  </si>
  <si>
    <t>Đất làm nghĩa trang, nghĩa địa, nhà tang lễ, nhà hỏa táng</t>
  </si>
  <si>
    <t>Đập Mụ Bùa, thôn Tây Sơn,xã Thạch Đỉnh</t>
  </si>
  <si>
    <t>1.6</t>
  </si>
  <si>
    <t>Nhà văn hóa thôn Vĩnh An</t>
  </si>
  <si>
    <t>Nhà văn hoá thôn Tây Sơn</t>
  </si>
  <si>
    <t>Thôn Tây Sơn, xã Thạch Đỉnh</t>
  </si>
  <si>
    <t>Nhà văn hóa thôn</t>
  </si>
  <si>
    <t>Thôn Bắc Thai, xã Thạch Hội</t>
  </si>
  <si>
    <t>Nhà văn hóa thôn Tri Lễ</t>
  </si>
  <si>
    <t>Thôn Tri Lễ, xã Thạch Kênh</t>
  </si>
  <si>
    <t>Thôn Cao Thắng, xã
Thạch Thắng</t>
  </si>
  <si>
    <t>Thôn Trung Phú, xã
Thạch Thắng</t>
  </si>
  <si>
    <t>Tổng B: 70 danh mục</t>
  </si>
  <si>
    <t>PHỤ LỤC 1.7. TỔNG HỢP DANH MỤC CÁC CÔNG TRÌNH, DỰ ÁN CẦN THU HỒI ĐẤT NĂM 2020</t>
  </si>
  <si>
    <t>CỦA HUYỆN HƯƠNG SƠN</t>
  </si>
  <si>
    <t>Xây dựng ĐZ, TBA chống quá tải và giảm tổn thất điện năng lưới điện các xã, thị trấn thuộc huyện Hương Sơn, tỉnh Hà Tĩnh năm 2020</t>
  </si>
  <si>
    <t>Xã: Sơn Kim, Sơn Hồng, Thị trấn Phố Châu</t>
  </si>
  <si>
    <t>Quyết định số 2609/QĐ-EVN NPC ngày 29/08/2019 của Tổng Công ty Điện lực miền Bắc</t>
  </si>
  <si>
    <t>Đất ở tại nông thôn</t>
  </si>
  <si>
    <t>QH đất ở Thôn Ngọc Tĩnh</t>
  </si>
  <si>
    <t>Xã Sơn Ninh</t>
  </si>
  <si>
    <t>Hồ sơ quy hoạch chi tiến đấu giá đất năm
 2018 và Bản đồ quy hoạch mặt bằng sử 
dụng đất được duyệt ngày 25/09/2018</t>
  </si>
  <si>
    <t>TỔNG A:  2 danh mục</t>
  </si>
  <si>
    <t>B. Công trình, dự án cần thu hồi đất đã được HĐND tỉnh thông qua tại các Nghị quyết số 119/NQ-HĐND ngày 13/12/2018; Nghị quyết số 149/NQ-HĐND ngày 17/7/2019 nay chuyển sang thực hiện trong năm 2020</t>
  </si>
  <si>
    <t>Mở rộng trường mần non TT Phố Châu (khối 14)</t>
  </si>
  <si>
    <t>Thị trấn Phố Châu</t>
  </si>
  <si>
    <t>Nghị quyết số 119/NQ-HĐND ngày 13/12/2018</t>
  </si>
  <si>
    <t>QH sân vận động xã Sơn Diệm (thôn 4)</t>
  </si>
  <si>
    <t>Xã Sơn Diệm</t>
  </si>
  <si>
    <t>QH sân vận động xã (thôn 4)</t>
  </si>
  <si>
    <t>Xã Sơn Lễ</t>
  </si>
  <si>
    <t>QH mở đường giao thông xã (thôn Cự Sơn, Thang Uyên)</t>
  </si>
  <si>
    <t>Xã Sơn Bằng</t>
  </si>
  <si>
    <t>QH, MR đường, cầu Lễ - An - Tiến</t>
  </si>
  <si>
    <t>Xã Sơn An, Xã Sơn Tiến</t>
  </si>
  <si>
    <t>Hạ tầng kỹ thuật Cổng A (Khu vực Chợ và gần Chợ cửa khẩu Cầu Treo, xã Sơn Kim 1)</t>
  </si>
  <si>
    <t>Xã Sơn Kim 1</t>
  </si>
  <si>
    <t>QH, MR đường Ninh Tiến</t>
  </si>
  <si>
    <t>Xã: Sơn Ninh, Sơn Hòa, Sơn An, Sơn Tiến</t>
  </si>
  <si>
    <t>Nâng cấp, mở rộng QL 8A</t>
  </si>
  <si>
    <t>Xã: Sơn Tây, Sơn Diệm, Sơn Kim 1</t>
  </si>
  <si>
    <t>Dự án mở rộng, nâng cấp quốc lộ 8C</t>
  </si>
  <si>
    <t>Xã Sơn Hồng</t>
  </si>
  <si>
    <t>Đường công vụ của Nhà máy quặng Sericit</t>
  </si>
  <si>
    <t>Xã Sơn Trà</t>
  </si>
  <si>
    <t>Đường vào Cầu Sông con</t>
  </si>
  <si>
    <t>Xã Sơn Quang</t>
  </si>
  <si>
    <t>QH hệ thống giao thông nội thị</t>
  </si>
  <si>
    <t>Nghị quyết số 149/NQ-HĐND ngày 17/7/2019</t>
  </si>
  <si>
    <t>Đường giao thông NT</t>
  </si>
  <si>
    <t>Xã Sơn Thủy</t>
  </si>
  <si>
    <t>MR Hồ Khe Nhảy</t>
  </si>
  <si>
    <t>Xã Sơn Tiến</t>
  </si>
  <si>
    <t>MR khe Cò thôn Hòa Tiến</t>
  </si>
  <si>
    <t>MR hồ Vực Rồng</t>
  </si>
  <si>
    <t>Điện năng lượng mặt trời</t>
  </si>
  <si>
    <t xml:space="preserve">Cấp điện nông thôn từ lưới điện quốc gia </t>
  </si>
  <si>
    <t>Xã: Sơn Diệm, Sơn Thủy, Sơn Tây, Sơn Trường</t>
  </si>
  <si>
    <t>Nhà máy thủy điện Hương Sơn 2</t>
  </si>
  <si>
    <t>QH đất ở vùng Xà Rui, vùng Ruộng Vịnh (thôn Chùa)</t>
  </si>
  <si>
    <t>QH đất ở Cồn Đàng (thôn 4)</t>
  </si>
  <si>
    <t>Xã Sơn Bình</t>
  </si>
  <si>
    <t>QH đất ở (đồng Cửa Ông)</t>
  </si>
  <si>
    <t xml:space="preserve">Xã Sơn Bình </t>
  </si>
  <si>
    <t>QH đất ở (thôn Bình Hòa, Giếng Thị)</t>
  </si>
  <si>
    <t>Xã Sơn Hòa</t>
  </si>
  <si>
    <t>QH đất ở (thôn 3)</t>
  </si>
  <si>
    <t>Xã Sơn Long</t>
  </si>
  <si>
    <t>QH đất ở thôn Long Thủy</t>
  </si>
  <si>
    <t>QH đất ở Ao Hầu, đê Nhà Rãi (thôn 3)</t>
  </si>
  <si>
    <t>QH đất ở Muông thôn 5</t>
  </si>
  <si>
    <t>Trung tâm Thương mại và khu dân cư đô thị Bắc Phố Châu 2</t>
  </si>
  <si>
    <t>Xã Sơn Trung</t>
  </si>
  <si>
    <t>QH đất ở (Cây Dầu, Măng Cù, Tràng Học)</t>
  </si>
  <si>
    <t>QH đất ở xen dắm tại 4 thôn Mai Hà, Mỹ Sơn, Long Đình, Tiên Long</t>
  </si>
  <si>
    <t>QH đất ở (thôn Sâm Cồn, Cừa Quán)</t>
  </si>
  <si>
    <t>Xã Sơn An</t>
  </si>
  <si>
    <t>QH đất ở (Trại giống cũ)</t>
  </si>
  <si>
    <t>QH đất ở (thôn Nam Đoài)</t>
  </si>
  <si>
    <t>Xã Sơn Châu</t>
  </si>
  <si>
    <t>QH đất ở thôn Sinh Cờ</t>
  </si>
  <si>
    <t>QH đất ở vùng ông Hành (thôn 8)</t>
  </si>
  <si>
    <t>QH đất ở (thôn Hồng Hà)</t>
  </si>
  <si>
    <t>Xã Sơn Hà</t>
  </si>
  <si>
    <t>QH đất ở (thôn Tây Hà)</t>
  </si>
  <si>
    <t>QH đất ở vùng Cây Mít, cây Gôm (thôn Mai Lĩnh)</t>
  </si>
  <si>
    <t>Xã Sơn Hàm</t>
  </si>
  <si>
    <t>QH đất ở (thôn Hà Trai)</t>
  </si>
  <si>
    <t>QH đất ở vùng Nương Dâu (thôn Lâm Bình)</t>
  </si>
  <si>
    <t>Xã Sơn Lâm</t>
  </si>
  <si>
    <t>QH đất ở (Bà Cầu - xóm 4)</t>
  </si>
  <si>
    <t>Xã Sơn Lĩnh</t>
  </si>
  <si>
    <t>QH đất ở (Bãi Mua - xóm 6)</t>
  </si>
  <si>
    <t>QH đất ở (Cây Dừa - xóm 10)</t>
  </si>
  <si>
    <t>QH đất ở (Đồi 32 xóm 1)</t>
  </si>
  <si>
    <t>QH đấu giá đất ở (vùng Đượng Sim)</t>
  </si>
  <si>
    <t>Xã Sơn Mai</t>
  </si>
  <si>
    <t>QH đất ở (Nhà Sấn)</t>
  </si>
  <si>
    <t>QH đất ở (Đồng Dầy)</t>
  </si>
  <si>
    <t>QH đất ở (Chùa Nội - Sông Con)</t>
  </si>
  <si>
    <t>QH đất ở (Ruộng Gôm, Đồng Choi)</t>
  </si>
  <si>
    <t>Xã Sơn Tân</t>
  </si>
  <si>
    <t>QH đất ở (xóm Trung Lưu)</t>
  </si>
  <si>
    <t>Xã Sơn Tây</t>
  </si>
  <si>
    <t>QH đất ở (xóm Am Thủy, Long Thủy)</t>
  </si>
  <si>
    <t>QH đất ở (Măng Cộc)</t>
  </si>
  <si>
    <t>QH đất ở (Cây Mướp)</t>
  </si>
  <si>
    <t>QH đất ở (Đồng Màu - xóm Lâm Khê)</t>
  </si>
  <si>
    <t>Đất ở tại đô thị</t>
  </si>
  <si>
    <t>QH đất ở (vùng Bàu Ngãi dưới, gần NVH khối 4)</t>
  </si>
  <si>
    <t>Trung tâm Thương mại và khu dân cư đô thị Bắc Phố Châu 1</t>
  </si>
  <si>
    <t>Đất cơ sơ tôn giáo</t>
  </si>
  <si>
    <t xml:space="preserve">Cơ sở thờ tự Phật giáo thôn Hà Chua </t>
  </si>
  <si>
    <t>Đất bãi thải, xử lý chất thải</t>
  </si>
  <si>
    <t>Bãi đổ đất thừa khu vực cửa khẩu Cầu Treo</t>
  </si>
  <si>
    <t>Dự án đầu tư Lò đốt rác thải sinh hoạt tại khu KT Cửa khẩu câu treo</t>
  </si>
  <si>
    <t>QH nhà văn hóa (thôn Trung Bằng)</t>
  </si>
  <si>
    <t>Tổng B: 60 danh mục</t>
  </si>
  <si>
    <t>Tổng A+B: 62 danh mục</t>
  </si>
  <si>
    <t>PHỤ LỤC 1.12. TỔNG HỢP DANH MỤC CÁC CÔNG TRÌNH, DỰ ÁN CẦN THU HỒI ĐẤT NĂM 2020</t>
  </si>
  <si>
    <t>CỦA HUYỆN VŨ QUANG</t>
  </si>
  <si>
    <t>Đường cầu Liên Hoà đến đập khe  Nãy xã Đức Liên</t>
  </si>
  <si>
    <t>Xã Đức Liên</t>
  </si>
  <si>
    <t>Quyết định 2817/QĐ-UBND ngày 23/8/2019 của UBND tỉnh</t>
  </si>
  <si>
    <t>Tổng A: 1 Danh mục</t>
  </si>
  <si>
    <t>Đường Ân Phú - Cửa Rào đoạn qua xã Đức Hương - Đức Liên</t>
  </si>
  <si>
    <t>Xã Đức Liên, Đức Hương</t>
  </si>
  <si>
    <t>Nghị quyết số 119/NQ-HĐND ngày 13/12/2018.</t>
  </si>
  <si>
    <t>Đường chợ Bộng - Sơn Mai đoạn qua xã Đức Lĩnh</t>
  </si>
  <si>
    <t>Xã Đức Lĩnh</t>
  </si>
  <si>
    <t>Đường giao thông nội thị đoạn qua trường tiểu học thị trấn</t>
  </si>
  <si>
    <t>Thị trấn Vũ Quang</t>
  </si>
  <si>
    <t>Đường giao thông thôn Hương Phố, Hương Tân, Hương Đồng xã Đức Hương</t>
  </si>
  <si>
    <t>Xã Đức Hương</t>
  </si>
  <si>
    <t>Mở rộng đường ga yên duệ đi ga hòa duyệt</t>
  </si>
  <si>
    <t>Mở rộng đường giao thông TDP 1, TDP 4</t>
  </si>
  <si>
    <t>TT - Vũ Quang</t>
  </si>
  <si>
    <t>QH Đường 135 đấu nối đường HCM thôn 2 (tiểu dự án Nắn dòng Khe Trươi)</t>
  </si>
  <si>
    <t>Xã Sơn Thọ</t>
  </si>
  <si>
    <t xml:space="preserve">Tiểu dự án thành phần Khôi phục đường tỉnh ĐT.552 đoạn từ cầu chợ Bộng đến Thị trấn Vũ Quang </t>
  </si>
  <si>
    <t>Xã Đức Bồng, TT Vũ Quang</t>
  </si>
  <si>
    <t>QH đường giao thông thôn Bình Phong</t>
  </si>
  <si>
    <t>Đường giao thông nông thôn xã Đức Lĩnh</t>
  </si>
  <si>
    <t>Đức Lĩnh</t>
  </si>
  <si>
    <t>Nghị quyết số 149/NQ-HĐND ngày 17/07/2019.</t>
  </si>
  <si>
    <t>Mở rộng đường Hương Thọ - Đức Hương (HL3)</t>
  </si>
  <si>
    <t>Xã Hương Thọ,
 Đức Hương</t>
  </si>
  <si>
    <t>Kè Ngàn Sâu đoạn qua xã Đức Hương</t>
  </si>
  <si>
    <t>Hồ Chứa nước Khe Son, xã Đức Liên</t>
  </si>
  <si>
    <t>Đất chợ</t>
  </si>
  <si>
    <t>QH mở rộng chợ bộng</t>
  </si>
  <si>
    <t>Xã Đức Bồng</t>
  </si>
  <si>
    <t>QH Khu xử lý rác thải huyện</t>
  </si>
  <si>
    <t>QH điểm trung chuyển rác thải</t>
  </si>
  <si>
    <t>Đất ở</t>
  </si>
  <si>
    <t>Quy hoạch đất ở thôn 2</t>
  </si>
  <si>
    <t>Quy hoạch đất ở thôn  Vĩnh Hội</t>
  </si>
  <si>
    <t>Quy hoạch đất ở thôn  Cao Phong(Đồi Rú Dầu)</t>
  </si>
  <si>
    <t>Quy hoạch đất ở thôn Bình Phong (Vùng Mụi Mại)</t>
  </si>
  <si>
    <t xml:space="preserve">Quy hoạch xen dắm đất ở </t>
  </si>
  <si>
    <t>QH đất ở tuyến Khe Ná - Chi Lời (thôn 4, thôn 5)</t>
  </si>
  <si>
    <t>Tổng B: 22 danh mục</t>
  </si>
  <si>
    <t>Tổng A+B: 23 danh mục</t>
  </si>
  <si>
    <t>PHỤ LỤC 1.9. TỔNG HỢP DANH MỤC CÁC CÔNG TRÌNH, DỰ ÁN CẦN THU HỒI ĐẤT NĂM 2020</t>
  </si>
  <si>
    <t>CỦA HUYỆN CAN LỘC</t>
  </si>
  <si>
    <t>Địa điểm 
(Thôn..., xã....)</t>
  </si>
  <si>
    <t>QH xây dựng trường Mầm non tư thục tại Hầm Pháo</t>
  </si>
  <si>
    <t>Thị trấn Nghèn</t>
  </si>
  <si>
    <t xml:space="preserve">Quyết định số 655/QĐ-UBND ngày 01/3/2019 của UBND tỉnh </t>
  </si>
  <si>
    <t>Đường Xô Viết Nghệ Tĩnh kéo dài (giai đoạn 2)</t>
  </si>
  <si>
    <t>Xã Tiến Lộc</t>
  </si>
  <si>
    <t>Quyết định số 3236/QĐ-UBND ngày 05/10/2011 của UBND tỉnh về việc phê duyệt dự án đầu tư xây dựng công trình Đường Xô Viết kéo dài.</t>
  </si>
  <si>
    <t>Nâng cấp, mở rộng đường Quốc lộ 281 liên huyện Can Lộc - Lộc Hà (BIIG2 - Hà Tĩnh)</t>
  </si>
  <si>
    <t>Xã Thiên Lộc, xã Thuần Thiện, xã Tùng Lộc</t>
  </si>
  <si>
    <t>Quyết định số 1439/QĐ-UBND ngày 17/5/2019 của UBND tỉnh về việc phê duyệt thiết kế bản vẽ thi công và dự toán xây dựng công trình.</t>
  </si>
  <si>
    <t>QH Đất ở Đồng Hói Trảng thôn Hạ Vàng, thôn Làng Ngùi</t>
  </si>
  <si>
    <t>Xã Vượng Lộc</t>
  </si>
  <si>
    <t>Quyết định số 19/QĐ-UBND ngày 15/01/2019 của UBND huyện về việc phê duyệt quy hoạch phân lô đất ở.</t>
  </si>
  <si>
    <t>QH Đất ở vùng Cồn Áo; Đồng Rậm thôn Minh Tiến, thôn Phú Thọ</t>
  </si>
  <si>
    <t>Xã Tùng Lộc</t>
  </si>
  <si>
    <t>Quy hoạch đất ở đồng Biền Lạc khối 5 (bổ sung diện tích)</t>
  </si>
  <si>
    <t>Quyết định số 2100/QĐ-UBND ngày 28/6/2019 của UBND tỉnh về việc phê duyệt quy hoạch chi tiết</t>
  </si>
  <si>
    <t>QH Đất ở đồng Sác Láng thôn Hà Nam</t>
  </si>
  <si>
    <t>Xã Kim Lộc</t>
  </si>
  <si>
    <t>Đất khu vui chơi, giải trí công cộng</t>
  </si>
  <si>
    <t>Dự án Khu du lịch - cây xanh - thể dục thể thao tại TDP Trung Thành</t>
  </si>
  <si>
    <t>Thị trấn Đồng Lộc</t>
  </si>
  <si>
    <t>Quyết định số 1284/QĐ-UBND ngày 15/5/2017 của UBND tỉnh về việc chấp thuận chủ trương đầu tư Dự án Khu du lịch - cây xanh - thể dục thể thao.</t>
  </si>
  <si>
    <t>Quy hoạch Cụm công nghiệp huyện Can Lộc</t>
  </si>
  <si>
    <t>Xã Thiên Lộc</t>
  </si>
  <si>
    <t>Bệnh viện và khu nghĩ dưỡng tại TDP Kim Thành</t>
  </si>
  <si>
    <t>Tiểu dự án thành phần khắc phục, sữa chữa đường vào trung tâm các xã Sơn Lộc, Mỹ Lộc huyện Can Lộc</t>
  </si>
  <si>
    <t>Xã Sơn Lộc, xã Mỹ Lộc</t>
  </si>
  <si>
    <t>Nâng cấp, mở rộng đường Quốc lộ 281</t>
  </si>
  <si>
    <t>Xã Thuần Thiện</t>
  </si>
  <si>
    <t>Nạo vét sông Ba Nái</t>
  </si>
  <si>
    <t xml:space="preserve">Xã Xuân Lộc, xã Tiến Lộc </t>
  </si>
  <si>
    <t>Dự án: "Cấp điện nông thôn từ lưới điện quốc gia, tỉnh Hà Tĩnh"</t>
  </si>
  <si>
    <t>Dự án, xây dựng mạch vòng 22kV giữa TBA 110kV Can Lộc và TBA 110kV Thạch Linh</t>
  </si>
  <si>
    <t>Thị trấn Nghèn, xã Thiên Lộc, xã Thuần Thiện, xã Tùng Lộc</t>
  </si>
  <si>
    <t>Xây dựng mới chợ Tổng tại thôn 4</t>
  </si>
  <si>
    <t>Xã Song Lộc</t>
  </si>
  <si>
    <t xml:space="preserve">Đất ở tại nông thôn </t>
  </si>
  <si>
    <t>Quy hoạch đất ở thôn Cựa Đình; Trung Ngọc; Kim Sơn; Ngọc Lâm</t>
  </si>
  <si>
    <t>Xã Gia Hanh</t>
  </si>
  <si>
    <t>Quy hoạch đất ở đồng Phù Quân, Nhà Tai thôn Lương Hội</t>
  </si>
  <si>
    <t>Xã Khánh Lộc</t>
  </si>
  <si>
    <t>Quy hoạch đất ở thôn Đông Hòa</t>
  </si>
  <si>
    <t>Quy hoạch đất ở Thái Kiều</t>
  </si>
  <si>
    <t>Quy hoạch đất ở thôn Thuận Thăng</t>
  </si>
  <si>
    <t>Quy hoạch đất ở thôn Kim Thịnh</t>
  </si>
  <si>
    <t>Quy hoạch đất ở thôn Yên Tràng</t>
  </si>
  <si>
    <t>Quy hoạch đất ở đồng Giữa Đồng thôn Kim Thịnh, thôn Yên Tràng</t>
  </si>
  <si>
    <t>Quy hoạch đất ở thôn Nhật Tân</t>
  </si>
  <si>
    <t>Xã Mỹ Lộc</t>
  </si>
  <si>
    <t>Quy hoạch đất ở thôn Đông Thịnh; Thượng Hà; Hồng Sơn</t>
  </si>
  <si>
    <t>Xã Phú Lộc</t>
  </si>
  <si>
    <t>Quy hoạch đất ở thôn Tân Tiến</t>
  </si>
  <si>
    <t>Quy hoạch đất ở đồng Hói Biển thôn Trại Lê</t>
  </si>
  <si>
    <t>Xã Quang Lộc</t>
  </si>
  <si>
    <t>Quy hoạch đất ở đồng Cồn Ràn thôn Thượng Lội</t>
  </si>
  <si>
    <t>Quy hoạch đất ở tại trường Mầm Non cũ thôn Trung Sơn</t>
  </si>
  <si>
    <t>Xã Sơn Lộc</t>
  </si>
  <si>
    <t>Quy hoạch đất ở đồng Cơn Đu thôn Thượng Sơn; Khe Giao; Khánh Sơn</t>
  </si>
  <si>
    <t>Quy hoạch đất ở thôn Đập Lã</t>
  </si>
  <si>
    <t>Quy hoạch đất ở thôn Phúc Yên</t>
  </si>
  <si>
    <t>Quy hoạch đất ở thôn Đông Vịnh</t>
  </si>
  <si>
    <t>Quy hoạch đất ở thôn Vĩnh Gia</t>
  </si>
  <si>
    <t>Quy hoạch đất ở thôn Tam Đình</t>
  </si>
  <si>
    <t>Quy hoạch đất ở thôn Thanh Tân</t>
  </si>
  <si>
    <t>Xã Thanh Lộc</t>
  </si>
  <si>
    <t>Quy hoạch đất ở thôn Thanh Tiến</t>
  </si>
  <si>
    <t>Quy hoạch đất ở thôn Thanh Sơn</t>
  </si>
  <si>
    <t>Quy hoạch đất ở đồng Sa Lạc</t>
  </si>
  <si>
    <t>Quy hoạch đất ở đồng Lộng; đồng Nhà Lau; đồng Kháo</t>
  </si>
  <si>
    <t>Quy hoạch đất ở vùng Bệ</t>
  </si>
  <si>
    <t>Quy hoạch đất ở đồng Bắc Đoài</t>
  </si>
  <si>
    <t>Quy hoạch đất ở vùng Nhà Tạp thôn Trung Hải</t>
  </si>
  <si>
    <t>Quy hoạch đất ở thôn Sơn Bình</t>
  </si>
  <si>
    <t>Xã Thượng Lộc</t>
  </si>
  <si>
    <t>Quy hoạch đất ở thôn Vĩnh Xuân</t>
  </si>
  <si>
    <t>Quy hoạch đất ở thôn Anh Hùng</t>
  </si>
  <si>
    <t>Quy hoạch đất ở thôn Thượng Gia; Sơn Thịnh</t>
  </si>
  <si>
    <t>Quy hoạch đất ở thôn Vĩnh Phong; Hồng Hà; Làng K130; Sơn Thịnh; Hồng Quang</t>
  </si>
  <si>
    <t>Quy hoạch đất ở thôn Tân Mỹ</t>
  </si>
  <si>
    <t>Xã Trung Lộc</t>
  </si>
  <si>
    <t>Quy hoạch đất ở thôn Nam Mỹ</t>
  </si>
  <si>
    <t>Quy hoạch đất ở thôn Bình Minh</t>
  </si>
  <si>
    <t>Quy hoạch đất ở thôn Tây Vinh</t>
  </si>
  <si>
    <t>Quy hoạch đất ở thôn Phú Thọ</t>
  </si>
  <si>
    <t>Quy hoạch đất ở đồng Cơn Mây thôn Tứ Xuyên</t>
  </si>
  <si>
    <t>Xã Vĩnh Lộc</t>
  </si>
  <si>
    <t>Quy hoạch đất ở đồng Roọc thôn Hạ Triều</t>
  </si>
  <si>
    <t>Quy hoạch đất ở thôn Cử Lâm; Đồng Huề; Minh Vượng; Thái Hòa; Làng Mới</t>
  </si>
  <si>
    <t>Quy hoạch đất ở đồng Ngói thôn Cử Lâm</t>
  </si>
  <si>
    <t>Quy hoạch đất ở thôn Làng Ngùi; Đông Mỹ; Đoài Duyệt</t>
  </si>
  <si>
    <t>Quy hoạch đất ở thôn Làng Khang; Thuần Chân</t>
  </si>
  <si>
    <t>Quy hoạch đất ở thôn Bình Yên</t>
  </si>
  <si>
    <t>Xã Xuân Lộc</t>
  </si>
  <si>
    <t>Quy hoạch đất ở thôn Đông Yên; Mai Hoa; Văn Cử</t>
  </si>
  <si>
    <t>Quy hoạch đất ở thôn Yên Xuân</t>
  </si>
  <si>
    <t>Quy hoạch đất ở thôn Văn Thịnh; Đông Yên</t>
  </si>
  <si>
    <t>Quy hoạch đất ở thôn Mai Long; Mỹ Yên; Xóm Mới; Bình Yên; Dư Nại</t>
  </si>
  <si>
    <t>Quy hoạch đất ở Bãi Giám thôn Đông Lĩnh</t>
  </si>
  <si>
    <t>Xã Yên Lộc</t>
  </si>
  <si>
    <t>Quy hoạch đất ở đồng Cựa Đồng thôn Tràng Sơn</t>
  </si>
  <si>
    <t>Quy hoạch đất ở khối 12</t>
  </si>
  <si>
    <t>Quy hoạch đất ở Xuân Thủy 1,2</t>
  </si>
  <si>
    <t>Quy hoạch đất ở khối 9</t>
  </si>
  <si>
    <t>Quy hoạch đất ở Đồng Tráng TDP Kim Thành</t>
  </si>
  <si>
    <t>Quy hoạch đất ở thôn Phúc Xuân</t>
  </si>
  <si>
    <t>Quy hoạch đất ở tại Cồn phượng</t>
  </si>
  <si>
    <t>Quy hoạch đất ở tại Đường chùa Hương</t>
  </si>
  <si>
    <t>Quy hoạch đất ở đồng Biền Lạc khối 5</t>
  </si>
  <si>
    <t>Trụ sở Bảo hiểm xã hội huyện Can Lộc</t>
  </si>
  <si>
    <t>Trụ sở Viện kiểm sát nhân dân huyện Can Lộc</t>
  </si>
  <si>
    <t>Trụ sở Hạt kiểm lâm huyện Can Lộc</t>
  </si>
  <si>
    <t>Quy hoạch nhà văn hóa khối 10</t>
  </si>
  <si>
    <t>Quy hoạch nhà văn hóa khối 9</t>
  </si>
  <si>
    <t>Quy hoạch nhà văn hóa thôn Yên Lập</t>
  </si>
  <si>
    <t>Quy hoạch nhà văn hóa thôn Yên Lạc</t>
  </si>
  <si>
    <t>Quy hoạch nhà văn hóa thôn Trại Lê</t>
  </si>
  <si>
    <t>Tổng B: 76 Danh mục</t>
  </si>
  <si>
    <t>PHỤ LỤC 1.4. TỔNG HỢP DANH MỤC CÁC CÔNG TRÌNH, DỰ ÁN CẦN THU HỒI ĐẤT NĂM 2020</t>
  </si>
  <si>
    <t>CỦA HUYỆN NGHI XUÂN</t>
  </si>
  <si>
    <t xml:space="preserve">Địa điểm (Thôn.., xã....)             </t>
  </si>
  <si>
    <t xml:space="preserve">Căn cứ
 pháp lý
</t>
  </si>
  <si>
    <t>Ghi 
chú</t>
  </si>
  <si>
    <t>Xây dựng tuyến đường qua khu xử lý rác thải tại xã Xuân Thành, huyện Nghi Xuân</t>
  </si>
  <si>
    <t>Xã Xuân Thành</t>
  </si>
  <si>
    <t>Quyết định số 2659/QĐ-UBND ngày 09/8/2019 của UBND tỉnh</t>
  </si>
  <si>
    <t>Sửa chữa, nâng cấp hồ chứa nước Đồng Trày xã Xuân Viên, huyện Nghi Xuân</t>
  </si>
  <si>
    <t>Xã Xuân Viên</t>
  </si>
  <si>
    <t>Quyết định số 1194/QĐ-UBND ngày 08/4/2011 của UBND tỉnh</t>
  </si>
  <si>
    <t>Xây dựng ĐZ, TBA chống quá tải và giảm tổn thất điện năng lưới điện các xã, thị trấn thuộc huyện Nghi Xuân, tỉnh Hà Tĩnh năm 2020</t>
  </si>
  <si>
    <t>TT Xuân An, 
Tiên Điền</t>
  </si>
  <si>
    <t>Quyết định số 2609/QĐ-EVNNPC ngày 29/8/2019 của Tổng Công ty Điện lực Miền Bắc</t>
  </si>
  <si>
    <t>Xã Xuân Hồng</t>
  </si>
  <si>
    <t>QH xen dắm dân cư thôn 3, 8</t>
  </si>
  <si>
    <t>Xã Cổ Đạm</t>
  </si>
  <si>
    <t>Xã Xuân Giang</t>
  </si>
  <si>
    <t>Xã Xuân Yên</t>
  </si>
  <si>
    <t>B. Công trình, dự án thu hồi đất đã được HĐND tỉnh thông qua tại các Nghị quyết số 119/NQ-HĐND ngày 13/12/2018; Nghị quyết số 149/NQ-HĐND ngày 17/7/2019 nay chuyển sang thực hiện trong năm 2020</t>
  </si>
  <si>
    <t>Đất khu công nghiệp</t>
  </si>
  <si>
    <t>Hạ tầng kỹ thuật khu công nghiệp Gia Lách</t>
  </si>
  <si>
    <t>TT Xuân An</t>
  </si>
  <si>
    <t>Các lô đất thuộc qui hoạch khu công nghiệp Gia Lách</t>
  </si>
  <si>
    <t>QH các lô đất thuộc QH khu công nghiệp Gia Lách</t>
  </si>
  <si>
    <t>Đất cơ sở giáo dục- đào tạo</t>
  </si>
  <si>
    <t>Mở rộng Trường Mầm non Xuân An</t>
  </si>
  <si>
    <t>Nâng cấp tuyến đường liên xã An - Viên - Mỹ - Thành</t>
  </si>
  <si>
    <t>Xã Xuân Viên, Xuân Mỹ, Xuân Thành, TT Xuân An</t>
  </si>
  <si>
    <t>Nâng cấp tuyến đường giao thông liên xã Viên - Lĩnh</t>
  </si>
  <si>
    <t>Xã Xuân Lĩnh</t>
  </si>
  <si>
    <t>Đường giao thông liên xã Tiên Điền - Xuân Yên</t>
  </si>
  <si>
    <t>Nâng cấp tuyến đường giao thông liên xã Hải - Yên - Thành, huyện Nghi Xuân</t>
  </si>
  <si>
    <t>Xã Xuân Hải, xã Xuân Yên, xã Xuân Thành</t>
  </si>
  <si>
    <t>Xây dựng các tuyến đường nội thị của thị trấn Xuân An, huyện Nghi Xuân</t>
  </si>
  <si>
    <t>Đường giao thông nối QL1A đến bãi đỗ xe đền chợ Củi xã Xuân Hồng</t>
  </si>
  <si>
    <t>Nâng cấp đường từ Khu lưu niệm Nguyễn Du đến đường vào mộ Nguyễn Du</t>
  </si>
  <si>
    <t>Xã Tiên Điền</t>
  </si>
  <si>
    <t>Đê Hội Thống Giai đoạn 2</t>
  </si>
  <si>
    <t>Xuân Hải, Xuân Phổ</t>
  </si>
  <si>
    <t>QH xử lý ngập úng vùng đất SX nông nghiệp khu công nghiệp Gia Lách</t>
  </si>
  <si>
    <t>Mở rộng chợ Xuân An</t>
  </si>
  <si>
    <t>Mở rộng chợ Giang Đình</t>
  </si>
  <si>
    <t>TT Nghi Xuân</t>
  </si>
  <si>
    <t>Đất có di tích lịch sử - văn hóa</t>
  </si>
  <si>
    <t>QH mở rộng khu di tích LS-VH Nguyễn Công Trứ</t>
  </si>
  <si>
    <t>QH mở rộng Khu lăng mộ Nguyễn Nghiệm</t>
  </si>
  <si>
    <t>Trụ sở làm việc Đảng ủy, HĐND, UBND, UBMTTQ Thị trấn Xuân An</t>
  </si>
  <si>
    <t>Khu dân cư NTM Song Long</t>
  </si>
  <si>
    <t>Xã Cương Gián</t>
  </si>
  <si>
    <t>Khu dân cư nông thôn mới Trường Quý</t>
  </si>
  <si>
    <t>Xã Xuân Trường</t>
  </si>
  <si>
    <t>Khu dân cư nông thôn mới Trung Vân</t>
  </si>
  <si>
    <t>Xã Xuân Hải</t>
  </si>
  <si>
    <t>Dự án Khu dân cư xã Xuân Giang (Thôn Hồng Thịnh)</t>
  </si>
  <si>
    <t>Xã Xuân Giang, Tiên Điền</t>
  </si>
  <si>
    <t>Quy hoạch tái định cư và khu dân cư dự án xây dựng Tuyến đường ven biển Xuân Hội - Thạch Khê - Vũng Áng</t>
  </si>
  <si>
    <t>Thôn Trường Thanh, xã Xuân Trường</t>
  </si>
  <si>
    <t>Thôn Đại Đồng, xã Cương Gián</t>
  </si>
  <si>
    <t>Thôn Trung Vân, xã Xuân Hải</t>
  </si>
  <si>
    <t>Mở rộng và tôn tạo đình hát Chùa Diên Phúc (thôn Cát Thuỷ)</t>
  </si>
  <si>
    <t xml:space="preserve">Tổng B </t>
  </si>
  <si>
    <t>PHỤ LỤC 1.1. TỔNG HỢP DANH MỤC CÁC CÔNG TRÌNH, DỰ ÁN CẦN THU HỒI ĐẤT NĂM 2020</t>
  </si>
  <si>
    <t>CỦA THÀNH PHỐ HÀ TĨNH</t>
  </si>
  <si>
    <t>P. Thạch Linh</t>
  </si>
  <si>
    <t>P. Văn Yên</t>
  </si>
  <si>
    <t>X. Thạch Bình</t>
  </si>
  <si>
    <t>Đất cơ sở thể dục, thể thao</t>
  </si>
  <si>
    <t>Sân thể thao thôn</t>
  </si>
  <si>
    <t>Thôn Thượng, X. Thạch Hạ</t>
  </si>
  <si>
    <t>Văn bản số 1964/UBND-TNMT-QLĐT ngày 20/8/2019 của UBND thành phố Hà Tĩnh v/v quy hoạch xen dắm đất ở dân cư và sân thể dục thể thao thôn tại xã Thạch Hạ</t>
  </si>
  <si>
    <t>Thôn Đông Đoài, X. Thạch Hạ</t>
  </si>
  <si>
    <t>Dự án chỉnh trang đô thị phía đông kênh N1-9 (giai đoạn II)</t>
  </si>
  <si>
    <t>P. Trần Phú</t>
  </si>
  <si>
    <t>QĐ số 3327/QĐ-UBND ngày 10/11/2017 của UBND tỉnh Hà Tĩnh v/v phê duyệt điều chỉnh dự án đầu tư xây dựng công trình Chỉnh trang đô thị phía Đông Kênh N1-9, phường Trần Phú, thành phố Hà Tĩnh</t>
  </si>
  <si>
    <t>P. Bắc Hà</t>
  </si>
  <si>
    <t>P. Nguyễn Du</t>
  </si>
  <si>
    <t>P. Nguyễn Du, X. Thạch Trung</t>
  </si>
  <si>
    <t>X. Thạch Hưng</t>
  </si>
  <si>
    <t>Tuyến kênh thoát nước, kết hợp với đường giao thông nội đồng</t>
  </si>
  <si>
    <t>Văn bản số 6012/UBND-KT1 ngày 11/9/2019 của UBND tỉnh Hà Tĩnh v/v danh mục đầu tư Đợt 3 thuộc Dự án "Cải thiện cơ sở hạ tầng cho các xã bị ảnh hưởng bởi ngập lụt tỉnh Hà Tĩnh" vay vốn Quỹ Phát triển Ả rập Xê út</t>
  </si>
  <si>
    <t>Kênh tiêu úng thoát nước xã Thạch Trung</t>
  </si>
  <si>
    <t>X. Thạch Trung</t>
  </si>
  <si>
    <t>Xây dựng ĐZ, TBA chống quá tải và giảm tổn thất điện năng lưới điện các xã, phường thuộc thành phố Hà Tĩnh, tỉnh Hà Tĩnh năm 2020</t>
  </si>
  <si>
    <t>P. Nguyễn Du, P. Bắc Hà, P. Tân Giang, P. Đại Nài, P. Hà Huy Tập, X. Thạch Trung, X. Thạch Đồng, P. Thạch Quý, X. Thạch Hạ</t>
  </si>
  <si>
    <t>Quyết định số 2609/QĐ-EVNNPC ngày 29/8/2019 của Tổng Công ty Điện lực miền Bắc</t>
  </si>
  <si>
    <t>Đất ở mới (Xen dắm)</t>
  </si>
  <si>
    <t>thôn Tân Lộc, X. Thạch Hạ</t>
  </si>
  <si>
    <t>Đất ở mới</t>
  </si>
  <si>
    <t>P. Đại Nài</t>
  </si>
  <si>
    <t>P. Hà Huy Tập</t>
  </si>
  <si>
    <t>Đất nghĩa trang, nghĩa địa</t>
  </si>
  <si>
    <t>Văn bản số 2334/UBND-QLĐT ngày 01/10/2019 của UBND thành phố v/v chủ trương lập quy hoạch sử dụng đất Nhà văn hóa thôn Đông Đoài, xã Thạch Hạ</t>
  </si>
  <si>
    <t>Đất khu vui chơi, giải trí</t>
  </si>
  <si>
    <t>B. Công trình, dự án cần thu hồi đất đã được HĐND tỉnh thông qua tại các Nghị quyết số 119/NQ-HĐND ngày 13/12/2018, Nghị quyết số 149/NQ-HĐND ngày 17/7/2019 nay chuyển sang thực hiện trong năm 2020</t>
  </si>
  <si>
    <t>MR cụm công nghiệp Thạch Đồng (tại xã Thạch Hưng)</t>
  </si>
  <si>
    <t>MR Bệnh viện tỉnh Hà Tĩnh</t>
  </si>
  <si>
    <t>Thành phố giáo dục quốc tế Hà Tĩnh (Công ty CP tập đoàn Nguyễn Hoàng)</t>
  </si>
  <si>
    <t xml:space="preserve">MR Trường Trung học cơ sở Thạch Trung </t>
  </si>
  <si>
    <t>Xóm Đoài Thịnh, X. Thạch Trung</t>
  </si>
  <si>
    <t>MR Sân vận động phường</t>
  </si>
  <si>
    <t>KP 4, P. Hà Huy Tập</t>
  </si>
  <si>
    <t xml:space="preserve">Sân thể thao thôn </t>
  </si>
  <si>
    <t xml:space="preserve">MR sân thể thao trung tâm xã </t>
  </si>
  <si>
    <t>X. Thạch Hạ</t>
  </si>
  <si>
    <t>MR Khu thể thao Bắc Phú</t>
  </si>
  <si>
    <t>MR, nâng cấp đường Trung Tiết</t>
  </si>
  <si>
    <t>Đường giao thông phía Tây trường THCS Lê Văn Thiêm (Ban A)</t>
  </si>
  <si>
    <t>QH đường 18m (chạy theo kênh N19)</t>
  </si>
  <si>
    <t>Đường phía Nam BCHQS tỉnh Hà Tĩnh</t>
  </si>
  <si>
    <t>Đất công cộng (vị trí FLC đề xuất; Tên cũ: Chỉnh trang đô thị (Tập đoàn FLC)</t>
  </si>
  <si>
    <t>Đường Xuân Diệu kéo dài (Đoạn từ đường vành đai khu đô thị Bắc đến đường Ngô Quyền)</t>
  </si>
  <si>
    <t>Đường giao thông trong khu dân cư TDP 10</t>
  </si>
  <si>
    <t>P. Tân Giang</t>
  </si>
  <si>
    <t>MR đường Mai Thúc Loan (Đoạn I: Từ đường Phan Đình Phùng - HTLO kéo dài và đoạn II: Ngã ba MTL - Cầu Thạch Đồng)</t>
  </si>
  <si>
    <t>P. Tân Giang, X. Thạch Hưng, X. Thạch Đồng</t>
  </si>
  <si>
    <t>Đường 70 (Đoạn từ đường Vũ Quang - Hàm Nghi)  (Ban A)</t>
  </si>
  <si>
    <t>Đường vào Văn Miếu (Đoạn từ đường Lê Hồng Phong đến qua cổng Văn Miếu)</t>
  </si>
  <si>
    <t>Đường 70 (Đoạn từ đường Nguyễn Công Trứ - Nguyễn Trung Thiên) (Ban A)</t>
  </si>
  <si>
    <t>P. Thạch Quý</t>
  </si>
  <si>
    <t>Nâng cấp đường Trung Tiết (Ban A)</t>
  </si>
  <si>
    <t>Đường Nguyễn Trung Thiên (Đoạn từ Nguyễn Du đến Xô Viết Nghệ Tĩnh)</t>
  </si>
  <si>
    <t>MR Bến xe buýt</t>
  </si>
  <si>
    <t>Đường vành đai khu đô thị Bắc đoạn từ đường Quang Trung đến sông Rào Cái</t>
  </si>
  <si>
    <t>P. Thạch Quý, X. Thạch Hưng</t>
  </si>
  <si>
    <t>Đường Nguyễn Trung Thiên (Đoạn từ Xô Viết Nghệ Tĩnh đến Ngô Quyền)</t>
  </si>
  <si>
    <t>P. Thạch Quý, X. Thạch Môn, X. Thạch Hạ</t>
  </si>
  <si>
    <t>Dự án đầu tư xây dựng một số tuyến đường khu vực phía Tây thành phố Hà Tĩnh</t>
  </si>
  <si>
    <t>P. Trần Phú, P. Nguyễn Du</t>
  </si>
  <si>
    <t>Đường 70 (Đoạn từ đường Trần Phú -Vũ Quang) (Ban A)</t>
  </si>
  <si>
    <t>P. Trần Phú, P. Thạch Linh</t>
  </si>
  <si>
    <t>Đường Nguyễn Biên</t>
  </si>
  <si>
    <t xml:space="preserve">Mở thông ngõ 5 đường Trung Tiết </t>
  </si>
  <si>
    <t>TDP 14, P. Bắc Hà</t>
  </si>
  <si>
    <t xml:space="preserve">MR cua đường Nguyễn Huy Tự và Hải Thượng Lãn Ông </t>
  </si>
  <si>
    <t>TDP 5, P. Bắc Hà</t>
  </si>
  <si>
    <t>Nâng cấp hệ thống đường giao thông xã Thạch Hạ</t>
  </si>
  <si>
    <t>Thôn Minh Yên, Tân Lộc &amp; thôn Hạ, X. Thạch Hạ</t>
  </si>
  <si>
    <t xml:space="preserve">XD Cầu Hộ Độ tại Km2+800 tuyến đường tỉnh ĐT.549 </t>
  </si>
  <si>
    <t>Đường giao thông nông thôn Quyết Tiến (Đoạn từ đường Đồng Môn - Ông Tâm)</t>
  </si>
  <si>
    <t>X. Thạch Môn</t>
  </si>
  <si>
    <t>Tiểu dự án thành phần khắc phục, sữa chữa, nâng cấp tuyến đê Đồng Môn (Đoạn từ cầu sông Cụt đến Cầu Phủ)</t>
  </si>
  <si>
    <t>P. Đại Nài, P. Văn Yên</t>
  </si>
  <si>
    <t>Dự án nâng cao độ tin cậy cung cấp điện ĐZ 374E18.1 huyện Cẩm Xuyên (từ cột số 1 đến cột số 76) đoạn đi qua thành phố Hà Tĩnh</t>
  </si>
  <si>
    <t>Di dời đường điện trung tâm hành chính tỉnh</t>
  </si>
  <si>
    <t>Dự án tháo dỡ, xây mới DZ 110KV và 220KV đi chung phục vụ giải phóng, phát triển quỹ đất phía Tây thành phố Hà Tĩnh theo hình thức BT</t>
  </si>
  <si>
    <t>Xây dựng ĐZ, TBA chống quá tải và giảm tổn thất điện năng lưới điện các xã, phường</t>
  </si>
  <si>
    <t>P. Thạch Linh, X. Thạch Hạ, X. Thạch Bình, X. Thạch Hưng, X. Thạch Môn</t>
  </si>
  <si>
    <t>Xây dựng ĐZ, TBA chống quá tải và giảm tổn thất điện năng lưới điện các xã</t>
  </si>
  <si>
    <t>X. Thạch Hưng, X. Thạch Môn</t>
  </si>
  <si>
    <t>Xây dựng 01 xuất tuyến 22kV sau TBA 110kV Thạch Linh (E18.1) cấp điện cho các xã Thạch Trung, Thạch Hạ, Thạch Môn - thành phố Hà Tĩnh và san tải cho ĐZ 472E18.1</t>
  </si>
  <si>
    <t>X. Thạch Trung, X. Thạch Hạ, X. Thạch Môn, X. Thạch Đồng, X. Thạch Hưng</t>
  </si>
  <si>
    <t xml:space="preserve">XD Chợ Thạch Đồng </t>
  </si>
  <si>
    <t>Xóm Đồng Giang &amp; xóm Đồng Tiến, X. Thạch Đồng</t>
  </si>
  <si>
    <t>Bãi xử lý xà bần vét từ hệ thống thoát nước và đất cát phát sinh trong VSMT - giai đoạn 1</t>
  </si>
  <si>
    <t>Điểm trung chuyển rác</t>
  </si>
  <si>
    <t>X. Thạch Đồng</t>
  </si>
  <si>
    <t>Thắng Lợi, Hòa Bình, X. Thạch Đồng</t>
  </si>
  <si>
    <t>Khu dân cư vùng Đội Giỏ</t>
  </si>
  <si>
    <t>Thôn Đoài Thịnh, X. Thạch Trung</t>
  </si>
  <si>
    <t>Khu dân cư Đồng Cầu</t>
  </si>
  <si>
    <t>Thôn Kinh Nam, X. Thạch Hưng</t>
  </si>
  <si>
    <t>Khu dân cư Cầu Ngan</t>
  </si>
  <si>
    <t>Thôn Liên Thanh, Tân Học, X. Thạch Hạ</t>
  </si>
  <si>
    <t>Khu dân cư Tân Học (giai đoạn 2)</t>
  </si>
  <si>
    <t>Thôn Tân Học, X. Thạch Hạ</t>
  </si>
  <si>
    <t>Khu đô thị, thương mại dịch vụ, biệt thự sinh thái Nam Cầu Phủ của Công ty Cổ phần tập đoàn T&amp;T</t>
  </si>
  <si>
    <t>Khu dân cư Đồi Quang</t>
  </si>
  <si>
    <t>Đất ở mới (2 bên đường huyện lộ qua thôn Hạ, Trung, Thượng)</t>
  </si>
  <si>
    <t xml:space="preserve">Khu dân cư thôn Liên Nhật </t>
  </si>
  <si>
    <t xml:space="preserve">Khu dân cư xen dắm thôn Liên Hà (Giai đoạn 2) </t>
  </si>
  <si>
    <t>Khu tái định cư Đội Nếp (TĐC cho dự án đê Đồng Môn)</t>
  </si>
  <si>
    <t>Khu dân cư Hoàng Sanh</t>
  </si>
  <si>
    <t>Đất ở mới (khu vực sát trường mầm non)</t>
  </si>
  <si>
    <t>Khu dân cư Tân Phú</t>
  </si>
  <si>
    <t>Dự án Khu đô thị Thạch Trung (Công ty Cổ phần KOSY đề xuất)</t>
  </si>
  <si>
    <t>Xóm Đông Đoài, Minh Yên, X. Thạch Hạ</t>
  </si>
  <si>
    <t>Khu dân cư Đồng Cọc Lim (Ban A)</t>
  </si>
  <si>
    <t>Xóm Đông Tiến, X. Thạch Trung</t>
  </si>
  <si>
    <t>Khu dân cư Đồng Hoằng</t>
  </si>
  <si>
    <t>Xóm Tân Phú, X. Thạch Trung</t>
  </si>
  <si>
    <t>Đất ở mới (Xen dắm vị trí 2, vị trí 4 và vị trí 5)</t>
  </si>
  <si>
    <t>KP 3, P. Đại Nài</t>
  </si>
  <si>
    <t>Khu dân cư mới</t>
  </si>
  <si>
    <t>Đất ở mới (Xen dắm vị trí 1, vị trí 2)</t>
  </si>
  <si>
    <t>KP 9, P. Đại Nài</t>
  </si>
  <si>
    <t>Khu dân cư Cầu Cót (Tái định cư Dự án ADB)</t>
  </si>
  <si>
    <t>KP Hòa Bình, P. Văn Yên</t>
  </si>
  <si>
    <t>Quỹ đất thanh toán nhà  đầu tư thực hiện dự án Dự án đầu tư xây dựng một số tuyến đường khu vực phía Tây thành phố Hà Tĩnh</t>
  </si>
  <si>
    <t>Khu đô thị LMT (Công ty TNHH LMT đề xuất)</t>
  </si>
  <si>
    <t>Quỹ đất thanh toán cho dự án tháo dỡ, xây mới DZ 110KV và 220KV</t>
  </si>
  <si>
    <t>Khu đô thị Hàm Nghi</t>
  </si>
  <si>
    <t>P. Thạch Linh, P. Hà Huy Tập</t>
  </si>
  <si>
    <t>Khu dân cư đô thị Thạch Quý</t>
  </si>
  <si>
    <t>Quỹ đất thanh toán nhà đầu tư thực hiện dự án Đường Nguyễn Trung Thiên (Đoạn từ Xô Viết Nghệ Tĩnh đến đường Ngô Quyền)</t>
  </si>
  <si>
    <t>Khu đô thị thương mại và du lịch Văn Yên (Tập đoàn Apec khảo sát)</t>
  </si>
  <si>
    <t>TDP 4, TDP 7, P. Hà Huy Tập</t>
  </si>
  <si>
    <t>Quỹ đất thanh toán cho nhà đầu tư thực hiện dự án đường phía Nam BCH quân sự tỉnh tại khu đô thị Bắc thành phố</t>
  </si>
  <si>
    <t>TDP 6, 8, P. Nguyễn Du</t>
  </si>
  <si>
    <t>Quỹ đất tái định cư phục vụ dự án tái định cư</t>
  </si>
  <si>
    <t>TDP 6, P. Nguyễn Du</t>
  </si>
  <si>
    <t>TDP 7, P. Nguyễn Du</t>
  </si>
  <si>
    <t>Đất ở mới (KTT bệnh viện)</t>
  </si>
  <si>
    <t>TDP 7, P. Tân Giang</t>
  </si>
  <si>
    <t>Khu đô thị mới (vị trí Khu đô thị Bắc Hà đề xuất; Tên cũ: Quỹ đất thanh toán nhà đầu tư thực hiện dự án đường Xuân Diệu từ đường vành đai khu đô thị Bắc đến đường Ngô Quyền)</t>
  </si>
  <si>
    <t>X. Thạch Trung, P. Nguyễn Du</t>
  </si>
  <si>
    <t>Xóm Tân Yên, P. Văn Yên</t>
  </si>
  <si>
    <t>Đất trụ sở cơ quan</t>
  </si>
  <si>
    <t>Trung tâm hành chính phường</t>
  </si>
  <si>
    <t>Thông tấn xã Việt Nam tại Hà Tĩnh (khu đô thị Bắc)</t>
  </si>
  <si>
    <t>XD Trụ sở Bảo tàng và Trung tâm thanh thiếu nhi</t>
  </si>
  <si>
    <t>Trung tâm văn hóa thành phố Hà Tĩnh</t>
  </si>
  <si>
    <t xml:space="preserve">Trung tâm hành chính xã </t>
  </si>
  <si>
    <t>XIII</t>
  </si>
  <si>
    <t xml:space="preserve">MR nhà thờ Tân Giang </t>
  </si>
  <si>
    <t>XIV</t>
  </si>
  <si>
    <t>XD Nghĩa trang Đồng Hiêm</t>
  </si>
  <si>
    <t>XD Nghĩa trang Hoang Ca - Hoang Ích</t>
  </si>
  <si>
    <t>XV</t>
  </si>
  <si>
    <t>XD Nhà văn hóa khối phố</t>
  </si>
  <si>
    <t>KP Tây Yên, P. Văn Yên</t>
  </si>
  <si>
    <t>MR Nhà văn hóa khối phố</t>
  </si>
  <si>
    <t>KP Tiền Tiến, P. Thạch Quý</t>
  </si>
  <si>
    <t>XD Nhà văn hóa thôn</t>
  </si>
  <si>
    <t>Xóm Thanh Phú, X. Thạch Trung</t>
  </si>
  <si>
    <t>XVI</t>
  </si>
  <si>
    <t>Công viên trung tâm thành phố</t>
  </si>
  <si>
    <t>P. Đại Nài, P. Nam Hà</t>
  </si>
  <si>
    <t>MR hồ Công Đoàn</t>
  </si>
  <si>
    <t>TDP 1, P. Bắc Hà</t>
  </si>
  <si>
    <t>Tổng B: 94 danh mục</t>
  </si>
  <si>
    <t>CỘNG HÒA XÃ HỘI CHỦ NGHĨA VIỆT NAM</t>
  </si>
  <si>
    <t>PHỤ LỤC 1.2. TỔNG HỢP DANH MỤC CÁC CÔNG TRÌNH, DỰ ÁN CẦN THU HỒI ĐẤT NĂM 2020</t>
  </si>
  <si>
    <t>CỦA THỊ XÃ HỒNG LĨNH</t>
  </si>
  <si>
    <t>Đất phát triển hạ tầng</t>
  </si>
  <si>
    <t>I.1</t>
  </si>
  <si>
    <t>Phường Đậu Liêu</t>
  </si>
  <si>
    <t>I.2</t>
  </si>
  <si>
    <t>Đất cơ sở giáo dục - đào tạo</t>
  </si>
  <si>
    <t>Mở rộng trường mầm non Nam hồng</t>
  </si>
  <si>
    <t>Phường Nam Hồng</t>
  </si>
  <si>
    <t>Quy hoạch chi tiết được UBND thị xã Hồng Lĩnh phê duyệt ngày 24/10/2019</t>
  </si>
  <si>
    <t>I.3</t>
  </si>
  <si>
    <t>Phường Bắc Hồng</t>
  </si>
  <si>
    <t>Đường trục chính trung tâm thị xã Hồng Lĩnh</t>
  </si>
  <si>
    <t>Phường Trung Lương, Phường Đức Thuận, phường Bắc Hồng</t>
  </si>
  <si>
    <t>Quyết định số 617/QĐ-UBND ngày 28/2/2018 của UBND tỉnh Hà Tĩnh V/v cho phê duyệt điều chỉnh văn kiện dự án: Hạ tầng cơ bản cho phát triển toàn diện tỉnh Hà Tĩnh, thuộc dự án BIIG2, vay vốn ngân hàng phát triển Châu Á (ADB)</t>
  </si>
  <si>
    <t xml:space="preserve">Nâng cấp, mở rộng các tuyến đường thực hiện chỉnh trang đô thị năm 2020 trên địa bàn thị xã Hồng Lĩnh </t>
  </si>
  <si>
    <t>Phường Nam Hồng, Phường Đậu Liêu, phường Bắc Hồng, Phường Đức Thuận, phường Trung Lương, xã Thuận Lộc</t>
  </si>
  <si>
    <t>Quyết định số 1299/QĐ-UBND ngày 27/9/2019 của UBND thị xã Hồng Lĩnh V/v bổ sung danh mục chỉnh trang đô thị năm 2019 - 2020 của các phường</t>
  </si>
  <si>
    <t>Phường Đức Thuận</t>
  </si>
  <si>
    <t>Đường Thái Kính, phường Đậu Liêu, thị xã Hồng Lĩnh</t>
  </si>
  <si>
    <t>Đường vào cụm công nghiệp Cổng Khánh I</t>
  </si>
  <si>
    <t>Quyết định số 768/QĐ-UBND ngày 15/03/2019 của UBND tỉnh Hà Tĩnh quyết định chủ trương đầu tư dự án đầu tư hạ tầng kỹ thuật Cụm CN Cổng Khánh 1</t>
  </si>
  <si>
    <t>I.4</t>
  </si>
  <si>
    <t>Nhà máy nước sạch Hồ Đá Bạc</t>
  </si>
  <si>
    <t>Văn bản số 5171/UBND-KH1 ngày 06/8/2019 của UBND tỉnh Hà Tĩnh V/v phương án đầu tư nhà máy nước hồ Đá Bạc</t>
  </si>
  <si>
    <t>Xây dựng ĐZ, TBA chống quá tải và giảm tổn thất điện năng lưới điện các phường thuộc thị xã Hồng Lĩnh, tỉnh Hà Tĩnh năm 2020</t>
  </si>
  <si>
    <t>Phường Đức Thuận, Nam Hồng, Đậu Liêu</t>
  </si>
  <si>
    <t>Quyết định số 2609/EVN NPC ngày 29/08/2019 của Tổng Công ty Điện lực miền Bắc</t>
  </si>
  <si>
    <t xml:space="preserve">Đất ở tại đô thị </t>
  </si>
  <si>
    <t>Đất ở phía Bắc đường Ngô Đức Kế (Đồng Vòng)</t>
  </si>
  <si>
    <t>Quy hoạch trụ sở Viện kiểm sát</t>
  </si>
  <si>
    <t>TDP 6, Phường Nam Hồng</t>
  </si>
  <si>
    <t>Quyết định 789/QĐ-UBND ngày 18/3/2019 của UBND Tỉnh Hà Tĩnh về việc cho phép Viện kiểm sát nhân dân TXHL khảo sát địa điểm, lập quy hoạch xây dựng trụ sở làm việc tại phường Nam Hồng</t>
  </si>
  <si>
    <t>Đất tín ngưỡng</t>
  </si>
  <si>
    <t>Mở rộng đền Cả</t>
  </si>
  <si>
    <t>TDP La Giang, 
phường Trung Lương</t>
  </si>
  <si>
    <t>B. Công trình, dự án cần thu hồi đất đã được HĐND tỉnh thông qua tại các Nghị quyết số 119/NQ-HĐND ngày 13/12/2018, Nghị quyết số 149/NQ-HĐND ngày 17/07/2019 nay chuyển sang thực hiện trong năm 2020</t>
  </si>
  <si>
    <t xml:space="preserve">Cụm công nghiệp Cổng Khánh 1 </t>
  </si>
  <si>
    <t>Cụm công nghiệp Cổng Khánh 2</t>
  </si>
  <si>
    <t xml:space="preserve">Cụm công nghiệp Nam Hồng </t>
  </si>
  <si>
    <t>Phường Nam Hồng, Phường Đậu Liêu</t>
  </si>
  <si>
    <t>Cụm công nghiệp Trung Lương</t>
  </si>
  <si>
    <t>Phường Trung Lương</t>
  </si>
  <si>
    <t>II.1</t>
  </si>
  <si>
    <t>Đường giao thông khu dân cư Biền Trửa</t>
  </si>
  <si>
    <t>TDP Tuần Cầu, P.Trung Lương</t>
  </si>
  <si>
    <t>Mở rộng đường đi chùa Hang</t>
  </si>
  <si>
    <t>Phường Bắc Hồng, phường Nam Hồng</t>
  </si>
  <si>
    <t>Chỉnh trang đô thị, nâng cấp đường Nguyễn Thị Minh Khai</t>
  </si>
  <si>
    <t>Đường giao thông Thuận Minh</t>
  </si>
  <si>
    <t>TDP Thuận Minh, Phường Đức Thuận</t>
  </si>
  <si>
    <t>Đường giao thông Thuận An</t>
  </si>
  <si>
    <t>TDP Thuận An, Phường Đức Thuận</t>
  </si>
  <si>
    <t>Đường giao thông Thuận Tiến (mới 2 tuyến)</t>
  </si>
  <si>
    <t>TDP Thuận Tiến, Phường Đức Thuận</t>
  </si>
  <si>
    <t>Mở rộng đường từ ông Sâm đến ông Tuyến</t>
  </si>
  <si>
    <t xml:space="preserve"> </t>
  </si>
  <si>
    <t>TDP Đồng Thuận, P. Đức Thuận</t>
  </si>
  <si>
    <t>Công trình chỉnh trang đô thị Tổ dân phố Thuận Hoà, phường Đức Thuận (tuyến từ nhà văn hoá TDP Thuận Hoà đến đường Thống Nhất)</t>
  </si>
  <si>
    <t>Nâng cấp tuyến đường Nguyễn Du, phường Đức Thuận</t>
  </si>
  <si>
    <t>TDP Thuận Hồng, Thuận Minh, phường Đức Thuận</t>
  </si>
  <si>
    <t>Đường vào bệnh viên Đa khoa Hồng Lĩnh</t>
  </si>
  <si>
    <t>TDP Đồng Thuận, Ngọc Sơn, p. Đức Thuận</t>
  </si>
  <si>
    <t xml:space="preserve">Mở rộng, nâng cấp đường từ QL 1A đến Nguyễn Du </t>
  </si>
  <si>
    <t>Chỉnh trang đô thị, nâng cấp tuyến đường Trần Phú vào Nhà máy gạch Thuận Lộc, Nam Hồng</t>
  </si>
  <si>
    <t>TDP 1, Nam Hồng</t>
  </si>
  <si>
    <t>Đường Lê Hữu Trác (giai đoạn 2)</t>
  </si>
  <si>
    <t>TDP 1,6,7,8, P.Nam Hồng</t>
  </si>
  <si>
    <t>Nâng cấp, mở rộng các tuyến đường thực hiện chỉnh trang đô thị trên địa bàn thị xã Hồng Lĩnh</t>
  </si>
  <si>
    <t>II.2</t>
  </si>
  <si>
    <t xml:space="preserve">Dự án cải tạo, nâng cấp hệ thống thuỷ lợi kênh nhà Lê </t>
  </si>
  <si>
    <t xml:space="preserve">Cầu Tràng Cần </t>
  </si>
  <si>
    <t>TDP Đồng Thuận, Phường Đức Thuận</t>
  </si>
  <si>
    <t xml:space="preserve">Kè khe Bình Lạng </t>
  </si>
  <si>
    <t>Kè chống sạt lỡ hai bờ khe Bình Lạng (đoạn từ cầu Đôi đến Hồ điều hòa Bắc Hồng và đoạn từ cầu Đức Thuận đến kênh Nhà Lê)</t>
  </si>
  <si>
    <t>TDP 10, TDP 7 Bắc Hồng</t>
  </si>
  <si>
    <t>II.3</t>
  </si>
  <si>
    <t>Dự án xây dựng đường dây và trạm biến áp 110 KVA Hồng Lĩnh</t>
  </si>
  <si>
    <t>Đất bãi thải, xử lý rác thải</t>
  </si>
  <si>
    <t>Nhà máy rác</t>
  </si>
  <si>
    <t>Khu dân cư Thôn Đồi Cao</t>
  </si>
  <si>
    <t>Xã Thuận Lộc</t>
  </si>
  <si>
    <t>Điều chỉnh khu dân cư Nền Tế</t>
  </si>
  <si>
    <t xml:space="preserve">Quy hoạch khu dân Đất lợn Hồng Nguyệt </t>
  </si>
  <si>
    <t>Khu dân cư Thôn Tân Hoà</t>
  </si>
  <si>
    <t>Quy hoạch khu dân cư Thuận An</t>
  </si>
  <si>
    <t>TDP Thuận An, phường Đức Thuận</t>
  </si>
  <si>
    <t>Quy hoạch khu dân cư Thuận Hoà</t>
  </si>
  <si>
    <t>TDP Thuận Hoà, phường Đức Thuận</t>
  </si>
  <si>
    <t>Khu dân cư phía Đông Bệnh viện</t>
  </si>
  <si>
    <t>TDP Đồng Thuận, phường Đức Thuận</t>
  </si>
  <si>
    <t>Khu dân cư Phía Đông đường Thống Nhất</t>
  </si>
  <si>
    <t>TDP Thuận Tiến, Thuận An phường Đức Thuận</t>
  </si>
  <si>
    <t>Quy hoạch khu dân cư Đồng Thuận</t>
  </si>
  <si>
    <t>Tổ dân phố Đồng Thuận  phường Đức Thuận</t>
  </si>
  <si>
    <t>Quy hoạch khu dân cư TDP Thuận Tiến</t>
  </si>
  <si>
    <t>TDp Thuận Tiến, p. Đức Thuận</t>
  </si>
  <si>
    <t>Quy hoạch khu dân cư TDP 6,7 (Cơn Bùi; Cơn Bứa)</t>
  </si>
  <si>
    <t>TDP 6,7 phường Đậu Liêu</t>
  </si>
  <si>
    <t>Khu dân cư TDP 6  P. Đậu Liêu</t>
  </si>
  <si>
    <t>TDP 5, 6  P. Đậu Liêu</t>
  </si>
  <si>
    <t>Khu dân cư TDP 7 P. Bắc Hồng</t>
  </si>
  <si>
    <t>TDP 7 phường Bắc Hồng</t>
  </si>
  <si>
    <t>Đất xây dựng trụ sở cơ quan công trình sự nghiệp</t>
  </si>
  <si>
    <t>Trạm Kiểm dịch động vật nội địa</t>
  </si>
  <si>
    <t>TDP1, phường Đậu Liêu</t>
  </si>
  <si>
    <t>Quy hoạch nghĩa trang Bà Đại</t>
  </si>
  <si>
    <t>Quy hoạch nhà văn hoá TDP số 7</t>
  </si>
  <si>
    <t>TDP 7, Phường Nam Hồng</t>
  </si>
  <si>
    <t>Mở rộng Nhà văn hoá tổ dân phố Thuận Hoà</t>
  </si>
  <si>
    <t>Tổ dân phố Thuận Hoà phường Đức Thuận</t>
  </si>
  <si>
    <t>TỔNG B: 41 CTDA</t>
  </si>
  <si>
    <t>CỦA HUYỆN KỲ ANH</t>
  </si>
  <si>
    <t xml:space="preserve">Sử dụng từ các loại đất </t>
  </si>
  <si>
    <t xml:space="preserve">Địa điểm (thôn...., xã...)              </t>
  </si>
  <si>
    <t xml:space="preserve">
Căn cứ pháp lý 
</t>
  </si>
  <si>
    <t>(9)=(10)+..+(14)</t>
  </si>
  <si>
    <t>A. Công trình, dự án cần thu hồi đất đề xuất mới trong năm 2020</t>
  </si>
  <si>
    <t>Mở rộng Trường THCS Kỳ Tây</t>
  </si>
  <si>
    <t>Xã Kỳ Tây</t>
  </si>
  <si>
    <t>Đường giao thông nông thôn kết hợp phục vụ sản xuất, chăn nuôi  xã Kỳ Tiến, huyện Kỳ Anh</t>
  </si>
  <si>
    <t>Xã Kỳ Tiến</t>
  </si>
  <si>
    <t xml:space="preserve">Nâng cấp, mở rộng đường ĐH 136 đoạn Km3+00-Km5+600 (từ đường bộ ven biển đến đường tuần tra ven biển) </t>
  </si>
  <si>
    <t>Xã Kỳ Xuân</t>
  </si>
  <si>
    <t>QH Đất ở vùng Cồn Gát thôn Thanh Hòa</t>
  </si>
  <si>
    <t>Xã Kỳ Thư</t>
  </si>
  <si>
    <t>Quyết định số 2725/QĐ-UBND ngày 28/10/2013 của UBND huyện Kỳ Anh.</t>
  </si>
  <si>
    <t>QH đất ở khu dân cư thôn Tân Giang (vùng Đại Ác)</t>
  </si>
  <si>
    <t>Xã Kỳ Giang</t>
  </si>
  <si>
    <t>Quyết định số 4256/QĐ-UBND ngày 05/11/2015 của UBND tỉnh Hà Tĩnh.</t>
  </si>
  <si>
    <t>Cải tạo mạch vòng 35kV giữa TBA 110kV Kỳ Anh và TBA 110kV Cẩm Xuyên</t>
  </si>
  <si>
    <t>Xã Kỳ Đồng, Phong, Tiến, Giang, Thọ, Văn, Thư, Tân, Châu</t>
  </si>
  <si>
    <t>QĐ số 754/QĐ-EVNNPC ngày 22/3/2019 của Tổng công ty Điện lực Miền Bắc</t>
  </si>
  <si>
    <t>Xây dựng ĐZ, TBA chống quá tải và giảm tổn thất điện năng lưới điện các xã thuộc huyện Kỳ Anh, tỉnh Hà Tĩnh năm 2020</t>
  </si>
  <si>
    <r>
      <t>Quyết định số 2609/QĐ-EVN</t>
    </r>
    <r>
      <rPr>
        <i/>
        <sz val="10"/>
        <rFont val="Times New Roman"/>
        <family val="1"/>
      </rPr>
      <t>NPC</t>
    </r>
    <r>
      <rPr>
        <sz val="10"/>
        <rFont val="Times New Roman"/>
        <family val="1"/>
      </rPr>
      <t xml:space="preserve"> ngày 29/8/2019 của Tổng Công ty Điện lực miền Bắc</t>
    </r>
  </si>
  <si>
    <t>Xã Kỳ Văn</t>
  </si>
  <si>
    <t>Xã Kỳ Bắc</t>
  </si>
  <si>
    <t>Xã Kỳ Đồng</t>
  </si>
  <si>
    <t>Đất di tích lịch sử</t>
  </si>
  <si>
    <t>Tu bổ, tôn tạo di tích Lũy đá cổ huyện Kỳ Anh - Hạng mục: Hàng rào bảo vệ lũy đá cổ</t>
  </si>
  <si>
    <t>Xã Kỳ Lạc</t>
  </si>
  <si>
    <t>QĐ số 3516/QĐ-UBND ngày 25/10/2019 của UBND tỉnh về việc phê duyệt KHLCNT xây dựng công trình Tu bổ tôn tạo di tích Lũy đá cổ huyện Kỳ Anh</t>
  </si>
  <si>
    <t>Công viên Nguyễn Trọng Bình</t>
  </si>
  <si>
    <t>Xã Kỳ Châu</t>
  </si>
  <si>
    <t>Quyết định 4120/QĐ-UBND ngày 20/10/2017 của UBND thị xã Kỳ Anh</t>
  </si>
  <si>
    <t>Tổng</t>
  </si>
  <si>
    <t>Đất trồng rừng sản xuất</t>
  </si>
  <si>
    <t>Đất rừng sản xuất thôn Nam Sơn Xuân (Dời các hộ TĐC các hộ dân xung quang nhà máy rác thải)</t>
  </si>
  <si>
    <t>Xã Kỳ Tân</t>
  </si>
  <si>
    <t>QH Mở rộng trạm Y tế thôn Hưng Phú</t>
  </si>
  <si>
    <t>QH Mở rộng khuôn viên trường mầm non tại thôn Lạc Xuân</t>
  </si>
  <si>
    <t>QH Trường mầm non Kỳ Khang thôn Hoàng Dụ</t>
  </si>
  <si>
    <t>Xã Kỳ Khang</t>
  </si>
  <si>
    <t>QH Mở rộng khuôn viên trường mầm non thôn Mỹ Liên</t>
  </si>
  <si>
    <t>QH Mở rộng trường Mầm non</t>
  </si>
  <si>
    <t>QH Trường mầm non thôn Phúc Môn</t>
  </si>
  <si>
    <t>Xã Kỳ Thượng</t>
  </si>
  <si>
    <t>QH Sân vận động trung tâm tại vùng Giếng Chợ thôn Hợp Tiến</t>
  </si>
  <si>
    <t>QH trung tâm thể dục thể thao huyện</t>
  </si>
  <si>
    <t>QH Sân vận động trung tâm thôn Đồng Tiến</t>
  </si>
  <si>
    <t>Nâng cấp đường huyện lộ ĐH 136 (đoạn từ ĐT. 551 đến kênh N1 sông Rác)</t>
  </si>
  <si>
    <t>Nâng cấp đường huyện lộ ĐH 137 (đường Tiến - Xuân)</t>
  </si>
  <si>
    <t>Xã Kỳ Tiến, Kỳ Xuân</t>
  </si>
  <si>
    <t>Đường nối đường cứu hộ chứa nước Kim Sơn với Trung tâm xã Kỳ Lạc</t>
  </si>
  <si>
    <t>QH Đường trục Chính Liên khu vực - Đường 70m (bổ sung Kỳ Phú) Mở rộng diện tích đợt 2</t>
  </si>
  <si>
    <t>Xã Kỳ Phú</t>
  </si>
  <si>
    <t>QH Dự án “Phát triển tổng hợp các đô thị động lực”</t>
  </si>
  <si>
    <t>QH Dự án Nâng cấp tuyến ven biển Xuân Hội - Thạch Khê - Vũng Áng, tỉnh Hà Tĩnh</t>
  </si>
  <si>
    <t>Các xã: Kỳ Phú, Kỳ Xuân, Kỳ Khang</t>
  </si>
  <si>
    <t>Đường liên xã LX.02 từ QL1A đi Sông Rác huyện Kỳ Anh</t>
  </si>
  <si>
    <t>Xã Kỳ Phong</t>
  </si>
  <si>
    <t>Đất thuỷ lợi</t>
  </si>
  <si>
    <t>Công trình Kênh thoát nước lòng hồ Cầu Khoai</t>
  </si>
  <si>
    <t>Hồ Rào Trổ (Cấp nước Khu kinh tế Vũng Áng)</t>
  </si>
  <si>
    <t>Xã Kỳ Tây, Kỳ Lâm, Kỳ Sơn, Kỳ Thượng, Kỳ Lạc</t>
  </si>
  <si>
    <t>Xây dựng ĐZ, TBA chống quá tải và giảm tổn thất điện năng lưới điện</t>
  </si>
  <si>
    <t>Xã Kỳ Văn, Kỳ Giang</t>
  </si>
  <si>
    <t xml:space="preserve">QH Xây dựng đường dây, trạm biến áp chống quá tải và giảm tổn thất điện năng </t>
  </si>
  <si>
    <t>Các xã: Kỳ Hợp, Kỳ Thượng, Kỳ Khang, Kỳ Phong, Kỳ Xuân, Kỳ Phú, Kỳ Tiến</t>
  </si>
  <si>
    <t>Công trình xây dựng ĐZ, TBA chống quá tải và giảm tổn thất điện năng lưới điện các xã năm 2019</t>
  </si>
  <si>
    <t>Xã Kỳ Giang, Kỳ Tây, Kỳ Lâm, Kỳ Khang, Kỳ Văn, Kỳ Sơn, Kỳ Phú</t>
  </si>
  <si>
    <t>Đất công trình bưu chính, viễn thông</t>
  </si>
  <si>
    <t>QH Bưu điện văn hoá xã (thay bưu điện cũ)</t>
  </si>
  <si>
    <t>Xã Kỳ Sơn</t>
  </si>
  <si>
    <t>QH Chợ Kỳ Xuân thôn Xuân Thắng</t>
  </si>
  <si>
    <t>QH Mở rộng chợ Kỳ Giang thôn Tân Giang</t>
  </si>
  <si>
    <t>QH Xây dựng Hạ tầng Chợ huyện</t>
  </si>
  <si>
    <t>QH Bãi trung chuyển rác thải thôn Lạc Thanh và thôn Lạc Thắng</t>
  </si>
  <si>
    <t>QH đất ở mới thôn Hải Vân và thôn Đồng Tiến</t>
  </si>
  <si>
    <t>QH Đất ở tuyến 2 Q.lộ 1A - Khu tái định cư thôn Đồng Tiến; thôn Đồng Phú và Vùng Trạng thôn Yên Sơn</t>
  </si>
  <si>
    <t>QH Đất ở thôn Đồng Tiến</t>
  </si>
  <si>
    <t>QH Đất ở vùng Cổng Chào đối diện Cây xăng</t>
  </si>
  <si>
    <t>QH Đất ở vùng Cựa Kho, Hạt 8 Giao Thông thôn Trung Thượng</t>
  </si>
  <si>
    <t>QH đất ở vùng Cồn Đung thôn Tân Giang (mở rộng diện tích đợt 2)</t>
  </si>
  <si>
    <t>QH đất ở vùng Cồn Đung thôn Tân Giang ( đợt 1 năm 2017)</t>
  </si>
  <si>
    <t>QH đất ở vùng Cửa Tuyền thôn Sơn Thịnh</t>
  </si>
  <si>
    <t>QH Đất ở vùng Đồng Chùa</t>
  </si>
  <si>
    <t>QH Đất ở vùng đồng Cửa Giếng, vùng Đồng Chùa thôn Đông Sơn</t>
  </si>
  <si>
    <t>QH Đất ở vùng Hạ Phòng thôn Phương Giai</t>
  </si>
  <si>
    <t>Đất ở (khu Trung tâm làng thanh niên lập nghiệp Tây Kỳ Anh, huyện Kỳ Anh).</t>
  </si>
  <si>
    <t>Xã Kỳ Tây, Kỳ Trung</t>
  </si>
  <si>
    <t>QH Trung tâm bồi dưỡng chính trị thôn Đồng Tiến</t>
  </si>
  <si>
    <t>QH Các trụ sở, cơ quan trong khu đô thị Kỳ Đồng (gồm nhiều công trình) thôn Đồng Tiến</t>
  </si>
  <si>
    <t>QH Nhà văn hóa thôn Đồng Văn</t>
  </si>
  <si>
    <t>QH Nhà văn hóa thôn Kim Nam Tiến</t>
  </si>
  <si>
    <t>QH Nhà Văn hoá Thôn Lạc Thắng</t>
  </si>
  <si>
    <t>QH Nhà Văn hoá thôn Lạc Tiến</t>
  </si>
  <si>
    <t>QH khu vui chơi giải trí, công viên cây xanh thôn Hợp Tiến</t>
  </si>
  <si>
    <t>Tổng B</t>
  </si>
  <si>
    <t>Tổng A+B</t>
  </si>
  <si>
    <t>PHỤ LỤC 1.10. TỔNG HỢP DANH MỤC CÁC CÔNG TRÌNH, DỰ ÁN CẦN THU HỒI ĐẤT NĂM 2020</t>
  </si>
  <si>
    <t>PHỤ LỤC 1.11. TỔNG HỢP DANH MỤC CÁC CÔNG TRÌNH, DỰ ÁN CẦN THU HỒI ĐẤT NĂM 2020</t>
  </si>
  <si>
    <t>CỦA HUYỆN HƯƠNG KHÊ</t>
  </si>
  <si>
    <t xml:space="preserve">Địa điểm (thôn.., xã....)             </t>
  </si>
  <si>
    <t>Nhà máy nước và hệ thống cấp nước sạch cho nhân dân Thị trấn Hương Khê và 08 xã vùng phụ cận thuộc huyện Hương Khê</t>
  </si>
  <si>
    <t>Xã Lộc Yên</t>
  </si>
  <si>
    <t>Xã Hương Trà</t>
  </si>
  <si>
    <t>Đường giao thông xã Hương Xuân - Hương Trà</t>
  </si>
  <si>
    <t>Thôn Phú Hưng 1, thôn Tân Phú, xã Hương Xuân</t>
  </si>
  <si>
    <t>QĐ số 2011/QĐ-UBND ngày 26/6/2019 của UBND tỉnh về việc phê duyệt chủ trương đầu tư dự án đường giao thông xã Hương Xuân - Hương Trà, huyện Hương Khê</t>
  </si>
  <si>
    <t>Đường liên huyện Can Lộc Hương Khê</t>
  </si>
  <si>
    <t>Thôn Trung Thành, xã Phương Mỹ</t>
  </si>
  <si>
    <t>Quyết định số 3697/QĐ-UBND tỉnh ngày 14/11/2019 về việc phê duyệt thiết kế bản vẽ thi công và dự toán xây dựng công trình Đường liên huyện Can Lộc - Hương Khê, thuộc dự án "Hạ tầng cơ bản cho phát triển toàn diện tỉnh Hà Tĩnh" (BIIG2), vay vốn Ngân hàng phát triển Châu Á (ADB)</t>
  </si>
  <si>
    <t xml:space="preserve">Hạ tầng phục vụ sản xuất phát triển vùng trồng cây ăn quả xã Lộc Yên, huyện Hương Khê </t>
  </si>
  <si>
    <t>Quyết định số 617/QĐ-UBND ngày 28/02/2018 của UBND tỉnh về việc phê duyệt điều chỉnh văn kiện Dự án: Hạ tầng cơ bản cho phát triển toàn diện tỉnh Hà tĩnh, thuộc dự án BIIG2, vay vốn ngân hàng phát triển châu A (ADB)</t>
  </si>
  <si>
    <t>Xây dựng, nâng cấp các tuyến đường ngoài hàng rào Chợ huyện</t>
  </si>
  <si>
    <t>Tổ dân phố 6, thị trấn Hương Khê</t>
  </si>
  <si>
    <t>Quyết định số 6373/QĐ-UBND ngày 30/10/2019 của UBND huyện Hương Khê về việc phê duyệt báo cáo kinh tế kỹ thuật đầu tư dự án xây dựng, nâng cấp các tuyến đường ngoài hàng rào Chợ huyện</t>
  </si>
  <si>
    <t>Cầu Lộc Yên, huyện Hương Khê</t>
  </si>
  <si>
    <t>Quyết định số 1890/QĐ-UBND ngày 20/6/2019 của UBND tỉnh về việc phê duyệt dự án đầu tư xây dựng công trình cầu Lộc Yên, huyện Hương Khê</t>
  </si>
  <si>
    <t>Tổ dân phố 13, thị trấn Hương Khê</t>
  </si>
  <si>
    <t>Đường giao thông huyện lộ 6 huyện Hương Khê</t>
  </si>
  <si>
    <t>Xã Phúc Đồng</t>
  </si>
  <si>
    <t>Quyết định số 1210/QĐ-UBND ngày 24/4/2019 của UBND tỉnh về việc phê duyệt thiết kế bản vẽ thi công và dự toán xây dựng công trình Tiểu dự án đường Huyện lộ 6, huyện Hương Khê</t>
  </si>
  <si>
    <t>Thôn Phú Cường, xã Gia Phố</t>
  </si>
  <si>
    <t>Thôn 5, thôn 6, thôn 9, xã Hương Long</t>
  </si>
  <si>
    <t>Tổ dân phố 9, thị trấn Hương Khê</t>
  </si>
  <si>
    <t>Xây dựng ĐZ, TBA chống quá tải và giảm tổn thất điện năng lưới điện các xã thuộc huyện Hương Khê, tỉnh Hà Tĩnh năm 2020</t>
  </si>
  <si>
    <t>Các xã: Hương Đô, Hương Giang, Phúc Đồng</t>
  </si>
  <si>
    <t>Đất cơ sở sản xuất phi nông nghiệp</t>
  </si>
  <si>
    <t>Xã Hương Long</t>
  </si>
  <si>
    <t>Xã Hương Xuân</t>
  </si>
  <si>
    <t>Xã Phú Phong</t>
  </si>
  <si>
    <t>Xã Hương Bình</t>
  </si>
  <si>
    <t>Tổ dân phố 12, thị trấn Hương Khê</t>
  </si>
  <si>
    <t>Thôn Trường Sơn, xã Phú Gia</t>
  </si>
  <si>
    <t>Mở rộng trường Tiểu học Truông Bát</t>
  </si>
  <si>
    <t>Thôn 15, xã Hà Linh</t>
  </si>
  <si>
    <t xml:space="preserve">Mở rộng trường Mầm non Phú Gia </t>
  </si>
  <si>
    <t>Thôn Phú Vinh, xã Phú Gia</t>
  </si>
  <si>
    <t>Mở rộng sân vận động xã</t>
  </si>
  <si>
    <t>Thôn 8, xã Hà Linh</t>
  </si>
  <si>
    <t xml:space="preserve">Mở rộng sân thể thao Trung tâm xã </t>
  </si>
  <si>
    <t>Thôn Phú Yên, xã Phú Gia</t>
  </si>
  <si>
    <t xml:space="preserve">Mở rộng tuyến đường Địa Lợi điểm đầu thôn 7, điểm cuối thôn 2 xã Hà Linh </t>
  </si>
  <si>
    <t>Thôn 5, thôn 6, thôn 7, xã Hương Thủy</t>
  </si>
  <si>
    <t>Mở rộng Đường thôn 1 từ quán ông Hùng đến trại ông Chí</t>
  </si>
  <si>
    <t>Thôn 1, xã Hương Thủy</t>
  </si>
  <si>
    <t>Dự án xây dựng công trình cầu Hói Địa, cầu Chăm Trèng và khắc phục các vị trí hư hỏng cục bộ tuyến đường liên xã 8 (Hà Linh - Phương Mỹ), huyện Hương Khê.</t>
  </si>
  <si>
    <t>Thôn Thượng Sơn, xã Phương Mỹ</t>
  </si>
  <si>
    <t>Xây dựng cầu Bãi Hát và mở đường 2 đầu cầu xã Hoà Hải, (đường dài 400m)</t>
  </si>
  <si>
    <t>Thôn 12, xã Hòa Hải</t>
  </si>
  <si>
    <t>Xây dựng Cầu Tân Dừa</t>
  </si>
  <si>
    <t>Thôn Tân Hội, xã Hương Trạch</t>
  </si>
  <si>
    <t>Cải tạo, nâng cấp đường tỉnh ĐT,553 đoạn từ KM49+900-Km74+680</t>
  </si>
  <si>
    <t>Các xã: Hương Trà, Hương Xuân, Hương Lâm</t>
  </si>
  <si>
    <t>Cải tạo, nâng cấp đường tỉnh ĐT,553 đoạn từ KM49+900-Km74+680 (Đường vào đồn biên phòng Bản Giàng 575)</t>
  </si>
  <si>
    <t>Xã Hương Vĩnh</t>
  </si>
  <si>
    <t>Các thôn: 1, 2, 3, 4, 5, 6, 7, 8, 9; xã Hương Thủy</t>
  </si>
  <si>
    <t>Xây dựng Trạm điện</t>
  </si>
  <si>
    <t>Thôn Phú Lập, thôn Tân Phúc, xã Hương Trạch</t>
  </si>
  <si>
    <t>Dự án cấp điện Nông thôn từ lưới điện Quốc Gia tỉnh Hà Tĩnh</t>
  </si>
  <si>
    <t>Các xã: Hương Trạch; Hòa Hải; Hà Linh; Hương Lâm</t>
  </si>
  <si>
    <t xml:space="preserve">Đất ở mới </t>
  </si>
  <si>
    <t>Thôn Bình Thành, xã Hương Bình</t>
  </si>
  <si>
    <t>Thôn Phú Vinh, Quang Lộc, Phú Thành, xã Phú Gia</t>
  </si>
  <si>
    <t>Đất ở mới vùng Đập Làng và vùng Bàu Xoang</t>
  </si>
  <si>
    <t>Thôn 4 và thôn 1, xã Hương Đô</t>
  </si>
  <si>
    <t>Đất ở mới cây Dối Ngoài</t>
  </si>
  <si>
    <t>Thôn 11, xã Phúc Trạch</t>
  </si>
  <si>
    <t>Thôn Hương Giang, xã Lộc Yên</t>
  </si>
  <si>
    <t xml:space="preserve">Đất ở mới (xen dắm) </t>
  </si>
  <si>
    <t>Thôn Hương Thượng, xã Lộc Yên</t>
  </si>
  <si>
    <t>Thôn 4 và thôn 9, xã Hương Thủy</t>
  </si>
  <si>
    <t>Thôn Nhân Phố, thôn Phố Hương, xã Gia Phố</t>
  </si>
  <si>
    <t>Đất ở mới vùng Cửa Chửa</t>
  </si>
  <si>
    <t>Thôn 1, xã Phú Phong</t>
  </si>
  <si>
    <t>Các thôn: Bình Thái, Bình Trung, Bình Minh, Bình Hà, Bình Hưng, xã Hương Bình</t>
  </si>
  <si>
    <t xml:space="preserve"> Thôn 8, xã Hà Linh</t>
  </si>
  <si>
    <t>Thôn Tân Phúc, xã Hương Trạch</t>
  </si>
  <si>
    <t>Mở rộng Trụ sở UBND xã</t>
  </si>
  <si>
    <t xml:space="preserve">Mở rộng nhà thờ Vĩnh Tuần </t>
  </si>
  <si>
    <t>Thôn Vĩnh Tuần, xã Hương Vĩnh</t>
  </si>
  <si>
    <t>Xây dựng nhà văn hóa</t>
  </si>
  <si>
    <t>Thôn Phố Hạ, thôn Phố Trung, xã Gia Phố</t>
  </si>
  <si>
    <t xml:space="preserve">Mở rộng nhà văn hóa </t>
  </si>
  <si>
    <t>Thôn Hòa Nhượng, xã Phú Gia</t>
  </si>
  <si>
    <t xml:space="preserve">Xây dựng nhà văn hóa </t>
  </si>
  <si>
    <t>Thôn Vĩnh Phúc, xã Hương Vĩnh</t>
  </si>
  <si>
    <t>Thôn Nhân Phố, thôn Hải Thịnh, xã Gia Phố</t>
  </si>
  <si>
    <t xml:space="preserve">Mở rộng nhà văn hoá </t>
  </si>
  <si>
    <t>Thôn 6, xã Phúc Đồng</t>
  </si>
  <si>
    <t>Tổng B: 34 danh mục</t>
  </si>
  <si>
    <t>PHỤ LỤC 1.6. TỔNG HỢP DANH MỤC CÁC CÔNG TRÌNH, DỰ ÁN CẦN THU HỒI ĐẤT NĂM 2020</t>
  </si>
  <si>
    <t>CỦA HUYỆN CẨM XUYÊN</t>
  </si>
  <si>
    <t>(3)=(4)+...(7)</t>
  </si>
  <si>
    <t>Nâng cấp, cải tạo đường 131 đoạn từ xã Cẩm Huy đi xã Cẩm Thăng</t>
  </si>
  <si>
    <t>Thôn 2,3,4,5,6,7,xã Cẩm Thăng; Thôn Nam Hầu Thượng, Bắc Hầu Thượng xã Cẩm Huy</t>
  </si>
  <si>
    <t>Quyết định số: 3989/QĐ-UBND ngày 7/10/2019 của UBND huyện Cẩm Xuyên về việc phê duyệt chủ trương đầu tư xây dựng công trình nâng cấp, mở rộng đường ĐH 131 (đoạn từ xã Cẩm Huy đi Cẩm Thăng)</t>
  </si>
  <si>
    <t xml:space="preserve">Đường ĐH 128 từ đê Phúc Long Nhượng đi TDP Nhân Hòa </t>
  </si>
  <si>
    <t>TDP Nhân Hòa, thị trấn Thiên Cầm</t>
  </si>
  <si>
    <t>Quyết định số: 4000/QĐ-UBND ngày 7/10/2019 của UBND huyện Cẩm Xuyên về việc phê duyệt chủ trương đầu tư xây dựng công trình đường ĐH 128 từ đê Phúc Long Nhượng đi TDP Nhân Hòa, thị trấn Thiên Cầm</t>
  </si>
  <si>
    <t>Thôn Xuân Thành, Xuân Hạ xã Cẩm Hà</t>
  </si>
  <si>
    <t>Quyết định số: 2476/QĐ-UBND ngày 25/7/2019 của UBND tỉnh về việc phê duyệt điều chỉnh dự án đầu tư xây dựng công trình tu bổ, nâng cấp đê biên đê cửa sông Lộc Hà</t>
  </si>
  <si>
    <t>Thôn Vinh Thái, Đông Vinh, Bình Quang, Yên Bình, Bình Luật, Tân An, Đông Trung, Bình Minh, Đông Nam Lý  xã Cẩm Bình</t>
  </si>
  <si>
    <t>Thôn Tân An, Bình Quang, xã Cẩm Bình</t>
  </si>
  <si>
    <t>Quyết định số: 6038 QĐ-UBND ngày 01/12/2011 của huyện Cẩm Xuyên về việc phê duyệt chi tiết phân lô đất ở dân cư</t>
  </si>
  <si>
    <t>Thôn Hoa Thám, Tân Mỹ, Chu Trinh, Phương Trứ, Tân Duệ, Quang Trung, Trung Thành, Ái Quốc, Phú Thượng, Trần Phú, Quốc Tiến, Thống Nhất xã Cẩm Duệ</t>
  </si>
  <si>
    <t>Quyết định số: 5167/QĐ-UBND ngày 13/10/2016, Quyết định số: 2717 ngày 03/7/2018, Quyết định số: 6019 ngày 25/11/2011 của UBND huyện Cẩm Xuyên về việc phê duyệt quy hoạch chi tiết mặt bằng sử dụng đất phân lô đất ở dân cư</t>
  </si>
  <si>
    <t>Thôn Nam Thành, Bắc Thành, Liên Hương, xã Cẩm Dương</t>
  </si>
  <si>
    <t>Quyết định số: 6626/QĐ-UBND ngày 24/10/2014 của UBND huyện Cẩm Xuyên về việc phê duyệt quy hoạch chi tiết mặt bằng sử dụng đất phân lô đất ở dân cư thôn Nam Thành, Bắc Thành, Trung Đông, Liên Hương xã Cẩm Dương</t>
  </si>
  <si>
    <t>Thôn Trung Dương, Trung Tiến, xã Cẩm Dương</t>
  </si>
  <si>
    <t>Quyết định số: 5004/QĐ-UBND ngày 6/12/2018 của UBND huyện Cẩm Xuyên về việc phê duyệt quy hoạch phân lô đất ở dân cư thôn Trung Dương, Trung Tiến, xã Cẩm Dương</t>
  </si>
  <si>
    <t>Thôn Xuân Hạ, Xuân Nam, Tiến Thắng, Nguyễn Đối, Đông Tây Xuân xã Cẩm Hà</t>
  </si>
  <si>
    <t>Quyết định số: 2335/QĐ-UBND ngày 29/5/2018 của UBND huyện Cẩm Xuyên về việc phê duyệt quy hoạch phân lô đất ở dân cư thôn Xuân Hạ, Đông Xuân, Nam Xuân, xã Cẩm Hà</t>
  </si>
  <si>
    <t>Thôn Đại Hòa, Bắc Hòa, Mỹ Hòa xã Cẩm Hòa</t>
  </si>
  <si>
    <t>Quyết định số: 4300/QĐ-UBND ngày 15/11/2017 của UBND huyện Cẩm Xuyên về việc phê duyệt quy hoạch phân lô đất ở dân cư các thôn Đại Hòa, Bắc Hòa, Quý Hòa, Mỹ Hòa, Phú Hòa, xã Cẩm Hòa</t>
  </si>
  <si>
    <t>Thôn Nhân Hòa, Phú Hòa, Mỹ Hòa, Bắc Hòa xã Cẩm Hòa</t>
  </si>
  <si>
    <t>Quyết định số: 5100/QĐ-UBND ngày 10/12/2018 của UBND huyện Cẩm Xuyên về việc phê duyệt quy hoach phân lô đất ở dân cư các thôn Nhân Hòa, Bắc Hòa, Phú Hòa, Mỹ Hòa, Đông Hòa, Đại Hòa xã Cẩm Hòa</t>
  </si>
  <si>
    <t>Thôn Hưng Tiến, Hưng Trung, Hưng Thắng, Hưng Dương, Thắng Thành, Hưng Thành, Hưng Nam, xã Cẩm Hưng</t>
  </si>
  <si>
    <t>Quyết định số: 2273/QĐ-UBND ngày 04/4/2014; Quyết định số: 1954 ngày 02/5/2018 của UBND huyện về việc phê duyệt phân lô đất ở dân cư</t>
  </si>
  <si>
    <t>Thôn 2, xã Cẩm Huy</t>
  </si>
  <si>
    <t>Quyết định số: 3660/QĐ-UBND ngày 17/9/2019 của UBND huyện Cẩm Xuyên về việc phê duyệt quy hoạch phân lô đất ở dân cư</t>
  </si>
  <si>
    <t>Thôn Đinh Hồ, Yên Lạc, Hưng Đạo, Trần Phú, Trung Đoài, Quang Trung 1, Nam Văn, Lạc Thọ, Nam Hà, Quang Trung 2, Đinh phùng, xã Cẩm Lạc</t>
  </si>
  <si>
    <t>Thôn Minh Lộc, xã Cẩm Lộc</t>
  </si>
  <si>
    <t>Quyết định số: 3439/QĐ-UBND ngày 29/8/2019 của UBND huyện Cẩm Xuyên về việc phê duyệt quy hoạch phân lô đất ở dân cư gần vùng trụ sở UBND xã thôn Minh Lộc, xã Cẩm Lộc</t>
  </si>
  <si>
    <t>Thôn 3,4,6,7,8,9 xã Cẩm Minh</t>
  </si>
  <si>
    <t>Quyết định số: 2274/QĐ-UBND ngày 04/04/2014 của UBND huyện Cẩm Xuyên về việc quy hoạch chi tiết mặt bằng sử dụng đất phân lô đất ở dân cư và Quyết định số: 4122/QĐ-UBND ngày 29/6/2012 về việc phê duyệt quy hoạch xen ghép dân cư</t>
  </si>
  <si>
    <t>Thôn Tây Nguyên, Yên Thành, Nam Thành, Tiến Hưng, Tây Đồng, Trung Bá, Đông Khê xã Cẩm Nam</t>
  </si>
  <si>
    <t xml:space="preserve">Quyết định số: 4520/QĐ-UBND ngày 19/10/2018 của UBND huyện Cẩm Xuyên về việc phê duyệt quy hoạch phân lô đất ở dân cư thôn Tiến Hưng, Tây Nguyên xã Cẩm Nam
</t>
  </si>
  <si>
    <t>Thôn 1,2,3,4,5,6,7 xã Cẩm Phúc</t>
  </si>
  <si>
    <t>Quyết định số: 1748/QĐ-UBND ngày 5/5/2017 của UBND huyện Cẩm Xuyên về việc phê duyệt quy hoạch phân lô đất ở dân cư thôn 1,2,4,5,6,7, xã Cẩm Phúc</t>
  </si>
  <si>
    <t>Thôn Thiện Nộ, Mỹ Am, Thanh Mỹ, Thanh Sơn, Vĩnh Phú, Thượng Long, Thủy Triều, Tân Tiến, xã Cẩm Quan</t>
  </si>
  <si>
    <t>Quyết định số: 543/QĐ-UBND ngày 31/01/2019 của UBND huyện Cẩm Xuyên  về việc phê duyệt quy hoạch phân lô đất ở dân cư các thôn Thượng Long, Vĩnh Phú, Thiện Nộ, Thanh Sơn, Thanh Mỹ, Chi Quan, Mỹ Am xã Cẩm Quan</t>
  </si>
  <si>
    <t>Thôn 3, xã Cẩm Quang</t>
  </si>
  <si>
    <t>Quyết định số: 204/QĐ-UBND ngày 10/01/2014 của UBND huyện Cẩm Xuyên về việc phê duyệt quy hoạch chi tiết mặt bằng sử dụng đất phân lô đất ở dân cư các thôn xã Cẩm Quang</t>
  </si>
  <si>
    <t>Thôn 9, xã Cẩm Quang</t>
  </si>
  <si>
    <t>Quyết định số: 3412/QĐ-UBND ngày 27/8/2019 của UBND huyện Cẩm Xuyên về việc phê duyệt quy hoạch phân lô đất ở dân cư vùng gần nhà văn hóa thôn 9, xã Cẩm Quang</t>
  </si>
  <si>
    <t>Đất ở tại nông thôn (mạ Đội Cựa)</t>
  </si>
  <si>
    <t>Thôn 2, 3 xã Cẩm Quang</t>
  </si>
  <si>
    <t>Quyết định số: 1808/QĐ-UBND ngày 28/5/2019 của UBND huyện Cẩm Xuyên về việc phê duyệt quy hoạch phân lô đất ở thôn 2, xã Cẩm Quang</t>
  </si>
  <si>
    <t>Đất ở tại nông thôn (xen dắm toàn xã)</t>
  </si>
  <si>
    <t>Xã Cẩm Quang</t>
  </si>
  <si>
    <t>Quyết định số: 210/QĐ-UBND ngày 11/01/2017 của UBND huyện Cẩm Xuyên về việc phê duyệt quy hoạch phân lô đất ở dân cư thôn 3, thôn 4, thôn 5, thôn 6, thôn 7, thôn 9, thôn 10 xã Cẩm Quang</t>
  </si>
  <si>
    <t>Thôn An Sơn, xã Cẩm Sơn</t>
  </si>
  <si>
    <t>Quyết định số: 1984/QĐ-UBND ngày 8/5/2018 của UBND huyện Cẩm Xuyên về việc phê duyệt quy hoạch phân lô đất ở dân cư thôn An Sơn, Lĩnh Sơn xã Cẩm Sơn</t>
  </si>
  <si>
    <t>Thôn Lĩnh Sơn, xã Cẩm Sơn</t>
  </si>
  <si>
    <t>Quyết định số: 702/QĐ-UBND ngày 27/02/2019 của UBND huyện Cẩm Xuyên về việc phê duyệt quy hoạch phân lô đất ở dân cư vùng gần ông Nhâm thôn Lĩnh Sơn xã Cẩm Sơn</t>
  </si>
  <si>
    <t>Thôn Hưng Mỹ, Tân Vĩnh Cần, Đông Nam Lộ, Đông Mỹ xã Cẩm Thành</t>
  </si>
  <si>
    <t>Quyết định số: 3574/QĐ-UBND ngày 20/9/2017 của UBND huyện Cẩm Xuyên về việc phê duyệt quy hoạch phân lô đất ở dân cư thôn Mỹ Hưng, Đông Mỹ, Tân Vĩnh Cần, Đông Nam Lộ xã Cẩm Thành</t>
  </si>
  <si>
    <t>Thôn Nam Bắc Thành, Đồng Bàu, Trung Nam, Kênh, An Việt xã Cẩm Thành</t>
  </si>
  <si>
    <t>Quyết định số: 1009/QĐ-UBND ngày 5/02/2015 của UBND huyện Cẩm Xuyên về việc phê duyệt quy hoạch chi tiết mặt bằng sử dụng đất, phân lô đất ở dân cư các thôn xã Cẩm Thành</t>
  </si>
  <si>
    <t>Thôn Lai Lộc, Lai Trung, Yên Trung, Tân Thuận, Đông Thuận, Hòa Sơn, Sơn Trung, Sơn Nam, Chiến Thắng, xã Cẩm Thịnh</t>
  </si>
  <si>
    <t>Quyết định số: 3694/QĐ-UBND ngày 19/9/2019 của UBND huyện Cẩm Xuyên về việc phê duyệt quy hoạch phân lô đất ở dân cư vùng gần nhà ông Chiến, thôn Lai Trung; vùng gần nhà ông Tuấn, thôn Lai Lộc xã Cẩm Thịnh</t>
  </si>
  <si>
    <t>Thôn Trung Thịnh, Trung Tiến, Trung Thành, Quyết Tâm, Quyết Thắng, Nam Thành, xã Cẩm Trung</t>
  </si>
  <si>
    <t>Quyết định số: 1313/QĐ-UBND ngày 16/4/2019  và Quyết định số: 487/QĐ-UBND ngày 21/2/2017 của UBND huyện Cẩm Xuyên về việc phê duyệt điều chỉnh quy hoạch phân lô đất ở dân cư thôn 9, thôn 2, thôn 6 xã Cẩm Trung</t>
  </si>
  <si>
    <t>Thôn Đông Vịnh xã Cẩm Vịnh</t>
  </si>
  <si>
    <t>Quyết định số: 2043/QĐ-UBND ngày 12/6/2019 của UBND huyện Cẩm Xuyên về việc phê quy hoạch phân lô đất ở dân cư vùng đồng vành thôn Đông Vịnh, xã Cẩm Vịnh</t>
  </si>
  <si>
    <t>Khu dân cư đô thi và thương mại - dịch vụ Cẩm Vịnh</t>
  </si>
  <si>
    <t>Xã Cẩm Vịnh</t>
  </si>
  <si>
    <t>Quyết định số: 3818/QĐ-UBND ngày 30/11/2011 của UBND huyện Cẩm Xuyên về việc quy hoạch chi tiết khu dân cư đô thị Green City tại xã Cẩm Vịnh</t>
  </si>
  <si>
    <t>Thị trấn Cẩm Xuyên</t>
  </si>
  <si>
    <t>Quyết định số: 5840/QĐ-UBND ngày 16/11/2016 của UBND huyện Cẩm Xuyên về việc phê quy hoạch chi tiết phân lô đất ở dân cư TDP 11 (tổ 10) TT Cẩm Xuyên</t>
  </si>
  <si>
    <t>TDP 8, thị trấn Cẩm Xuyên</t>
  </si>
  <si>
    <t>Quyết định số: 5005/QĐ-UBND ngày 6/12/2018 của UBND huyện Cẩm Xuyên về việc phê duyệt quy hoạch phân lô đất ở dân cư tổ dân phố 8, thị trấn Cẩm Xuyên</t>
  </si>
  <si>
    <t>Mở rộng nghĩa trang Hoang Lạc</t>
  </si>
  <si>
    <t>Thôn Xuân Hạ, xã Cẩm Hà</t>
  </si>
  <si>
    <t>Quyết định số: 4715/QĐ-UBND ngày 13/11/2019 của UBND huyện Cẩm Xuyên về việc phê duyệt quy hoạch tổng mặt bằng sử dụng đất nghĩa trang xã Cẩm Hà</t>
  </si>
  <si>
    <t>Xây dựng công viên Hà Huy Tập</t>
  </si>
  <si>
    <t>Quyết định số: 3998/QĐ-UBND ngày 7/10/2019 của UBND huyện Cẩm Xuyên về việc phê duyệt chủ trương đầu tư công trình công viên Hà Huy Tập, thị trấn Cẩm Xuyên</t>
  </si>
  <si>
    <t xml:space="preserve">Cụm công nghiệp Bắc Cẩm Xuyên </t>
  </si>
  <si>
    <t>Thôn Ngụ Phúc, xã Cẩm Vịnh</t>
  </si>
  <si>
    <t xml:space="preserve">Cụm công nghiệp Cẩm Nhượng  </t>
  </si>
  <si>
    <t>Thôn Nam Hải xã Cẩm Nhượng</t>
  </si>
  <si>
    <t xml:space="preserve">Mở rộng Trường tiểu học </t>
  </si>
  <si>
    <t>Thôn Trần Phú Cẩm Duệ</t>
  </si>
  <si>
    <t>Mở rộng trường Mầm non</t>
  </si>
  <si>
    <t>Thôn Trung Thành (Thôn 6 cũ), xã Cẩm Trung</t>
  </si>
  <si>
    <t>Trường tiều học Cẩm Thịnh</t>
  </si>
  <si>
    <t>Thôn Sơn Nam, xã Cẩm Thịnh</t>
  </si>
  <si>
    <t>Mở rộng sân vận động Trung tâm</t>
  </si>
  <si>
    <t>Thôn Lai Lộc, xã Cẩm Thịnh</t>
  </si>
  <si>
    <t>Nâng cấp mở rộng đường Nguyễn Biên. Đoạn từ QL 8C đến đường Nguyễn Đình Liễn</t>
  </si>
  <si>
    <t>TDP 8,15, thị trấn Cẩm Xuyên</t>
  </si>
  <si>
    <t>Cầu chợ Vực tại Km19+307 đường ĐT.551</t>
  </si>
  <si>
    <t>Xã Cẩm Duệ</t>
  </si>
  <si>
    <t>Mở rộng cầu Lẹch</t>
  </si>
  <si>
    <t>Thôn Quốc Tiến, xã  Cẩm Duệ</t>
  </si>
  <si>
    <t>Đường Cẩm Duệ - Cẩm Thạch</t>
  </si>
  <si>
    <t>Xã Cẩm Duệ, xã Cẩm Thạch</t>
  </si>
  <si>
    <t>Mở rộng đường Quang - Yên - Hòa</t>
  </si>
  <si>
    <t>Xã Cẩm Quang, xã Cẩm Yên, xã Cẩm Hòa</t>
  </si>
  <si>
    <t>Hệ thống thoát nước thải cụm công nghiệp - tiểu thủ công nghiệp Bắc Cẩm Xuyên</t>
  </si>
  <si>
    <t>Cải tạo, nâng cấp hệ thống thủy lợi Hói Sóc - Cầu Nậy</t>
  </si>
  <si>
    <t>Xã Cẩm Dương, Cẩm Hòa, Cẩm Yên, Cẩm Nam, Cẩm Phúc và TT Thiên Cầm</t>
  </si>
  <si>
    <t>Nhà máy và đường dây điện mặt trời</t>
  </si>
  <si>
    <t>Xã Cẩm Hưng, Cẩm Quan</t>
  </si>
  <si>
    <t>Dự án Cấp điện nông thôn từ lưới điện Quốc Gia</t>
  </si>
  <si>
    <t>Cẩm Thịnh, Cẩm Lĩnh, Cẩm Mỹ, Cẩm Sơn</t>
  </si>
  <si>
    <t>Thôn Bình Minh, xã Cẩm Bình</t>
  </si>
  <si>
    <t>Thôn Thống Nhất, Thôn Quốc Tiến, Thôn Ái Quốc, Thôn Chu Trinh, Thôn Trung Thành, Thôn Quang Trung,Thôn Phương Trứ, xã Cẩm Duệ</t>
  </si>
  <si>
    <t>Thôn 3,4,5,7, xã Cẩm Lĩnh</t>
  </si>
  <si>
    <t>Thôn 2, xã Cẩm Lĩnh</t>
  </si>
  <si>
    <t>Thôn 5, thôn 6, thôn Mỹ Trung, thôn Mỹ Lâm, thôn Mỹ Sơn, xã Cẩm Mỹ</t>
  </si>
  <si>
    <t>Đất ở tại nông thôn Ngọ Ông Hường</t>
  </si>
  <si>
    <t xml:space="preserve">Thôn Xuân Lâu, xã Cẩm Thạch </t>
  </si>
  <si>
    <t xml:space="preserve">Thôn Mỹ Thành, xã Cẩm Thạch </t>
  </si>
  <si>
    <t>Thôn 8a, thôn 6, 9, xã Cẩm Trung</t>
  </si>
  <si>
    <t>Xây dựng khu dân cư tại nút giao thông đường tránh QL 1A</t>
  </si>
  <si>
    <t>Nghị quyết 137/NQ-HĐND ngày 14/5/2019</t>
  </si>
  <si>
    <t>Thôn Đông Hạ, xã Cẩm Vịnh</t>
  </si>
  <si>
    <t>Thôn Minh Lạc, xã Cẩm Yên</t>
  </si>
  <si>
    <t>Thôn Yên Mỹ,Yên Giang, Hồ Phượng, Bình Thọ, Yên Thành, xã Cẩm Yên</t>
  </si>
  <si>
    <t>TDP 6, TT Cẩm Xuyên</t>
  </si>
  <si>
    <t>Đất ở tại đô thị (ven sông Hội)</t>
  </si>
  <si>
    <t>Tổ 9, TT Cẩm Xuyên</t>
  </si>
  <si>
    <t>Thôn Yên Hà, TT Thiên Cầm</t>
  </si>
  <si>
    <t>Dự án đầu tư xây dựng khu dân cư tổ dân phố Trần Phú, và tái định cư</t>
  </si>
  <si>
    <t>Thôn Trần Phú, Yên Thọ, thị trấn Thiên Cầm</t>
  </si>
  <si>
    <t>Thôn Trần Phú, TT Thiên Cầm</t>
  </si>
  <si>
    <t>TDP Nhân Hòa,  TT Thiên Cầm</t>
  </si>
  <si>
    <t>Khu đô thị TMDV - Du lịch Thiên Cầm</t>
  </si>
  <si>
    <t>TT Thiên Cầm</t>
  </si>
  <si>
    <t>Trụ sở UBND xã</t>
  </si>
  <si>
    <t>Thôn Chùa, xã Cẩm Nhượng</t>
  </si>
  <si>
    <t>Nghĩa trang Cửa Thờ</t>
  </si>
  <si>
    <t>TDP 4, TT Cẩm Xuyên</t>
  </si>
  <si>
    <t>Nhà văn hóa</t>
  </si>
  <si>
    <t>Thôn Thống Nhất, xã  Cẩm Duệ</t>
  </si>
  <si>
    <t>Thôn 2, xã Cẩm Lộc</t>
  </si>
  <si>
    <t>Tổng B: 38 danh mục</t>
  </si>
  <si>
    <t>PHỤ LỤC 1.3. TỔNG HỢP DANH MỤC CÁC CÔNG TRÌNH, DỰ ÁN CẦN THU HỒI ĐẤT NĂM 2020</t>
  </si>
  <si>
    <t>CỦA THỊ XÃ KỲ ANH</t>
  </si>
  <si>
    <t>Đường nội vùng</t>
  </si>
  <si>
    <t>Kỳ Ninh</t>
  </si>
  <si>
    <t>NQ số 36/NQ-HĐND ngày 08/8/2019 của Hội đồng nhân dân xã Kỳ Ninh v/v thông qua danh mục bổ sung các dự án đề xuất phê duyệt quyết định đầu tư 6 tháng cuối năm 2019.</t>
  </si>
  <si>
    <t>Dự án đường trục ngang 62m</t>
  </si>
  <si>
    <t>Tân Thắng-Kỳ Ninh</t>
  </si>
  <si>
    <t>QĐ số 2063/QĐ-UBND của UBND thị xã Kỳ Anh về việc phê duyệt QH chi tiết xây dựng phân Khu đô thị du lịch Kỳ Ninh (tỷ lệ 1/2000)</t>
  </si>
  <si>
    <t>Mở rộng các tuyến đường giao thông NT</t>
  </si>
  <si>
    <t>Đập dâng</t>
  </si>
  <si>
    <t>Bàn Hải Kỳ Ninh</t>
  </si>
  <si>
    <t>Đất thể thao</t>
  </si>
  <si>
    <t>Sân vận động xã</t>
  </si>
  <si>
    <t>Kỳ Nam</t>
  </si>
  <si>
    <t>QĐ số 3199/QĐ-UBND ngày 21/8/2019 của UBND thị xã Kỳ Anh V/v phê duyệt chủ trương đầu tư sân vận động xã Kỳ Nam</t>
  </si>
  <si>
    <t>quy hoạch xen dắm khu dân cư Bệnh viện cũ, vùng Động quanh, vùng Chăn nuôi</t>
  </si>
  <si>
    <t>Kỳ Hoa</t>
  </si>
  <si>
    <t xml:space="preserve">VB số 1307/UBND-QLĐT&amp;KT của UBND thị xã Kỳ Anh về việc chấp thuận chủ trương lập quy hoạch các vùng dân cư xã Kỳ Hoa </t>
  </si>
  <si>
    <t>Đất ở nông thôn (Cửa Nương)</t>
  </si>
  <si>
    <t>Thôn Hưng Phú, xã Kỳ Hưng</t>
  </si>
  <si>
    <t>Quyết định số 2635/QĐ-UBND ngày 3/7/2019 của UBND thị xã kỳ anh về việc phê duyệt quy hoạch điều chỉnh phân lô đất ở vùng Cửa Nương, thôn Hưng Phú, xã Kỳ Hưng</t>
  </si>
  <si>
    <t>Đất ở nông thôn (Tam Hải 2)</t>
  </si>
  <si>
    <t>Thôn Tam Hải 2, xã Kỳ Ninh</t>
  </si>
  <si>
    <t>CV số 882/UBND-QLĐT&amp;KT, ngày 14/6/2019 v/v soát xét đề xuất bổ sung điều chỉnh QH 3 loại rừng, quy hoạch phát triển và bảo vệ rừng đảm bảo phù hợp với QH sử dụng đất.</t>
  </si>
  <si>
    <t>Hạ tầng khu dân cư Tân Thắng, xã Kỳ Ninh giai đoạn 1</t>
  </si>
  <si>
    <t>Quyết định số 2761/QĐ-UBND ngày 26/9/2017 của UBND thị xã Kỳ Anh</t>
  </si>
  <si>
    <t>Khu dân cư TDP Nam Phong (QH rộng 2 ha)</t>
  </si>
  <si>
    <t>Kỳ Thịnh</t>
  </si>
  <si>
    <t>Quyết định số 3052/QĐ-UBND ngày 18/10/2018 về việc phê duyệt Quy hoạch Tổng mặt bằng sử dụng đất phân lô ở TDP Nam Phong, phường Kỳ Thịnh, thị xã Kỳ Anh</t>
  </si>
  <si>
    <t>Đất ở đô thị (QH phân lô)</t>
  </si>
  <si>
    <t xml:space="preserve">TDP Long Sơn, Phường Kỳ Long </t>
  </si>
  <si>
    <t>Văn bản số 623/UBND-TNMT, ngày 04/5/2019 về việc đồng ý chủ trương thu hồi đất để lập quy hoạch dân cư phân lô chi tiết đất ở tại phường Kỳ Long, thị xã Kỳ Anh</t>
  </si>
  <si>
    <t xml:space="preserve">Khu dân cư cồn ông Lồng </t>
  </si>
  <si>
    <t>TDP Hoà Lộc, Kỳ Trinh</t>
  </si>
  <si>
    <t>VB số 555/UBND-TNMT, ngày 22/4/2019 v/v đồng ý chủ trương lập quy hoạch dân cư phân lô chi tiết đất ở tại phường Kỳ Trinh</t>
  </si>
  <si>
    <t>Khu dân cư dự phòng xã Kỳ Lợi</t>
  </si>
  <si>
    <t>Phường Kỳ Trinh</t>
  </si>
  <si>
    <t xml:space="preserve">Nghị quyết 30/HĐND thị xã và tiếp tục thực hiện tại Nghị quyết 72/HĐND thị xã </t>
  </si>
  <si>
    <t>QH đất ở dân cư vùng Hòa Lộc</t>
  </si>
  <si>
    <t>Quyết định số 3883/QĐ-UBND ngày 04/10/2019 của UBND thị xã Kỳ Anh về việc phê duyệt Quy hoạch tổng mặt bằng sử dụng đất phân lô đất ở TDP Hòa Lộc, phường Kỳ Trinh, thị xã Kỳ Anh, tỷ lệ 1/500.</t>
  </si>
  <si>
    <t>QH đất ở dân cư xứ đồng Tùng, TDP Hoàng Trinh</t>
  </si>
  <si>
    <t>TDP Hoàng Trinh, Kỳ Trinh</t>
  </si>
  <si>
    <t>Quyết định số 3928/QĐ-UBND ngày 08/10/2019 của UBND thị xã Kỳ Anh về việc phê duyệt Quy hoạch tổng mặt bằng sử dụng đất phân lô đất ở vùng Đồng Tùng, TDP Hoàng Trinh, phường Kỳ Trinh, thị xã Kỳ Anh, tỷ lệ 1/500.</t>
  </si>
  <si>
    <t>QH đất ở dân cư  TDP Hoàng Trinh</t>
  </si>
  <si>
    <t>Quyết định số 3886/QĐ-UBND ngày 04/10/2019 của UBND thị xã Kỳ Anh về việc phê duyệt Quy hoạch tổng mặt bằng sử dụng đất phân lô đất ở TDP Hoàng Trinh, phường Kỳ Trinh, thị xã Kỳ Anh, tỷ lệ 1/500.</t>
  </si>
  <si>
    <t>QH đất ở dân cư  TDP Tây Trinh</t>
  </si>
  <si>
    <t>TDP Tây Trinh, Kỳ Trinh</t>
  </si>
  <si>
    <t>Quyết định số 3885/QĐ-UBND ngày 04/10/2019 của UBND thị xã Kỳ Anh về việc phê duyệt Quy hoạch tổng mặt bằng sử dụng đất phân lô đất ở TDP Tây Trinh, phường Kỳ Trinh, thị xã Kỳ Anh, tỷ lệ 1/500.</t>
  </si>
  <si>
    <t>QH đất ở dân cư  TDP Quyền Thượng</t>
  </si>
  <si>
    <t>TDP Quyền Thượng, Kỳ Trinh</t>
  </si>
  <si>
    <t>Quyết định số 3884/QĐ-UBND ngày 04/10/2019 của UBND thị xã Kỳ Anh về việc phê duyệt Quy hoạch tổng mặt bằng sử dụng đất phân lô đất ở TDP Quyền Thượng, phường Kỳ Trinh, thị xã Kỳ Anh, tỷ lệ 1/500.</t>
  </si>
  <si>
    <t>Khu vui chơi giải trí</t>
  </si>
  <si>
    <t>P. Sông Trí</t>
  </si>
  <si>
    <t>Quyết định số 3448/QĐ-UBND ngày 10/09/2019 của UBND thị xã Kỳ Anh</t>
  </si>
  <si>
    <t>Cải tạo quảng trường, hệ thống cây xanh</t>
  </si>
  <si>
    <t>Quyết định 3448/QĐ-UBND ngày 10/09/2019 của UBND thị xã Kỳ Anh</t>
  </si>
  <si>
    <t>Đất năng lượng</t>
  </si>
  <si>
    <t>Xây dựng ĐZ, TBA chống quá tải và giảm tổn thất điện năng lưới điện các xã, Phường thuộc thị xã Kỳ Anh, tỉnh Hà Tĩnh năm 2020</t>
  </si>
  <si>
    <t>Phường Kỳ Long, Kỳ Hoa, Kỳ Hưng</t>
  </si>
  <si>
    <r>
      <t>Quyết định số 2609/QĐ-EVN</t>
    </r>
    <r>
      <rPr>
        <i/>
        <sz val="10"/>
        <rFont val="Times New Roman"/>
        <family val="1"/>
      </rPr>
      <t>NPC</t>
    </r>
    <r>
      <rPr>
        <sz val="10"/>
        <rFont val="Times New Roman"/>
        <family val="1"/>
      </rPr>
      <t xml:space="preserve"> ngày 29/8/2019 của Tổng Công ty Điện lực miền Bắc</t>
    </r>
  </si>
  <si>
    <t>Tuyến điện chiếu sáng đường Nguyễn Thị Bích Châu đoạn từ Kho bạc Nhà nước thị xã Kỳ Anh đi đê Kỳ Ninh</t>
  </si>
  <si>
    <t>Phường Kỳ Trinh, xã Kỳ Hà</t>
  </si>
  <si>
    <t>Nghị quyết số 73/NQ-HĐND ngày 31/7/2019 của HĐND thị xã Kỳ Anh</t>
  </si>
  <si>
    <t>Tổng A: 22 danh mục</t>
  </si>
  <si>
    <t>Cụm công nghiệp Kỳ Ninh</t>
  </si>
  <si>
    <t>Thôn Tam Hải, Kỳ Ninh</t>
  </si>
  <si>
    <t>Đất xây dựng cơ sở giáo dục đào tạo</t>
  </si>
  <si>
    <t>Mở rộng trường tiểu học &amp; THCS Kỳ Nam</t>
  </si>
  <si>
    <t>Mở rộng trường mầm non Kỳ Nam</t>
  </si>
  <si>
    <t>Con Mối, Thôn Tân Thành, Kỳ Nam</t>
  </si>
  <si>
    <t>Kè, vỉa hè, đường du lịch ven biển Kỳ Ninh</t>
  </si>
  <si>
    <t>Thôn Tiến Thắng, Hải Hà, Kỳ Ninh</t>
  </si>
  <si>
    <t>Nâng cấp các tuyến đường TDP Bắc Phong (Tuyến chính từ đường trục ngang khu công nghiệp đến tượng đài liệt sỹ, dài 774,24m; nền 6m)</t>
  </si>
  <si>
    <t>Kỳ Trinh</t>
  </si>
  <si>
    <t>Đường trục chính đô thị thuộc Khu tái định cư Kỳ Lợi tại phường Kỳ Trinh</t>
  </si>
  <si>
    <t>Tuyến đường từ Quốc lộ 1A đi Hồ Mộc Hương</t>
  </si>
  <si>
    <t>Tuyến đường nối từ đường trục chính khuTĐC Kỳ Lợi tại Kỳ Trinh đến đường trục ngang Khu ĐTTT đi Khu ĐT du lịch Kỳ Ninh (giai đoạn 2)</t>
  </si>
  <si>
    <t>Kỳ Trinh, Kỳ Hưng</t>
  </si>
  <si>
    <t>XD cảng âu tránh bảo</t>
  </si>
  <si>
    <t>Thôn Hải Hà, Kỳ Hà</t>
  </si>
  <si>
    <t>Các tuyến đường vào đường trục trung tâm Khu đô thị du lịch Kỳ Nam</t>
  </si>
  <si>
    <t>Đường ven biển đoạn qua Kỳ Ninh</t>
  </si>
  <si>
    <t>Đường QL 1A đi từ cảng  Sơn Dương giai đoạn 2</t>
  </si>
  <si>
    <t>Kỳ Long</t>
  </si>
  <si>
    <t>Bến xe TX Kỳ Anh</t>
  </si>
  <si>
    <t>TDP Đông Trinh, Kỳ Trinh</t>
  </si>
  <si>
    <t>Đường công viên Hồ Mộc Hương đi khu sản xuất chăn nuôi  Mũi Động, phường Kỳ trinh dài 1,4km, rộng 10m</t>
  </si>
  <si>
    <t>Đường trục chính từ QL 1A đến trung tâm khu kinh tế Vũng Áng dài 2,8km; rộng 36 m</t>
  </si>
  <si>
    <t>Đường kết nối đô thị từ Kỳ Trinh đi Kỳ Châu</t>
  </si>
  <si>
    <t>Kỳ Trinh,
 Kỳ Hưng</t>
  </si>
  <si>
    <t>Xây dựng kè kết hợp đường 2 bên bờ sông trí</t>
  </si>
  <si>
    <t>Sông Trí, 
Kỳ Hoa</t>
  </si>
  <si>
    <t>Tuyến đường rộng 46m (Nối QL1A đến QL1B- thuộc khu đô thị kỳ Long, Kỳ Liên, Kỳ Phương 1,1km)</t>
  </si>
  <si>
    <t>Thôn Hồng Sơn,  Kỳ Phương</t>
  </si>
  <si>
    <t>Đường trục ngang KĐT Kỳ Long - KCN Đa ngành (giai đoạn 2)</t>
  </si>
  <si>
    <t>Dự án đầu tư XD công trình từ đường Khu tái định cư Kỳ Phương đến nhà máy nhiệt điện Vũng Áng III và khu công nghiệp phụ trợ, khu kinh tế Vũng Áng (Đoạn còn lại)</t>
  </si>
  <si>
    <t>Kỳ Phương</t>
  </si>
  <si>
    <t>Đường Tây Trinh</t>
  </si>
  <si>
    <t>Đê ngăn mặn Eo bù đoạn từ cầu cũ thôn Tân Thắng đến thôn Tân Thành</t>
  </si>
  <si>
    <t>Hệ thông kênh tách nước phân lũ cho các xã phía nam huyện Kỳ Anh ( giai đoạn 2 và 3 từ cầu Tây Yên - Hoà Lộc)</t>
  </si>
  <si>
    <t>Thôn Bắc Hà, Đông Hà, Tây Hà, Kỳ Hà</t>
  </si>
  <si>
    <t>Khu dân cư Bàu Đá</t>
  </si>
  <si>
    <t>Vùng Đồng Lấm, Bàu Đá, Kỳ Hoa</t>
  </si>
  <si>
    <t>Khu dịch vụ tổng hợp và dân cư Hoa Trung của CT TNHH Hùng Cường (diện tích mở rộng thêm)</t>
  </si>
  <si>
    <t>Thôn Hoa Trung, Kỳ Hoa</t>
  </si>
  <si>
    <t xml:space="preserve">Khu dân cư Bãi Dài </t>
  </si>
  <si>
    <t>Bãi Dài (Tổng QH 6,70 ha), thôn Hưng Phú, Kỳ Hưng</t>
  </si>
  <si>
    <t>Thôn Tân Thành, Kỳ Nam</t>
  </si>
  <si>
    <t>Thôn Hải Hà, Kỳ Ninh</t>
  </si>
  <si>
    <t>Thôn Tân Thắng, Kỳ Ninh</t>
  </si>
  <si>
    <t>QH khu dân cư Tân Thắng (giai đoạn 2)</t>
  </si>
  <si>
    <t>Đất ở nông thôn (Cầu Bàu 1)</t>
  </si>
  <si>
    <t xml:space="preserve">Thôn Tân Hà, Tân Tiến, xã Kỳ Hưng </t>
  </si>
  <si>
    <t>Xen dắm đất ở</t>
  </si>
  <si>
    <t>Thôn Hoa Trung, Hoa Đông, Hoa Thắng, Hoa Tân xã Kỳ Hoa</t>
  </si>
  <si>
    <t>Khu dân cư Hội Xã</t>
  </si>
  <si>
    <t>Vùng Hội Xã, Cầu Bàu, Kỳ Hưng</t>
  </si>
  <si>
    <t>Khu dân cư Mang Tang (gđ 2)</t>
  </si>
  <si>
    <t>Vùng Mang Tang, thôn Quý Huệ, Kỳ Nam</t>
  </si>
  <si>
    <t>Thôn Nam Hà, Kỳ Hà</t>
  </si>
  <si>
    <t>Cầu Bàu, Thôn Tân Hà, Kỳ Hưng</t>
  </si>
  <si>
    <t>Đất ở đô thị (Xen dắm trong khu dân cư)</t>
  </si>
  <si>
    <t>TDP Lê Lợi, Hoành Nam, Liên Sơn, Liên Phú, Kỳ Liên</t>
  </si>
  <si>
    <t>Nhà ở cán bộ Công nhân viên Nhà máy Nhiệt điện Vũng Áng II</t>
  </si>
  <si>
    <t>TDP Quyền Thượng, Hoàng Trinh, Tây Trinh, Kỳ Trinh</t>
  </si>
  <si>
    <t>TDP Nhân Thắng 1,  Kỳ Phương</t>
  </si>
  <si>
    <t>TDP Liên Sơn, Kỳ Liên</t>
  </si>
  <si>
    <t>Đất ở đô thị (dự phòng)</t>
  </si>
  <si>
    <t>TDP Hoành Nam, Kỳ Liên</t>
  </si>
  <si>
    <t>TDP Liên Giang, Kỳ Long</t>
  </si>
  <si>
    <t>TDP Trường Sơn, Kỳ Thịnh</t>
  </si>
  <si>
    <t>TDP Tây Yên, Kỳ Thịnh</t>
  </si>
  <si>
    <t>TDP Hòa Lộc, Kỳ Trinh</t>
  </si>
  <si>
    <t>Đường Trục ngang, TDP Đông Trinh, Kỳ Trinh</t>
  </si>
  <si>
    <t>Khu dân cư Cánh Buồm</t>
  </si>
  <si>
    <t>Cánh Buồm, Khu phố 3, Sông Trí</t>
  </si>
  <si>
    <t>Rộc Phủ, Khu phố Trung Thượng, Sông Trí</t>
  </si>
  <si>
    <t>Khu dân cư TDP 2</t>
  </si>
  <si>
    <t>Tổ dân phố 2, Khu phố 2, Sông Trí</t>
  </si>
  <si>
    <t>Bàu Đá, Tổ dân phố 1, Sông Trí</t>
  </si>
  <si>
    <t>Rộc Bàu, Sông Trí</t>
  </si>
  <si>
    <t>Khu dân cư Nam bờ Sông Trí</t>
  </si>
  <si>
    <t>Nam bờ Sông Trí, TDP Hưng Nhân, Sông Trí</t>
  </si>
  <si>
    <t>XD trụ sở và vườn ươm giống cây xanh của Trung tâm Dịch vụ Hạ tầng và Môi trường đô thị Thị xã Kỳ Anh</t>
  </si>
  <si>
    <t>Kỳ Hưng, Kỳ Trinh</t>
  </si>
  <si>
    <t>Đất nghĩa trang Kỳ Ninh</t>
  </si>
  <si>
    <t>Nhà văn hóa tổ dân phố Tân Phong</t>
  </si>
  <si>
    <t>TDP Tân Phong, Kỳ Thịnh</t>
  </si>
  <si>
    <t>Nhà văn hóa tổ dân phố</t>
  </si>
  <si>
    <t>TDP Quyền Hành, Kỳ Trinh</t>
  </si>
  <si>
    <t>Nhà văn hóa khối phố</t>
  </si>
  <si>
    <t>Khu phố 3, Sông Trí</t>
  </si>
  <si>
    <t>Dự án Nhiệt Điện 3 (Di dời 162 hộ thuộc TDP Thắng Lợi, Nhân Thắng)</t>
  </si>
  <si>
    <t xml:space="preserve">Xây dựng ĐZ 22kV cấp điện cho khu CN phụ trợ tại khu vực cạnh Hồ Mộc Hương - TX Kỳ Anh </t>
  </si>
  <si>
    <t>Kỳ Hoa, Kỳ Hưng, P. Sông Trí, P. Kỳ Trinh</t>
  </si>
  <si>
    <t>Cải tạo mạch vòng 35kV giữa TBA 110kV Kỳ Anh và 1BA 110kV Cẩm Xuyên</t>
  </si>
  <si>
    <t>Kỳ Hưng, P.Sông Trí</t>
  </si>
  <si>
    <t>XD Đường dây 500kV Vũng Áng-Quảng Trạch, đoạn đi qua địa bàn tỉnh Hà Tĩnh (Mạch 3)</t>
  </si>
  <si>
    <t xml:space="preserve"> Kỳ Trinh, Kỳ Hưng, Kỳ Hoa</t>
  </si>
  <si>
    <t>XD Đường dây, trạm biến áp chống quá tải và giảm tổn thất điện năng</t>
  </si>
  <si>
    <t>Kỳ Thịnh, Kỳ Trinh</t>
  </si>
  <si>
    <t>Trạm y tế phường</t>
  </si>
  <si>
    <t>Khối phố 3, Sông Trí</t>
  </si>
  <si>
    <t>XD Chợ Kỳ Trinh</t>
  </si>
  <si>
    <t>Hệ thống thu gom xử lý nước thải KKT Vũng Áng (giai đoạn 1)</t>
  </si>
  <si>
    <t>Kỳ Long, Kỳ Liên, Kỳ Phương</t>
  </si>
  <si>
    <t>Nhà máy xử lý nước thải tập trung trên địa bàn thị xã Kỳ Anh</t>
  </si>
  <si>
    <t>Kỳ Hưng</t>
  </si>
  <si>
    <t>XD chùa Vĩnh Phúc và Trung tâm phật giáo thị xã Kỳ Anh</t>
  </si>
  <si>
    <t>TDP Hồng Hải I,  Kỳ Phương</t>
  </si>
  <si>
    <t>Tổng A+B: 92 danh mục</t>
  </si>
  <si>
    <t>Khái toán KP thực hiện BT GPMB (tỷ đồng)</t>
  </si>
  <si>
    <t>QH đất ở ( giãn dân)</t>
  </si>
  <si>
    <t>Thôn Thị Hoà, Thôn Hoà Thái, xã Đức Lạc</t>
  </si>
  <si>
    <t>QĐ 3135/QĐ-UBND  của UBND huyện Đức Thọ Về việc phê duyệt quy hoạch chi tiết đất ở dân cư năm 2018 xã Đức Lạc - huyện Đức thọ</t>
  </si>
  <si>
    <t xml:space="preserve"> Đất cụm công nghiệp</t>
  </si>
  <si>
    <t>Quy hoạch cụm công nghiệp Đức Thọ</t>
  </si>
  <si>
    <t xml:space="preserve"> Xã Tùng Ảnh</t>
  </si>
  <si>
    <t>Cụm công nghiệp Yên Trung (Nhà máy may xuất khẩu)</t>
  </si>
  <si>
    <t>Thôn Châu Lĩnh, xã Tùng Ảnh; Thôn Phượng Thành, xã Đức Long</t>
  </si>
  <si>
    <t>QĐ 2886/QĐ-UBND ngày 28/8/2019 của UBND tỉnh Quyết định về chủ trương đầu tư nhà máy sản xuất hàng may mặc xuất khẩu APPARELTECH</t>
  </si>
  <si>
    <t>Xây dựng ĐZ, TBA chống quá tải và giảm tổn thất điện năng lưới điện các xã thuộc huyện Đức Thọ, tỉnh Hà Tĩnh năm 2020</t>
  </si>
  <si>
    <t>Xã Đức An, Thái Yên, Đức Long</t>
  </si>
  <si>
    <t>QĐ 2609/QĐ-EVNNPC ngày 29/8/2019 của Tổng Công ty Điện lực miền Bắc về việc giao danh mục đầu tư xây dựng năm 2020 cho Công ty Điện lực Hà Tĩnh</t>
  </si>
  <si>
    <t>Quy hoạch đất ở phía sau HTX Yên Phúc ( vùng Đồng Trầm, Biền Đồng thôn Trung Văn Minh)_TĐC Đường cao tốc</t>
  </si>
  <si>
    <t>Thôn Trung văn Minh, xã Yên Hồ</t>
  </si>
  <si>
    <t>Quy hoạch đât ở khu vực Đồng Cầu thôn Hữu Chế</t>
  </si>
  <si>
    <t>Thôn Hữu Chế, xã Đức An</t>
  </si>
  <si>
    <t>Quy hoạch đất ở (NVH Long Mã cũ)</t>
  </si>
  <si>
    <t>Thôn Long Mã, xã Đức An</t>
  </si>
  <si>
    <t>Quy hoạch đất ở (NVH Long Thuỷ cũ)</t>
  </si>
  <si>
    <t>Thôn Long Thuỷ, xã Đức An</t>
  </si>
  <si>
    <t>Quy hoạch đất ở Đồng Cồn</t>
  </si>
  <si>
    <t>Thôn Đồng Vịnh, xã Đức Đồng</t>
  </si>
  <si>
    <t>Quy hoạch đất ở Trỷ Sỹ Thôn Lai Đồng</t>
  </si>
  <si>
    <t>Thôn Lai Đồng, xã Đức Đồng</t>
  </si>
  <si>
    <t>Quy hoạch đất ở vùng thôn Trung Nam (từ đường trục thôn 7 đến trạm điện thôn Đông Dũng)</t>
  </si>
  <si>
    <t>Thôn Trung Nam, xã Đức Dũng</t>
  </si>
  <si>
    <t>Quy hoạch đất ở tại nhà văn hóa Đông Dũng cũ</t>
  </si>
  <si>
    <t>Thôn Đông Dũng, xã Đức Dũng</t>
  </si>
  <si>
    <t>Quy hoạch xen dắm ở NVH (Ngoại Xuân)</t>
  </si>
  <si>
    <t>Thôn Ngoại Xuân, xã Đức Dũng</t>
  </si>
  <si>
    <t xml:space="preserve">Quy hoạch đất ở đồng nương thôn Thượng Lĩnh </t>
  </si>
  <si>
    <t>Thôn Thượng Lĩnh,xã Đức Hòa</t>
  </si>
  <si>
    <t>Quy hoạch đất ở thôn Yên Thắng</t>
  </si>
  <si>
    <t>Thôn Yên Thắng, xã Đức Lạc</t>
  </si>
  <si>
    <t>Quy hoạch đất ở (NVH thôn Tân Thượng cũ)</t>
  </si>
  <si>
    <t>Thôn Thị Hòa, xã Đức Lạc</t>
  </si>
  <si>
    <t>Quy hoạch đất ở (NVH thôn Đồng Lạc cũ)</t>
  </si>
  <si>
    <t>Thôn Đồng Lạc, xã Đức Lạc</t>
  </si>
  <si>
    <t>Quy hoạch đất ở khu vực kinh doanh dịch vụ thương mại tổng hợp (Quán Nậu)</t>
  </si>
  <si>
    <t>Thôn Trung Đại Lâm, xã Đức Lâm</t>
  </si>
  <si>
    <t>Quy hoạch đất ở dãy 4,5 Đồng trằng</t>
  </si>
  <si>
    <t>Thôn Đức Hương Quang,Ngọc Lâm, xã Đức Lâm</t>
  </si>
  <si>
    <t>Quy hoạch đất ở Làng Mới</t>
  </si>
  <si>
    <t>Thôn Xóm Mới, xã Đức Thanh</t>
  </si>
  <si>
    <t>Quy hoạch đất ở đồng Tháng 10</t>
  </si>
  <si>
    <t>Thôn Đại Lợi, xã Đức Thanh</t>
  </si>
  <si>
    <t>Quy hoạch đất ở Văn khang</t>
  </si>
  <si>
    <t>Thôn Văn khang, xã Đức Tùng</t>
  </si>
  <si>
    <t>Quy hoạch đất ở xứ đồng dồng Cao thọ Ninh</t>
  </si>
  <si>
    <t>Thôn Thọ Ninh, xã Liên Minh</t>
  </si>
  <si>
    <t>Quy hoạch đất ở xen dắm 4 thôn</t>
  </si>
  <si>
    <t>Thôn Thọ Tường, Thọ Ninh, Yên Mỹ, Yên Phú, xã Liên Minh</t>
  </si>
  <si>
    <t>Quy hoạch đất Cây gia thôn thọ ninh</t>
  </si>
  <si>
    <t>Quy hoạch đất Cây Độ</t>
  </si>
  <si>
    <t>Quy hoạch đất ở Trọt Hà</t>
  </si>
  <si>
    <t>Thôn Yên Mỹ, xã Liên Minh</t>
  </si>
  <si>
    <t>Quy hoạch đất ở thôn ninh thái</t>
  </si>
  <si>
    <t>Thôn Ninh Thái, xã Trường Sơn</t>
  </si>
  <si>
    <t>Quy hoạch khu dân cư Đội Tượng</t>
  </si>
  <si>
    <t>Thôn Kim Mã, xã Trường Sơn</t>
  </si>
  <si>
    <t>Quy hoạch đất ở chợ cũ</t>
  </si>
  <si>
    <t>Thôn Châu Linh, xã Tùng Ảnh</t>
  </si>
  <si>
    <t>Quy hoạch đất ở vùng đội Lối thôn Trung Nam Hồng</t>
  </si>
  <si>
    <t>Thôn Trung Nam Hồng, xã Yên Hồ</t>
  </si>
  <si>
    <t>Quy hoạch đất ở Biền Đông thôn Trung văn Minh</t>
  </si>
  <si>
    <t>Quy hoạch ở xen dắm  HL 08 liên minh - Tùng châu</t>
  </si>
  <si>
    <t>xã Đức Tùng</t>
  </si>
  <si>
    <t>Quy hoạch đất ở thôn Ngọc Lâm (2 vị trí)</t>
  </si>
  <si>
    <t>Thôn Ngọc Lâm, xã Đức Lâm</t>
  </si>
  <si>
    <t>Quy hoạch đất ở Đồng Thanh Lâm (Đồng Tràng vườn ươm)</t>
  </si>
  <si>
    <t>Thôn Ngọc Lâm, Đức Hương Quang, xã Đức Lâm</t>
  </si>
  <si>
    <t>Quy hoạch đất ở Đồng Thanh Lâm</t>
  </si>
  <si>
    <t>Thôn Đồng Thanh Lâm, xã Đức Lâm</t>
  </si>
  <si>
    <t>Quy hoạch đất ở Hoa Ích Lâm</t>
  </si>
  <si>
    <t>Thôn Hoa Ích Lâm, xã Đức Lâm</t>
  </si>
  <si>
    <t>Quy hoạch đất ở Đồng Cửa, Thanh Đình</t>
  </si>
  <si>
    <t>Thôn Thanh Đình, xã Đức Thanh</t>
  </si>
  <si>
    <t>Quy hoạch đất ở dân cư Truồng Đống, thôn Xóm Mới</t>
  </si>
  <si>
    <t>Quy hoạch đất ở Cơn Mở</t>
  </si>
  <si>
    <t>Thôn Đồng Quang, xã Đức Đồng</t>
  </si>
  <si>
    <t>Quy hoạch đất ở Chợ Giấy, Đại Tiến</t>
  </si>
  <si>
    <t>Thôn Đại Tiến, xã Đức Dũng</t>
  </si>
  <si>
    <t>Quy hoạch đất ở vùng Đội Vườn</t>
  </si>
  <si>
    <t>xã Đức Yên</t>
  </si>
  <si>
    <t>Quy hoạch đất ở vùng Nhà tu, Đồng chủi</t>
  </si>
  <si>
    <t>Quy hoạch đất ở thôn 3 củ</t>
  </si>
  <si>
    <t>Thôn Nội Trung, xã Đức Dũng</t>
  </si>
  <si>
    <t>Quy hoạch đất ở Mậu Sáu - Trục xã</t>
  </si>
  <si>
    <t>Thôn Quang Chiêm, xã Đức Thịnh</t>
  </si>
  <si>
    <t>Quy hoạch đất ở thôn Long Thành 9 Chợ chay Cũ)</t>
  </si>
  <si>
    <t>Thôn Long Thành, xã Đức An</t>
  </si>
  <si>
    <t xml:space="preserve">Quy hoạch đất ở thôn Đông Đoài Thôn Đông Đoài </t>
  </si>
  <si>
    <t>Thôn Đông Đoài, xã Đức Hòa</t>
  </si>
  <si>
    <t>Quy hoạch đất ở xen dắm  QL 8A cũ và mới (Thôn Trung Nam)</t>
  </si>
  <si>
    <t>Thôn Trung Đông, xã Trung Lễ</t>
  </si>
  <si>
    <t>Quy hoạch đất ở Yên Thắng, Đồng Lạc, Thị Hòa</t>
  </si>
  <si>
    <t>Thôn Yên Thắng, Đồng Lạc, Thị Hòa, xã Đức Lạc</t>
  </si>
  <si>
    <t>Quy hoạch đất ở tái định cư đường cao tốc</t>
  </si>
  <si>
    <t>xã Yên Hồ, xã Đức Vĩnh</t>
  </si>
  <si>
    <t>Quy hoạch khu đất ở đồng trưa, vùng K51 (Thôn Đồng Hòa, Tân Xuyên, Tân Mỹ)</t>
  </si>
  <si>
    <t>Thôn Đồng Hòa, Tân Xuyên, Tân Mỹ, xã Đức Lập</t>
  </si>
  <si>
    <t>Quy hoạch đất ở thôn Sơn Quang</t>
  </si>
  <si>
    <t>Thôn Sơn Quang, xã Đức Lạng</t>
  </si>
  <si>
    <t>Quy hoạch đất ở tại vùng  nhà lay</t>
  </si>
  <si>
    <t>Tổ Dân Phố 8, Thị trấn Đức Thọ</t>
  </si>
  <si>
    <t>Quy hoạch chi tiết khu nhà ở, dịch vụ thương mại Thị trấn Đức Thọ, huyện Đức Thọ, tỷ lệ 1/500</t>
  </si>
  <si>
    <t>Thị trấn Đức Thọ</t>
  </si>
  <si>
    <t>Quy hoạch thi hành án (nhà lay)</t>
  </si>
  <si>
    <t>Tổ Dân Phố 7, Thị trấn Đức Thọ</t>
  </si>
  <si>
    <t>Quy hoạch mở rộng UBND xã</t>
  </si>
  <si>
    <t>Dự án cấp điện nông thôn từ điện lưới quốc gia</t>
  </si>
  <si>
    <t>xã Đức Lâm</t>
  </si>
  <si>
    <t>Quy hoạch đường dây và trạm biến áp 110kv</t>
  </si>
  <si>
    <t>Xã Đức Thuỷ, Đức Thịnh, Thái Yên</t>
  </si>
  <si>
    <t>Xây dựng ĐZ, TBA chống quá tải và giảm thất điện năng lưới điện thị trấn Đức Thọ và các xã lân cận.</t>
  </si>
  <si>
    <t>Đức Lâm, Đức Lạng, Liên Minh, Đức Long, Đức Thủy, Trung Lễ</t>
  </si>
  <si>
    <t>TL5 - QL8A - HL 14 dài 1000</t>
  </si>
  <si>
    <t>xã Đức Long</t>
  </si>
  <si>
    <t>Đường Đức Đồng - Đưc Lập - Tân Hương</t>
  </si>
  <si>
    <t>xã Đức Đồng, Đức Lập, Tân Hương</t>
  </si>
  <si>
    <t>Quy hoạch mở rộng đường trục liên thôn (từ Hà Cát - Vĩnh Yên)</t>
  </si>
  <si>
    <t>xã Đức Lạng</t>
  </si>
  <si>
    <t>Mở rộng đường đi vào di tích  Ngô T. N Dao</t>
  </si>
  <si>
    <t>Thôn Đồng Cần, Đức Thịnh</t>
  </si>
  <si>
    <t>Mở rộng Đường Đức Đồng - Đưc Lập - Tân Hương</t>
  </si>
  <si>
    <t>Thôn Tân Thành, xã Tân Hương</t>
  </si>
  <si>
    <t>Đường HL07 đoạn qua xã Đức Thủy</t>
  </si>
  <si>
    <t>xã Đức Thủy</t>
  </si>
  <si>
    <t>Nâng cấp đường giao thông xã Đức Đồng (HL16)</t>
  </si>
  <si>
    <t>xã Đức Đồng</t>
  </si>
  <si>
    <t xml:space="preserve"> Đất thủy lợi</t>
  </si>
  <si>
    <t>Tiêu úng An, Dũng, Lâm, Lập, Long,Yên, Bùi Xá</t>
  </si>
  <si>
    <t>Xã: Đức An, Đức Dũng, Đức Lâm, Đức Lập, Đức Long,Yên Hồ, Bùi Xá</t>
  </si>
  <si>
    <t xml:space="preserve">Đất có di tích lịch sử - văn hóa </t>
  </si>
  <si>
    <t>Quy hoạch mở rộng chùa đá</t>
  </si>
  <si>
    <t>Khôi Phục chùa Vịnh Giang</t>
  </si>
  <si>
    <t>xã Đức Thanh</t>
  </si>
  <si>
    <t>Quy hoạch điểm trung chuyển rác thôn Lộc Phúc, Đồng Vịnh, Long Lập</t>
  </si>
  <si>
    <t>Thôn Lộc Phúc, Đồng Vịnh, Long Lập, xã Đức Long</t>
  </si>
  <si>
    <t>Quy hoạch điểm trung chuyển rác Quang Thịnh, Đò Trai, Trường Thịnh, Đồng Cần, Quang Tiến</t>
  </si>
  <si>
    <t>xã Đức Thịnh</t>
  </si>
  <si>
    <t>Quy hoạch bãi thu gom rác thải thôn Lai Đồng, Sơn Thành, Đồng Vịnh, Rú đá trắng</t>
  </si>
  <si>
    <t>Thôn Lai Đồng,Sơn Thành,Đồng Vịnh,xã Đức Đồng</t>
  </si>
  <si>
    <t>Quy hoạch mở rộng chùa Phúc Long (thôn Đồng Cần)</t>
  </si>
  <si>
    <t>Thôn Đồng Cần, xã Đức Thịnh</t>
  </si>
  <si>
    <t>Đất làm nghĩa trang, nghĩa địa</t>
  </si>
  <si>
    <t>Quy hoạch mở rộng nghĩa địa Tân Tiến</t>
  </si>
  <si>
    <t>Thôn Tân Tiến, xã Đức Lập</t>
  </si>
  <si>
    <t>Quy hoạch mở rộng nghĩa trang Cựa Trại</t>
  </si>
  <si>
    <t>Thôn Phú Quý, xã Đức Nhân</t>
  </si>
  <si>
    <t>Mở rộng nghĩa trang Đại Thanh</t>
  </si>
  <si>
    <t>Quy hoạch mở rộng nghĩa trang Hòn Nhét</t>
  </si>
  <si>
    <t>Thôn Thạch Thành, xã Tùng Ảnh</t>
  </si>
  <si>
    <t>Quy hoạch mở rộng nghĩa trang Đồng Vòng, thôn Đại Lợi</t>
  </si>
  <si>
    <t>Quy hoạch mở rộng Nghĩa Trang Phượng Thành</t>
  </si>
  <si>
    <t>Thôn Phượng Thành, xã Đức Long</t>
  </si>
  <si>
    <t>Quy hoạch mở rộng nghĩa trang Nhà Liêu thôn Quang Tiến</t>
  </si>
  <si>
    <t>Thôn Quang Tiến, xã Đức Thịnh</t>
  </si>
  <si>
    <t>Quy hoạch trạm y tế Trang Pheo</t>
  </si>
  <si>
    <t>Thôn Cữa Yên, xã Trường Sơn</t>
  </si>
  <si>
    <t xml:space="preserve">Quy hoạch bệnh viện </t>
  </si>
  <si>
    <t>Thôn Hùng Dũng, xã Đức Yên</t>
  </si>
  <si>
    <t xml:space="preserve"> Đất xây dựng cơ sở giáo dục và đào tạo</t>
  </si>
  <si>
    <t>Quy hoạch mở rộng Trường Mầm Non</t>
  </si>
  <si>
    <t>Cụm CN Trường Sơn</t>
  </si>
  <si>
    <t>Thôn Sâm, xã Trường Sơn</t>
  </si>
  <si>
    <t xml:space="preserve"> Đất khu vui chơi, giải trí công cộng</t>
  </si>
  <si>
    <t>Quy hoạch khu vui chơi giải trí cho người già, trẻ em</t>
  </si>
  <si>
    <t>Thôn Đại Lợi, xã Đức Yên</t>
  </si>
  <si>
    <t>Quy hoạch điểm bưu điện VH xã</t>
  </si>
  <si>
    <t>Thôn Hồng Hoa, xã Đức Đồng</t>
  </si>
  <si>
    <t>PHỤ LỤC 1.8. TỔNG HỢP DANH MỤC CÁC CÔNG TRÌNH, DỰ ÁN CẦN THU HỒI ĐẤT NĂM 2020</t>
  </si>
  <si>
    <t>CỦA HUYỆN ĐỨC THỌ</t>
  </si>
  <si>
    <t>B. Công trình, dự án cần thu hồi đất đã được HĐND tỉnh thông qua tại Nghị quyết số: 119/NQ-HĐND ngày 13/12/2018, Nghị quyết số: 149/NQ-HĐND ngày 17/7/2019 và Nghị quyết số: 137/NQ-HĐND ngày 14/5/2019  nay chuyển sang thực hiện trong năm 2020</t>
  </si>
  <si>
    <t>B. Công trình, dự án cần thu hồi đất đã được HĐND tỉnh thông qua tại các Nghị quyết số 119/NQ-HĐND ngày 13/12/2018; Nghị quyết số 149/NQ-HĐND ngày 17/07/2019 nay chuyển sang thực hiện trong năm 2020</t>
  </si>
  <si>
    <t>Nghị quyết 149/NQ-HĐND ngày 17/7/2019</t>
  </si>
  <si>
    <t>Nâng cấp, mở rộng kè đê cửa sông Lộc Hà</t>
  </si>
  <si>
    <t>Tổng A+B: 84 Danh mục</t>
  </si>
  <si>
    <t>Quyết định số 4163/QĐ-UBND ngày 30/10/2015 của UBND tỉnh Hà Tĩnh</t>
  </si>
  <si>
    <t>Quyết định số 3644/QĐ-UBND ngày 31/10/2019 của UBND huyện Kỳ Anh</t>
  </si>
  <si>
    <t>Quyết định số 2938 ngày 12/9/2017 của UBND huyện Lộc Hà  về việc phê duyệt quy hoạch chi tiết phân lô đất ở</t>
  </si>
  <si>
    <t>Quyết định số: 533/QĐ-UBND ngày 31/01/2019  QĐ số: 1562 ngày 1/04/2018; QĐ số: 3145 ngày 06/4/2014; QĐ số: 3907 ngày 07/10/2013; QĐ số: 4510 ngày 13/8/2012; QĐ số: 7918 ngày 01/10/2015; QĐ số: 4850 ngày 31/7/2017; QĐ số: 7918 ngày 01/10/2015; QĐ số: 3907 ngày 7/10/2013; 3470 ngày 12/9/2017 của huyện Cẩm Xuyên về việc phê duyệt chi tiết phân lộ đất ở dân cư</t>
  </si>
  <si>
    <t>Quyết định số: 2843/QĐ-UBND ngày 25/7/2017 và Quyết định số: 2334/QĐ-UBND ngày 20/5/2018 của UBND huyện Cẩm Xuyên về việc phê duyệt Quy hoạch chi tiết phân lô đất ở dân cư các thôn Trung Đoài, Yên Lạc, Quang Trung 1, Quang Trung 2, Đình Hồ, các thôn xã Cẩm Lạc</t>
  </si>
  <si>
    <t>Khu dân cư phía Đông Nam (Ngã tư Trổ)</t>
  </si>
  <si>
    <t>Xã Yên Hồ</t>
  </si>
  <si>
    <t>QH đất ở Ao Bù</t>
  </si>
  <si>
    <t>QH đất ở Đồng Biền, Đồng Vịnh</t>
  </si>
  <si>
    <t>Xã Đức Đồng</t>
  </si>
  <si>
    <t>Xã Trường Sơn</t>
  </si>
  <si>
    <t>TỔNG A: 3 danh mục</t>
  </si>
  <si>
    <t>Cải tạo môi trường hồ Đại Rai, phường Bắc Hồng, thị xã Hồng Lĩnh</t>
  </si>
  <si>
    <t>Văn bản số 6495/UBND-TH1 ngày 01/10/2019 của UBND tỉnh Hà Tĩnh</t>
  </si>
  <si>
    <t>Văn bản số 1311/UBND-VP ngày 30/9/2019 của UBND thị xã Hồng Lĩnh</t>
  </si>
  <si>
    <t>Quyết định số 1366/QĐ-UBND ngày 19/5/2017 của UBND tỉnh</t>
  </si>
  <si>
    <t>Nghị quyết số 37/NQ-HĐND ngày 30/7/2019 của HĐND phường Trung Lương</t>
  </si>
  <si>
    <t>Nhà văn hóa thôn Vĩnh Yên, Hà Cát</t>
  </si>
  <si>
    <t>Xã Đức Lạng</t>
  </si>
  <si>
    <t>TỔNG A+B: 90 danh mục</t>
  </si>
  <si>
    <t>TỔNG B: 87 danh mục</t>
  </si>
  <si>
    <t>Tổng A+B: 95 danh mục</t>
  </si>
  <si>
    <t>Bản vẽ quy hoạch phân lô sử dụng đất, tỷ lệ 1/500</t>
  </si>
  <si>
    <t>Tổng A+ B:  29 công trình</t>
  </si>
  <si>
    <t>Tổng A: 35 danh mục</t>
  </si>
  <si>
    <t>Tổng A+B: 73 danh mục</t>
  </si>
  <si>
    <t>Tổng A: 7 danh mục</t>
  </si>
  <si>
    <t>Tổng A+B: 101 danh mục</t>
  </si>
  <si>
    <t>Quy hoạch tổng mặt bằng sử dụng đất trạm y tế xã Thạch Thắng, tỷ lệ 1/200, ngày 20/01/2015.</t>
  </si>
  <si>
    <t>Quy hoạch tổng mặt bằng sử dụng đất thôn Xuân Sơn, xã Bắc Sơn, huyện Thạch Hà, tỷ lệ 1/500, ngày 03/04/2018.</t>
  </si>
  <si>
    <t>Quy hoạch tổng mặt bằng sử dụng đất thôn Kim Sơn, xã Bắc Sơn, huyện Thạch Hà, tỷ lệ 1/500, ngày 29/06/2018.</t>
  </si>
  <si>
    <t>Quy hoạch chi tiết tổng mặt bằng sử dụng đất khu dân cư đồng Bà Chỉnh, thôn Trường Ngọc, xã Ngọc Sơn, huyện Thạch Hà, tỷ lệ 1/500, ngày 27/02/2019.</t>
  </si>
  <si>
    <t>Quy hoạch chi tiết đất ở khu dân cư đồng Bà Hợi, thôn Khe Giao II, xã Ngọc Sơn, huyện Thạch Hà, tỷ lệ 1/500, ngày 27/02/2019.</t>
  </si>
  <si>
    <t>Quy hoạch tổng mặt bằng sử dụng đất khu dân cư vùng Trộ Khánh, thôn Trung Tiến, xã Phù Việt, huyện Thạch Hà, tỷ lệ 1/500, ngày 15/04/2019.</t>
  </si>
  <si>
    <t>Quy hoạch chi tiết đất ở thôn Đoài Phú, xã Tượng Sơn, huyện Thạch Hà, tỷ lệ 1/500, ngày 20/07/2018.</t>
  </si>
  <si>
    <t>Quy hoạch tổng mặt bằng sử dụng đất ở dân cư thôn Bắc Bình, xã Tượng Sơn, huyện Thạch Hà. Tỷ lệ 1/500, ngày 20/07/2018.</t>
  </si>
  <si>
    <t>Quy hoạch tổng mặt bằng sử dụng đất ở dân cư các thôn Phú Sơn, Bắc Bình, Sâm Lộc, xã Tượng Sơn, huyện Thạch Hà, tỷ lệ 1/500, ngày 20/07/2018.</t>
  </si>
  <si>
    <t>Quy hoạch tổng mặt bằng sử dụng đất ở dân cư thôn Hà Thanh, xã Tượng Sơn, huyện Thạch Hà, tỷ lệ 1/500, ngày 20/07/2018.</t>
  </si>
  <si>
    <t>Văn bản số 213/UBND ngày 29/01/2019 của UBND huyện Thạch Hà về việc Điều chỉnh quy hoạch tổng mặt bằng sử dụng đất ở tại xứ đồng Cựa, thôn Nam Bình, xã Thạch Đài</t>
  </si>
  <si>
    <t>Văn bản số 527/UBND ngày 23/03/2018 của UBND huyện Thạch Hà về việc quy hoạch chi tiết tỷ lệ 1/500 đất ở tại khu dân cư xứ đồng Bủn, thôn Liên Hương, xã Thạch Đài</t>
  </si>
  <si>
    <t>Văn bản số 941/UBND-KT&amp;HT ngày 13/05/2019 của UBND huyện Thạch Hà về việc quy hoạch đất ở tỷ lệ 1/500 tại đồng Bà Bà, thôn Nam Thượng, xã Thạch Đài</t>
  </si>
  <si>
    <t>Quy hoạch chi tiết đất ở khu dân cư xã Thạch Đỉnh, huyện Thạch Hà. Tại thôn Tây Sơn, xã Thạch Đỉnh, huyện Thạch Hà, tỷ lệ 1/500, ngày 10/09/2019.</t>
  </si>
  <si>
    <t>Quy hoạch chi tiết đất ở khu dân cư xã Thạch Đỉnh, huyện Thạch Hà. Tại thôn Trường Xuân, xã Thạch Đỉnh, huyện Thạch Hà, tỷ lệ 1/500, ngày 18/08/2017.</t>
  </si>
  <si>
    <t>Quy hoạch tổng mặt bằng sử dụng đất ở khu dân cư thôn Liên Quý, xã Thạch Hội, huyện Thạch Hà, tỷ lệ 1/500, ngày 17/08/2017.</t>
  </si>
  <si>
    <t>Quy hoạch tổng mặt bằng sử dụng đất thôn Liên Phố, xã Thạch Hội, huyện Thạch Hà, tỷ lệ 1/500, ngày 12/07/2017.</t>
  </si>
  <si>
    <t>Quy hoạch chi tiết đất ở xã Thạch Hương, huyện Thạch Hà, tỷ lệ 1/500, ngày 27/08/2018.</t>
  </si>
  <si>
    <t>Quy hoạch phân lô đất khu dân cư nông thôn vùng Bắc Xóm, Thôn Thượng Nguyên (xóm 9 cũ), tỷ lệ 1/500, ngày 26/04/2012.</t>
  </si>
  <si>
    <t>Quy hoạch phân lô đất khu dân cư nông thôn Vùng Thâu Đâu, Thôn Tri Nang (xóm 6 cũ). Tỷ lệ 1/500, ngày 26/04/2012.</t>
  </si>
  <si>
    <t>Quy hoạch điểu chỉnh vùng Cựa Anh Đức, thôn Long Tiến, xã Thạch Khê, huyện Thạch Hà, tỷ Lệ 1/500, ngày 13/07/2016.</t>
  </si>
  <si>
    <t>Quy hoạch chi tiết tổng mặt bằng sử dụng đất khu dân cư các thôn, xã Thạch Khê, huyện Thạch Hà, tỷ lệ 1/500, ngày 18/09/2015.</t>
  </si>
  <si>
    <t>Quy hoạch chi tiết tổng mặt bằng sử dụng đất khu dân cư các thôn, xã Thạch Khê, huyện Thạch Hà, tỷ lệ 1/500, ngày 18/09/2015</t>
  </si>
  <si>
    <t>Quy hoạch chi tiết tổng mặt bằng sử dụng đất khu dân cư thôn Long Giang, xã Thạch Khê, huyện Thạch Hà, tỷ lệ 1/500, ngày 19/05/2014</t>
  </si>
  <si>
    <t>Quy hoạch chi tiết tổng mặt bằng sử dụng đất khu dân cư thôn Long Giang (cũ), xã Thạch Khê, huyện Thạch Hà, tỷ lệ 1/500, ngày 19/05/2014.</t>
  </si>
  <si>
    <t>Quy hoạch tổng mặt bằng sử dụng đất khu dân cư thôn Hòa Lạc, xã Thạch Lạc, huyện Thạch Hà, tỷ lệ 1/500, ngày 03/10/2019.</t>
  </si>
  <si>
    <t>Quy hoạch phân lô các khu vực cấp đất khu dân cư nông thôn xã Thạch Lâm, huyện Thạch Hà, tỷ lệ 1/500, ngày 09/02/2018.</t>
  </si>
  <si>
    <t>Quy hoạch chi tiết đất ở thôn Nguyên, xã Thạch Liên, huyện Thạch Hà, tỷ lệ 1/500, ngày 23/10/2018.</t>
  </si>
  <si>
    <t>Quy hoạch chi tiết đất ở các thôn xã Thạch Liên, huyện Thạch Hà, tỷ lệ 1/500, ngày 14/10/2016.</t>
  </si>
  <si>
    <t>Quy hoạch chi tiết đất ở thôn Khang, xã Thạch Liên, huyện Thạch Hà, tỷ lệ 1/500, ngày 16/10/2016.</t>
  </si>
  <si>
    <t>Quy hoạch chi tiết đất ở các thôn xã Thạch Liên, huyện Thạch Hà, tỷ lệ 1/500, ngày 16/10/2016.</t>
  </si>
  <si>
    <t>Quy hoạch chi tiết mặt bằng sử dụng đất vùng Cầu Hói, thôn Hội Cát, xã thạch Long, huyện Thạch Hà, tỷ lệ 1/500, ngày 15/05/2019.</t>
  </si>
  <si>
    <t>Quyết định số 2565/QĐ-UBND ngày 05/09/2017 của UBND tỉnh Hà Tĩnh về việc phê duyệt Báo cáo kinh tế-Kỹ thuật đầu tư xây dựng Công trình: Hạ tầng khu tái định cư tại xã Thạch Long.</t>
  </si>
  <si>
    <t>Bản đồ quy hoạch tổng mặt bằng sử dụng đất xã Thạch Ngọc, huyện Thạch Hà, tỷ lệ 1/500, ngày 26/11/2011.</t>
  </si>
  <si>
    <t>Bản đồ quy hoạch tổng mặt bằng sử dụng đất xã Thạch Ngọc, huyện Thạch Hà, tỷ lệ 1/500, ngày 18/07/2018.</t>
  </si>
  <si>
    <t>Bản đồ quy hoạch tổng mặt bằng sử dụng đất xã Thạch Ngọc, huyện Thạch Hà, tỷ lệ 1/500, ngày 15/07/2017.</t>
  </si>
  <si>
    <t>Bản đồ quy hoạch tổng mặt bằng sử dụng đất xứ Ao Đen, thôn Đông Châu, xã Thạch Ngọc, huyện Thạch Hà, tỷ lệ 1/500, ngày 01/10/2019.</t>
  </si>
  <si>
    <t>Bản đồ quy hoạch tổng mặt bằng sử dụng đất thôn Mỹ Châu, xã Thạch Ngọc, huyện Thạch Hà, tỷ lệ 1/500, ngày 01/10/2019.</t>
  </si>
  <si>
    <t>Bản đồ quy hoạch tổng mặt bằng sử dụng đất xã Thạch Ngọc, huyện Thạch Hà, tỷ lệ 1/500, ngày 09/12/2017.</t>
  </si>
  <si>
    <t>Quy hoạch chi tiết đất khu dân cư xã Thạch Sơn, huyện Thạch Hà, tỷ lệ 1/500, ngày 25/10/2017.</t>
  </si>
  <si>
    <t>Bản đồ Quy hoạch tổng mặt bằng sử dụng đất xã Thạch Sơn, huyện Thạch Hà, tỷ lệ 1/500, ngày 15/04/2014.</t>
  </si>
  <si>
    <t>Bản đồ điều chỉnh quy hoạch chi tiết tổng mặt bằng sử dụng đất khu dân cư vùng Cửa Trước, thôn Tiến bộ, xã Thạch Tân, huyện Thạch Hà, tỷ lệ 1/500, ngày 16/10/2019.</t>
  </si>
  <si>
    <t>Văn bản số: 2500/UBND ngày 28/10/2019 của UBND huyện về việc đồng ý chủ trương quy hoạch đất ở tại xã Thạch Tân</t>
  </si>
  <si>
    <t>Văn bản số 2821/UBND-TNMT ngày 26/11/2019 của UBND huyện Thạch Hà về việc triển khai thực hiện Khung kế hoạch giao đất ở năm 2020.</t>
  </si>
  <si>
    <t>Quy hoạch chi tiết đất ở khu dân cư Thôn Thanh Mỹ, xã Thạch Thanh, huyện Thạch Hà, tỷ lệ 1/500, ngày 17/08/2019.</t>
  </si>
  <si>
    <t>Quy hoạch chi tiết xây dựng khu dân cư thôn Yên Lạc, xã Thạch Thắng, tỷ lệ 1/500, ngày 11/06/2018.</t>
  </si>
  <si>
    <t>Quy hoạch chi tiết tổng mặt bằng sử dụng đất khu dân cư Thôn Hòa Bình, xã Thạch Thắng, huyện Thạch Hà, tỷ lệ 1/500, ngày 30/05/2019.</t>
  </si>
  <si>
    <t>Bản đồ quy hoạch tổng mặt bằng sử dụng đất xã Thạch Thắng, huyện Thạch Hà, tỷ lệ 1/500, ngày 23/03/2019.</t>
  </si>
  <si>
    <t>Quy hoạch chi tiết tổng mặt bằng sử dụng đất khu dân cư tại thôn Nam Văn, Bắc Văn, xã Thạch Văn, huyện Thạch Hà, tỷ lệ 1/500, ngày 16/04/2018.</t>
  </si>
  <si>
    <t>Quy hoạch chi tiết đất ở các thôn xã Thạch Văn, huyện Thạch Hà, tỷ lệ 1/500, ngày 12/09/2011.</t>
  </si>
  <si>
    <t>Quy hoạch chi tiết mặt bằng sử dụng đất khu dân cư thôn Tân Long và Trung Trinh, xã Việt Xuyên, huyện Thạch Hà, tỷ lệ 1/500, ngày 03/07/2017.</t>
  </si>
  <si>
    <t>Quyết định số 3876/QĐ-UBND ngày 21/05/2018 của UBND huyện Thạch Hà về việc phê duyệt quy hoạch chi tiết đất ở vùng Đồng Xối, TDP 10, thị trấn Thạch Hà, tỷ lệ 1/500</t>
  </si>
  <si>
    <t>Công văn số 6784/UBND-XD
 ngày 12/12/2016 của Ủy ban nhân dân tỉnh Hà Tĩnh về việc khảo sát, lập quy hoạch mở rộng nhà thờ Giáo họ Tiến Thủy, xã Thạch Sơn</t>
  </si>
  <si>
    <t>Mở rộng đường liên xã Thạch Lưu - Thạch Hương (LX09)</t>
  </si>
  <si>
    <t xml:space="preserve"> xã Thạch Đài</t>
  </si>
  <si>
    <t>Quyết định số 3539/QĐ-UBND ngày 30/11/2017 của UBND tỉnh Hà Tĩnh về việc phê duyệt tiểu dự án thành phần khắc phục, sửa chữa đường vào trung tâm các xã: Sơn Lộc, Mỹ Lộc, huyện Can Lộc, xã Thạch Đài, huyện Thạch Hà-Tiểu dự án tại tỉnh Hà Tĩnh thuộc Dự án "Khắc phục khẩn cấp hậu quả thiên tai tại một số tỉnh Miền Trung"</t>
  </si>
  <si>
    <t>Tổng A: 64 danh mục</t>
  </si>
  <si>
    <t>Tổng A+B: 134 danh mục</t>
  </si>
  <si>
    <t>Quy hoạch mặt bằng tổng thể sử dụng đất đã được UBND tỉnh phê duyệt ngày 06/9/2017</t>
  </si>
  <si>
    <t>Đất cơ sở sản xuất kinh doanh</t>
  </si>
  <si>
    <t>Thôn Phú Hòa, xã Gia Phố</t>
  </si>
  <si>
    <t>Đất tôn giáo</t>
  </si>
  <si>
    <t>Mở rộng Di tích lịch sử - văn hóa chùa Long Đàm</t>
  </si>
  <si>
    <t>Mở rộng Di tích danh thắng quốc gia chùa Thiên Tượng</t>
  </si>
  <si>
    <t>TỔNG A: 13 danh mục</t>
  </si>
  <si>
    <t>TỔNG A +B: 54 CTDA</t>
  </si>
  <si>
    <t>Phường Đức Thuận, Phường Trung Lương</t>
  </si>
  <si>
    <t>Quy hoạch tổng thể mặt bằng sử dụng đất ngày 15/10/2019 do UBND tỉnh phê duyệt</t>
  </si>
  <si>
    <t>Kè Gia Phố</t>
  </si>
  <si>
    <t>Thôn Thượng Hải, thôn Phú Trung, xã Gia Phố</t>
  </si>
  <si>
    <t xml:space="preserve">Nâng cấp Đập Bắc </t>
  </si>
  <si>
    <t>Thôn Phú Bình, xã Phú Gia</t>
  </si>
  <si>
    <t>Quyết định số 1228/QĐ -UBND ngày 18/4/2019 của UBND tỉnh về việc phê duyệt điều chỉnh dự án đầu tư xây dựng công trình Kè chống sạt lỡ bờ sông Ngàn Sâu, đoạn qua xã Gia Phố, huyện Hương Khê</t>
  </si>
  <si>
    <t>Quyết định số 5652/QĐ -UBND ngày 26/9/2019 của UBND huyện về việc phê duyệt báo cáo kinh tế kỷ thuật đập Bắc, xã Phú Gia, huyện Hương Khê</t>
  </si>
  <si>
    <t xml:space="preserve">Quyết định số 1092/QĐ-UBND ngày 06/5/2016 của UBND tỉnh về việc phê duyệt dự án đầu tư xây dựng nhà máy nước và hệ thống cấp nước sạch cho nhân dân thị trấn hương Khê và 8 xã vùng phụ cận thuộc huyện
Hương Khê
</t>
  </si>
  <si>
    <t>Tổng A: 10 danh mục</t>
  </si>
  <si>
    <t xml:space="preserve"> Tổng A+B: 44 danh mục</t>
  </si>
  <si>
    <t>B. Công trình, dự án cần thu hồi đất đã được HĐND tỉnh thông qua tại các Nghị quyết số 119/NQ-HĐND ngày 13/12/2018 và Nghị quyết 149/NQ-HĐND ngày 17/7/2019 nay chuyển sang thực hiện trong năm 2020</t>
  </si>
  <si>
    <t>Tên huyện, thị xã, thành phố</t>
  </si>
  <si>
    <t>PHỤ LỤC 1b. TỔNG HỢP DANH MỤC CÁC CÔNG TRÌNH, DỰ ÁN CẦN THU HỒI ĐẤT ĐỀ XUẤT MỚI NĂM 2020</t>
  </si>
  <si>
    <t>Dự án đường liên huyện Can Lộc - Hương Khê</t>
  </si>
  <si>
    <t>Xã Trung Lộc, xã Thượng Lộc</t>
  </si>
  <si>
    <t>Quyết định số 3697/QĐ-UBND ngày 14/11/2019 của UBND tỉnh v/v phê duyệt thiết kế bản vẽ thi công và dự toán xây dựng công trình Đường liên huyện Can Lộc - Hương Khê thuộc dự án Hạ tầng cơ bản cho phát triển toàn diện tỉnh Hà Tĩnh (BIIG2) vay vốn Ngân hàng Phát triển Châu Á (ADB)</t>
  </si>
  <si>
    <t>Tổng A:  9 Danh mục</t>
  </si>
  <si>
    <t>(Kèm theo Nghị quyết số 171/NQ-HĐND ngày 15 tháng 12 năm 2019 của Hội đồng nhân dân tỉnh)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</si>
</sst>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0000"/>
    <numFmt numFmtId="182" formatCode="0.000"/>
    <numFmt numFmtId="183" formatCode="0.00_);\(0.00\)"/>
    <numFmt numFmtId="184" formatCode="_(* #,##0_);_(* \(#,##0\);_(* &quot;-&quot;??_);_(@_)"/>
    <numFmt numFmtId="185" formatCode="0.00;[Red]0.00"/>
    <numFmt numFmtId="186" formatCode="0.0"/>
    <numFmt numFmtId="187" formatCode="#,##0.000"/>
    <numFmt numFmtId="188" formatCode="0.0_);\(0.0\)"/>
    <numFmt numFmtId="189" formatCode="_-* #,##0_-;\-* #,##0_-;_-* &quot;-&quot;??_-;_-@_-"/>
    <numFmt numFmtId="190" formatCode="#,##0.0_);\(#,##0.0\)"/>
    <numFmt numFmtId="191" formatCode="&quot;Yes&quot;;&quot;Yes&quot;;&quot;No&quot;"/>
    <numFmt numFmtId="192" formatCode="&quot;True&quot;;&quot;True&quot;;&quot;False&quot;"/>
    <numFmt numFmtId="193" formatCode="&quot;On&quot;;&quot;On&quot;;&quot;Off&quot;"/>
    <numFmt numFmtId="194" formatCode="[$€-2]\ #,##0.00_);[Red]\([$€-2]\ #,##0.00\)"/>
    <numFmt numFmtId="195" formatCode="#,##0.000\ _₫;\-#,##0.000\ _₫"/>
  </numFmts>
  <fonts count="57">
    <font>
      <sz val="12"/>
      <color theme="1"/>
      <name val="Times New Roman"/>
      <family val="2"/>
    </font>
    <font>
      <sz val="12"/>
      <color indexed="8"/>
      <name val="Times New Roman"/>
      <family val="2"/>
    </font>
    <font>
      <sz val="10"/>
      <name val="Arial"/>
      <family val="2"/>
    </font>
    <font>
      <b/>
      <sz val="10"/>
      <name val="Times New Roman"/>
      <family val="1"/>
    </font>
    <font>
      <sz val="10"/>
      <name val="Times New Roman"/>
      <family val="1"/>
    </font>
    <font>
      <b/>
      <sz val="12"/>
      <color indexed="8"/>
      <name val=".VnBook-Antiqua"/>
      <family val="2"/>
    </font>
    <font>
      <b/>
      <sz val="12"/>
      <name val="Arial"/>
      <family val="2"/>
    </font>
    <font>
      <sz val="12"/>
      <name val=".VnArial"/>
      <family val="2"/>
    </font>
    <font>
      <b/>
      <sz val="12"/>
      <name val="Times New Roman"/>
      <family val="1"/>
    </font>
    <font>
      <i/>
      <sz val="12"/>
      <name val="Times New Roman"/>
      <family val="1"/>
    </font>
    <font>
      <sz val="12"/>
      <name val="Times New Roman"/>
      <family val="1"/>
    </font>
    <font>
      <i/>
      <sz val="10"/>
      <name val="Times New Roman"/>
      <family val="1"/>
    </font>
    <font>
      <i/>
      <sz val="8"/>
      <name val="Times New Roman"/>
      <family val="1"/>
    </font>
    <font>
      <b/>
      <sz val="13"/>
      <name val="Times New Roman"/>
      <family val="1"/>
    </font>
    <font>
      <sz val="9"/>
      <color indexed="10"/>
      <name val="Times New Roman"/>
      <family val="1"/>
    </font>
    <font>
      <sz val="12"/>
      <name val=".VnTime"/>
      <family val="2"/>
    </font>
    <font>
      <sz val="8"/>
      <name val="Times New Roman"/>
      <family val="1"/>
    </font>
    <font>
      <b/>
      <sz val="9"/>
      <name val="Times New Roman"/>
      <family val="1"/>
    </font>
    <font>
      <b/>
      <i/>
      <sz val="10"/>
      <name val="Times New Roman"/>
      <family val="1"/>
    </font>
    <font>
      <sz val="12"/>
      <color indexed="9"/>
      <name val="Times New Roman"/>
      <family val="2"/>
    </font>
    <font>
      <sz val="12"/>
      <color indexed="14"/>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62"/>
      <name val="Cambria"/>
      <family val="2"/>
    </font>
    <font>
      <b/>
      <sz val="12"/>
      <color indexed="8"/>
      <name val="Times New Roman"/>
      <family val="2"/>
    </font>
    <font>
      <sz val="12"/>
      <color indexed="10"/>
      <name val="Times New Roman"/>
      <family val="2"/>
    </font>
    <font>
      <sz val="10"/>
      <color indexed="10"/>
      <name val="Times New Roman"/>
      <family val="1"/>
    </font>
    <font>
      <b/>
      <sz val="10"/>
      <color indexed="10"/>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1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5"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6" fillId="0" borderId="3" applyNumberFormat="0" applyAlignment="0" applyProtection="0"/>
    <xf numFmtId="0" fontId="6" fillId="0" borderId="4">
      <alignment horizontal="left" vertical="center"/>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8"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7" fillId="0" borderId="0">
      <alignment/>
      <protection/>
    </xf>
    <xf numFmtId="0" fontId="0" fillId="32" borderId="9" applyNumberFormat="0" applyFont="0" applyAlignment="0" applyProtection="0"/>
    <xf numFmtId="0" fontId="51" fillId="27" borderId="10"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649">
    <xf numFmtId="0" fontId="0" fillId="0" borderId="0" xfId="0" applyAlignment="1">
      <alignment/>
    </xf>
    <xf numFmtId="0" fontId="4" fillId="0" borderId="0" xfId="90" applyFont="1" applyFill="1" applyAlignment="1">
      <alignment horizontal="center" vertical="center"/>
      <protection/>
    </xf>
    <xf numFmtId="0" fontId="4" fillId="0" borderId="0" xfId="90" applyFont="1" applyFill="1" applyAlignment="1">
      <alignment horizontal="left" vertical="center"/>
      <protection/>
    </xf>
    <xf numFmtId="0" fontId="3" fillId="0" borderId="0" xfId="90" applyFont="1" applyFill="1" applyAlignment="1">
      <alignment horizontal="center" vertical="center"/>
      <protection/>
    </xf>
    <xf numFmtId="2" fontId="4" fillId="0" borderId="0" xfId="90" applyNumberFormat="1" applyFont="1" applyFill="1" applyAlignment="1">
      <alignment horizontal="center" vertical="center"/>
      <protection/>
    </xf>
    <xf numFmtId="0" fontId="4" fillId="0" borderId="0" xfId="90" applyFont="1" applyFill="1" applyAlignment="1">
      <alignment horizontal="center" vertical="center" wrapText="1"/>
      <protection/>
    </xf>
    <xf numFmtId="1" fontId="4" fillId="0" borderId="0" xfId="90" applyNumberFormat="1" applyFont="1" applyFill="1" applyAlignment="1">
      <alignment horizontal="center" vertical="center"/>
      <protection/>
    </xf>
    <xf numFmtId="0" fontId="4" fillId="0" borderId="0" xfId="93" applyFont="1" applyFill="1" applyAlignment="1">
      <alignment horizontal="center" vertical="center" wrapText="1"/>
      <protection/>
    </xf>
    <xf numFmtId="0" fontId="10" fillId="0" borderId="0" xfId="90" applyFont="1" applyFill="1" applyAlignment="1">
      <alignment horizontal="center" vertical="center"/>
      <protection/>
    </xf>
    <xf numFmtId="180" fontId="12" fillId="0" borderId="12" xfId="90" applyNumberFormat="1" applyFont="1" applyFill="1" applyBorder="1" applyAlignment="1">
      <alignment horizontal="center" vertical="center" wrapText="1"/>
      <protection/>
    </xf>
    <xf numFmtId="180" fontId="12" fillId="0" borderId="0" xfId="90" applyNumberFormat="1" applyFont="1" applyFill="1" applyAlignment="1">
      <alignment horizontal="center" vertical="center"/>
      <protection/>
    </xf>
    <xf numFmtId="0" fontId="9" fillId="0" borderId="0" xfId="90" applyFont="1" applyFill="1" applyBorder="1" applyAlignment="1">
      <alignment horizontal="left" vertical="center" wrapText="1"/>
      <protection/>
    </xf>
    <xf numFmtId="180" fontId="12" fillId="0" borderId="12" xfId="90" applyNumberFormat="1" applyFont="1" applyFill="1" applyBorder="1" applyAlignment="1">
      <alignment horizontal="left" vertical="center" wrapText="1"/>
      <protection/>
    </xf>
    <xf numFmtId="0" fontId="4" fillId="0" borderId="13" xfId="90" applyFont="1" applyFill="1" applyBorder="1" applyAlignment="1">
      <alignment horizontal="center" vertical="center" wrapText="1"/>
      <protection/>
    </xf>
    <xf numFmtId="0" fontId="4" fillId="0" borderId="13" xfId="90" applyFont="1" applyFill="1" applyBorder="1" applyAlignment="1">
      <alignment horizontal="left" vertical="center" wrapText="1"/>
      <protection/>
    </xf>
    <xf numFmtId="0" fontId="4" fillId="0" borderId="14" xfId="90" applyFont="1" applyFill="1" applyBorder="1" applyAlignment="1">
      <alignment horizontal="center" vertical="center" wrapText="1"/>
      <protection/>
    </xf>
    <xf numFmtId="0" fontId="4" fillId="0" borderId="14" xfId="90" applyFont="1" applyFill="1" applyBorder="1" applyAlignment="1">
      <alignment horizontal="left" vertical="center" wrapText="1"/>
      <protection/>
    </xf>
    <xf numFmtId="0" fontId="4" fillId="0" borderId="15" xfId="90" applyFont="1" applyFill="1" applyBorder="1" applyAlignment="1">
      <alignment horizontal="center" vertical="center" wrapText="1"/>
      <protection/>
    </xf>
    <xf numFmtId="0" fontId="4" fillId="0" borderId="15" xfId="90" applyFont="1" applyFill="1" applyBorder="1" applyAlignment="1">
      <alignment horizontal="left" vertical="center" wrapText="1"/>
      <protection/>
    </xf>
    <xf numFmtId="0" fontId="12" fillId="0" borderId="0" xfId="90" applyFont="1" applyFill="1" applyAlignment="1">
      <alignment horizontal="center" vertical="center" wrapText="1"/>
      <protection/>
    </xf>
    <xf numFmtId="2" fontId="4" fillId="0" borderId="0" xfId="90" applyNumberFormat="1" applyFont="1" applyFill="1" applyAlignment="1">
      <alignment horizontal="center" vertical="center" wrapText="1"/>
      <protection/>
    </xf>
    <xf numFmtId="0" fontId="3" fillId="0" borderId="0" xfId="90" applyFont="1" applyFill="1" applyAlignment="1">
      <alignment horizontal="center" vertical="center" wrapText="1"/>
      <protection/>
    </xf>
    <xf numFmtId="0" fontId="8" fillId="0" borderId="0" xfId="90" applyFont="1" applyFill="1" applyBorder="1" applyAlignment="1">
      <alignment horizontal="center" vertical="center" wrapText="1"/>
      <protection/>
    </xf>
    <xf numFmtId="0" fontId="10" fillId="0" borderId="0" xfId="90" applyFont="1" applyFill="1" applyAlignment="1">
      <alignment horizontal="center" vertical="center" wrapText="1"/>
      <protection/>
    </xf>
    <xf numFmtId="0" fontId="4" fillId="0" borderId="0" xfId="90" applyNumberFormat="1" applyFont="1" applyFill="1" applyBorder="1" applyAlignment="1">
      <alignment horizontal="center" vertical="center" wrapText="1"/>
      <protection/>
    </xf>
    <xf numFmtId="0" fontId="10" fillId="0" borderId="0" xfId="90" applyNumberFormat="1" applyFont="1" applyFill="1" applyBorder="1" applyAlignment="1">
      <alignment horizontal="center" vertical="center" wrapText="1"/>
      <protection/>
    </xf>
    <xf numFmtId="0" fontId="10" fillId="0" borderId="0" xfId="90" applyFont="1" applyFill="1" applyBorder="1" applyAlignment="1">
      <alignment horizontal="center" vertical="center" wrapText="1"/>
      <protection/>
    </xf>
    <xf numFmtId="0" fontId="3" fillId="0" borderId="0" xfId="90" applyNumberFormat="1" applyFont="1" applyFill="1" applyBorder="1" applyAlignment="1">
      <alignment horizontal="center" vertical="center" wrapText="1"/>
      <protection/>
    </xf>
    <xf numFmtId="0" fontId="8" fillId="0" borderId="0" xfId="90" applyFont="1" applyFill="1" applyAlignment="1">
      <alignment horizontal="center" vertical="center" wrapText="1"/>
      <protection/>
    </xf>
    <xf numFmtId="0" fontId="8" fillId="0" borderId="0" xfId="90" applyNumberFormat="1" applyFont="1" applyFill="1" applyBorder="1" applyAlignment="1">
      <alignment horizontal="center" vertical="center" wrapText="1"/>
      <protection/>
    </xf>
    <xf numFmtId="2" fontId="3" fillId="0" borderId="0" xfId="90" applyNumberFormat="1" applyFont="1" applyFill="1" applyAlignment="1">
      <alignment horizontal="center" vertical="center"/>
      <protection/>
    </xf>
    <xf numFmtId="1" fontId="3" fillId="0" borderId="0" xfId="90" applyNumberFormat="1" applyFont="1" applyFill="1" applyAlignment="1">
      <alignment horizontal="center" vertical="center"/>
      <protection/>
    </xf>
    <xf numFmtId="0" fontId="3" fillId="0" borderId="0" xfId="90" applyFont="1" applyFill="1" applyAlignment="1">
      <alignment horizontal="center" vertical="center"/>
      <protection/>
    </xf>
    <xf numFmtId="0" fontId="3" fillId="0" borderId="12" xfId="93" applyFont="1" applyFill="1" applyBorder="1" applyAlignment="1">
      <alignment horizontal="center" vertical="center" wrapText="1"/>
      <protection/>
    </xf>
    <xf numFmtId="183" fontId="4" fillId="0" borderId="12" xfId="0" applyNumberFormat="1" applyFont="1" applyFill="1" applyBorder="1" applyAlignment="1">
      <alignment horizontal="right" vertical="center" wrapText="1"/>
    </xf>
    <xf numFmtId="183" fontId="3" fillId="0" borderId="12" xfId="0" applyNumberFormat="1" applyFont="1" applyFill="1" applyBorder="1" applyAlignment="1">
      <alignment horizontal="right" vertical="center" wrapText="1"/>
    </xf>
    <xf numFmtId="180" fontId="4" fillId="0" borderId="12" xfId="0" applyNumberFormat="1" applyFont="1" applyFill="1" applyBorder="1" applyAlignment="1">
      <alignment horizontal="left" vertical="center" wrapText="1"/>
    </xf>
    <xf numFmtId="0" fontId="4" fillId="0" borderId="0" xfId="94" applyFont="1" applyFill="1" applyAlignment="1">
      <alignment horizontal="left" vertical="center"/>
      <protection/>
    </xf>
    <xf numFmtId="0" fontId="4" fillId="0" borderId="0" xfId="94" applyFont="1" applyFill="1" applyAlignment="1">
      <alignment horizontal="center" vertical="center"/>
      <protection/>
    </xf>
    <xf numFmtId="2" fontId="3" fillId="0" borderId="12" xfId="93" applyNumberFormat="1" applyFont="1" applyFill="1" applyBorder="1" applyAlignment="1">
      <alignment horizontal="right" vertical="center" wrapText="1"/>
      <protection/>
    </xf>
    <xf numFmtId="0" fontId="4" fillId="0" borderId="12" xfId="93" applyFont="1" applyFill="1" applyBorder="1" applyAlignment="1">
      <alignment horizontal="center" vertical="center" wrapText="1"/>
      <protection/>
    </xf>
    <xf numFmtId="2" fontId="4" fillId="0" borderId="12" xfId="93" applyNumberFormat="1" applyFont="1" applyFill="1" applyBorder="1" applyAlignment="1">
      <alignment horizontal="right" vertical="center" wrapText="1"/>
      <protection/>
    </xf>
    <xf numFmtId="0" fontId="4" fillId="0" borderId="12" xfId="93" applyFont="1" applyFill="1" applyBorder="1" applyAlignment="1">
      <alignment horizontal="right" vertical="center" wrapText="1"/>
      <protection/>
    </xf>
    <xf numFmtId="0" fontId="3" fillId="0" borderId="12" xfId="93" applyFont="1" applyFill="1" applyBorder="1" applyAlignment="1">
      <alignment horizontal="left" vertical="center" wrapText="1"/>
      <protection/>
    </xf>
    <xf numFmtId="0" fontId="4" fillId="0" borderId="0" xfId="93" applyFont="1" applyFill="1" applyAlignment="1">
      <alignment horizontal="left" vertical="center" wrapText="1"/>
      <protection/>
    </xf>
    <xf numFmtId="0" fontId="4" fillId="0" borderId="0" xfId="93" applyFont="1" applyFill="1" applyBorder="1" applyAlignment="1">
      <alignment horizontal="center" vertical="center" wrapText="1"/>
      <protection/>
    </xf>
    <xf numFmtId="0" fontId="3" fillId="0" borderId="12" xfId="93" applyFont="1" applyFill="1" applyBorder="1" applyAlignment="1">
      <alignment horizontal="center" vertical="center" wrapText="1"/>
      <protection/>
    </xf>
    <xf numFmtId="180" fontId="3" fillId="0" borderId="12"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83" fontId="3" fillId="0" borderId="12" xfId="0" applyNumberFormat="1" applyFont="1" applyFill="1" applyBorder="1" applyAlignment="1">
      <alignment horizontal="right" vertical="center" wrapText="1"/>
    </xf>
    <xf numFmtId="180" fontId="3" fillId="0" borderId="16" xfId="90" applyNumberFormat="1" applyFont="1" applyFill="1" applyBorder="1" applyAlignment="1">
      <alignment horizontal="left" vertical="center" wrapText="1"/>
      <protection/>
    </xf>
    <xf numFmtId="180"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183" fontId="4" fillId="0" borderId="12" xfId="0" applyNumberFormat="1" applyFont="1" applyFill="1" applyBorder="1" applyAlignment="1">
      <alignment horizontal="right" vertical="center" wrapText="1"/>
    </xf>
    <xf numFmtId="183" fontId="4" fillId="0" borderId="12" xfId="0" applyNumberFormat="1" applyFont="1" applyFill="1" applyBorder="1" applyAlignment="1">
      <alignment horizontal="left" vertical="center" wrapText="1"/>
    </xf>
    <xf numFmtId="0" fontId="3" fillId="0" borderId="12" xfId="0" applyFont="1" applyFill="1" applyBorder="1" applyAlignment="1" quotePrefix="1">
      <alignment horizontal="left" vertical="center" wrapText="1"/>
    </xf>
    <xf numFmtId="0" fontId="3" fillId="0" borderId="12" xfId="0" applyFont="1" applyFill="1" applyBorder="1" applyAlignment="1">
      <alignment vertical="center" wrapText="1"/>
    </xf>
    <xf numFmtId="180" fontId="3" fillId="0" borderId="12" xfId="90" applyNumberFormat="1" applyFont="1" applyFill="1" applyBorder="1" applyAlignment="1">
      <alignment horizontal="center" vertical="center" wrapText="1"/>
      <protection/>
    </xf>
    <xf numFmtId="0" fontId="3" fillId="0" borderId="12" xfId="90" applyFont="1" applyFill="1" applyBorder="1" applyAlignment="1">
      <alignment horizontal="left" vertical="center" wrapText="1"/>
      <protection/>
    </xf>
    <xf numFmtId="183" fontId="3" fillId="0" borderId="12" xfId="90" applyNumberFormat="1" applyFont="1" applyFill="1" applyBorder="1" applyAlignment="1">
      <alignment horizontal="right" vertical="center" wrapText="1"/>
      <protection/>
    </xf>
    <xf numFmtId="183" fontId="3" fillId="0" borderId="12" xfId="90" applyNumberFormat="1" applyFont="1" applyFill="1" applyBorder="1" applyAlignment="1">
      <alignment horizontal="left" vertical="center" wrapText="1"/>
      <protection/>
    </xf>
    <xf numFmtId="180" fontId="4" fillId="0" borderId="12" xfId="90" applyNumberFormat="1" applyFont="1" applyFill="1" applyBorder="1" applyAlignment="1">
      <alignment horizontal="center" vertical="center" wrapText="1"/>
      <protection/>
    </xf>
    <xf numFmtId="184" fontId="4" fillId="0" borderId="12" xfId="47" applyNumberFormat="1" applyFont="1" applyFill="1" applyBorder="1" applyAlignment="1">
      <alignment horizontal="left" vertical="center" wrapText="1"/>
    </xf>
    <xf numFmtId="183" fontId="4" fillId="0" borderId="12" xfId="90" applyNumberFormat="1" applyFont="1" applyFill="1" applyBorder="1" applyAlignment="1">
      <alignment horizontal="right" vertical="center" wrapText="1"/>
      <protection/>
    </xf>
    <xf numFmtId="2" fontId="4" fillId="0" borderId="12" xfId="0" applyNumberFormat="1"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12" xfId="90" applyFont="1" applyFill="1" applyBorder="1" applyAlignment="1">
      <alignment horizontal="left" vertical="center" wrapText="1"/>
      <protection/>
    </xf>
    <xf numFmtId="183" fontId="4" fillId="0" borderId="12" xfId="90" applyNumberFormat="1" applyFont="1" applyFill="1" applyBorder="1" applyAlignment="1">
      <alignment horizontal="left" vertical="center" wrapText="1"/>
      <protection/>
    </xf>
    <xf numFmtId="180" fontId="4" fillId="0" borderId="12" xfId="70" applyNumberFormat="1" applyFont="1" applyFill="1" applyBorder="1" applyAlignment="1">
      <alignment horizontal="left" vertical="center" wrapText="1"/>
      <protection/>
    </xf>
    <xf numFmtId="180" fontId="4" fillId="0" borderId="12" xfId="0" applyNumberFormat="1" applyFont="1" applyFill="1" applyBorder="1" applyAlignment="1">
      <alignment horizontal="left" vertical="center" wrapText="1"/>
    </xf>
    <xf numFmtId="0" fontId="4" fillId="0" borderId="12" xfId="90" applyFont="1" applyFill="1" applyBorder="1" applyAlignment="1">
      <alignment horizontal="right" vertical="center" wrapText="1"/>
      <protection/>
    </xf>
    <xf numFmtId="2" fontId="4" fillId="0" borderId="12" xfId="90" applyNumberFormat="1" applyFont="1" applyFill="1" applyBorder="1" applyAlignment="1">
      <alignment horizontal="right" vertical="center" wrapText="1"/>
      <protection/>
    </xf>
    <xf numFmtId="180" fontId="3" fillId="0" borderId="12" xfId="70" applyNumberFormat="1" applyFont="1" applyFill="1" applyBorder="1" applyAlignment="1">
      <alignment horizontal="left" vertical="center" wrapText="1"/>
      <protection/>
    </xf>
    <xf numFmtId="0" fontId="4" fillId="0" borderId="12" xfId="0" applyFont="1" applyFill="1" applyBorder="1" applyAlignment="1">
      <alignment vertical="center" wrapText="1"/>
    </xf>
    <xf numFmtId="171" fontId="4" fillId="0" borderId="12" xfId="0" applyNumberFormat="1" applyFont="1" applyFill="1" applyBorder="1" applyAlignment="1" applyProtection="1">
      <alignment horizontal="left" vertical="center" wrapText="1"/>
      <protection hidden="1"/>
    </xf>
    <xf numFmtId="0" fontId="3" fillId="0" borderId="12" xfId="90" applyFont="1" applyFill="1" applyBorder="1" applyAlignment="1">
      <alignment horizontal="center" vertical="center" wrapText="1"/>
      <protection/>
    </xf>
    <xf numFmtId="0" fontId="3" fillId="0" borderId="12" xfId="95" applyFont="1" applyFill="1" applyBorder="1" applyAlignment="1">
      <alignment horizontal="left" vertical="center" wrapText="1"/>
      <protection/>
    </xf>
    <xf numFmtId="180" fontId="3" fillId="0" borderId="12" xfId="90" applyNumberFormat="1" applyFont="1" applyFill="1" applyBorder="1" applyAlignment="1">
      <alignment horizontal="left" vertical="center" wrapText="1"/>
      <protection/>
    </xf>
    <xf numFmtId="0" fontId="4" fillId="0" borderId="12" xfId="90" applyFont="1" applyFill="1" applyBorder="1" applyAlignment="1">
      <alignment horizontal="center" vertical="center" wrapText="1"/>
      <protection/>
    </xf>
    <xf numFmtId="180" fontId="4" fillId="0" borderId="12" xfId="90" applyNumberFormat="1" applyFont="1" applyFill="1" applyBorder="1" applyAlignment="1">
      <alignment horizontal="left" vertical="center" wrapText="1"/>
      <protection/>
    </xf>
    <xf numFmtId="0" fontId="4" fillId="0" borderId="14" xfId="0" applyFont="1" applyFill="1" applyBorder="1" applyAlignment="1">
      <alignment horizontal="left" vertical="center" wrapText="1"/>
    </xf>
    <xf numFmtId="2" fontId="4" fillId="0" borderId="12" xfId="95" applyNumberFormat="1" applyFont="1" applyFill="1" applyBorder="1" applyAlignment="1">
      <alignment horizontal="right" vertical="center" wrapText="1"/>
      <protection/>
    </xf>
    <xf numFmtId="180" fontId="4" fillId="0" borderId="12" xfId="68" applyNumberFormat="1" applyFont="1" applyFill="1" applyBorder="1" applyAlignment="1">
      <alignment horizontal="left" vertical="center" wrapText="1"/>
      <protection/>
    </xf>
    <xf numFmtId="183" fontId="4" fillId="0" borderId="12" xfId="68" applyNumberFormat="1" applyFont="1" applyFill="1" applyBorder="1" applyAlignment="1">
      <alignment horizontal="right" vertical="center" wrapText="1"/>
      <protection/>
    </xf>
    <xf numFmtId="0" fontId="3" fillId="0" borderId="12" xfId="90" applyFont="1" applyFill="1" applyBorder="1" applyAlignment="1">
      <alignment vertical="center" wrapText="1"/>
      <protection/>
    </xf>
    <xf numFmtId="180" fontId="3" fillId="0" borderId="12" xfId="0" applyNumberFormat="1" applyFont="1" applyFill="1" applyBorder="1" applyAlignment="1">
      <alignment horizontal="center" vertical="center" wrapText="1"/>
    </xf>
    <xf numFmtId="180" fontId="3" fillId="0" borderId="12" xfId="0" applyNumberFormat="1" applyFont="1" applyFill="1" applyBorder="1" applyAlignment="1">
      <alignment horizontal="left" vertical="center" wrapText="1"/>
    </xf>
    <xf numFmtId="180"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2" fontId="4" fillId="0" borderId="12" xfId="0" applyNumberFormat="1" applyFont="1" applyFill="1" applyBorder="1" applyAlignment="1">
      <alignment horizontal="right" vertical="center" wrapText="1"/>
    </xf>
    <xf numFmtId="0" fontId="3" fillId="0" borderId="12" xfId="0" applyFont="1" applyFill="1" applyBorder="1" applyAlignment="1">
      <alignment vertical="center" wrapText="1"/>
    </xf>
    <xf numFmtId="2" fontId="3" fillId="0" borderId="12" xfId="0" applyNumberFormat="1"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0" xfId="94" applyFont="1" applyFill="1" applyAlignment="1">
      <alignment horizontal="center" vertical="center" wrapText="1"/>
      <protection/>
    </xf>
    <xf numFmtId="0" fontId="4" fillId="0" borderId="0" xfId="94" applyFont="1" applyFill="1" applyAlignment="1">
      <alignment horizontal="left" vertical="center" wrapText="1"/>
      <protection/>
    </xf>
    <xf numFmtId="180" fontId="4" fillId="0" borderId="12" xfId="90" applyNumberFormat="1" applyFont="1" applyFill="1" applyBorder="1" applyAlignment="1">
      <alignment horizontal="center" vertical="center" wrapText="1"/>
      <protection/>
    </xf>
    <xf numFmtId="180" fontId="3" fillId="0" borderId="12" xfId="0" applyNumberFormat="1" applyFont="1" applyFill="1" applyBorder="1" applyAlignment="1">
      <alignment vertical="center" wrapText="1"/>
    </xf>
    <xf numFmtId="180" fontId="3" fillId="0" borderId="12" xfId="90" applyNumberFormat="1" applyFont="1" applyFill="1" applyBorder="1" applyAlignment="1">
      <alignment horizontal="center" vertical="center" wrapText="1"/>
      <protection/>
    </xf>
    <xf numFmtId="180" fontId="3" fillId="0" borderId="12" xfId="90" applyNumberFormat="1" applyFont="1" applyFill="1" applyBorder="1" applyAlignment="1">
      <alignment horizontal="left" vertical="center" wrapText="1"/>
      <protection/>
    </xf>
    <xf numFmtId="183" fontId="3" fillId="0" borderId="12" xfId="90" applyNumberFormat="1" applyFont="1" applyFill="1" applyBorder="1" applyAlignment="1">
      <alignment horizontal="right" vertical="center" wrapText="1"/>
      <protection/>
    </xf>
    <xf numFmtId="0" fontId="4" fillId="0" borderId="12" xfId="90" applyFont="1" applyFill="1" applyBorder="1" applyAlignment="1">
      <alignment horizontal="left" vertical="center" wrapText="1"/>
      <protection/>
    </xf>
    <xf numFmtId="183" fontId="4" fillId="0" borderId="12" xfId="0" applyNumberFormat="1" applyFont="1" applyFill="1" applyBorder="1" applyAlignment="1">
      <alignment horizontal="left" vertical="center" wrapText="1"/>
    </xf>
    <xf numFmtId="0" fontId="4" fillId="0" borderId="12" xfId="90" applyFont="1" applyFill="1" applyBorder="1" applyAlignment="1">
      <alignment horizontal="center" vertical="center" wrapText="1"/>
      <protection/>
    </xf>
    <xf numFmtId="183" fontId="4" fillId="0" borderId="12" xfId="90" applyNumberFormat="1" applyFont="1" applyFill="1" applyBorder="1" applyAlignment="1">
      <alignment horizontal="right" vertical="center" wrapText="1"/>
      <protection/>
    </xf>
    <xf numFmtId="2" fontId="4" fillId="0" borderId="12" xfId="95" applyNumberFormat="1" applyFont="1" applyFill="1" applyBorder="1" applyAlignment="1">
      <alignment horizontal="right" vertical="center" wrapText="1"/>
      <protection/>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180" fontId="4" fillId="0" borderId="12" xfId="0" applyNumberFormat="1" applyFont="1" applyFill="1" applyBorder="1" applyAlignment="1">
      <alignment horizontal="right" vertical="center" wrapText="1"/>
    </xf>
    <xf numFmtId="0" fontId="3" fillId="0" borderId="12" xfId="90" applyFont="1" applyFill="1" applyBorder="1" applyAlignment="1">
      <alignment horizontal="left" vertical="center" wrapText="1"/>
      <protection/>
    </xf>
    <xf numFmtId="180" fontId="4" fillId="0" borderId="12" xfId="70" applyNumberFormat="1" applyFont="1" applyFill="1" applyBorder="1" applyAlignment="1">
      <alignment horizontal="left" vertical="center" wrapText="1"/>
      <protection/>
    </xf>
    <xf numFmtId="0" fontId="4" fillId="0" borderId="12" xfId="90" applyFont="1" applyFill="1" applyBorder="1" applyAlignment="1">
      <alignment horizontal="right" vertical="center" wrapText="1"/>
      <protection/>
    </xf>
    <xf numFmtId="2" fontId="4" fillId="0" borderId="12" xfId="90" applyNumberFormat="1" applyFont="1" applyFill="1" applyBorder="1" applyAlignment="1">
      <alignment horizontal="right" vertical="center" wrapText="1"/>
      <protection/>
    </xf>
    <xf numFmtId="180" fontId="4" fillId="0" borderId="12" xfId="90" applyNumberFormat="1" applyFont="1" applyFill="1" applyBorder="1" applyAlignment="1">
      <alignment horizontal="left" vertical="center" wrapText="1"/>
      <protection/>
    </xf>
    <xf numFmtId="0" fontId="3" fillId="0" borderId="12" xfId="90" applyFont="1" applyFill="1" applyBorder="1" applyAlignment="1">
      <alignment horizontal="center" vertical="center" wrapText="1"/>
      <protection/>
    </xf>
    <xf numFmtId="0" fontId="3" fillId="0" borderId="12" xfId="95" applyFont="1" applyFill="1" applyBorder="1" applyAlignment="1">
      <alignment horizontal="left" vertical="center" wrapText="1"/>
      <protection/>
    </xf>
    <xf numFmtId="2" fontId="3" fillId="0" borderId="12" xfId="95" applyNumberFormat="1" applyFont="1" applyFill="1" applyBorder="1" applyAlignment="1">
      <alignment horizontal="right" vertical="center" wrapText="1"/>
      <protection/>
    </xf>
    <xf numFmtId="2" fontId="3" fillId="0" borderId="12" xfId="95" applyNumberFormat="1" applyFont="1" applyFill="1" applyBorder="1" applyAlignment="1">
      <alignment horizontal="left" vertical="center" wrapText="1"/>
      <protection/>
    </xf>
    <xf numFmtId="39" fontId="4" fillId="0" borderId="12" xfId="90" applyNumberFormat="1" applyFont="1" applyFill="1" applyBorder="1" applyAlignment="1">
      <alignment horizontal="right" vertical="center" wrapText="1"/>
      <protection/>
    </xf>
    <xf numFmtId="0" fontId="3" fillId="0" borderId="12" xfId="90" applyFont="1" applyFill="1" applyBorder="1" applyAlignment="1">
      <alignment vertical="center" wrapText="1"/>
      <protection/>
    </xf>
    <xf numFmtId="0" fontId="4" fillId="0" borderId="0" xfId="90" applyFont="1" applyFill="1" applyAlignment="1">
      <alignment horizontal="left" vertical="center" wrapText="1"/>
      <protection/>
    </xf>
    <xf numFmtId="0" fontId="4" fillId="0" borderId="0" xfId="90" applyFont="1" applyFill="1" applyAlignment="1">
      <alignment horizontal="center" vertical="center"/>
      <protection/>
    </xf>
    <xf numFmtId="0" fontId="12" fillId="0" borderId="0" xfId="90" applyFont="1" applyFill="1" applyAlignment="1">
      <alignment horizontal="center" vertical="center"/>
      <protection/>
    </xf>
    <xf numFmtId="180" fontId="3" fillId="0" borderId="12" xfId="0" applyNumberFormat="1" applyFont="1" applyFill="1" applyBorder="1" applyAlignment="1">
      <alignment horizontal="left" vertical="center" wrapText="1"/>
    </xf>
    <xf numFmtId="2" fontId="3" fillId="0" borderId="12" xfId="0" applyNumberFormat="1" applyFont="1" applyFill="1" applyBorder="1" applyAlignment="1">
      <alignment horizontal="right" vertical="center" wrapText="1"/>
    </xf>
    <xf numFmtId="2" fontId="3" fillId="0" borderId="1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9" fontId="4" fillId="0" borderId="12" xfId="143" applyNumberFormat="1" applyFont="1" applyFill="1" applyBorder="1" applyAlignment="1">
      <alignment horizontal="left" vertical="center" wrapText="1"/>
      <protection/>
    </xf>
    <xf numFmtId="171" fontId="4" fillId="0" borderId="12" xfId="143" applyNumberFormat="1" applyFont="1" applyFill="1" applyBorder="1" applyAlignment="1" applyProtection="1">
      <alignment horizontal="left" vertical="center" wrapText="1"/>
      <protection hidden="1"/>
    </xf>
    <xf numFmtId="0" fontId="3" fillId="0" borderId="12" xfId="0" applyFont="1" applyFill="1" applyBorder="1" applyAlignment="1">
      <alignment horizontal="center" vertical="center" wrapText="1"/>
    </xf>
    <xf numFmtId="49" fontId="3" fillId="0" borderId="12" xfId="143" applyNumberFormat="1" applyFont="1" applyFill="1" applyBorder="1" applyAlignment="1">
      <alignment horizontal="left" vertical="center" wrapText="1"/>
      <protection/>
    </xf>
    <xf numFmtId="0" fontId="4" fillId="0" borderId="12" xfId="143" applyNumberFormat="1" applyFont="1" applyFill="1" applyBorder="1" applyAlignment="1">
      <alignment horizontal="left" vertical="center" wrapText="1"/>
      <protection/>
    </xf>
    <xf numFmtId="0" fontId="3" fillId="0" borderId="12" xfId="143" applyNumberFormat="1" applyFont="1" applyFill="1" applyBorder="1" applyAlignment="1">
      <alignment horizontal="left" vertical="center" wrapText="1"/>
      <protection/>
    </xf>
    <xf numFmtId="0" fontId="4" fillId="0" borderId="12" xfId="143" applyNumberFormat="1" applyFont="1" applyFill="1" applyBorder="1" applyAlignment="1">
      <alignment horizontal="left" vertical="center" wrapText="1" shrinkToFit="1"/>
      <protection/>
    </xf>
    <xf numFmtId="180" fontId="4" fillId="0" borderId="12" xfId="143" applyNumberFormat="1" applyFont="1" applyFill="1" applyBorder="1" applyAlignment="1">
      <alignment horizontal="left" vertical="center" wrapText="1"/>
      <protection/>
    </xf>
    <xf numFmtId="171" fontId="4" fillId="0" borderId="12" xfId="143" applyNumberFormat="1" applyFont="1" applyFill="1" applyBorder="1" applyAlignment="1" applyProtection="1">
      <alignment horizontal="left" vertical="center" wrapText="1"/>
      <protection locked="0"/>
    </xf>
    <xf numFmtId="0" fontId="3" fillId="0" borderId="16" xfId="0" applyFont="1" applyFill="1" applyBorder="1" applyAlignment="1">
      <alignment horizontal="left" vertical="center" wrapText="1"/>
    </xf>
    <xf numFmtId="0" fontId="4" fillId="0" borderId="12" xfId="43" applyNumberFormat="1" applyFont="1" applyFill="1" applyBorder="1" applyAlignment="1">
      <alignment horizontal="left" vertical="center" wrapText="1"/>
    </xf>
    <xf numFmtId="0" fontId="3" fillId="0" borderId="12" xfId="43" applyNumberFormat="1" applyFont="1" applyFill="1" applyBorder="1" applyAlignment="1">
      <alignment horizontal="left" vertical="center" wrapText="1"/>
    </xf>
    <xf numFmtId="3" fontId="4" fillId="0" borderId="12" xfId="143" applyNumberFormat="1" applyFont="1" applyFill="1" applyBorder="1" applyAlignment="1">
      <alignment horizontal="left" vertical="center" wrapText="1"/>
      <protection/>
    </xf>
    <xf numFmtId="0" fontId="4" fillId="0" borderId="12" xfId="156" applyFont="1" applyFill="1" applyBorder="1" applyAlignment="1">
      <alignment horizontal="left" vertical="center" wrapText="1"/>
      <protection/>
    </xf>
    <xf numFmtId="0" fontId="3" fillId="0" borderId="12" xfId="156" applyFont="1" applyFill="1" applyBorder="1" applyAlignment="1">
      <alignment horizontal="left" vertical="center" wrapText="1"/>
      <protection/>
    </xf>
    <xf numFmtId="0" fontId="4" fillId="0" borderId="12" xfId="94" applyFont="1" applyFill="1" applyBorder="1" applyAlignment="1">
      <alignment horizontal="left" vertical="center" wrapText="1"/>
      <protection/>
    </xf>
    <xf numFmtId="0" fontId="4" fillId="0" borderId="12" xfId="43" applyNumberFormat="1" applyFont="1" applyFill="1" applyBorder="1" applyAlignment="1">
      <alignment horizontal="left" vertical="center" wrapText="1" shrinkToFit="1"/>
    </xf>
    <xf numFmtId="0" fontId="3" fillId="0" borderId="0" xfId="90" applyFont="1" applyFill="1" applyAlignment="1">
      <alignment horizontal="left" vertical="center" wrapText="1"/>
      <protection/>
    </xf>
    <xf numFmtId="180" fontId="12" fillId="0" borderId="12" xfId="73" applyNumberFormat="1" applyFont="1" applyFill="1" applyBorder="1" applyAlignment="1">
      <alignment horizontal="center" vertical="center" wrapText="1"/>
      <protection/>
    </xf>
    <xf numFmtId="180" fontId="3" fillId="0" borderId="12" xfId="68" applyNumberFormat="1" applyFont="1" applyFill="1" applyBorder="1" applyAlignment="1">
      <alignment horizontal="center" vertical="center" wrapText="1"/>
      <protection/>
    </xf>
    <xf numFmtId="2" fontId="3" fillId="0" borderId="12" xfId="68" applyNumberFormat="1" applyFont="1" applyFill="1" applyBorder="1" applyAlignment="1">
      <alignment horizontal="right" vertical="center" wrapText="1"/>
      <protection/>
    </xf>
    <xf numFmtId="180" fontId="3" fillId="0" borderId="12" xfId="68" applyNumberFormat="1" applyFont="1" applyFill="1" applyBorder="1" applyAlignment="1">
      <alignment horizontal="left" vertical="center" wrapText="1"/>
      <protection/>
    </xf>
    <xf numFmtId="4" fontId="4" fillId="0" borderId="12" xfId="70" applyNumberFormat="1" applyFont="1" applyFill="1" applyBorder="1" applyAlignment="1">
      <alignment vertical="center" wrapText="1"/>
      <protection/>
    </xf>
    <xf numFmtId="183" fontId="4" fillId="0" borderId="12" xfId="101" applyNumberFormat="1" applyFont="1" applyFill="1" applyBorder="1" applyAlignment="1">
      <alignment vertical="center" wrapText="1"/>
      <protection/>
    </xf>
    <xf numFmtId="183" fontId="4" fillId="0" borderId="12" xfId="94" applyNumberFormat="1" applyFont="1" applyFill="1" applyBorder="1" applyAlignment="1">
      <alignment vertical="center" wrapText="1"/>
      <protection/>
    </xf>
    <xf numFmtId="180" fontId="4" fillId="0" borderId="12" xfId="93" applyNumberFormat="1" applyFont="1" applyFill="1" applyBorder="1" applyAlignment="1">
      <alignment horizontal="left" vertical="center" wrapText="1"/>
      <protection/>
    </xf>
    <xf numFmtId="183" fontId="4" fillId="0" borderId="12" xfId="73" applyNumberFormat="1" applyFont="1" applyFill="1" applyBorder="1" applyAlignment="1">
      <alignment horizontal="right" vertical="center" wrapText="1"/>
      <protection/>
    </xf>
    <xf numFmtId="183" fontId="4" fillId="0" borderId="12" xfId="101" applyNumberFormat="1" applyFont="1" applyFill="1" applyBorder="1" applyAlignment="1">
      <alignment horizontal="right" vertical="center" wrapText="1"/>
      <protection/>
    </xf>
    <xf numFmtId="4" fontId="4" fillId="0" borderId="12" xfId="94" applyNumberFormat="1" applyFont="1" applyFill="1" applyBorder="1" applyAlignment="1">
      <alignment horizontal="left" vertical="center" wrapText="1"/>
      <protection/>
    </xf>
    <xf numFmtId="4" fontId="4" fillId="0" borderId="12" xfId="94" applyNumberFormat="1" applyFont="1" applyFill="1" applyBorder="1" applyAlignment="1">
      <alignment vertical="center" wrapText="1"/>
      <protection/>
    </xf>
    <xf numFmtId="180" fontId="4" fillId="0" borderId="12" xfId="94" applyNumberFormat="1" applyFont="1" applyFill="1" applyBorder="1" applyAlignment="1">
      <alignment horizontal="left" vertical="center" wrapText="1"/>
      <protection/>
    </xf>
    <xf numFmtId="0" fontId="3" fillId="0" borderId="12" xfId="90" applyFont="1" applyFill="1" applyBorder="1" applyAlignment="1">
      <alignment horizontal="center" vertical="center"/>
      <protection/>
    </xf>
    <xf numFmtId="2" fontId="3" fillId="0" borderId="12" xfId="93" applyNumberFormat="1" applyFont="1" applyFill="1" applyBorder="1" applyAlignment="1">
      <alignment horizontal="right" vertical="center" wrapText="1"/>
      <protection/>
    </xf>
    <xf numFmtId="180" fontId="3" fillId="0" borderId="12" xfId="93" applyNumberFormat="1" applyFont="1" applyFill="1" applyBorder="1" applyAlignment="1">
      <alignment horizontal="left" vertical="center" wrapText="1"/>
      <protection/>
    </xf>
    <xf numFmtId="183" fontId="3" fillId="0" borderId="12" xfId="93" applyNumberFormat="1" applyFont="1" applyFill="1" applyBorder="1" applyAlignment="1">
      <alignment horizontal="right" vertical="center" wrapText="1"/>
      <protection/>
    </xf>
    <xf numFmtId="183" fontId="3" fillId="0" borderId="12" xfId="93" applyNumberFormat="1" applyFont="1" applyFill="1" applyBorder="1" applyAlignment="1">
      <alignment horizontal="center" vertical="center" wrapText="1"/>
      <protection/>
    </xf>
    <xf numFmtId="183" fontId="4" fillId="0" borderId="12" xfId="93" applyNumberFormat="1" applyFont="1" applyFill="1" applyBorder="1" applyAlignment="1">
      <alignment horizontal="right" vertical="center" wrapText="1"/>
      <protection/>
    </xf>
    <xf numFmtId="188" fontId="4" fillId="0" borderId="12" xfId="93" applyNumberFormat="1" applyFont="1" applyFill="1" applyBorder="1" applyAlignment="1">
      <alignment horizontal="right" vertical="center" wrapText="1"/>
      <protection/>
    </xf>
    <xf numFmtId="180" fontId="4" fillId="0" borderId="12" xfId="93" applyNumberFormat="1" applyFont="1" applyFill="1" applyBorder="1" applyAlignment="1">
      <alignment vertical="center" wrapText="1"/>
      <protection/>
    </xf>
    <xf numFmtId="2" fontId="4" fillId="0" borderId="12" xfId="68" applyNumberFormat="1" applyFont="1" applyFill="1" applyBorder="1" applyAlignment="1">
      <alignment horizontal="right" vertical="center" wrapText="1"/>
      <protection/>
    </xf>
    <xf numFmtId="183" fontId="4" fillId="0" borderId="12" xfId="94" applyNumberFormat="1" applyFont="1" applyFill="1" applyBorder="1" applyAlignment="1">
      <alignment horizontal="left" vertical="center" wrapText="1"/>
      <protection/>
    </xf>
    <xf numFmtId="183" fontId="4" fillId="0" borderId="12" xfId="94" applyNumberFormat="1" applyFont="1" applyFill="1" applyBorder="1" applyAlignment="1">
      <alignment horizontal="right" vertical="center" wrapText="1"/>
      <protection/>
    </xf>
    <xf numFmtId="0" fontId="4" fillId="0" borderId="12" xfId="85" applyFont="1" applyFill="1" applyBorder="1" applyAlignment="1">
      <alignment horizontal="left" vertical="center" wrapText="1"/>
      <protection/>
    </xf>
    <xf numFmtId="2" fontId="4" fillId="0" borderId="12" xfId="85" applyNumberFormat="1" applyFont="1" applyFill="1" applyBorder="1" applyAlignment="1">
      <alignment horizontal="right" vertical="center" wrapText="1"/>
      <protection/>
    </xf>
    <xf numFmtId="0" fontId="4" fillId="0" borderId="12" xfId="85" applyFont="1" applyFill="1" applyBorder="1" applyAlignment="1">
      <alignment horizontal="right" vertical="center" wrapText="1"/>
      <protection/>
    </xf>
    <xf numFmtId="186" fontId="4" fillId="0" borderId="12" xfId="85" applyNumberFormat="1" applyFont="1" applyFill="1" applyBorder="1" applyAlignment="1">
      <alignment horizontal="right" vertical="center" wrapText="1"/>
      <protection/>
    </xf>
    <xf numFmtId="0" fontId="4" fillId="0" borderId="12" xfId="85" applyFont="1" applyFill="1" applyBorder="1" applyAlignment="1">
      <alignment vertical="center" wrapText="1"/>
      <protection/>
    </xf>
    <xf numFmtId="180" fontId="4" fillId="0" borderId="12" xfId="93" applyNumberFormat="1" applyFont="1" applyFill="1" applyBorder="1" applyAlignment="1">
      <alignment horizontal="right" vertical="center" wrapText="1"/>
      <protection/>
    </xf>
    <xf numFmtId="2" fontId="3" fillId="0" borderId="12" xfId="93" applyNumberFormat="1" applyFont="1" applyFill="1" applyBorder="1" applyAlignment="1">
      <alignment vertical="center" wrapText="1"/>
      <protection/>
    </xf>
    <xf numFmtId="0" fontId="3" fillId="0" borderId="12" xfId="93" applyFont="1" applyFill="1" applyBorder="1" applyAlignment="1">
      <alignment horizontal="left" vertical="center" wrapText="1"/>
      <protection/>
    </xf>
    <xf numFmtId="183" fontId="3" fillId="0" borderId="12" xfId="93" applyNumberFormat="1" applyFont="1" applyFill="1" applyBorder="1" applyAlignment="1">
      <alignment vertical="center" wrapText="1"/>
      <protection/>
    </xf>
    <xf numFmtId="4" fontId="4" fillId="0" borderId="12" xfId="70" applyNumberFormat="1" applyFont="1" applyFill="1" applyBorder="1" applyAlignment="1">
      <alignment horizontal="left" vertical="center" wrapText="1"/>
      <protection/>
    </xf>
    <xf numFmtId="183" fontId="4" fillId="0" borderId="12" xfId="85" applyNumberFormat="1" applyFont="1" applyFill="1" applyBorder="1" applyAlignment="1">
      <alignment horizontal="right" vertical="center" wrapText="1"/>
      <protection/>
    </xf>
    <xf numFmtId="183" fontId="4" fillId="0" borderId="12" xfId="70" applyNumberFormat="1" applyFont="1" applyFill="1" applyBorder="1" applyAlignment="1">
      <alignment vertical="center" wrapText="1"/>
      <protection/>
    </xf>
    <xf numFmtId="2" fontId="4" fillId="0" borderId="12" xfId="93" applyNumberFormat="1" applyFont="1" applyFill="1" applyBorder="1" applyAlignment="1">
      <alignment horizontal="left" vertical="center" wrapText="1"/>
      <protection/>
    </xf>
    <xf numFmtId="183" fontId="4" fillId="0" borderId="12" xfId="93" applyNumberFormat="1" applyFont="1" applyFill="1" applyBorder="1" applyAlignment="1">
      <alignment vertical="center" wrapText="1"/>
      <protection/>
    </xf>
    <xf numFmtId="4" fontId="4" fillId="0" borderId="12" xfId="85" applyNumberFormat="1" applyFont="1" applyFill="1" applyBorder="1" applyAlignment="1">
      <alignment horizontal="right" vertical="center" wrapText="1"/>
      <protection/>
    </xf>
    <xf numFmtId="180" fontId="4" fillId="0" borderId="12" xfId="85" applyNumberFormat="1" applyFont="1" applyFill="1" applyBorder="1" applyAlignment="1">
      <alignment horizontal="right" vertical="center" wrapText="1"/>
      <protection/>
    </xf>
    <xf numFmtId="183" fontId="4" fillId="0" borderId="12" xfId="93" applyNumberFormat="1" applyFont="1" applyFill="1" applyBorder="1" applyAlignment="1">
      <alignment horizontal="left" vertical="center" wrapText="1"/>
      <protection/>
    </xf>
    <xf numFmtId="183" fontId="3" fillId="0" borderId="12" xfId="73" applyNumberFormat="1" applyFont="1" applyFill="1" applyBorder="1" applyAlignment="1">
      <alignment horizontal="right" vertical="center" wrapText="1"/>
      <protection/>
    </xf>
    <xf numFmtId="183" fontId="3" fillId="0" borderId="12" xfId="73" applyNumberFormat="1" applyFont="1" applyFill="1" applyBorder="1" applyAlignment="1">
      <alignment vertical="center" wrapText="1"/>
      <protection/>
    </xf>
    <xf numFmtId="0" fontId="4" fillId="0" borderId="12" xfId="93" applyFont="1" applyFill="1" applyBorder="1" applyAlignment="1">
      <alignment horizontal="left" vertical="center" wrapText="1"/>
      <protection/>
    </xf>
    <xf numFmtId="183" fontId="3" fillId="0" borderId="12" xfId="94" applyNumberFormat="1" applyFont="1" applyFill="1" applyBorder="1" applyAlignment="1">
      <alignment horizontal="right" vertical="center" wrapText="1"/>
      <protection/>
    </xf>
    <xf numFmtId="183" fontId="3" fillId="0" borderId="12" xfId="94" applyNumberFormat="1" applyFont="1" applyFill="1" applyBorder="1" applyAlignment="1">
      <alignment vertical="center" wrapText="1"/>
      <protection/>
    </xf>
    <xf numFmtId="180" fontId="4" fillId="0" borderId="12" xfId="93" applyNumberFormat="1" applyFont="1" applyFill="1" applyBorder="1" applyAlignment="1">
      <alignment horizontal="center" vertical="center" wrapText="1"/>
      <protection/>
    </xf>
    <xf numFmtId="2" fontId="4" fillId="0" borderId="12" xfId="93" applyNumberFormat="1" applyFont="1" applyFill="1" applyBorder="1" applyAlignment="1">
      <alignment horizontal="right" vertical="center" wrapText="1"/>
      <protection/>
    </xf>
    <xf numFmtId="0" fontId="4" fillId="0" borderId="12" xfId="93" applyFont="1" applyFill="1" applyBorder="1" applyAlignment="1">
      <alignment horizontal="right" vertical="center" wrapText="1"/>
      <protection/>
    </xf>
    <xf numFmtId="0" fontId="4" fillId="0" borderId="12" xfId="93" applyFont="1" applyFill="1" applyBorder="1" applyAlignment="1">
      <alignment vertical="center" wrapText="1"/>
      <protection/>
    </xf>
    <xf numFmtId="0" fontId="3" fillId="0" borderId="12" xfId="85" applyFont="1" applyFill="1" applyBorder="1" applyAlignment="1">
      <alignment horizontal="left" vertical="center" wrapText="1"/>
      <protection/>
    </xf>
    <xf numFmtId="2" fontId="4" fillId="0" borderId="12" xfId="69" applyNumberFormat="1" applyFont="1" applyFill="1" applyBorder="1" applyAlignment="1" quotePrefix="1">
      <alignment horizontal="right" vertical="center" wrapText="1"/>
      <protection/>
    </xf>
    <xf numFmtId="183" fontId="4" fillId="0" borderId="12" xfId="69" applyNumberFormat="1" applyFont="1" applyFill="1" applyBorder="1" applyAlignment="1">
      <alignment vertical="center" wrapText="1"/>
      <protection/>
    </xf>
    <xf numFmtId="2" fontId="3" fillId="0" borderId="12" xfId="90" applyNumberFormat="1" applyFont="1" applyFill="1" applyBorder="1" applyAlignment="1">
      <alignment horizontal="right" vertical="center" wrapText="1"/>
      <protection/>
    </xf>
    <xf numFmtId="183" fontId="4" fillId="0" borderId="12" xfId="0" applyNumberFormat="1" applyFont="1" applyFill="1" applyBorder="1" applyAlignment="1">
      <alignment vertical="center" wrapText="1"/>
    </xf>
    <xf numFmtId="0" fontId="3" fillId="0" borderId="12" xfId="93" applyFont="1" applyFill="1" applyBorder="1" applyAlignment="1">
      <alignment horizontal="right" vertical="center" wrapText="1"/>
      <protection/>
    </xf>
    <xf numFmtId="183" fontId="3" fillId="0" borderId="12" xfId="95" applyNumberFormat="1" applyFont="1" applyFill="1" applyBorder="1" applyAlignment="1">
      <alignment horizontal="right" vertical="center" wrapText="1"/>
      <protection/>
    </xf>
    <xf numFmtId="183" fontId="4" fillId="0" borderId="12" xfId="95" applyNumberFormat="1" applyFont="1" applyFill="1" applyBorder="1" applyAlignment="1">
      <alignment horizontal="right" vertical="center" wrapText="1"/>
      <protection/>
    </xf>
    <xf numFmtId="0" fontId="4" fillId="0" borderId="0" xfId="90" applyFont="1" applyFill="1" applyAlignment="1">
      <alignment horizontal="right" vertical="center"/>
      <protection/>
    </xf>
    <xf numFmtId="0" fontId="10" fillId="0" borderId="0" xfId="90" applyFont="1" applyFill="1" applyAlignment="1">
      <alignment horizontal="center" vertical="center"/>
      <protection/>
    </xf>
    <xf numFmtId="186" fontId="3" fillId="0" borderId="12" xfId="90" applyNumberFormat="1" applyFont="1" applyFill="1" applyBorder="1" applyAlignment="1">
      <alignment vertical="center" wrapText="1"/>
      <protection/>
    </xf>
    <xf numFmtId="186" fontId="3" fillId="0" borderId="12" xfId="90" applyNumberFormat="1" applyFont="1" applyFill="1" applyBorder="1" applyAlignment="1">
      <alignment horizontal="right" vertical="center" wrapText="1"/>
      <protection/>
    </xf>
    <xf numFmtId="0" fontId="4" fillId="0" borderId="12" xfId="90" applyFont="1" applyFill="1" applyBorder="1" applyAlignment="1">
      <alignment vertical="center" wrapText="1"/>
      <protection/>
    </xf>
    <xf numFmtId="2" fontId="4" fillId="0" borderId="12" xfId="68" applyNumberFormat="1" applyFont="1" applyFill="1" applyBorder="1" applyAlignment="1">
      <alignment horizontal="right" vertical="center" wrapText="1"/>
      <protection/>
    </xf>
    <xf numFmtId="0" fontId="4" fillId="0" borderId="12" xfId="68" applyFont="1" applyFill="1" applyBorder="1" applyAlignment="1">
      <alignment vertical="center" wrapText="1"/>
      <protection/>
    </xf>
    <xf numFmtId="183" fontId="3" fillId="0" borderId="12" xfId="0" applyNumberFormat="1" applyFont="1" applyFill="1" applyBorder="1" applyAlignment="1">
      <alignment vertical="center" wrapText="1"/>
    </xf>
    <xf numFmtId="49" fontId="4" fillId="0" borderId="12" xfId="90" applyNumberFormat="1" applyFont="1" applyFill="1" applyBorder="1" applyAlignment="1">
      <alignment vertical="center" wrapText="1"/>
      <protection/>
    </xf>
    <xf numFmtId="0" fontId="4" fillId="0" borderId="12" xfId="70" applyFont="1" applyFill="1" applyBorder="1" applyAlignment="1">
      <alignment vertical="center" wrapText="1"/>
      <protection/>
    </xf>
    <xf numFmtId="2" fontId="3" fillId="0" borderId="12" xfId="68" applyNumberFormat="1" applyFont="1" applyFill="1" applyBorder="1" applyAlignment="1">
      <alignment horizontal="right" vertical="center" wrapText="1"/>
      <protection/>
    </xf>
    <xf numFmtId="180" fontId="4" fillId="0" borderId="12" xfId="0" applyNumberFormat="1" applyFont="1" applyFill="1" applyBorder="1" applyAlignment="1">
      <alignment vertical="center" wrapText="1"/>
    </xf>
    <xf numFmtId="2" fontId="3" fillId="0" borderId="12" xfId="93" applyNumberFormat="1" applyFont="1" applyFill="1" applyBorder="1" applyAlignment="1">
      <alignment vertical="center" wrapText="1"/>
      <protection/>
    </xf>
    <xf numFmtId="0" fontId="3" fillId="0" borderId="12" xfId="93" applyFont="1" applyFill="1" applyBorder="1" applyAlignment="1">
      <alignment vertical="center" wrapText="1"/>
      <protection/>
    </xf>
    <xf numFmtId="183" fontId="3" fillId="0" borderId="12" xfId="90" applyNumberFormat="1" applyFont="1" applyFill="1" applyBorder="1" applyAlignment="1">
      <alignment vertical="center" wrapText="1"/>
      <protection/>
    </xf>
    <xf numFmtId="183" fontId="3" fillId="0" borderId="12" xfId="95" applyNumberFormat="1" applyFont="1" applyFill="1" applyBorder="1" applyAlignment="1">
      <alignment vertical="center" wrapText="1"/>
      <protection/>
    </xf>
    <xf numFmtId="180" fontId="4" fillId="0" borderId="12" xfId="69" applyNumberFormat="1" applyFont="1" applyFill="1" applyBorder="1" applyAlignment="1">
      <alignment horizontal="left" vertical="center" wrapText="1"/>
      <protection/>
    </xf>
    <xf numFmtId="183" fontId="4" fillId="0" borderId="12" xfId="69" applyNumberFormat="1" applyFont="1" applyFill="1" applyBorder="1" applyAlignment="1">
      <alignment vertical="center" wrapText="1"/>
      <protection/>
    </xf>
    <xf numFmtId="49" fontId="4" fillId="0" borderId="12" xfId="90" applyNumberFormat="1" applyFont="1" applyFill="1" applyBorder="1" applyAlignment="1">
      <alignment horizontal="left" vertical="center" wrapText="1"/>
      <protection/>
    </xf>
    <xf numFmtId="2" fontId="3" fillId="0" borderId="12" xfId="95" applyNumberFormat="1" applyFont="1" applyFill="1" applyBorder="1" applyAlignment="1">
      <alignment vertical="center" wrapText="1"/>
      <protection/>
    </xf>
    <xf numFmtId="2" fontId="4" fillId="0" borderId="12" xfId="90" applyNumberFormat="1" applyFont="1" applyFill="1" applyBorder="1" applyAlignment="1">
      <alignment vertical="center" wrapText="1"/>
      <protection/>
    </xf>
    <xf numFmtId="0" fontId="4" fillId="0" borderId="12" xfId="95" applyFont="1" applyFill="1" applyBorder="1" applyAlignment="1">
      <alignment horizontal="left" vertical="center" wrapText="1"/>
      <protection/>
    </xf>
    <xf numFmtId="0" fontId="4" fillId="0" borderId="12" xfId="95" applyFont="1" applyFill="1" applyBorder="1" applyAlignment="1">
      <alignment vertical="center" wrapText="1"/>
      <protection/>
    </xf>
    <xf numFmtId="0" fontId="4" fillId="0" borderId="12" xfId="0" applyFont="1" applyFill="1" applyBorder="1" applyAlignment="1">
      <alignment horizontal="center" vertical="center" wrapText="1"/>
    </xf>
    <xf numFmtId="1" fontId="4" fillId="0" borderId="12" xfId="90" applyNumberFormat="1" applyFont="1" applyFill="1" applyBorder="1" applyAlignment="1">
      <alignment horizontal="left" vertical="center" wrapText="1"/>
      <protection/>
    </xf>
    <xf numFmtId="1" fontId="4" fillId="0" borderId="12" xfId="90" applyNumberFormat="1" applyFont="1" applyFill="1" applyBorder="1" applyAlignment="1">
      <alignment horizontal="center" vertical="center" wrapText="1"/>
      <protection/>
    </xf>
    <xf numFmtId="4" fontId="4" fillId="0" borderId="12" xfId="90" applyNumberFormat="1" applyFont="1" applyFill="1" applyBorder="1" applyAlignment="1">
      <alignment horizontal="right" vertical="center" wrapText="1"/>
      <protection/>
    </xf>
    <xf numFmtId="0" fontId="4" fillId="0" borderId="0" xfId="90" applyFont="1" applyFill="1" applyAlignment="1">
      <alignment horizontal="left" vertical="center"/>
      <protection/>
    </xf>
    <xf numFmtId="0" fontId="3" fillId="0" borderId="0" xfId="90" applyFont="1" applyFill="1" applyAlignment="1">
      <alignment horizontal="right" vertical="center"/>
      <protection/>
    </xf>
    <xf numFmtId="0" fontId="4" fillId="0" borderId="0" xfId="90" applyFont="1" applyFill="1" applyAlignment="1">
      <alignment vertical="center"/>
      <protection/>
    </xf>
    <xf numFmtId="0" fontId="4" fillId="0" borderId="0" xfId="90" applyFont="1" applyFill="1" applyAlignment="1">
      <alignment horizontal="right" vertical="center"/>
      <protection/>
    </xf>
    <xf numFmtId="180" fontId="3" fillId="0" borderId="12" xfId="0" applyNumberFormat="1" applyFont="1" applyFill="1" applyBorder="1" applyAlignment="1">
      <alignment vertical="center" wrapText="1"/>
    </xf>
    <xf numFmtId="0" fontId="4" fillId="0" borderId="12" xfId="0" applyFont="1" applyFill="1" applyBorder="1" applyAlignment="1" applyProtection="1">
      <alignment horizontal="left" vertical="center" wrapText="1"/>
      <protection hidden="1"/>
    </xf>
    <xf numFmtId="183" fontId="3" fillId="0" borderId="12" xfId="0" applyNumberFormat="1" applyFont="1" applyFill="1" applyBorder="1" applyAlignment="1">
      <alignment horizontal="left" vertical="center" wrapText="1"/>
    </xf>
    <xf numFmtId="2" fontId="4" fillId="0" borderId="12" xfId="0" applyNumberFormat="1" applyFont="1" applyFill="1" applyBorder="1" applyAlignment="1">
      <alignment horizontal="left" vertical="center" wrapText="1"/>
    </xf>
    <xf numFmtId="0" fontId="9" fillId="0" borderId="0" xfId="90" applyFont="1" applyFill="1" applyBorder="1" applyAlignment="1">
      <alignment horizontal="center" vertical="center" wrapText="1"/>
      <protection/>
    </xf>
    <xf numFmtId="2" fontId="3" fillId="0" borderId="12" xfId="90" applyNumberFormat="1" applyFont="1" applyFill="1" applyBorder="1" applyAlignment="1">
      <alignment horizontal="center" vertical="center" wrapText="1"/>
      <protection/>
    </xf>
    <xf numFmtId="0" fontId="3" fillId="0" borderId="12" xfId="90" applyFont="1" applyFill="1" applyBorder="1" applyAlignment="1">
      <alignment horizontal="left" vertical="center"/>
      <protection/>
    </xf>
    <xf numFmtId="2" fontId="3" fillId="0" borderId="12" xfId="90" applyNumberFormat="1" applyFont="1" applyFill="1" applyBorder="1" applyAlignment="1">
      <alignment horizontal="center" vertical="center"/>
      <protection/>
    </xf>
    <xf numFmtId="180" fontId="12" fillId="0" borderId="12" xfId="0" applyNumberFormat="1" applyFont="1" applyFill="1" applyBorder="1" applyAlignment="1">
      <alignment horizontal="center" vertical="center" wrapText="1"/>
    </xf>
    <xf numFmtId="183" fontId="12" fillId="0" borderId="12" xfId="0" applyNumberFormat="1" applyFont="1" applyFill="1" applyBorder="1" applyAlignment="1">
      <alignment horizontal="center" vertical="center" wrapText="1"/>
    </xf>
    <xf numFmtId="180" fontId="12" fillId="0" borderId="12" xfId="0" applyNumberFormat="1" applyFont="1" applyFill="1" applyBorder="1" applyAlignment="1">
      <alignment vertical="center" wrapText="1"/>
    </xf>
    <xf numFmtId="183" fontId="3" fillId="0" borderId="12" xfId="70" applyNumberFormat="1" applyFont="1" applyFill="1" applyBorder="1" applyAlignment="1">
      <alignment horizontal="left" vertical="center" wrapText="1"/>
      <protection/>
    </xf>
    <xf numFmtId="183" fontId="4" fillId="0" borderId="12" xfId="70" applyNumberFormat="1" applyFont="1" applyFill="1" applyBorder="1" applyAlignment="1">
      <alignment horizontal="left" vertical="center" wrapText="1"/>
      <protection/>
    </xf>
    <xf numFmtId="2" fontId="3" fillId="0" borderId="12" xfId="0" applyNumberFormat="1" applyFont="1" applyFill="1" applyBorder="1" applyAlignment="1">
      <alignment horizontal="center" vertical="center" wrapText="1"/>
    </xf>
    <xf numFmtId="171" fontId="12" fillId="0" borderId="0" xfId="46" applyFont="1" applyFill="1" applyAlignment="1">
      <alignment horizontal="center" vertical="center"/>
    </xf>
    <xf numFmtId="37" fontId="3" fillId="0" borderId="12" xfId="41" applyNumberFormat="1" applyFont="1" applyFill="1" applyBorder="1" applyAlignment="1">
      <alignment horizontal="center" vertical="center"/>
    </xf>
    <xf numFmtId="39" fontId="3" fillId="0" borderId="12" xfId="41" applyNumberFormat="1" applyFont="1" applyFill="1" applyBorder="1" applyAlignment="1">
      <alignment horizontal="center" vertical="center"/>
    </xf>
    <xf numFmtId="39" fontId="4" fillId="0" borderId="13" xfId="41" applyNumberFormat="1" applyFont="1" applyFill="1" applyBorder="1" applyAlignment="1">
      <alignment horizontal="center" vertical="center" wrapText="1"/>
    </xf>
    <xf numFmtId="37" fontId="4" fillId="0" borderId="14" xfId="41" applyNumberFormat="1" applyFont="1" applyFill="1" applyBorder="1" applyAlignment="1">
      <alignment horizontal="center" vertical="center" wrapText="1"/>
    </xf>
    <xf numFmtId="39" fontId="4" fillId="0" borderId="14" xfId="41" applyNumberFormat="1" applyFont="1" applyFill="1" applyBorder="1" applyAlignment="1">
      <alignment horizontal="center" vertical="center" wrapText="1"/>
    </xf>
    <xf numFmtId="37" fontId="4" fillId="0" borderId="15" xfId="41" applyNumberFormat="1" applyFont="1" applyFill="1" applyBorder="1" applyAlignment="1">
      <alignment horizontal="center" vertical="center" wrapText="1"/>
    </xf>
    <xf numFmtId="39" fontId="4" fillId="0" borderId="15" xfId="41" applyNumberFormat="1" applyFont="1" applyFill="1" applyBorder="1" applyAlignment="1">
      <alignment horizontal="center" vertical="center" wrapText="1"/>
    </xf>
    <xf numFmtId="37" fontId="4" fillId="0" borderId="13" xfId="41" applyNumberFormat="1" applyFont="1" applyFill="1" applyBorder="1" applyAlignment="1">
      <alignment horizontal="center" vertical="center"/>
    </xf>
    <xf numFmtId="37" fontId="4" fillId="0" borderId="14" xfId="41" applyNumberFormat="1" applyFont="1" applyFill="1" applyBorder="1" applyAlignment="1">
      <alignment horizontal="center" vertical="center"/>
    </xf>
    <xf numFmtId="39" fontId="4" fillId="0" borderId="14" xfId="41" applyNumberFormat="1" applyFont="1" applyFill="1" applyBorder="1" applyAlignment="1">
      <alignment horizontal="center" vertical="center"/>
    </xf>
    <xf numFmtId="39" fontId="4" fillId="0" borderId="15" xfId="41" applyNumberFormat="1" applyFont="1" applyFill="1" applyBorder="1" applyAlignment="1">
      <alignment horizontal="center" vertical="center"/>
    </xf>
    <xf numFmtId="39" fontId="4" fillId="0" borderId="13" xfId="41" applyNumberFormat="1" applyFont="1" applyFill="1" applyBorder="1" applyAlignment="1">
      <alignment horizontal="center" vertical="center"/>
    </xf>
    <xf numFmtId="0" fontId="4" fillId="0" borderId="12" xfId="98" applyFont="1" applyFill="1" applyBorder="1" applyAlignment="1">
      <alignment horizontal="left" vertical="center" wrapText="1"/>
      <protection/>
    </xf>
    <xf numFmtId="0" fontId="4" fillId="0" borderId="12" xfId="131" applyFont="1" applyFill="1" applyBorder="1" applyAlignment="1">
      <alignment vertical="center" wrapText="1"/>
      <protection/>
    </xf>
    <xf numFmtId="0" fontId="4" fillId="0" borderId="12" xfId="131" applyFont="1" applyFill="1" applyBorder="1" applyAlignment="1">
      <alignment horizontal="left" vertical="center" wrapText="1"/>
      <protection/>
    </xf>
    <xf numFmtId="2" fontId="4" fillId="0" borderId="12" xfId="131" applyNumberFormat="1" applyFont="1" applyFill="1" applyBorder="1" applyAlignment="1">
      <alignment horizontal="right" vertical="center" wrapText="1"/>
      <protection/>
    </xf>
    <xf numFmtId="2" fontId="4" fillId="0" borderId="12" xfId="131" applyNumberFormat="1" applyFont="1" applyFill="1" applyBorder="1" applyAlignment="1">
      <alignment vertical="center" wrapText="1"/>
      <protection/>
    </xf>
    <xf numFmtId="0" fontId="10" fillId="0" borderId="0" xfId="94" applyFont="1" applyFill="1" applyAlignment="1">
      <alignment horizontal="center" vertical="center" wrapText="1"/>
      <protection/>
    </xf>
    <xf numFmtId="0" fontId="8" fillId="0" borderId="0" xfId="94" applyFont="1" applyFill="1" applyAlignment="1">
      <alignment horizontal="center" vertical="center" wrapText="1"/>
      <protection/>
    </xf>
    <xf numFmtId="0" fontId="3" fillId="0" borderId="0" xfId="94" applyFont="1" applyFill="1" applyAlignment="1">
      <alignment horizontal="center" vertical="center" wrapText="1"/>
      <protection/>
    </xf>
    <xf numFmtId="0" fontId="12" fillId="0" borderId="0" xfId="94" applyFont="1" applyFill="1" applyAlignment="1">
      <alignment horizontal="center" vertical="center" wrapText="1"/>
      <protection/>
    </xf>
    <xf numFmtId="0" fontId="10" fillId="0" borderId="0" xfId="94" applyFont="1" applyFill="1" applyAlignment="1">
      <alignment horizontal="center" vertical="center"/>
      <protection/>
    </xf>
    <xf numFmtId="0" fontId="8" fillId="0" borderId="0" xfId="94" applyFont="1" applyFill="1" applyAlignment="1">
      <alignment horizontal="center" vertical="center"/>
      <protection/>
    </xf>
    <xf numFmtId="0" fontId="3" fillId="0" borderId="0" xfId="94" applyFont="1" applyFill="1" applyAlignment="1">
      <alignment horizontal="center" vertical="center"/>
      <protection/>
    </xf>
    <xf numFmtId="2" fontId="4" fillId="0" borderId="12" xfId="71" applyNumberFormat="1" applyFont="1" applyFill="1" applyBorder="1" applyAlignment="1">
      <alignment horizontal="left" vertical="center" wrapText="1"/>
      <protection/>
    </xf>
    <xf numFmtId="0" fontId="4" fillId="0" borderId="12" xfId="122" applyFont="1" applyFill="1" applyBorder="1" applyAlignment="1">
      <alignment horizontal="left" vertical="center" wrapText="1"/>
      <protection/>
    </xf>
    <xf numFmtId="2" fontId="16" fillId="0" borderId="13" xfId="90" applyNumberFormat="1" applyFont="1" applyFill="1" applyBorder="1" applyAlignment="1">
      <alignment horizontal="center" vertical="center" wrapText="1"/>
      <protection/>
    </xf>
    <xf numFmtId="2" fontId="16" fillId="0" borderId="14" xfId="90" applyNumberFormat="1" applyFont="1" applyFill="1" applyBorder="1" applyAlignment="1">
      <alignment horizontal="center" vertical="center" wrapText="1"/>
      <protection/>
    </xf>
    <xf numFmtId="2" fontId="16" fillId="0" borderId="14" xfId="93" applyNumberFormat="1" applyFont="1" applyFill="1" applyBorder="1" applyAlignment="1">
      <alignment horizontal="center" vertical="center" wrapText="1"/>
      <protection/>
    </xf>
    <xf numFmtId="2" fontId="16" fillId="0" borderId="15" xfId="90" applyNumberFormat="1" applyFont="1" applyFill="1" applyBorder="1" applyAlignment="1">
      <alignment horizontal="center" vertical="center" wrapText="1"/>
      <protection/>
    </xf>
    <xf numFmtId="4" fontId="16" fillId="0" borderId="13" xfId="90" applyNumberFormat="1" applyFont="1" applyFill="1" applyBorder="1" applyAlignment="1">
      <alignment horizontal="center" vertical="center" wrapText="1"/>
      <protection/>
    </xf>
    <xf numFmtId="182" fontId="16" fillId="0" borderId="14" xfId="90" applyNumberFormat="1" applyFont="1" applyFill="1" applyBorder="1" applyAlignment="1">
      <alignment horizontal="center" vertical="center" wrapText="1"/>
      <protection/>
    </xf>
    <xf numFmtId="181" fontId="16" fillId="0" borderId="14" xfId="90" applyNumberFormat="1" applyFont="1" applyFill="1" applyBorder="1" applyAlignment="1">
      <alignment horizontal="center" vertical="center" wrapText="1"/>
      <protection/>
    </xf>
    <xf numFmtId="181" fontId="16" fillId="0" borderId="15" xfId="90" applyNumberFormat="1" applyFont="1" applyFill="1" applyBorder="1" applyAlignment="1">
      <alignment horizontal="center" vertical="center" wrapText="1"/>
      <protection/>
    </xf>
    <xf numFmtId="0" fontId="4" fillId="0" borderId="0" xfId="0" applyFont="1" applyFill="1" applyAlignment="1">
      <alignment wrapText="1"/>
    </xf>
    <xf numFmtId="2" fontId="3" fillId="0" borderId="12" xfId="0" applyNumberFormat="1" applyFont="1" applyFill="1" applyBorder="1" applyAlignment="1">
      <alignment vertical="center" wrapText="1"/>
    </xf>
    <xf numFmtId="0" fontId="4" fillId="0" borderId="12" xfId="0" applyFont="1" applyFill="1" applyBorder="1" applyAlignment="1">
      <alignment horizontal="center" vertical="center" wrapText="1" shrinkToFit="1"/>
    </xf>
    <xf numFmtId="4" fontId="4" fillId="0" borderId="12" xfId="94" applyNumberFormat="1" applyFont="1" applyFill="1" applyBorder="1" applyAlignment="1">
      <alignment horizontal="right" vertical="center" wrapText="1"/>
      <protection/>
    </xf>
    <xf numFmtId="0" fontId="3" fillId="0" borderId="12" xfId="0" applyFont="1" applyFill="1" applyBorder="1" applyAlignment="1">
      <alignment horizontal="center" vertical="center" wrapText="1" shrinkToFit="1"/>
    </xf>
    <xf numFmtId="0" fontId="4" fillId="0" borderId="0" xfId="0" applyFont="1" applyFill="1" applyAlignment="1">
      <alignment vertical="center" wrapText="1"/>
    </xf>
    <xf numFmtId="0" fontId="4" fillId="0" borderId="12" xfId="69" applyFont="1" applyFill="1" applyBorder="1" applyAlignment="1">
      <alignment horizontal="right" vertical="center" wrapText="1"/>
      <protection/>
    </xf>
    <xf numFmtId="0" fontId="4" fillId="0" borderId="0" xfId="90" applyFont="1" applyFill="1" applyBorder="1" applyAlignment="1">
      <alignment horizontal="center" vertical="center" wrapText="1"/>
      <protection/>
    </xf>
    <xf numFmtId="0" fontId="4" fillId="0" borderId="0" xfId="90" applyFont="1" applyFill="1" applyBorder="1" applyAlignment="1">
      <alignment horizontal="left" vertical="center" wrapText="1"/>
      <protection/>
    </xf>
    <xf numFmtId="185" fontId="4" fillId="0" borderId="0" xfId="90" applyNumberFormat="1" applyFont="1" applyFill="1" applyBorder="1" applyAlignment="1">
      <alignment horizontal="center" vertical="center" wrapText="1"/>
      <protection/>
    </xf>
    <xf numFmtId="185" fontId="4" fillId="0" borderId="12" xfId="0" applyNumberFormat="1" applyFont="1" applyFill="1" applyBorder="1" applyAlignment="1">
      <alignment horizontal="right" vertical="center" wrapText="1"/>
    </xf>
    <xf numFmtId="0" fontId="4" fillId="0" borderId="12" xfId="70" applyFont="1" applyFill="1" applyBorder="1" applyAlignment="1">
      <alignment horizontal="left" vertical="center" wrapText="1"/>
      <protection/>
    </xf>
    <xf numFmtId="0" fontId="4" fillId="0" borderId="12" xfId="122" applyFont="1" applyFill="1" applyBorder="1" applyAlignment="1">
      <alignment vertical="center" wrapText="1"/>
      <protection/>
    </xf>
    <xf numFmtId="49" fontId="4" fillId="0" borderId="12" xfId="0" applyNumberFormat="1" applyFont="1" applyFill="1" applyBorder="1" applyAlignment="1">
      <alignment horizontal="left" vertical="center" wrapText="1"/>
    </xf>
    <xf numFmtId="0" fontId="3" fillId="0" borderId="0" xfId="90" applyFont="1" applyFill="1" applyAlignment="1">
      <alignment vertical="center" wrapText="1"/>
      <protection/>
    </xf>
    <xf numFmtId="37" fontId="4" fillId="0" borderId="13" xfId="41" applyNumberFormat="1" applyFont="1" applyFill="1" applyBorder="1" applyAlignment="1">
      <alignment horizontal="center" vertical="center" wrapText="1"/>
    </xf>
    <xf numFmtId="2" fontId="4" fillId="0" borderId="13" xfId="90" applyNumberFormat="1" applyFont="1" applyFill="1" applyBorder="1" applyAlignment="1">
      <alignment horizontal="center" vertical="center" wrapText="1"/>
      <protection/>
    </xf>
    <xf numFmtId="2" fontId="4" fillId="0" borderId="14" xfId="90" applyNumberFormat="1" applyFont="1" applyFill="1" applyBorder="1" applyAlignment="1">
      <alignment horizontal="center" vertical="center" wrapText="1"/>
      <protection/>
    </xf>
    <xf numFmtId="2" fontId="4" fillId="0" borderId="15" xfId="90" applyNumberFormat="1" applyFont="1" applyFill="1" applyBorder="1" applyAlignment="1">
      <alignment horizontal="center" vertical="center" wrapText="1"/>
      <protection/>
    </xf>
    <xf numFmtId="49" fontId="3" fillId="0" borderId="12" xfId="93" applyNumberFormat="1" applyFont="1" applyFill="1" applyBorder="1" applyAlignment="1">
      <alignment horizontal="center" vertical="center" wrapText="1"/>
      <protection/>
    </xf>
    <xf numFmtId="2" fontId="4" fillId="0" borderId="12" xfId="0" applyNumberFormat="1" applyFont="1" applyFill="1" applyBorder="1" applyAlignment="1">
      <alignment vertical="center" wrapText="1"/>
    </xf>
    <xf numFmtId="180" fontId="12" fillId="0" borderId="12" xfId="94" applyNumberFormat="1" applyFont="1" applyFill="1" applyBorder="1" applyAlignment="1">
      <alignment horizontal="center" vertical="center" wrapText="1"/>
      <protection/>
    </xf>
    <xf numFmtId="0" fontId="12" fillId="0" borderId="0" xfId="94" applyFont="1" applyFill="1" applyAlignment="1">
      <alignment horizontal="center" vertical="center"/>
      <protection/>
    </xf>
    <xf numFmtId="0" fontId="3" fillId="0" borderId="12" xfId="94" applyFont="1" applyFill="1" applyBorder="1" applyAlignment="1">
      <alignment horizontal="center" vertical="center" wrapText="1"/>
      <protection/>
    </xf>
    <xf numFmtId="4" fontId="3" fillId="0" borderId="12" xfId="94" applyNumberFormat="1" applyFont="1" applyFill="1" applyBorder="1" applyAlignment="1">
      <alignment horizontal="left" vertical="center" wrapText="1"/>
      <protection/>
    </xf>
    <xf numFmtId="4" fontId="3" fillId="0" borderId="12" xfId="94" applyNumberFormat="1" applyFont="1" applyFill="1" applyBorder="1" applyAlignment="1">
      <alignment horizontal="right" vertical="center"/>
      <protection/>
    </xf>
    <xf numFmtId="4" fontId="3" fillId="0" borderId="12" xfId="94" applyNumberFormat="1" applyFont="1" applyFill="1" applyBorder="1" applyAlignment="1">
      <alignment horizontal="center" vertical="center"/>
      <protection/>
    </xf>
    <xf numFmtId="170" fontId="3" fillId="0" borderId="16" xfId="55" applyFont="1" applyFill="1" applyBorder="1" applyAlignment="1">
      <alignment horizontal="center" vertical="center" wrapText="1"/>
    </xf>
    <xf numFmtId="0" fontId="4" fillId="0" borderId="12" xfId="94" applyFont="1" applyFill="1" applyBorder="1" applyAlignment="1">
      <alignment horizontal="center" vertical="center" wrapText="1"/>
      <protection/>
    </xf>
    <xf numFmtId="4" fontId="4" fillId="0" borderId="12" xfId="94" applyNumberFormat="1" applyFont="1" applyFill="1" applyBorder="1" applyAlignment="1">
      <alignment horizontal="right" vertical="center"/>
      <protection/>
    </xf>
    <xf numFmtId="2" fontId="4" fillId="0" borderId="12" xfId="94" applyNumberFormat="1" applyFont="1" applyFill="1" applyBorder="1" applyAlignment="1">
      <alignment horizontal="right" vertical="center" wrapText="1"/>
      <protection/>
    </xf>
    <xf numFmtId="180" fontId="4" fillId="0" borderId="12" xfId="94" applyNumberFormat="1" applyFont="1" applyFill="1" applyBorder="1" applyAlignment="1">
      <alignment vertical="center" wrapText="1"/>
      <protection/>
    </xf>
    <xf numFmtId="170" fontId="4" fillId="0" borderId="16" xfId="55" applyFont="1" applyFill="1" applyBorder="1" applyAlignment="1">
      <alignment horizontal="center" vertical="center" wrapText="1"/>
    </xf>
    <xf numFmtId="4" fontId="3" fillId="0" borderId="12" xfId="94" applyNumberFormat="1" applyFont="1" applyFill="1" applyBorder="1" applyAlignment="1">
      <alignment horizontal="right" vertical="center" wrapText="1"/>
      <protection/>
    </xf>
    <xf numFmtId="4" fontId="4" fillId="0" borderId="12" xfId="94" applyNumberFormat="1" applyFont="1" applyFill="1" applyBorder="1" applyAlignment="1">
      <alignment horizontal="left" vertical="center"/>
      <protection/>
    </xf>
    <xf numFmtId="4" fontId="3" fillId="0" borderId="12" xfId="94" applyNumberFormat="1" applyFont="1" applyFill="1" applyBorder="1" applyAlignment="1">
      <alignment horizontal="left" vertical="center"/>
      <protection/>
    </xf>
    <xf numFmtId="0" fontId="4" fillId="0" borderId="17" xfId="94" applyFont="1" applyFill="1" applyBorder="1" applyAlignment="1">
      <alignment horizontal="center" vertical="center" wrapText="1"/>
      <protection/>
    </xf>
    <xf numFmtId="4" fontId="4" fillId="0" borderId="17" xfId="94" applyNumberFormat="1" applyFont="1" applyFill="1" applyBorder="1" applyAlignment="1">
      <alignment horizontal="left" vertical="center" wrapText="1"/>
      <protection/>
    </xf>
    <xf numFmtId="4" fontId="4" fillId="0" borderId="17" xfId="94" applyNumberFormat="1" applyFont="1" applyFill="1" applyBorder="1" applyAlignment="1">
      <alignment horizontal="right" vertical="center"/>
      <protection/>
    </xf>
    <xf numFmtId="2" fontId="4" fillId="0" borderId="17" xfId="94" applyNumberFormat="1" applyFont="1" applyFill="1" applyBorder="1" applyAlignment="1">
      <alignment horizontal="right" vertical="center" wrapText="1"/>
      <protection/>
    </xf>
    <xf numFmtId="0" fontId="4" fillId="0" borderId="17" xfId="94" applyFont="1" applyFill="1" applyBorder="1" applyAlignment="1">
      <alignment horizontal="left" vertical="center" wrapText="1"/>
      <protection/>
    </xf>
    <xf numFmtId="183" fontId="4" fillId="0" borderId="17" xfId="0" applyNumberFormat="1" applyFont="1" applyFill="1" applyBorder="1" applyAlignment="1">
      <alignment horizontal="right" vertical="center" wrapText="1"/>
    </xf>
    <xf numFmtId="4" fontId="4" fillId="0" borderId="17" xfId="94" applyNumberFormat="1" applyFont="1" applyFill="1" applyBorder="1" applyAlignment="1">
      <alignment horizontal="right" vertical="center" wrapText="1"/>
      <protection/>
    </xf>
    <xf numFmtId="0" fontId="4" fillId="0" borderId="0" xfId="94" applyFont="1" applyFill="1" applyAlignment="1">
      <alignment horizontal="right" vertical="center"/>
      <protection/>
    </xf>
    <xf numFmtId="180" fontId="4" fillId="0" borderId="17" xfId="94" applyNumberFormat="1" applyFont="1" applyFill="1" applyBorder="1" applyAlignment="1">
      <alignment vertical="center" wrapText="1"/>
      <protection/>
    </xf>
    <xf numFmtId="170" fontId="4" fillId="0" borderId="18" xfId="55" applyFont="1" applyFill="1" applyBorder="1" applyAlignment="1">
      <alignment horizontal="center" vertical="center" wrapText="1"/>
    </xf>
    <xf numFmtId="4" fontId="3" fillId="0" borderId="12" xfId="94" applyNumberFormat="1" applyFont="1" applyFill="1" applyBorder="1" applyAlignment="1">
      <alignment horizontal="center" vertical="center" wrapText="1"/>
      <protection/>
    </xf>
    <xf numFmtId="170" fontId="4" fillId="0" borderId="12" xfId="55" applyFont="1" applyFill="1" applyBorder="1" applyAlignment="1">
      <alignment horizontal="center" vertical="center" wrapText="1"/>
    </xf>
    <xf numFmtId="180" fontId="3" fillId="0" borderId="12" xfId="94" applyNumberFormat="1" applyFont="1" applyFill="1" applyBorder="1" applyAlignment="1">
      <alignment horizontal="center" vertical="center" wrapText="1"/>
      <protection/>
    </xf>
    <xf numFmtId="180" fontId="3" fillId="0" borderId="12" xfId="94" applyNumberFormat="1" applyFont="1" applyFill="1" applyBorder="1" applyAlignment="1">
      <alignment horizontal="left" vertical="center" wrapText="1"/>
      <protection/>
    </xf>
    <xf numFmtId="180" fontId="4" fillId="0" borderId="12" xfId="94" applyNumberFormat="1" applyFont="1" applyFill="1" applyBorder="1" applyAlignment="1">
      <alignment horizontal="center" vertical="center" wrapText="1"/>
      <protection/>
    </xf>
    <xf numFmtId="183" fontId="3" fillId="0" borderId="12" xfId="0" applyNumberFormat="1" applyFont="1" applyFill="1" applyBorder="1" applyAlignment="1">
      <alignment horizontal="center" vertical="center" wrapText="1"/>
    </xf>
    <xf numFmtId="183" fontId="4" fillId="0" borderId="12" xfId="0" applyNumberFormat="1" applyFont="1" applyFill="1" applyBorder="1" applyAlignment="1">
      <alignment horizontal="center" vertical="center" wrapText="1"/>
    </xf>
    <xf numFmtId="0" fontId="3" fillId="0" borderId="12" xfId="94" applyFont="1" applyFill="1" applyBorder="1" applyAlignment="1">
      <alignment horizontal="left" vertical="center" wrapText="1"/>
      <protection/>
    </xf>
    <xf numFmtId="186" fontId="4" fillId="0" borderId="12" xfId="0" applyNumberFormat="1" applyFont="1" applyFill="1" applyBorder="1" applyAlignment="1">
      <alignment horizontal="right" vertical="center" wrapText="1"/>
    </xf>
    <xf numFmtId="170" fontId="4" fillId="0" borderId="12" xfId="55" applyFont="1" applyFill="1" applyBorder="1" applyAlignment="1">
      <alignment vertical="center" wrapText="1"/>
    </xf>
    <xf numFmtId="170" fontId="4" fillId="0" borderId="12" xfId="55" applyFont="1" applyFill="1" applyBorder="1" applyAlignment="1">
      <alignment horizontal="left" vertical="center" wrapText="1"/>
    </xf>
    <xf numFmtId="183" fontId="4" fillId="0" borderId="12" xfId="0" applyNumberFormat="1" applyFont="1" applyFill="1" applyBorder="1" applyAlignment="1" quotePrefix="1">
      <alignment horizontal="right" vertical="center" wrapText="1"/>
    </xf>
    <xf numFmtId="0" fontId="4" fillId="0" borderId="12" xfId="98" applyNumberFormat="1" applyFont="1" applyFill="1" applyBorder="1" applyAlignment="1">
      <alignment horizontal="left" vertical="center" wrapText="1"/>
      <protection/>
    </xf>
    <xf numFmtId="0" fontId="4" fillId="0" borderId="12" xfId="79" applyNumberFormat="1" applyFont="1" applyFill="1" applyBorder="1" applyAlignment="1">
      <alignment horizontal="left" vertical="center" wrapText="1"/>
      <protection/>
    </xf>
    <xf numFmtId="180" fontId="4" fillId="0" borderId="12" xfId="79" applyNumberFormat="1" applyFont="1" applyFill="1" applyBorder="1" applyAlignment="1">
      <alignment horizontal="left" vertical="center" wrapText="1"/>
      <protection/>
    </xf>
    <xf numFmtId="2" fontId="4" fillId="0" borderId="12" xfId="72" applyNumberFormat="1" applyFont="1" applyFill="1" applyBorder="1" applyAlignment="1">
      <alignment horizontal="right" vertical="center" wrapText="1"/>
      <protection/>
    </xf>
    <xf numFmtId="0" fontId="4" fillId="0" borderId="12" xfId="94" applyFont="1" applyFill="1" applyBorder="1" applyAlignment="1">
      <alignment horizontal="right" vertical="center" wrapText="1"/>
      <protection/>
    </xf>
    <xf numFmtId="0" fontId="3" fillId="0" borderId="12" xfId="0" applyNumberFormat="1" applyFont="1" applyFill="1" applyBorder="1" applyAlignment="1">
      <alignment horizontal="left" vertical="center" wrapText="1"/>
    </xf>
    <xf numFmtId="1" fontId="4" fillId="0" borderId="12" xfId="0" applyNumberFormat="1" applyFont="1" applyFill="1" applyBorder="1" applyAlignment="1">
      <alignment horizontal="center" vertical="center" wrapText="1"/>
    </xf>
    <xf numFmtId="180" fontId="4" fillId="0" borderId="12" xfId="72" applyNumberFormat="1" applyFont="1" applyFill="1" applyBorder="1" applyAlignment="1">
      <alignment horizontal="center" vertical="center" wrapText="1"/>
      <protection/>
    </xf>
    <xf numFmtId="0" fontId="3" fillId="0" borderId="12" xfId="0" applyNumberFormat="1" applyFont="1" applyFill="1" applyBorder="1" applyAlignment="1" quotePrefix="1">
      <alignment horizontal="center" vertical="center" wrapText="1"/>
    </xf>
    <xf numFmtId="184" fontId="3" fillId="0" borderId="12" xfId="41" applyNumberFormat="1" applyFont="1" applyFill="1" applyBorder="1" applyAlignment="1">
      <alignment horizontal="left" vertical="center" wrapText="1"/>
    </xf>
    <xf numFmtId="187" fontId="4" fillId="0" borderId="12" xfId="0" applyNumberFormat="1" applyFont="1" applyFill="1" applyBorder="1" applyAlignment="1">
      <alignment horizontal="center" wrapText="1"/>
    </xf>
    <xf numFmtId="0" fontId="4" fillId="0" borderId="12" xfId="0" applyNumberFormat="1" applyFont="1" applyFill="1" applyBorder="1" applyAlignment="1" quotePrefix="1">
      <alignment horizontal="center" vertical="center" wrapText="1"/>
    </xf>
    <xf numFmtId="4" fontId="4" fillId="0" borderId="12" xfId="0" applyNumberFormat="1" applyFont="1" applyFill="1" applyBorder="1" applyAlignment="1">
      <alignment horizontal="right" vertical="center" wrapText="1"/>
    </xf>
    <xf numFmtId="2" fontId="4" fillId="0" borderId="12" xfId="79" applyNumberFormat="1" applyFont="1" applyFill="1" applyBorder="1" applyAlignment="1">
      <alignment horizontal="right" vertical="center" wrapText="1"/>
      <protection/>
    </xf>
    <xf numFmtId="2" fontId="4" fillId="0" borderId="12" xfId="98" applyNumberFormat="1" applyFont="1" applyFill="1" applyBorder="1" applyAlignment="1">
      <alignment horizontal="left" vertical="center" wrapText="1"/>
      <protection/>
    </xf>
    <xf numFmtId="4" fontId="4" fillId="0" borderId="12" xfId="98" applyNumberFormat="1" applyFont="1" applyFill="1" applyBorder="1" applyAlignment="1">
      <alignment horizontal="left" vertical="center" wrapText="1"/>
      <protection/>
    </xf>
    <xf numFmtId="185" fontId="4" fillId="0" borderId="12" xfId="79" applyNumberFormat="1" applyFont="1" applyFill="1" applyBorder="1" applyAlignment="1">
      <alignment horizontal="right" vertical="center" wrapText="1"/>
      <protection/>
    </xf>
    <xf numFmtId="180" fontId="4" fillId="0" borderId="12" xfId="98" applyNumberFormat="1" applyFont="1" applyFill="1" applyBorder="1" applyAlignment="1">
      <alignment horizontal="left" vertical="center" wrapText="1"/>
      <protection/>
    </xf>
    <xf numFmtId="2" fontId="4" fillId="0" borderId="12" xfId="98" applyNumberFormat="1" applyFont="1" applyFill="1" applyBorder="1" applyAlignment="1">
      <alignment horizontal="right" vertical="center" wrapText="1"/>
      <protection/>
    </xf>
    <xf numFmtId="1" fontId="3" fillId="0" borderId="12" xfId="0" applyNumberFormat="1" applyFont="1" applyFill="1" applyBorder="1" applyAlignment="1" quotePrefix="1">
      <alignment horizontal="center" vertical="center" wrapText="1"/>
    </xf>
    <xf numFmtId="0" fontId="3" fillId="0" borderId="12" xfId="0" applyNumberFormat="1" applyFont="1" applyFill="1" applyBorder="1" applyAlignment="1" quotePrefix="1">
      <alignment horizontal="left" vertical="center" wrapText="1"/>
    </xf>
    <xf numFmtId="4" fontId="3" fillId="0" borderId="12" xfId="0" applyNumberFormat="1" applyFont="1" applyFill="1" applyBorder="1" applyAlignment="1">
      <alignment horizontal="left" vertical="center" wrapText="1"/>
    </xf>
    <xf numFmtId="2" fontId="4" fillId="0" borderId="12" xfId="0" applyNumberFormat="1" applyFont="1" applyFill="1" applyBorder="1" applyAlignment="1">
      <alignment horizontal="center" wrapText="1"/>
    </xf>
    <xf numFmtId="0" fontId="3" fillId="0" borderId="12" xfId="0" applyFont="1" applyFill="1" applyBorder="1" applyAlignment="1">
      <alignment horizontal="center" vertical="center"/>
    </xf>
    <xf numFmtId="180" fontId="12" fillId="0" borderId="12" xfId="0" applyNumberFormat="1" applyFont="1" applyFill="1" applyBorder="1" applyAlignment="1">
      <alignment horizontal="center" vertical="center" wrapText="1"/>
    </xf>
    <xf numFmtId="0" fontId="12" fillId="0" borderId="0" xfId="90" applyFont="1" applyFill="1" applyAlignment="1">
      <alignment horizontal="center" vertical="center"/>
      <protection/>
    </xf>
    <xf numFmtId="183" fontId="3" fillId="0" borderId="12" xfId="68" applyNumberFormat="1" applyFont="1" applyFill="1" applyBorder="1" applyAlignment="1">
      <alignment horizontal="right" vertical="center" wrapText="1"/>
      <protection/>
    </xf>
    <xf numFmtId="0" fontId="3" fillId="0" borderId="12" xfId="120" applyFont="1" applyFill="1" applyBorder="1" applyAlignment="1">
      <alignment horizontal="left" vertical="center" wrapText="1"/>
      <protection/>
    </xf>
    <xf numFmtId="0" fontId="4" fillId="0" borderId="12" xfId="0" applyFont="1" applyFill="1" applyBorder="1" applyAlignment="1">
      <alignment horizontal="center" vertical="center"/>
    </xf>
    <xf numFmtId="0" fontId="4" fillId="0" borderId="12" xfId="106" applyFont="1" applyFill="1" applyBorder="1" applyAlignment="1">
      <alignment vertical="center" wrapText="1"/>
      <protection/>
    </xf>
    <xf numFmtId="0" fontId="4" fillId="0" borderId="12" xfId="0" applyFont="1" applyFill="1" applyBorder="1" applyAlignment="1">
      <alignment horizontal="right" vertical="center"/>
    </xf>
    <xf numFmtId="189" fontId="4" fillId="0" borderId="12" xfId="41" applyNumberFormat="1" applyFont="1" applyFill="1" applyBorder="1" applyAlignment="1">
      <alignment horizontal="right" vertical="center" wrapText="1"/>
    </xf>
    <xf numFmtId="179" fontId="4" fillId="0" borderId="12" xfId="0" applyNumberFormat="1" applyFont="1" applyFill="1" applyBorder="1" applyAlignment="1">
      <alignment horizontal="right" vertical="center" wrapText="1"/>
    </xf>
    <xf numFmtId="43" fontId="3" fillId="0" borderId="12" xfId="41" applyNumberFormat="1" applyFont="1" applyFill="1" applyBorder="1" applyAlignment="1">
      <alignment horizontal="left" vertical="center" wrapText="1"/>
    </xf>
    <xf numFmtId="43" fontId="4" fillId="0" borderId="12" xfId="41" applyNumberFormat="1" applyFont="1" applyFill="1" applyBorder="1" applyAlignment="1">
      <alignment vertical="center" wrapText="1"/>
    </xf>
    <xf numFmtId="180" fontId="4" fillId="0" borderId="12" xfId="0" applyNumberFormat="1" applyFont="1" applyFill="1" applyBorder="1" applyAlignment="1">
      <alignment horizontal="right" vertical="center" wrapText="1"/>
    </xf>
    <xf numFmtId="180" fontId="4" fillId="0" borderId="12" xfId="68" applyNumberFormat="1" applyFont="1" applyFill="1" applyBorder="1" applyAlignment="1">
      <alignment horizontal="center" vertical="center" wrapText="1"/>
      <protection/>
    </xf>
    <xf numFmtId="180" fontId="4" fillId="0" borderId="12" xfId="94" applyNumberFormat="1" applyFont="1" applyFill="1" applyBorder="1" applyAlignment="1">
      <alignment horizontal="right" vertical="center" wrapText="1"/>
      <protection/>
    </xf>
    <xf numFmtId="180" fontId="3" fillId="0" borderId="12" xfId="94" applyNumberFormat="1" applyFont="1" applyFill="1" applyBorder="1" applyAlignment="1">
      <alignment horizontal="center" vertical="center"/>
      <protection/>
    </xf>
    <xf numFmtId="2" fontId="3" fillId="0" borderId="12" xfId="94" applyNumberFormat="1" applyFont="1" applyFill="1" applyBorder="1" applyAlignment="1">
      <alignment horizontal="right" vertical="center" wrapText="1"/>
      <protection/>
    </xf>
    <xf numFmtId="2" fontId="3" fillId="0" borderId="12" xfId="94" applyNumberFormat="1" applyFont="1" applyFill="1" applyBorder="1" applyAlignment="1">
      <alignment horizontal="left" vertical="center" wrapText="1"/>
      <protection/>
    </xf>
    <xf numFmtId="0" fontId="4" fillId="0" borderId="12" xfId="94" applyFont="1" applyFill="1" applyBorder="1" applyAlignment="1">
      <alignment horizontal="center" vertical="center"/>
      <protection/>
    </xf>
    <xf numFmtId="0" fontId="4" fillId="0" borderId="12" xfId="0" applyNumberFormat="1" applyFont="1" applyFill="1" applyBorder="1" applyAlignment="1">
      <alignment horizontal="center" vertical="center" wrapText="1"/>
    </xf>
    <xf numFmtId="0" fontId="4" fillId="0" borderId="12" xfId="94" applyFont="1" applyFill="1" applyBorder="1" applyAlignment="1">
      <alignment horizontal="left" vertical="center"/>
      <protection/>
    </xf>
    <xf numFmtId="188" fontId="3" fillId="0" borderId="12" xfId="0" applyNumberFormat="1" applyFont="1" applyFill="1" applyBorder="1" applyAlignment="1">
      <alignment horizontal="center" vertical="center" wrapText="1"/>
    </xf>
    <xf numFmtId="183" fontId="3" fillId="0" borderId="12" xfId="94" applyNumberFormat="1" applyFont="1" applyFill="1" applyBorder="1" applyAlignment="1">
      <alignment horizontal="left" vertical="center" wrapText="1"/>
      <protection/>
    </xf>
    <xf numFmtId="0" fontId="4" fillId="0" borderId="12" xfId="90" applyFont="1" applyFill="1" applyBorder="1" applyAlignment="1">
      <alignment vertical="center" wrapText="1"/>
      <protection/>
    </xf>
    <xf numFmtId="179" fontId="4" fillId="0" borderId="12" xfId="41" applyNumberFormat="1" applyFont="1" applyFill="1" applyBorder="1" applyAlignment="1">
      <alignment horizontal="right" vertical="center" wrapText="1"/>
    </xf>
    <xf numFmtId="2" fontId="4" fillId="0" borderId="12" xfId="50" applyNumberFormat="1" applyFont="1" applyFill="1" applyBorder="1" applyAlignment="1">
      <alignment horizontal="right" vertical="center" wrapText="1"/>
    </xf>
    <xf numFmtId="0" fontId="4" fillId="0" borderId="12" xfId="94" applyFont="1" applyFill="1" applyBorder="1" applyAlignment="1">
      <alignment vertical="center" wrapText="1"/>
      <protection/>
    </xf>
    <xf numFmtId="43" fontId="3" fillId="0" borderId="12" xfId="41" applyNumberFormat="1" applyFont="1" applyFill="1" applyBorder="1" applyAlignment="1">
      <alignment horizontal="center" vertical="center" wrapText="1"/>
    </xf>
    <xf numFmtId="43" fontId="3" fillId="0" borderId="12" xfId="41" applyNumberFormat="1" applyFont="1" applyFill="1" applyBorder="1" applyAlignment="1">
      <alignment horizontal="right" vertical="center" wrapText="1"/>
    </xf>
    <xf numFmtId="43" fontId="4" fillId="0" borderId="12" xfId="41" applyNumberFormat="1" applyFont="1" applyFill="1" applyBorder="1" applyAlignment="1">
      <alignment horizontal="left" vertical="center"/>
    </xf>
    <xf numFmtId="2" fontId="4" fillId="0" borderId="12" xfId="158" applyNumberFormat="1" applyFont="1" applyFill="1" applyBorder="1" applyAlignment="1">
      <alignment horizontal="left" vertical="center" wrapText="1"/>
      <protection/>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3" fillId="0" borderId="12" xfId="94" applyFont="1" applyFill="1" applyBorder="1" applyAlignment="1">
      <alignment horizontal="center" vertical="center"/>
      <protection/>
    </xf>
    <xf numFmtId="0" fontId="3" fillId="0" borderId="12" xfId="0" applyFont="1" applyFill="1" applyBorder="1" applyAlignment="1">
      <alignment vertical="center"/>
    </xf>
    <xf numFmtId="2" fontId="3" fillId="0" borderId="12" xfId="0" applyNumberFormat="1" applyFont="1" applyFill="1" applyBorder="1" applyAlignment="1">
      <alignment horizontal="right" vertical="center"/>
    </xf>
    <xf numFmtId="2" fontId="3" fillId="0" borderId="12" xfId="0" applyNumberFormat="1" applyFont="1" applyFill="1" applyBorder="1" applyAlignment="1">
      <alignment horizontal="left" vertical="center"/>
    </xf>
    <xf numFmtId="0" fontId="3" fillId="0" borderId="12" xfId="94" applyFont="1" applyFill="1" applyBorder="1" applyAlignment="1">
      <alignment vertical="center"/>
      <protection/>
    </xf>
    <xf numFmtId="0" fontId="10" fillId="0" borderId="0" xfId="90" applyFont="1" applyFill="1" applyAlignment="1">
      <alignment horizontal="center" vertical="center" wrapText="1"/>
      <protection/>
    </xf>
    <xf numFmtId="180" fontId="4" fillId="0" borderId="12" xfId="70" applyNumberFormat="1" applyFont="1" applyFill="1" applyBorder="1" applyAlignment="1">
      <alignment vertical="center" wrapText="1"/>
      <protection/>
    </xf>
    <xf numFmtId="0" fontId="4" fillId="0" borderId="12" xfId="0" applyFont="1" applyFill="1" applyBorder="1" applyAlignment="1">
      <alignment horizontal="left" wrapText="1"/>
    </xf>
    <xf numFmtId="2" fontId="4" fillId="0" borderId="12" xfId="95" applyNumberFormat="1" applyFont="1" applyFill="1" applyBorder="1" applyAlignment="1">
      <alignment horizontal="left" vertical="center" wrapText="1"/>
      <protection/>
    </xf>
    <xf numFmtId="0" fontId="3" fillId="0" borderId="12" xfId="0" applyFont="1" applyFill="1" applyBorder="1" applyAlignment="1">
      <alignment horizontal="center" wrapText="1"/>
    </xf>
    <xf numFmtId="2" fontId="3" fillId="0" borderId="12" xfId="95" applyNumberFormat="1" applyFont="1" applyFill="1" applyBorder="1" applyAlignment="1">
      <alignment horizontal="right" vertical="center" wrapText="1"/>
      <protection/>
    </xf>
    <xf numFmtId="2" fontId="3" fillId="0" borderId="12" xfId="95" applyNumberFormat="1" applyFont="1" applyFill="1" applyBorder="1" applyAlignment="1">
      <alignment horizontal="left" vertical="center" wrapText="1"/>
      <protection/>
    </xf>
    <xf numFmtId="183" fontId="3" fillId="0" borderId="12" xfId="95" applyNumberFormat="1" applyFont="1" applyFill="1" applyBorder="1" applyAlignment="1">
      <alignment horizontal="left" vertical="center" wrapText="1"/>
      <protection/>
    </xf>
    <xf numFmtId="2" fontId="4" fillId="0" borderId="12" xfId="90" applyNumberFormat="1" applyFont="1" applyFill="1" applyBorder="1" applyAlignment="1">
      <alignment horizontal="left" vertical="center" wrapText="1"/>
      <protection/>
    </xf>
    <xf numFmtId="39" fontId="4" fillId="0" borderId="12" xfId="90" applyNumberFormat="1" applyFont="1" applyFill="1" applyBorder="1" applyAlignment="1">
      <alignment horizontal="right" vertical="center" wrapText="1"/>
      <protection/>
    </xf>
    <xf numFmtId="0" fontId="3" fillId="0" borderId="12" xfId="0" applyNumberFormat="1" applyFont="1" applyFill="1" applyBorder="1" applyAlignment="1">
      <alignment horizontal="center" vertical="center" wrapText="1"/>
    </xf>
    <xf numFmtId="4" fontId="3" fillId="0" borderId="12" xfId="0" applyNumberFormat="1" applyFont="1" applyFill="1" applyBorder="1" applyAlignment="1">
      <alignment horizontal="right" vertical="center" wrapText="1"/>
    </xf>
    <xf numFmtId="183" fontId="3" fillId="0" borderId="12" xfId="99" applyNumberFormat="1" applyFont="1" applyFill="1" applyBorder="1" applyAlignment="1">
      <alignment horizontal="right" vertical="center" wrapText="1"/>
      <protection/>
    </xf>
    <xf numFmtId="180" fontId="3" fillId="0" borderId="12" xfId="99" applyNumberFormat="1" applyFont="1" applyFill="1" applyBorder="1" applyAlignment="1">
      <alignment horizontal="left" vertical="center" wrapText="1"/>
      <protection/>
    </xf>
    <xf numFmtId="180" fontId="3" fillId="0" borderId="12" xfId="99" applyNumberFormat="1" applyFont="1" applyFill="1" applyBorder="1" applyAlignment="1">
      <alignment horizontal="center" vertical="center" wrapText="1"/>
      <protection/>
    </xf>
    <xf numFmtId="0" fontId="4" fillId="0" borderId="12" xfId="82" applyNumberFormat="1" applyFont="1" applyFill="1" applyBorder="1" applyAlignment="1">
      <alignment horizontal="center" vertical="center" wrapText="1"/>
      <protection/>
    </xf>
    <xf numFmtId="183" fontId="4" fillId="0" borderId="12" xfId="0" applyNumberFormat="1" applyFont="1" applyFill="1" applyBorder="1" applyAlignment="1" applyProtection="1">
      <alignment horizontal="right" vertical="center" wrapText="1"/>
      <protection locked="0"/>
    </xf>
    <xf numFmtId="0" fontId="4" fillId="0" borderId="12" xfId="82" applyNumberFormat="1" applyFont="1" applyFill="1" applyBorder="1" applyAlignment="1">
      <alignment horizontal="left" vertical="center" wrapText="1"/>
      <protection/>
    </xf>
    <xf numFmtId="183" fontId="4" fillId="0" borderId="12" xfId="0" applyNumberFormat="1" applyFont="1" applyFill="1" applyBorder="1" applyAlignment="1">
      <alignment vertical="center" wrapText="1"/>
    </xf>
    <xf numFmtId="184" fontId="4" fillId="0" borderId="12" xfId="41" applyNumberFormat="1" applyFont="1" applyFill="1" applyBorder="1" applyAlignment="1">
      <alignment horizontal="left" vertical="center" wrapText="1"/>
    </xf>
    <xf numFmtId="0" fontId="4" fillId="0" borderId="12" xfId="161" applyNumberFormat="1" applyFont="1" applyFill="1" applyBorder="1" applyAlignment="1">
      <alignment vertical="center" wrapText="1"/>
      <protection/>
    </xf>
    <xf numFmtId="0" fontId="4" fillId="0" borderId="16" xfId="0" applyFont="1" applyFill="1" applyBorder="1" applyAlignment="1">
      <alignment horizontal="left" vertical="center" wrapText="1"/>
    </xf>
    <xf numFmtId="0" fontId="4" fillId="0" borderId="12" xfId="161" applyNumberFormat="1" applyFont="1" applyFill="1" applyBorder="1" applyAlignment="1">
      <alignment horizontal="left" vertical="center" wrapText="1"/>
      <protection/>
    </xf>
    <xf numFmtId="0" fontId="12" fillId="0" borderId="0" xfId="90" applyNumberFormat="1" applyFont="1" applyFill="1" applyBorder="1" applyAlignment="1">
      <alignment horizontal="center" vertical="center" wrapText="1"/>
      <protection/>
    </xf>
    <xf numFmtId="0" fontId="3" fillId="0" borderId="12" xfId="82" applyNumberFormat="1" applyFont="1" applyFill="1" applyBorder="1" applyAlignment="1">
      <alignment horizontal="center" vertical="center" wrapText="1"/>
      <protection/>
    </xf>
    <xf numFmtId="0" fontId="3" fillId="0" borderId="16" xfId="82" applyFont="1" applyFill="1" applyBorder="1" applyAlignment="1">
      <alignment horizontal="left" vertical="center" wrapText="1"/>
      <protection/>
    </xf>
    <xf numFmtId="2" fontId="3" fillId="0" borderId="12" xfId="82" applyNumberFormat="1" applyFont="1" applyFill="1" applyBorder="1" applyAlignment="1">
      <alignment horizontal="right" vertical="center" wrapText="1"/>
      <protection/>
    </xf>
    <xf numFmtId="0" fontId="4" fillId="0" borderId="16" xfId="82" applyFont="1" applyFill="1" applyBorder="1" applyAlignment="1">
      <alignment horizontal="left" vertical="center" wrapText="1"/>
      <protection/>
    </xf>
    <xf numFmtId="2" fontId="4" fillId="0" borderId="12" xfId="82" applyNumberFormat="1" applyFont="1" applyFill="1" applyBorder="1" applyAlignment="1">
      <alignment horizontal="right" vertical="center" wrapText="1"/>
      <protection/>
    </xf>
    <xf numFmtId="0" fontId="4" fillId="0" borderId="12" xfId="82" applyNumberFormat="1" applyFont="1" applyFill="1" applyBorder="1" applyAlignment="1">
      <alignment vertical="center" wrapText="1"/>
      <protection/>
    </xf>
    <xf numFmtId="0" fontId="3" fillId="0" borderId="16" xfId="0" applyFont="1" applyFill="1" applyBorder="1" applyAlignment="1">
      <alignment vertical="center" wrapText="1"/>
    </xf>
    <xf numFmtId="0" fontId="17" fillId="0" borderId="12" xfId="0" applyFont="1" applyFill="1" applyBorder="1" applyAlignment="1">
      <alignment horizontal="center" vertical="center" wrapText="1"/>
    </xf>
    <xf numFmtId="0" fontId="3" fillId="0" borderId="12" xfId="82" applyFont="1" applyFill="1" applyBorder="1" applyAlignment="1">
      <alignment horizontal="left" vertical="center" wrapText="1"/>
      <protection/>
    </xf>
    <xf numFmtId="4" fontId="3" fillId="0" borderId="12" xfId="0" applyNumberFormat="1" applyFont="1" applyFill="1" applyBorder="1" applyAlignment="1">
      <alignment horizontal="center" vertical="center" wrapText="1"/>
    </xf>
    <xf numFmtId="183" fontId="4" fillId="0" borderId="16" xfId="0" applyNumberFormat="1" applyFont="1" applyFill="1" applyBorder="1" applyAlignment="1">
      <alignment horizontal="left" vertical="center" wrapText="1"/>
    </xf>
    <xf numFmtId="0" fontId="3" fillId="0" borderId="12" xfId="0" applyFont="1" applyFill="1" applyBorder="1" applyAlignment="1" applyProtection="1">
      <alignment vertical="center" wrapText="1"/>
      <protection hidden="1"/>
    </xf>
    <xf numFmtId="2" fontId="4" fillId="0" borderId="12" xfId="161" applyNumberFormat="1" applyFont="1" applyFill="1" applyBorder="1" applyAlignment="1">
      <alignment horizontal="right" vertical="center" wrapText="1"/>
      <protection/>
    </xf>
    <xf numFmtId="0" fontId="4" fillId="0" borderId="19" xfId="82" applyNumberFormat="1" applyFont="1" applyFill="1" applyBorder="1" applyAlignment="1">
      <alignment horizontal="left" vertical="center" wrapText="1"/>
      <protection/>
    </xf>
    <xf numFmtId="0" fontId="4" fillId="0" borderId="12" xfId="82" applyFont="1" applyFill="1" applyBorder="1" applyAlignment="1">
      <alignment horizontal="left" vertical="center" wrapText="1"/>
      <protection/>
    </xf>
    <xf numFmtId="2" fontId="4" fillId="0" borderId="12" xfId="158" applyNumberFormat="1" applyFont="1" applyFill="1" applyBorder="1" applyAlignment="1">
      <alignment horizontal="right" vertical="center" wrapText="1"/>
      <protection/>
    </xf>
    <xf numFmtId="0" fontId="4" fillId="0" borderId="12" xfId="0" applyNumberFormat="1" applyFont="1" applyFill="1" applyBorder="1" applyAlignment="1">
      <alignment vertical="center" wrapText="1"/>
    </xf>
    <xf numFmtId="0" fontId="4" fillId="0" borderId="12" xfId="82" applyNumberFormat="1" applyFont="1" applyFill="1" applyBorder="1" applyAlignment="1">
      <alignment horizontal="right" vertical="center" wrapText="1"/>
      <protection/>
    </xf>
    <xf numFmtId="0" fontId="3" fillId="0" borderId="12" xfId="0" applyNumberFormat="1" applyFont="1" applyFill="1" applyBorder="1" applyAlignment="1">
      <alignment vertical="center" wrapText="1"/>
    </xf>
    <xf numFmtId="183" fontId="3" fillId="0" borderId="12" xfId="99" applyNumberFormat="1" applyFont="1" applyFill="1" applyBorder="1" applyAlignment="1">
      <alignment horizontal="center" vertical="center" wrapText="1"/>
      <protection/>
    </xf>
    <xf numFmtId="183" fontId="3" fillId="0" borderId="12" xfId="99" applyNumberFormat="1" applyFont="1" applyFill="1" applyBorder="1" applyAlignment="1">
      <alignment vertical="center" wrapText="1"/>
      <protection/>
    </xf>
    <xf numFmtId="2" fontId="4" fillId="0" borderId="12" xfId="159" applyNumberFormat="1" applyFont="1" applyFill="1" applyBorder="1" applyAlignment="1">
      <alignment horizontal="right" vertical="center" wrapText="1"/>
      <protection/>
    </xf>
    <xf numFmtId="2" fontId="4" fillId="0" borderId="12" xfId="160" applyNumberFormat="1" applyFont="1" applyFill="1" applyBorder="1" applyAlignment="1">
      <alignment horizontal="right" vertical="center" wrapText="1"/>
      <protection/>
    </xf>
    <xf numFmtId="183" fontId="3" fillId="0" borderId="12" xfId="0" applyNumberFormat="1" applyFont="1" applyFill="1" applyBorder="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 fontId="3" fillId="0" borderId="12" xfId="93" applyNumberFormat="1" applyFont="1" applyFill="1" applyBorder="1" applyAlignment="1">
      <alignment vertical="center" wrapText="1"/>
      <protection/>
    </xf>
    <xf numFmtId="0" fontId="3" fillId="0" borderId="12" xfId="0" applyFont="1" applyFill="1" applyBorder="1" applyAlignment="1" applyProtection="1">
      <alignment horizontal="left" vertical="center" wrapText="1"/>
      <protection hidden="1"/>
    </xf>
    <xf numFmtId="0" fontId="4" fillId="0" borderId="12" xfId="93" applyFont="1" applyFill="1" applyBorder="1" applyAlignment="1">
      <alignment horizontal="center" vertical="center" wrapText="1"/>
      <protection/>
    </xf>
    <xf numFmtId="4" fontId="4" fillId="0" borderId="12" xfId="93" applyNumberFormat="1" applyFont="1" applyFill="1" applyBorder="1" applyAlignment="1">
      <alignment vertical="center" wrapText="1"/>
      <protection/>
    </xf>
    <xf numFmtId="2" fontId="4" fillId="0" borderId="12" xfId="93" applyNumberFormat="1" applyFont="1" applyFill="1" applyBorder="1" applyAlignment="1">
      <alignment vertical="center" wrapText="1"/>
      <protection/>
    </xf>
    <xf numFmtId="2" fontId="3" fillId="0" borderId="12" xfId="93" applyNumberFormat="1" applyFont="1" applyFill="1" applyBorder="1" applyAlignment="1">
      <alignment horizontal="center" vertical="center" wrapText="1"/>
      <protection/>
    </xf>
    <xf numFmtId="0" fontId="3" fillId="0" borderId="12" xfId="68" applyFont="1" applyFill="1" applyBorder="1" applyAlignment="1">
      <alignment horizontal="left" vertical="center" wrapText="1"/>
      <protection/>
    </xf>
    <xf numFmtId="2" fontId="3" fillId="0" borderId="12" xfId="93" applyNumberFormat="1" applyFont="1" applyFill="1" applyBorder="1" applyAlignment="1">
      <alignment horizontal="left" vertical="center" wrapText="1"/>
      <protection/>
    </xf>
    <xf numFmtId="49" fontId="18" fillId="0" borderId="12" xfId="68" applyNumberFormat="1" applyFont="1" applyFill="1" applyBorder="1" applyAlignment="1">
      <alignment horizontal="left" vertical="center" wrapText="1"/>
      <protection/>
    </xf>
    <xf numFmtId="49" fontId="18" fillId="0" borderId="12" xfId="68" applyNumberFormat="1" applyFont="1" applyFill="1" applyBorder="1" applyAlignment="1">
      <alignment horizontal="center" vertical="center" wrapText="1"/>
      <protection/>
    </xf>
    <xf numFmtId="0" fontId="4" fillId="0" borderId="12" xfId="68" applyFont="1" applyFill="1" applyBorder="1" applyAlignment="1">
      <alignment horizontal="left" vertical="center" wrapText="1"/>
      <protection/>
    </xf>
    <xf numFmtId="4" fontId="4" fillId="0" borderId="12" xfId="93" applyNumberFormat="1" applyFont="1" applyFill="1" applyBorder="1" applyAlignment="1">
      <alignment horizontal="right" vertical="center" wrapText="1"/>
      <protection/>
    </xf>
    <xf numFmtId="2" fontId="4" fillId="0" borderId="12" xfId="93" applyNumberFormat="1" applyFont="1" applyFill="1" applyBorder="1" applyAlignment="1">
      <alignment horizontal="center" vertical="center" wrapText="1"/>
      <protection/>
    </xf>
    <xf numFmtId="4" fontId="3" fillId="0" borderId="12" xfId="93" applyNumberFormat="1" applyFont="1" applyFill="1" applyBorder="1" applyAlignment="1">
      <alignment horizontal="right" vertical="center" wrapText="1"/>
      <protection/>
    </xf>
    <xf numFmtId="4" fontId="3" fillId="0" borderId="12" xfId="93" applyNumberFormat="1" applyFont="1" applyFill="1" applyBorder="1" applyAlignment="1">
      <alignment horizontal="left" vertical="center" wrapText="1"/>
      <protection/>
    </xf>
    <xf numFmtId="0" fontId="3" fillId="0" borderId="12" xfId="68" applyFont="1" applyFill="1" applyBorder="1" applyAlignment="1" applyProtection="1">
      <alignment horizontal="left" vertical="center" wrapText="1"/>
      <protection hidden="1"/>
    </xf>
    <xf numFmtId="0" fontId="4" fillId="0" borderId="12" xfId="78" applyFont="1" applyFill="1" applyBorder="1" applyAlignment="1">
      <alignment horizontal="left" vertical="center" wrapText="1"/>
      <protection/>
    </xf>
    <xf numFmtId="0" fontId="3" fillId="0" borderId="0" xfId="93" applyFont="1" applyFill="1" applyAlignment="1">
      <alignment vertical="center" wrapText="1"/>
      <protection/>
    </xf>
    <xf numFmtId="0" fontId="4" fillId="0" borderId="0" xfId="93" applyFont="1" applyFill="1" applyAlignment="1">
      <alignment vertical="center" wrapText="1"/>
      <protection/>
    </xf>
    <xf numFmtId="180" fontId="4" fillId="0" borderId="12" xfId="158" applyNumberFormat="1" applyFont="1" applyFill="1" applyBorder="1" applyAlignment="1">
      <alignment horizontal="left" vertical="center" wrapText="1"/>
      <protection/>
    </xf>
    <xf numFmtId="2" fontId="4" fillId="0" borderId="12" xfId="157" applyNumberFormat="1" applyFont="1" applyFill="1" applyBorder="1" applyAlignment="1">
      <alignment horizontal="left" vertical="center" wrapText="1"/>
      <protection/>
    </xf>
    <xf numFmtId="4" fontId="3" fillId="0" borderId="12" xfId="0" applyNumberFormat="1" applyFont="1" applyFill="1" applyBorder="1" applyAlignment="1" quotePrefix="1">
      <alignment horizontal="right" vertical="center" wrapText="1"/>
    </xf>
    <xf numFmtId="4" fontId="4" fillId="0" borderId="12" xfId="90" applyNumberFormat="1" applyFont="1" applyFill="1" applyBorder="1" applyAlignment="1">
      <alignment horizontal="right" vertical="center" wrapText="1"/>
      <protection/>
    </xf>
    <xf numFmtId="2" fontId="3" fillId="0" borderId="12" xfId="90" applyNumberFormat="1" applyFont="1" applyFill="1" applyBorder="1" applyAlignment="1">
      <alignment horizontal="right" vertical="center" wrapText="1"/>
      <protection/>
    </xf>
    <xf numFmtId="4" fontId="3" fillId="0" borderId="12" xfId="90" applyNumberFormat="1" applyFont="1" applyFill="1" applyBorder="1" applyAlignment="1">
      <alignment vertical="center" wrapText="1"/>
      <protection/>
    </xf>
    <xf numFmtId="2" fontId="3" fillId="0" borderId="12" xfId="90" applyNumberFormat="1" applyFont="1" applyFill="1" applyBorder="1" applyAlignment="1">
      <alignment horizontal="left" vertical="center" wrapText="1"/>
      <protection/>
    </xf>
    <xf numFmtId="4" fontId="4" fillId="0" borderId="12" xfId="90" applyNumberFormat="1" applyFont="1" applyFill="1" applyBorder="1" applyAlignment="1">
      <alignment vertical="center" wrapText="1"/>
      <protection/>
    </xf>
    <xf numFmtId="4" fontId="4" fillId="0" borderId="12" xfId="0" applyNumberFormat="1" applyFont="1" applyFill="1" applyBorder="1" applyAlignment="1">
      <alignment vertical="center" wrapText="1"/>
    </xf>
    <xf numFmtId="4" fontId="3" fillId="0" borderId="12" xfId="0" applyNumberFormat="1" applyFont="1" applyFill="1" applyBorder="1" applyAlignment="1" quotePrefix="1">
      <alignment vertical="center" wrapText="1"/>
    </xf>
    <xf numFmtId="2" fontId="4" fillId="0" borderId="12" xfId="70" applyNumberFormat="1" applyFont="1" applyFill="1" applyBorder="1" applyAlignment="1">
      <alignment horizontal="left" vertical="center" wrapText="1"/>
      <protection/>
    </xf>
    <xf numFmtId="4" fontId="4" fillId="0" borderId="12" xfId="46" applyNumberFormat="1" applyFont="1" applyFill="1" applyBorder="1" applyAlignment="1">
      <alignment vertical="center" wrapText="1"/>
    </xf>
    <xf numFmtId="0" fontId="3" fillId="0" borderId="12" xfId="90" applyNumberFormat="1" applyFont="1" applyFill="1" applyBorder="1" applyAlignment="1">
      <alignment horizontal="center" vertical="center" wrapText="1"/>
      <protection/>
    </xf>
    <xf numFmtId="4" fontId="3" fillId="0" borderId="12" xfId="0" applyNumberFormat="1" applyFont="1" applyFill="1" applyBorder="1" applyAlignment="1">
      <alignment vertical="center" wrapText="1"/>
    </xf>
    <xf numFmtId="4" fontId="4" fillId="0" borderId="12" xfId="0" applyNumberFormat="1" applyFont="1" applyFill="1" applyBorder="1" applyAlignment="1" quotePrefix="1">
      <alignment vertical="center" wrapText="1"/>
    </xf>
    <xf numFmtId="4" fontId="3" fillId="0" borderId="12" xfId="90" applyNumberFormat="1" applyFont="1" applyFill="1" applyBorder="1" applyAlignment="1">
      <alignment horizontal="right" vertical="center" wrapText="1"/>
      <protection/>
    </xf>
    <xf numFmtId="0" fontId="4" fillId="0" borderId="12" xfId="90" applyNumberFormat="1" applyFont="1" applyFill="1" applyBorder="1" applyAlignment="1" quotePrefix="1">
      <alignment horizontal="center" vertical="center" wrapText="1"/>
      <protection/>
    </xf>
    <xf numFmtId="183" fontId="3" fillId="0" borderId="12" xfId="90" applyNumberFormat="1" applyFont="1" applyFill="1" applyBorder="1" applyAlignment="1">
      <alignment horizontal="center" vertical="center" wrapText="1"/>
      <protection/>
    </xf>
    <xf numFmtId="180" fontId="55" fillId="0" borderId="12" xfId="0" applyNumberFormat="1" applyFont="1" applyFill="1" applyBorder="1" applyAlignment="1">
      <alignment horizontal="center" vertical="center" wrapText="1"/>
    </xf>
    <xf numFmtId="180" fontId="55" fillId="0" borderId="12" xfId="0" applyNumberFormat="1" applyFont="1" applyFill="1" applyBorder="1" applyAlignment="1">
      <alignment horizontal="left" vertical="center" wrapText="1"/>
    </xf>
    <xf numFmtId="2" fontId="55" fillId="0" borderId="12" xfId="0" applyNumberFormat="1" applyFont="1" applyFill="1" applyBorder="1" applyAlignment="1">
      <alignment horizontal="right" vertical="center" wrapText="1"/>
    </xf>
    <xf numFmtId="183" fontId="55" fillId="0" borderId="12" xfId="0" applyNumberFormat="1" applyFont="1" applyFill="1" applyBorder="1" applyAlignment="1">
      <alignment horizontal="right" vertical="center" wrapText="1"/>
    </xf>
    <xf numFmtId="183" fontId="55" fillId="0" borderId="12" xfId="0" applyNumberFormat="1" applyFont="1" applyFill="1" applyBorder="1" applyAlignment="1">
      <alignment horizontal="left" vertical="center" wrapText="1"/>
    </xf>
    <xf numFmtId="0" fontId="55" fillId="0" borderId="0" xfId="90" applyFont="1" applyFill="1" applyAlignment="1">
      <alignment horizontal="center" vertical="center" wrapText="1"/>
      <protection/>
    </xf>
    <xf numFmtId="0" fontId="55" fillId="0" borderId="12" xfId="90" applyFont="1" applyFill="1" applyBorder="1" applyAlignment="1">
      <alignment horizontal="left" vertical="center" wrapText="1"/>
      <protection/>
    </xf>
    <xf numFmtId="0" fontId="55" fillId="0" borderId="12" xfId="0" applyFont="1" applyFill="1" applyBorder="1" applyAlignment="1">
      <alignment horizontal="left" vertical="center" wrapText="1"/>
    </xf>
    <xf numFmtId="180" fontId="56" fillId="0" borderId="12" xfId="0" applyNumberFormat="1" applyFont="1" applyFill="1" applyBorder="1" applyAlignment="1">
      <alignment horizontal="center" vertical="center" wrapText="1"/>
    </xf>
    <xf numFmtId="0" fontId="56" fillId="0" borderId="12" xfId="0" applyFont="1" applyFill="1" applyBorder="1" applyAlignment="1">
      <alignment vertical="center" wrapText="1"/>
    </xf>
    <xf numFmtId="183" fontId="56" fillId="0" borderId="12" xfId="0" applyNumberFormat="1" applyFont="1" applyFill="1" applyBorder="1" applyAlignment="1">
      <alignment horizontal="right" vertical="center" wrapText="1"/>
    </xf>
    <xf numFmtId="180" fontId="56" fillId="0" borderId="12" xfId="90" applyNumberFormat="1" applyFont="1" applyFill="1" applyBorder="1" applyAlignment="1">
      <alignment horizontal="center" vertical="center" wrapText="1"/>
      <protection/>
    </xf>
    <xf numFmtId="180" fontId="56" fillId="0" borderId="12" xfId="90" applyNumberFormat="1" applyFont="1" applyFill="1" applyBorder="1" applyAlignment="1">
      <alignment horizontal="left" vertical="center" wrapText="1"/>
      <protection/>
    </xf>
    <xf numFmtId="183" fontId="56" fillId="0" borderId="12" xfId="90" applyNumberFormat="1" applyFont="1" applyFill="1" applyBorder="1" applyAlignment="1">
      <alignment horizontal="right" vertical="center" wrapText="1"/>
      <protection/>
    </xf>
    <xf numFmtId="2" fontId="3" fillId="0" borderId="12" xfId="90"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0" xfId="0" applyFont="1" applyFill="1" applyAlignment="1">
      <alignment horizontal="center" vertical="center"/>
    </xf>
    <xf numFmtId="0" fontId="8" fillId="0" borderId="0" xfId="90" applyFont="1" applyFill="1" applyBorder="1" applyAlignment="1">
      <alignment horizontal="center" vertical="center" wrapText="1"/>
      <protection/>
    </xf>
    <xf numFmtId="0" fontId="10" fillId="0" borderId="0" xfId="90" applyFont="1" applyFill="1" applyAlignment="1">
      <alignment horizontal="center" vertical="center" wrapText="1"/>
      <protection/>
    </xf>
    <xf numFmtId="0" fontId="3" fillId="0" borderId="12" xfId="90" applyFont="1" applyFill="1" applyBorder="1" applyAlignment="1">
      <alignment horizontal="center" vertical="center" wrapText="1"/>
      <protection/>
    </xf>
    <xf numFmtId="2" fontId="8" fillId="0" borderId="0" xfId="90" applyNumberFormat="1" applyFont="1" applyFill="1" applyAlignment="1">
      <alignment horizontal="center" vertical="center"/>
      <protection/>
    </xf>
    <xf numFmtId="0" fontId="9" fillId="0" borderId="0" xfId="0" applyFont="1" applyFill="1" applyBorder="1" applyAlignment="1">
      <alignment horizontal="center" vertical="center" wrapText="1"/>
    </xf>
    <xf numFmtId="0" fontId="11" fillId="0" borderId="20" xfId="0" applyFont="1" applyFill="1" applyBorder="1" applyAlignment="1">
      <alignment horizontal="center" vertical="center" wrapText="1"/>
    </xf>
    <xf numFmtId="49" fontId="3" fillId="0" borderId="12" xfId="90" applyNumberFormat="1" applyFont="1" applyFill="1" applyBorder="1" applyAlignment="1">
      <alignment horizontal="center" vertical="center"/>
      <protection/>
    </xf>
    <xf numFmtId="1" fontId="3" fillId="0" borderId="12" xfId="90" applyNumberFormat="1" applyFont="1" applyFill="1" applyBorder="1" applyAlignment="1">
      <alignment horizontal="center" vertical="center" wrapText="1"/>
      <protection/>
    </xf>
    <xf numFmtId="2" fontId="8" fillId="0" borderId="12" xfId="90" applyNumberFormat="1" applyFont="1" applyFill="1" applyBorder="1" applyAlignment="1">
      <alignment horizontal="center" vertical="center" wrapText="1"/>
      <protection/>
    </xf>
    <xf numFmtId="0" fontId="13" fillId="0" borderId="0" xfId="0" applyFont="1" applyFill="1" applyAlignment="1">
      <alignment horizontal="center" vertical="center" wrapText="1"/>
    </xf>
    <xf numFmtId="0" fontId="9" fillId="0" borderId="0" xfId="90" applyFont="1" applyFill="1" applyBorder="1" applyAlignment="1">
      <alignment horizontal="center" vertical="center" wrapText="1"/>
      <protection/>
    </xf>
    <xf numFmtId="0" fontId="9" fillId="0" borderId="20" xfId="90" applyFont="1" applyFill="1" applyBorder="1" applyAlignment="1">
      <alignment horizontal="center" vertical="center" wrapText="1"/>
      <protection/>
    </xf>
    <xf numFmtId="0" fontId="8" fillId="0" borderId="0" xfId="90" applyFont="1" applyFill="1" applyAlignment="1">
      <alignment horizontal="center" vertical="center"/>
      <protection/>
    </xf>
    <xf numFmtId="0" fontId="10" fillId="0" borderId="0" xfId="0" applyFont="1" applyFill="1" applyAlignment="1">
      <alignment horizontal="center" vertical="center" wrapText="1"/>
    </xf>
    <xf numFmtId="0" fontId="10" fillId="0" borderId="20" xfId="90" applyFont="1" applyFill="1" applyBorder="1" applyAlignment="1">
      <alignment horizontal="center" vertical="center" wrapText="1"/>
      <protection/>
    </xf>
    <xf numFmtId="49" fontId="3" fillId="0" borderId="12" xfId="93" applyNumberFormat="1" applyFont="1" applyFill="1" applyBorder="1" applyAlignment="1">
      <alignment horizontal="center" vertical="center" wrapText="1"/>
      <protection/>
    </xf>
    <xf numFmtId="0" fontId="3" fillId="0" borderId="12" xfId="93" applyFont="1" applyFill="1" applyBorder="1" applyAlignment="1">
      <alignment horizontal="center" vertical="center" wrapText="1"/>
      <protection/>
    </xf>
    <xf numFmtId="0" fontId="3" fillId="0" borderId="21" xfId="73" applyFont="1" applyFill="1" applyBorder="1" applyAlignment="1">
      <alignment horizontal="left" vertical="center" wrapText="1"/>
      <protection/>
    </xf>
    <xf numFmtId="0" fontId="3" fillId="0" borderId="4" xfId="73" applyFont="1" applyFill="1" applyBorder="1" applyAlignment="1">
      <alignment horizontal="left" vertical="center" wrapText="1"/>
      <protection/>
    </xf>
    <xf numFmtId="0" fontId="3" fillId="0" borderId="16" xfId="73" applyFont="1" applyFill="1" applyBorder="1" applyAlignment="1">
      <alignment horizontal="left" vertical="center" wrapText="1"/>
      <protection/>
    </xf>
    <xf numFmtId="0" fontId="3" fillId="0" borderId="2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0" xfId="90" applyFont="1" applyFill="1" applyAlignment="1">
      <alignment horizontal="center" vertical="center" wrapText="1"/>
      <protection/>
    </xf>
    <xf numFmtId="0" fontId="8" fillId="0" borderId="20" xfId="90" applyFont="1" applyFill="1" applyBorder="1" applyAlignment="1">
      <alignment horizontal="center" vertical="center" wrapText="1"/>
      <protection/>
    </xf>
    <xf numFmtId="49" fontId="3" fillId="0" borderId="17" xfId="93" applyNumberFormat="1" applyFont="1" applyFill="1" applyBorder="1" applyAlignment="1">
      <alignment horizontal="center" vertical="center" wrapText="1"/>
      <protection/>
    </xf>
    <xf numFmtId="49" fontId="3" fillId="0" borderId="19" xfId="93" applyNumberFormat="1" applyFont="1" applyFill="1" applyBorder="1" applyAlignment="1">
      <alignment horizontal="center" vertical="center" wrapText="1"/>
      <protection/>
    </xf>
    <xf numFmtId="0" fontId="3" fillId="0" borderId="17" xfId="93" applyFont="1" applyFill="1" applyBorder="1" applyAlignment="1">
      <alignment horizontal="center" vertical="center" wrapText="1"/>
      <protection/>
    </xf>
    <xf numFmtId="0" fontId="3" fillId="0" borderId="19" xfId="93" applyFont="1" applyFill="1" applyBorder="1" applyAlignment="1">
      <alignment horizontal="center" vertical="center" wrapText="1"/>
      <protection/>
    </xf>
    <xf numFmtId="0" fontId="3" fillId="0" borderId="21" xfId="93" applyFont="1" applyFill="1" applyBorder="1" applyAlignment="1">
      <alignment horizontal="center" vertical="center" wrapText="1"/>
      <protection/>
    </xf>
    <xf numFmtId="0" fontId="3" fillId="0" borderId="4" xfId="93" applyFont="1" applyFill="1" applyBorder="1" applyAlignment="1">
      <alignment horizontal="center" vertical="center" wrapText="1"/>
      <protection/>
    </xf>
    <xf numFmtId="0" fontId="3" fillId="0" borderId="16" xfId="93" applyFont="1" applyFill="1" applyBorder="1" applyAlignment="1">
      <alignment horizontal="center" vertical="center" wrapText="1"/>
      <protection/>
    </xf>
    <xf numFmtId="180" fontId="3" fillId="0" borderId="21" xfId="90" applyNumberFormat="1" applyFont="1" applyFill="1" applyBorder="1" applyAlignment="1">
      <alignment horizontal="left" vertical="center" wrapText="1"/>
      <protection/>
    </xf>
    <xf numFmtId="180" fontId="3" fillId="0" borderId="4" xfId="90" applyNumberFormat="1" applyFont="1" applyFill="1" applyBorder="1" applyAlignment="1">
      <alignment horizontal="left" vertical="center" wrapText="1"/>
      <protection/>
    </xf>
    <xf numFmtId="180" fontId="3" fillId="0" borderId="16" xfId="90" applyNumberFormat="1" applyFont="1" applyFill="1" applyBorder="1" applyAlignment="1">
      <alignment horizontal="left" vertical="center" wrapText="1"/>
      <protection/>
    </xf>
    <xf numFmtId="0" fontId="3" fillId="0" borderId="21" xfId="93" applyFont="1" applyFill="1" applyBorder="1" applyAlignment="1">
      <alignment horizontal="left" vertical="center" wrapText="1"/>
      <protection/>
    </xf>
    <xf numFmtId="0" fontId="3" fillId="0" borderId="4" xfId="93" applyFont="1" applyFill="1" applyBorder="1" applyAlignment="1">
      <alignment horizontal="left" vertical="center" wrapText="1"/>
      <protection/>
    </xf>
    <xf numFmtId="0" fontId="3" fillId="0" borderId="16" xfId="93" applyFont="1" applyFill="1" applyBorder="1" applyAlignment="1">
      <alignment horizontal="left" vertical="center" wrapText="1"/>
      <protection/>
    </xf>
    <xf numFmtId="0" fontId="13" fillId="0" borderId="0" xfId="0" applyFont="1" applyFill="1" applyAlignment="1">
      <alignment horizontal="center"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180" fontId="3" fillId="0" borderId="21" xfId="0" applyNumberFormat="1" applyFont="1" applyFill="1" applyBorder="1" applyAlignment="1">
      <alignment horizontal="left" vertical="center" wrapText="1"/>
    </xf>
    <xf numFmtId="180" fontId="3" fillId="0" borderId="4" xfId="0" applyNumberFormat="1" applyFont="1" applyFill="1" applyBorder="1" applyAlignment="1">
      <alignment horizontal="left" vertical="center" wrapText="1"/>
    </xf>
    <xf numFmtId="180" fontId="3" fillId="0" borderId="16" xfId="0" applyNumberFormat="1" applyFont="1" applyFill="1" applyBorder="1" applyAlignment="1">
      <alignment horizontal="left" vertical="center" wrapText="1"/>
    </xf>
    <xf numFmtId="2" fontId="3" fillId="0" borderId="21"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10" fillId="0" borderId="0" xfId="90" applyFont="1" applyFill="1" applyBorder="1" applyAlignment="1">
      <alignment horizontal="center" vertical="center" wrapText="1"/>
      <protection/>
    </xf>
    <xf numFmtId="0" fontId="3" fillId="0" borderId="12" xfId="0" applyNumberFormat="1" applyFont="1" applyFill="1" applyBorder="1" applyAlignment="1">
      <alignment horizontal="center" vertical="center" wrapText="1"/>
    </xf>
    <xf numFmtId="2" fontId="3" fillId="0" borderId="12" xfId="158"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180" fontId="4" fillId="0" borderId="12" xfId="90" applyNumberFormat="1" applyFont="1" applyFill="1" applyBorder="1" applyAlignment="1">
      <alignment horizontal="center" vertical="center" wrapText="1"/>
      <protection/>
    </xf>
    <xf numFmtId="180" fontId="4" fillId="0" borderId="12" xfId="90" applyNumberFormat="1" applyFont="1" applyFill="1" applyBorder="1" applyAlignment="1">
      <alignment horizontal="left" vertical="center" wrapText="1"/>
      <protection/>
    </xf>
    <xf numFmtId="4" fontId="4" fillId="0" borderId="12" xfId="90" applyNumberFormat="1" applyFont="1" applyFill="1" applyBorder="1" applyAlignment="1">
      <alignment vertical="center" wrapText="1"/>
      <protection/>
    </xf>
    <xf numFmtId="180" fontId="4" fillId="0" borderId="12" xfId="0" applyNumberFormat="1" applyFont="1" applyFill="1" applyBorder="1" applyAlignment="1">
      <alignment horizontal="center" vertical="center" wrapText="1"/>
    </xf>
    <xf numFmtId="2" fontId="4" fillId="0" borderId="12" xfId="90" applyNumberFormat="1" applyFont="1" applyFill="1" applyBorder="1" applyAlignment="1">
      <alignment horizontal="left" vertical="center" wrapText="1"/>
      <protection/>
    </xf>
    <xf numFmtId="183" fontId="4" fillId="0" borderId="12" xfId="0" applyNumberFormat="1" applyFont="1" applyFill="1" applyBorder="1" applyAlignment="1">
      <alignment horizontal="center" vertical="center" wrapText="1"/>
    </xf>
    <xf numFmtId="180" fontId="4" fillId="0" borderId="12" xfId="0" applyNumberFormat="1" applyFont="1" applyFill="1" applyBorder="1" applyAlignment="1">
      <alignment horizontal="left" vertical="center" wrapText="1"/>
    </xf>
    <xf numFmtId="1" fontId="4" fillId="0" borderId="12" xfId="90" applyNumberFormat="1" applyFont="1" applyFill="1" applyBorder="1" applyAlignment="1">
      <alignment horizontal="center" vertical="center" wrapText="1"/>
      <protection/>
    </xf>
    <xf numFmtId="0" fontId="10" fillId="0" borderId="20" xfId="93" applyFont="1" applyFill="1" applyBorder="1" applyAlignment="1">
      <alignment horizontal="center" vertical="center" wrapText="1"/>
      <protection/>
    </xf>
    <xf numFmtId="0" fontId="8" fillId="0" borderId="0" xfId="93" applyFont="1" applyFill="1" applyAlignment="1">
      <alignment horizontal="center" vertical="center" wrapText="1"/>
      <protection/>
    </xf>
    <xf numFmtId="185" fontId="8" fillId="0" borderId="0" xfId="90" applyNumberFormat="1" applyFont="1" applyFill="1" applyBorder="1" applyAlignment="1">
      <alignment horizontal="center" vertical="center" wrapText="1"/>
      <protection/>
    </xf>
    <xf numFmtId="2" fontId="3" fillId="0" borderId="23" xfId="90" applyNumberFormat="1" applyFont="1" applyFill="1" applyBorder="1" applyAlignment="1">
      <alignment horizontal="center" vertical="center" wrapText="1"/>
      <protection/>
    </xf>
    <xf numFmtId="0" fontId="3" fillId="0" borderId="2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2" fontId="3" fillId="0" borderId="17" xfId="158" applyNumberFormat="1" applyFont="1" applyFill="1" applyBorder="1" applyAlignment="1">
      <alignment horizontal="center" vertical="center" wrapText="1"/>
      <protection/>
    </xf>
    <xf numFmtId="2" fontId="3" fillId="0" borderId="19" xfId="158" applyNumberFormat="1" applyFont="1" applyFill="1" applyBorder="1" applyAlignment="1">
      <alignment horizontal="center" vertical="center" wrapText="1"/>
      <protection/>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8" fillId="0" borderId="0" xfId="90" applyFont="1" applyFill="1" applyBorder="1" applyAlignment="1">
      <alignment horizontal="center" vertical="center" wrapText="1"/>
      <protection/>
    </xf>
    <xf numFmtId="0" fontId="8" fillId="0" borderId="0" xfId="90" applyFont="1" applyFill="1" applyAlignment="1">
      <alignment horizontal="center" vertical="center" wrapText="1"/>
      <protection/>
    </xf>
    <xf numFmtId="0" fontId="9" fillId="0" borderId="0" xfId="90" applyFont="1" applyFill="1" applyBorder="1" applyAlignment="1">
      <alignment horizontal="center" vertical="center"/>
      <protection/>
    </xf>
    <xf numFmtId="0" fontId="9" fillId="0" borderId="0" xfId="90" applyFont="1" applyFill="1" applyBorder="1" applyAlignment="1">
      <alignment horizontal="left" vertical="center"/>
      <protection/>
    </xf>
    <xf numFmtId="0" fontId="4" fillId="0" borderId="20" xfId="90" applyFont="1" applyFill="1" applyBorder="1" applyAlignment="1">
      <alignment horizontal="center" vertical="center"/>
      <protection/>
    </xf>
    <xf numFmtId="0" fontId="4" fillId="0" borderId="20" xfId="90" applyFont="1" applyFill="1" applyBorder="1" applyAlignment="1">
      <alignment horizontal="left" vertical="center"/>
      <protection/>
    </xf>
    <xf numFmtId="0" fontId="3" fillId="0" borderId="12" xfId="0" applyNumberFormat="1" applyFont="1" applyFill="1" applyBorder="1" applyAlignment="1">
      <alignment horizontal="center" vertical="center" wrapText="1"/>
    </xf>
    <xf numFmtId="2" fontId="3" fillId="0" borderId="12" xfId="158" applyNumberFormat="1" applyFont="1" applyFill="1" applyBorder="1" applyAlignment="1">
      <alignment horizontal="center" vertical="center" wrapText="1"/>
      <protection/>
    </xf>
    <xf numFmtId="183"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2" fontId="3" fillId="0" borderId="17" xfId="158" applyNumberFormat="1" applyFont="1" applyFill="1" applyBorder="1" applyAlignment="1">
      <alignment horizontal="center" vertical="center" wrapText="1"/>
      <protection/>
    </xf>
    <xf numFmtId="2" fontId="3" fillId="0" borderId="19" xfId="158" applyNumberFormat="1" applyFont="1" applyFill="1" applyBorder="1" applyAlignment="1">
      <alignment horizontal="center" vertical="center" wrapText="1"/>
      <protection/>
    </xf>
    <xf numFmtId="0" fontId="3" fillId="0" borderId="21" xfId="93" applyFont="1" applyFill="1" applyBorder="1" applyAlignment="1">
      <alignment horizontal="left" vertical="center" wrapText="1"/>
      <protection/>
    </xf>
    <xf numFmtId="0" fontId="3" fillId="0" borderId="4" xfId="93" applyFont="1" applyFill="1" applyBorder="1" applyAlignment="1">
      <alignment horizontal="left" vertical="center" wrapText="1"/>
      <protection/>
    </xf>
    <xf numFmtId="0" fontId="3" fillId="0" borderId="16" xfId="93" applyFont="1" applyFill="1" applyBorder="1" applyAlignment="1">
      <alignment horizontal="left" vertical="center" wrapText="1"/>
      <protection/>
    </xf>
    <xf numFmtId="0" fontId="8" fillId="0" borderId="0" xfId="90" applyFont="1" applyFill="1" applyAlignment="1">
      <alignment horizontal="center" vertical="center"/>
      <protection/>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180" fontId="3" fillId="0" borderId="21" xfId="0" applyNumberFormat="1" applyFont="1" applyFill="1" applyBorder="1" applyAlignment="1">
      <alignment horizontal="left" vertical="center" wrapText="1"/>
    </xf>
    <xf numFmtId="180" fontId="3" fillId="0" borderId="4" xfId="0" applyNumberFormat="1" applyFont="1" applyFill="1" applyBorder="1" applyAlignment="1">
      <alignment horizontal="left" vertical="center" wrapText="1"/>
    </xf>
    <xf numFmtId="180" fontId="3" fillId="0" borderId="16" xfId="0" applyNumberFormat="1" applyFont="1" applyFill="1" applyBorder="1" applyAlignment="1">
      <alignment horizontal="left" vertical="center" wrapText="1"/>
    </xf>
    <xf numFmtId="180" fontId="4" fillId="0" borderId="17" xfId="0" applyNumberFormat="1" applyFont="1" applyFill="1" applyBorder="1" applyAlignment="1">
      <alignment horizontal="center" vertical="center" wrapText="1"/>
    </xf>
    <xf numFmtId="180" fontId="4" fillId="0" borderId="22" xfId="0" applyNumberFormat="1" applyFont="1" applyFill="1" applyBorder="1" applyAlignment="1">
      <alignment horizontal="center" vertical="center" wrapText="1"/>
    </xf>
    <xf numFmtId="180" fontId="4" fillId="0" borderId="19" xfId="0" applyNumberFormat="1" applyFont="1" applyFill="1" applyBorder="1" applyAlignment="1">
      <alignment horizontal="center" vertical="center" wrapText="1"/>
    </xf>
    <xf numFmtId="180" fontId="4" fillId="0" borderId="12" xfId="0" applyNumberFormat="1" applyFont="1" applyFill="1" applyBorder="1" applyAlignment="1">
      <alignment horizontal="left" vertical="center" wrapText="1"/>
    </xf>
    <xf numFmtId="180" fontId="4" fillId="0" borderId="17" xfId="0" applyNumberFormat="1" applyFont="1" applyFill="1" applyBorder="1" applyAlignment="1">
      <alignment vertical="center" wrapText="1"/>
    </xf>
    <xf numFmtId="180" fontId="4" fillId="0" borderId="22" xfId="0" applyNumberFormat="1" applyFont="1" applyFill="1" applyBorder="1" applyAlignment="1">
      <alignment vertical="center" wrapText="1"/>
    </xf>
    <xf numFmtId="180" fontId="4" fillId="0" borderId="19" xfId="0" applyNumberFormat="1" applyFont="1" applyFill="1" applyBorder="1" applyAlignment="1">
      <alignment vertical="center" wrapText="1"/>
    </xf>
    <xf numFmtId="180" fontId="4" fillId="0" borderId="12" xfId="68" applyNumberFormat="1" applyFont="1" applyFill="1" applyBorder="1" applyAlignment="1">
      <alignment horizontal="center" vertical="center" wrapText="1"/>
      <protection/>
    </xf>
    <xf numFmtId="180" fontId="4" fillId="0" borderId="12" xfId="68" applyNumberFormat="1" applyFont="1" applyFill="1" applyBorder="1" applyAlignment="1">
      <alignment vertical="center" wrapText="1"/>
      <protection/>
    </xf>
    <xf numFmtId="180" fontId="4" fillId="0" borderId="17" xfId="68" applyNumberFormat="1" applyFont="1" applyFill="1" applyBorder="1" applyAlignment="1">
      <alignment horizontal="left" vertical="center" wrapText="1"/>
      <protection/>
    </xf>
    <xf numFmtId="180" fontId="4" fillId="0" borderId="22" xfId="68" applyNumberFormat="1" applyFont="1" applyFill="1" applyBorder="1" applyAlignment="1">
      <alignment horizontal="left" vertical="center" wrapText="1"/>
      <protection/>
    </xf>
    <xf numFmtId="180" fontId="4" fillId="0" borderId="19" xfId="68" applyNumberFormat="1" applyFont="1" applyFill="1" applyBorder="1" applyAlignment="1">
      <alignment horizontal="left" vertical="center" wrapText="1"/>
      <protection/>
    </xf>
    <xf numFmtId="180" fontId="3" fillId="0" borderId="17" xfId="68" applyNumberFormat="1" applyFont="1" applyFill="1" applyBorder="1" applyAlignment="1">
      <alignment horizontal="center" vertical="center" wrapText="1"/>
      <protection/>
    </xf>
    <xf numFmtId="180" fontId="3" fillId="0" borderId="22" xfId="68" applyNumberFormat="1" applyFont="1" applyFill="1" applyBorder="1" applyAlignment="1">
      <alignment horizontal="center" vertical="center" wrapText="1"/>
      <protection/>
    </xf>
    <xf numFmtId="180" fontId="3" fillId="0" borderId="19" xfId="68" applyNumberFormat="1" applyFont="1" applyFill="1" applyBorder="1" applyAlignment="1">
      <alignment horizontal="center" vertical="center" wrapText="1"/>
      <protection/>
    </xf>
    <xf numFmtId="180" fontId="4" fillId="0" borderId="12" xfId="94" applyNumberFormat="1" applyFont="1" applyFill="1" applyBorder="1" applyAlignment="1">
      <alignment horizontal="left" vertical="center" wrapText="1"/>
      <protection/>
    </xf>
    <xf numFmtId="0" fontId="10" fillId="0" borderId="20" xfId="90" applyFont="1" applyFill="1" applyBorder="1" applyAlignment="1">
      <alignment horizontal="center" vertical="center"/>
      <protection/>
    </xf>
    <xf numFmtId="0" fontId="3"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180" fontId="3" fillId="0" borderId="21" xfId="68" applyNumberFormat="1" applyFont="1" applyFill="1" applyBorder="1" applyAlignment="1">
      <alignment horizontal="left" vertical="center" wrapText="1"/>
      <protection/>
    </xf>
    <xf numFmtId="180" fontId="3" fillId="0" borderId="4" xfId="68" applyNumberFormat="1" applyFont="1" applyFill="1" applyBorder="1" applyAlignment="1">
      <alignment horizontal="left" vertical="center" wrapText="1"/>
      <protection/>
    </xf>
    <xf numFmtId="180" fontId="3" fillId="0" borderId="16" xfId="68" applyNumberFormat="1" applyFont="1" applyFill="1" applyBorder="1" applyAlignment="1">
      <alignment horizontal="left" vertical="center" wrapText="1"/>
      <protection/>
    </xf>
    <xf numFmtId="0" fontId="4" fillId="0" borderId="12" xfId="0" applyFont="1" applyFill="1" applyBorder="1" applyAlignment="1">
      <alignment horizontal="center" vertical="center"/>
    </xf>
    <xf numFmtId="0" fontId="4" fillId="0" borderId="12" xfId="0" applyFont="1" applyFill="1" applyBorder="1" applyAlignment="1">
      <alignment vertical="center" wrapText="1"/>
    </xf>
    <xf numFmtId="180" fontId="4" fillId="0" borderId="17" xfId="0" applyNumberFormat="1" applyFont="1" applyFill="1" applyBorder="1" applyAlignment="1">
      <alignment horizontal="left" vertical="center" wrapText="1"/>
    </xf>
    <xf numFmtId="180" fontId="4" fillId="0" borderId="22" xfId="0" applyNumberFormat="1" applyFont="1" applyFill="1" applyBorder="1" applyAlignment="1">
      <alignment horizontal="left" vertical="center" wrapText="1"/>
    </xf>
    <xf numFmtId="180" fontId="4" fillId="0" borderId="19"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2" xfId="94" applyFont="1" applyFill="1" applyBorder="1" applyAlignment="1">
      <alignment horizontal="left" vertical="center" wrapText="1"/>
      <protection/>
    </xf>
    <xf numFmtId="0" fontId="10" fillId="0" borderId="20" xfId="94" applyFont="1" applyFill="1" applyBorder="1" applyAlignment="1">
      <alignment horizontal="center" vertical="center" wrapText="1"/>
      <protection/>
    </xf>
    <xf numFmtId="170" fontId="3" fillId="0" borderId="21" xfId="55" applyFont="1" applyFill="1" applyBorder="1" applyAlignment="1">
      <alignment horizontal="left" vertical="center" wrapText="1"/>
    </xf>
    <xf numFmtId="170" fontId="3" fillId="0" borderId="4" xfId="55" applyFont="1" applyFill="1" applyBorder="1" applyAlignment="1">
      <alignment horizontal="left" vertical="center" wrapText="1"/>
    </xf>
    <xf numFmtId="170" fontId="3" fillId="0" borderId="16" xfId="55" applyFont="1" applyFill="1" applyBorder="1" applyAlignment="1">
      <alignment horizontal="left" vertical="center" wrapText="1"/>
    </xf>
    <xf numFmtId="0" fontId="8" fillId="0" borderId="0" xfId="94" applyFont="1" applyFill="1" applyAlignment="1">
      <alignment horizontal="center" vertical="center" wrapText="1"/>
      <protection/>
    </xf>
    <xf numFmtId="0" fontId="10" fillId="0" borderId="20" xfId="94" applyFont="1" applyFill="1" applyBorder="1" applyAlignment="1">
      <alignment horizontal="center" vertical="center"/>
      <protection/>
    </xf>
    <xf numFmtId="0" fontId="3" fillId="0" borderId="21" xfId="94" applyFont="1" applyFill="1" applyBorder="1" applyAlignment="1">
      <alignment horizontal="left" vertical="center" wrapText="1"/>
      <protection/>
    </xf>
    <xf numFmtId="0" fontId="3" fillId="0" borderId="4" xfId="94" applyFont="1" applyFill="1" applyBorder="1" applyAlignment="1">
      <alignment horizontal="left" vertical="center" wrapText="1"/>
      <protection/>
    </xf>
    <xf numFmtId="0" fontId="3" fillId="0" borderId="16" xfId="94" applyFont="1" applyFill="1" applyBorder="1" applyAlignment="1">
      <alignment horizontal="left" vertical="center" wrapText="1"/>
      <protection/>
    </xf>
    <xf numFmtId="0" fontId="8" fillId="0" borderId="0" xfId="94" applyFont="1" applyFill="1" applyAlignment="1">
      <alignment horizontal="center" vertical="center"/>
      <protection/>
    </xf>
  </cellXfs>
  <cellStyles count="1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omma 2" xfId="44"/>
    <cellStyle name="Comma 2 2" xfId="45"/>
    <cellStyle name="Comma 2 3" xfId="46"/>
    <cellStyle name="Comma 3" xfId="47"/>
    <cellStyle name="Comma 4" xfId="48"/>
    <cellStyle name="Comma 5" xfId="49"/>
    <cellStyle name="Comma 5 2" xfId="50"/>
    <cellStyle name="Currency" xfId="51"/>
    <cellStyle name="Currency [0]" xfId="52"/>
    <cellStyle name="Currency 2" xfId="53"/>
    <cellStyle name="Currency 3" xfId="54"/>
    <cellStyle name="Currency 3 2" xfId="55"/>
    <cellStyle name="Check Cell" xfId="56"/>
    <cellStyle name="Explanatory Text" xfId="57"/>
    <cellStyle name="Good" xfId="58"/>
    <cellStyle name="Header1" xfId="59"/>
    <cellStyle name="Header2" xfId="60"/>
    <cellStyle name="Heading 1" xfId="61"/>
    <cellStyle name="Heading 2" xfId="62"/>
    <cellStyle name="Heading 3" xfId="63"/>
    <cellStyle name="Heading 4" xfId="64"/>
    <cellStyle name="Input" xfId="65"/>
    <cellStyle name="Linked Cell" xfId="66"/>
    <cellStyle name="Neutral" xfId="67"/>
    <cellStyle name="Normal 10" xfId="68"/>
    <cellStyle name="Normal 11" xfId="69"/>
    <cellStyle name="Normal 11 2" xfId="70"/>
    <cellStyle name="Normal 11 3" xfId="71"/>
    <cellStyle name="Normal 11_KE HOACH 6 THANG CUOI NAM" xfId="72"/>
    <cellStyle name="Normal 12" xfId="73"/>
    <cellStyle name="Normal 12 2" xfId="74"/>
    <cellStyle name="Normal 13" xfId="75"/>
    <cellStyle name="Normal 13 2" xfId="76"/>
    <cellStyle name="Normal 14" xfId="77"/>
    <cellStyle name="Normal 14 10" xfId="78"/>
    <cellStyle name="Normal 14 2" xfId="79"/>
    <cellStyle name="Normal 14 2 2" xfId="80"/>
    <cellStyle name="Normal 14 3" xfId="81"/>
    <cellStyle name="Normal 14 3 2" xfId="82"/>
    <cellStyle name="Normal 15" xfId="83"/>
    <cellStyle name="Normal 15 2" xfId="84"/>
    <cellStyle name="Normal 16" xfId="85"/>
    <cellStyle name="Normal 17" xfId="86"/>
    <cellStyle name="Normal 17 2" xfId="87"/>
    <cellStyle name="Normal 18 2" xfId="88"/>
    <cellStyle name="Normal 19" xfId="89"/>
    <cellStyle name="Normal 2" xfId="90"/>
    <cellStyle name="Normal 2 10" xfId="91"/>
    <cellStyle name="Normal 2 2" xfId="92"/>
    <cellStyle name="Normal 2 2 2" xfId="93"/>
    <cellStyle name="Normal 2 2 3" xfId="94"/>
    <cellStyle name="Normal 2 2_BIEU 01 - THĐ KY ANH 2019" xfId="95"/>
    <cellStyle name="Normal 2 3" xfId="96"/>
    <cellStyle name="Normal 2 3 2" xfId="97"/>
    <cellStyle name="Normal 2 3 2 2" xfId="98"/>
    <cellStyle name="Normal 2 4" xfId="99"/>
    <cellStyle name="Normal 2_CC HUONG KHE 16.1.2017" xfId="100"/>
    <cellStyle name="Normal 20" xfId="101"/>
    <cellStyle name="Normal 21 2" xfId="102"/>
    <cellStyle name="Normal 22 2" xfId="103"/>
    <cellStyle name="Normal 23 2" xfId="104"/>
    <cellStyle name="Normal 24 2" xfId="105"/>
    <cellStyle name="Normal 25" xfId="106"/>
    <cellStyle name="Normal 25 2" xfId="107"/>
    <cellStyle name="Normal 260" xfId="108"/>
    <cellStyle name="Normal 27 2" xfId="109"/>
    <cellStyle name="Normal 276" xfId="110"/>
    <cellStyle name="Normal 277" xfId="111"/>
    <cellStyle name="Normal 278" xfId="112"/>
    <cellStyle name="Normal 280" xfId="113"/>
    <cellStyle name="Normal 281" xfId="114"/>
    <cellStyle name="Normal 282" xfId="115"/>
    <cellStyle name="Normal 283" xfId="116"/>
    <cellStyle name="Normal 284" xfId="117"/>
    <cellStyle name="Normal 3" xfId="118"/>
    <cellStyle name="Normal 3 2" xfId="119"/>
    <cellStyle name="Normal 3 2 2" xfId="120"/>
    <cellStyle name="Normal 3 2_Danh muc THD ban hành" xfId="121"/>
    <cellStyle name="Normal 3 3" xfId="122"/>
    <cellStyle name="Normal 31" xfId="123"/>
    <cellStyle name="Normal 31 2" xfId="124"/>
    <cellStyle name="Normal 32 2" xfId="125"/>
    <cellStyle name="Normal 38 2" xfId="126"/>
    <cellStyle name="Normal 39 2" xfId="127"/>
    <cellStyle name="Normal 4" xfId="128"/>
    <cellStyle name="Normal 4 2" xfId="129"/>
    <cellStyle name="Normal 4 2 2" xfId="130"/>
    <cellStyle name="Normal 4 3" xfId="131"/>
    <cellStyle name="Normal 40 2" xfId="132"/>
    <cellStyle name="Normal 41 2" xfId="133"/>
    <cellStyle name="Normal 42" xfId="134"/>
    <cellStyle name="Normal 42 2" xfId="135"/>
    <cellStyle name="Normal 43 2" xfId="136"/>
    <cellStyle name="Normal 44 2" xfId="137"/>
    <cellStyle name="Normal 45 2" xfId="138"/>
    <cellStyle name="Normal 46 2" xfId="139"/>
    <cellStyle name="Normal 47 2" xfId="140"/>
    <cellStyle name="Normal 48 2" xfId="141"/>
    <cellStyle name="Normal 49 2" xfId="142"/>
    <cellStyle name="Normal 5 46" xfId="143"/>
    <cellStyle name="Normal 50 2" xfId="144"/>
    <cellStyle name="Normal 51 2" xfId="145"/>
    <cellStyle name="Normal 52 2" xfId="146"/>
    <cellStyle name="Normal 6" xfId="147"/>
    <cellStyle name="Normal 6 2" xfId="148"/>
    <cellStyle name="Normal 6 2 2" xfId="149"/>
    <cellStyle name="Normal 7" xfId="150"/>
    <cellStyle name="Normal 7 2" xfId="151"/>
    <cellStyle name="Normal 8" xfId="152"/>
    <cellStyle name="Normal 8 2" xfId="153"/>
    <cellStyle name="Normal 8 2 2" xfId="154"/>
    <cellStyle name="Normal 9" xfId="155"/>
    <cellStyle name="Normal_Mau Bieu KH câp huyen(Anh) 12_11" xfId="156"/>
    <cellStyle name="Normal_Sheet1 2" xfId="157"/>
    <cellStyle name="Normal_Sheet1 3" xfId="158"/>
    <cellStyle name="Normal_Sheet1_1" xfId="159"/>
    <cellStyle name="Normal_Sheet1_2 2" xfId="160"/>
    <cellStyle name="Normal_Sheet1_DTH2017moi" xfId="161"/>
    <cellStyle name="Note" xfId="162"/>
    <cellStyle name="Output" xfId="163"/>
    <cellStyle name="Percent" xfId="164"/>
    <cellStyle name="Title" xfId="165"/>
    <cellStyle name="Total" xfId="166"/>
    <cellStyle name="Warning Text" xfId="167"/>
  </cellStyles>
  <dxfs count="14">
    <dxf>
      <font>
        <color indexed="9"/>
      </font>
    </dxf>
    <dxf>
      <font>
        <color indexed="9"/>
      </font>
      <fill>
        <patternFill>
          <fgColor indexed="64"/>
        </patternFill>
      </fill>
    </dxf>
    <dxf>
      <font>
        <color indexed="9"/>
      </font>
    </dxf>
    <dxf>
      <font>
        <color indexed="9"/>
      </font>
    </dxf>
    <dxf>
      <font>
        <color indexed="9"/>
      </font>
      <fill>
        <patternFill>
          <fgColor indexed="64"/>
        </patternFill>
      </fill>
    </dxf>
    <dxf>
      <font>
        <color indexed="9"/>
      </font>
    </dxf>
    <dxf>
      <font>
        <color rgb="FF9C0006"/>
      </font>
      <fill>
        <patternFill>
          <bgColor rgb="FFFFC7CE"/>
        </patternFill>
      </fill>
    </dxf>
    <dxf>
      <font>
        <color indexed="9"/>
      </font>
    </dxf>
    <dxf>
      <font>
        <color indexed="9"/>
      </font>
      <fill>
        <patternFill>
          <fgColor indexed="64"/>
        </patternFill>
      </fill>
    </dxf>
    <dxf>
      <font>
        <color indexed="9"/>
      </font>
    </dxf>
    <dxf>
      <font>
        <color indexed="9"/>
      </font>
    </dxf>
    <dxf>
      <font>
        <color rgb="FFFFFFFF"/>
      </font>
      <border/>
    </dxf>
    <dxf>
      <font>
        <color rgb="FFFFFFFF"/>
      </font>
      <fill>
        <patternFill>
          <fgColor indexed="6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6</xdr:row>
      <xdr:rowOff>19050</xdr:rowOff>
    </xdr:from>
    <xdr:to>
      <xdr:col>9</xdr:col>
      <xdr:colOff>95250</xdr:colOff>
      <xdr:row>6</xdr:row>
      <xdr:rowOff>19050</xdr:rowOff>
    </xdr:to>
    <xdr:sp>
      <xdr:nvSpPr>
        <xdr:cNvPr id="1" name="Line 1"/>
        <xdr:cNvSpPr>
          <a:spLocks/>
        </xdr:cNvSpPr>
      </xdr:nvSpPr>
      <xdr:spPr>
        <a:xfrm>
          <a:off x="3743325" y="1247775"/>
          <a:ext cx="2581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1028700</xdr:colOff>
      <xdr:row>2</xdr:row>
      <xdr:rowOff>19050</xdr:rowOff>
    </xdr:from>
    <xdr:to>
      <xdr:col>2</xdr:col>
      <xdr:colOff>571500</xdr:colOff>
      <xdr:row>2</xdr:row>
      <xdr:rowOff>19050</xdr:rowOff>
    </xdr:to>
    <xdr:sp>
      <xdr:nvSpPr>
        <xdr:cNvPr id="2" name="Line 1"/>
        <xdr:cNvSpPr>
          <a:spLocks/>
        </xdr:cNvSpPr>
      </xdr:nvSpPr>
      <xdr:spPr>
        <a:xfrm flipV="1">
          <a:off x="1371600" y="4191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800100</xdr:colOff>
      <xdr:row>2</xdr:row>
      <xdr:rowOff>19050</xdr:rowOff>
    </xdr:from>
    <xdr:to>
      <xdr:col>11</xdr:col>
      <xdr:colOff>95250</xdr:colOff>
      <xdr:row>2</xdr:row>
      <xdr:rowOff>19050</xdr:rowOff>
    </xdr:to>
    <xdr:sp>
      <xdr:nvSpPr>
        <xdr:cNvPr id="3" name="Line 1"/>
        <xdr:cNvSpPr>
          <a:spLocks/>
        </xdr:cNvSpPr>
      </xdr:nvSpPr>
      <xdr:spPr>
        <a:xfrm>
          <a:off x="6057900" y="4191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6</xdr:row>
      <xdr:rowOff>57150</xdr:rowOff>
    </xdr:from>
    <xdr:to>
      <xdr:col>10</xdr:col>
      <xdr:colOff>152400</xdr:colOff>
      <xdr:row>6</xdr:row>
      <xdr:rowOff>57150</xdr:rowOff>
    </xdr:to>
    <xdr:sp>
      <xdr:nvSpPr>
        <xdr:cNvPr id="1" name="Line 1"/>
        <xdr:cNvSpPr>
          <a:spLocks/>
        </xdr:cNvSpPr>
      </xdr:nvSpPr>
      <xdr:spPr>
        <a:xfrm>
          <a:off x="3848100" y="1257300"/>
          <a:ext cx="2552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1019175</xdr:colOff>
      <xdr:row>2</xdr:row>
      <xdr:rowOff>19050</xdr:rowOff>
    </xdr:from>
    <xdr:to>
      <xdr:col>1</xdr:col>
      <xdr:colOff>1657350</xdr:colOff>
      <xdr:row>2</xdr:row>
      <xdr:rowOff>19050</xdr:rowOff>
    </xdr:to>
    <xdr:sp>
      <xdr:nvSpPr>
        <xdr:cNvPr id="2" name="Line 1"/>
        <xdr:cNvSpPr>
          <a:spLocks/>
        </xdr:cNvSpPr>
      </xdr:nvSpPr>
      <xdr:spPr>
        <a:xfrm flipV="1">
          <a:off x="1343025" y="4191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2</xdr:row>
      <xdr:rowOff>57150</xdr:rowOff>
    </xdr:from>
    <xdr:to>
      <xdr:col>12</xdr:col>
      <xdr:colOff>304800</xdr:colOff>
      <xdr:row>2</xdr:row>
      <xdr:rowOff>57150</xdr:rowOff>
    </xdr:to>
    <xdr:sp>
      <xdr:nvSpPr>
        <xdr:cNvPr id="3" name="Line 1"/>
        <xdr:cNvSpPr>
          <a:spLocks/>
        </xdr:cNvSpPr>
      </xdr:nvSpPr>
      <xdr:spPr>
        <a:xfrm>
          <a:off x="6000750" y="45720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6</xdr:row>
      <xdr:rowOff>19050</xdr:rowOff>
    </xdr:from>
    <xdr:to>
      <xdr:col>9</xdr:col>
      <xdr:colOff>38100</xdr:colOff>
      <xdr:row>6</xdr:row>
      <xdr:rowOff>19050</xdr:rowOff>
    </xdr:to>
    <xdr:sp>
      <xdr:nvSpPr>
        <xdr:cNvPr id="1" name="Line 1"/>
        <xdr:cNvSpPr>
          <a:spLocks/>
        </xdr:cNvSpPr>
      </xdr:nvSpPr>
      <xdr:spPr>
        <a:xfrm>
          <a:off x="3600450" y="1219200"/>
          <a:ext cx="2190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1038225</xdr:colOff>
      <xdr:row>2</xdr:row>
      <xdr:rowOff>19050</xdr:rowOff>
    </xdr:from>
    <xdr:to>
      <xdr:col>1</xdr:col>
      <xdr:colOff>1657350</xdr:colOff>
      <xdr:row>2</xdr:row>
      <xdr:rowOff>19050</xdr:rowOff>
    </xdr:to>
    <xdr:sp>
      <xdr:nvSpPr>
        <xdr:cNvPr id="2" name="Line 1"/>
        <xdr:cNvSpPr>
          <a:spLocks/>
        </xdr:cNvSpPr>
      </xdr:nvSpPr>
      <xdr:spPr>
        <a:xfrm flipV="1">
          <a:off x="1476375" y="4191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2</xdr:row>
      <xdr:rowOff>57150</xdr:rowOff>
    </xdr:from>
    <xdr:to>
      <xdr:col>12</xdr:col>
      <xdr:colOff>76200</xdr:colOff>
      <xdr:row>2</xdr:row>
      <xdr:rowOff>57150</xdr:rowOff>
    </xdr:to>
    <xdr:sp>
      <xdr:nvSpPr>
        <xdr:cNvPr id="3" name="Line 1"/>
        <xdr:cNvSpPr>
          <a:spLocks/>
        </xdr:cNvSpPr>
      </xdr:nvSpPr>
      <xdr:spPr>
        <a:xfrm flipV="1">
          <a:off x="5886450" y="45720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6</xdr:row>
      <xdr:rowOff>38100</xdr:rowOff>
    </xdr:from>
    <xdr:to>
      <xdr:col>11</xdr:col>
      <xdr:colOff>57150</xdr:colOff>
      <xdr:row>6</xdr:row>
      <xdr:rowOff>38100</xdr:rowOff>
    </xdr:to>
    <xdr:sp>
      <xdr:nvSpPr>
        <xdr:cNvPr id="1" name="Line 1"/>
        <xdr:cNvSpPr>
          <a:spLocks/>
        </xdr:cNvSpPr>
      </xdr:nvSpPr>
      <xdr:spPr>
        <a:xfrm>
          <a:off x="3790950" y="12382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190500</xdr:colOff>
      <xdr:row>2</xdr:row>
      <xdr:rowOff>19050</xdr:rowOff>
    </xdr:from>
    <xdr:to>
      <xdr:col>12</xdr:col>
      <xdr:colOff>400050</xdr:colOff>
      <xdr:row>2</xdr:row>
      <xdr:rowOff>38100</xdr:rowOff>
    </xdr:to>
    <xdr:sp>
      <xdr:nvSpPr>
        <xdr:cNvPr id="2" name="Line 1"/>
        <xdr:cNvSpPr>
          <a:spLocks/>
        </xdr:cNvSpPr>
      </xdr:nvSpPr>
      <xdr:spPr>
        <a:xfrm flipV="1">
          <a:off x="6096000" y="419100"/>
          <a:ext cx="10858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895350</xdr:colOff>
      <xdr:row>2</xdr:row>
      <xdr:rowOff>19050</xdr:rowOff>
    </xdr:from>
    <xdr:to>
      <xdr:col>2</xdr:col>
      <xdr:colOff>19050</xdr:colOff>
      <xdr:row>2</xdr:row>
      <xdr:rowOff>19050</xdr:rowOff>
    </xdr:to>
    <xdr:sp>
      <xdr:nvSpPr>
        <xdr:cNvPr id="3" name="Line 1"/>
        <xdr:cNvSpPr>
          <a:spLocks/>
        </xdr:cNvSpPr>
      </xdr:nvSpPr>
      <xdr:spPr>
        <a:xfrm flipV="1">
          <a:off x="1219200" y="4191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6</xdr:row>
      <xdr:rowOff>57150</xdr:rowOff>
    </xdr:from>
    <xdr:to>
      <xdr:col>10</xdr:col>
      <xdr:colOff>57150</xdr:colOff>
      <xdr:row>6</xdr:row>
      <xdr:rowOff>57150</xdr:rowOff>
    </xdr:to>
    <xdr:sp>
      <xdr:nvSpPr>
        <xdr:cNvPr id="1" name="Line 1"/>
        <xdr:cNvSpPr>
          <a:spLocks/>
        </xdr:cNvSpPr>
      </xdr:nvSpPr>
      <xdr:spPr>
        <a:xfrm>
          <a:off x="3638550" y="1257300"/>
          <a:ext cx="2705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209550</xdr:colOff>
      <xdr:row>2</xdr:row>
      <xdr:rowOff>57150</xdr:rowOff>
    </xdr:from>
    <xdr:to>
      <xdr:col>12</xdr:col>
      <xdr:colOff>361950</xdr:colOff>
      <xdr:row>2</xdr:row>
      <xdr:rowOff>57150</xdr:rowOff>
    </xdr:to>
    <xdr:sp>
      <xdr:nvSpPr>
        <xdr:cNvPr id="2" name="Line 1"/>
        <xdr:cNvSpPr>
          <a:spLocks/>
        </xdr:cNvSpPr>
      </xdr:nvSpPr>
      <xdr:spPr>
        <a:xfrm>
          <a:off x="6134100" y="4572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981075</xdr:colOff>
      <xdr:row>2</xdr:row>
      <xdr:rowOff>38100</xdr:rowOff>
    </xdr:from>
    <xdr:to>
      <xdr:col>1</xdr:col>
      <xdr:colOff>1733550</xdr:colOff>
      <xdr:row>2</xdr:row>
      <xdr:rowOff>38100</xdr:rowOff>
    </xdr:to>
    <xdr:sp>
      <xdr:nvSpPr>
        <xdr:cNvPr id="3" name="Line 1"/>
        <xdr:cNvSpPr>
          <a:spLocks/>
        </xdr:cNvSpPr>
      </xdr:nvSpPr>
      <xdr:spPr>
        <a:xfrm>
          <a:off x="1343025" y="43815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6</xdr:row>
      <xdr:rowOff>57150</xdr:rowOff>
    </xdr:from>
    <xdr:to>
      <xdr:col>9</xdr:col>
      <xdr:colOff>285750</xdr:colOff>
      <xdr:row>6</xdr:row>
      <xdr:rowOff>57150</xdr:rowOff>
    </xdr:to>
    <xdr:sp>
      <xdr:nvSpPr>
        <xdr:cNvPr id="1" name="Line 1"/>
        <xdr:cNvSpPr>
          <a:spLocks/>
        </xdr:cNvSpPr>
      </xdr:nvSpPr>
      <xdr:spPr>
        <a:xfrm>
          <a:off x="4000500" y="125730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942975</xdr:colOff>
      <xdr:row>2</xdr:row>
      <xdr:rowOff>19050</xdr:rowOff>
    </xdr:from>
    <xdr:to>
      <xdr:col>2</xdr:col>
      <xdr:colOff>0</xdr:colOff>
      <xdr:row>2</xdr:row>
      <xdr:rowOff>19050</xdr:rowOff>
    </xdr:to>
    <xdr:sp>
      <xdr:nvSpPr>
        <xdr:cNvPr id="2" name="Line 1"/>
        <xdr:cNvSpPr>
          <a:spLocks/>
        </xdr:cNvSpPr>
      </xdr:nvSpPr>
      <xdr:spPr>
        <a:xfrm flipV="1">
          <a:off x="1266825" y="4191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2</xdr:row>
      <xdr:rowOff>57150</xdr:rowOff>
    </xdr:from>
    <xdr:to>
      <xdr:col>13</xdr:col>
      <xdr:colOff>57150</xdr:colOff>
      <xdr:row>2</xdr:row>
      <xdr:rowOff>57150</xdr:rowOff>
    </xdr:to>
    <xdr:sp>
      <xdr:nvSpPr>
        <xdr:cNvPr id="3" name="Line 1"/>
        <xdr:cNvSpPr>
          <a:spLocks/>
        </xdr:cNvSpPr>
      </xdr:nvSpPr>
      <xdr:spPr>
        <a:xfrm>
          <a:off x="5934075" y="457200"/>
          <a:ext cx="1685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6</xdr:row>
      <xdr:rowOff>57150</xdr:rowOff>
    </xdr:from>
    <xdr:to>
      <xdr:col>10</xdr:col>
      <xdr:colOff>38100</xdr:colOff>
      <xdr:row>6</xdr:row>
      <xdr:rowOff>57150</xdr:rowOff>
    </xdr:to>
    <xdr:sp>
      <xdr:nvSpPr>
        <xdr:cNvPr id="1" name="Line 1"/>
        <xdr:cNvSpPr>
          <a:spLocks/>
        </xdr:cNvSpPr>
      </xdr:nvSpPr>
      <xdr:spPr>
        <a:xfrm>
          <a:off x="3752850" y="1257300"/>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1019175</xdr:colOff>
      <xdr:row>2</xdr:row>
      <xdr:rowOff>19050</xdr:rowOff>
    </xdr:from>
    <xdr:to>
      <xdr:col>1</xdr:col>
      <xdr:colOff>1704975</xdr:colOff>
      <xdr:row>2</xdr:row>
      <xdr:rowOff>19050</xdr:rowOff>
    </xdr:to>
    <xdr:sp>
      <xdr:nvSpPr>
        <xdr:cNvPr id="2" name="Line 1"/>
        <xdr:cNvSpPr>
          <a:spLocks/>
        </xdr:cNvSpPr>
      </xdr:nvSpPr>
      <xdr:spPr>
        <a:xfrm flipV="1">
          <a:off x="1343025" y="4191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95250</xdr:colOff>
      <xdr:row>2</xdr:row>
      <xdr:rowOff>57150</xdr:rowOff>
    </xdr:from>
    <xdr:to>
      <xdr:col>12</xdr:col>
      <xdr:colOff>361950</xdr:colOff>
      <xdr:row>2</xdr:row>
      <xdr:rowOff>57150</xdr:rowOff>
    </xdr:to>
    <xdr:sp>
      <xdr:nvSpPr>
        <xdr:cNvPr id="3" name="Line 1"/>
        <xdr:cNvSpPr>
          <a:spLocks/>
        </xdr:cNvSpPr>
      </xdr:nvSpPr>
      <xdr:spPr>
        <a:xfrm>
          <a:off x="6038850" y="45720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6</xdr:row>
      <xdr:rowOff>57150</xdr:rowOff>
    </xdr:from>
    <xdr:to>
      <xdr:col>10</xdr:col>
      <xdr:colOff>266700</xdr:colOff>
      <xdr:row>6</xdr:row>
      <xdr:rowOff>57150</xdr:rowOff>
    </xdr:to>
    <xdr:sp>
      <xdr:nvSpPr>
        <xdr:cNvPr id="1" name="Line 1"/>
        <xdr:cNvSpPr>
          <a:spLocks/>
        </xdr:cNvSpPr>
      </xdr:nvSpPr>
      <xdr:spPr>
        <a:xfrm>
          <a:off x="3733800" y="12573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1000125</xdr:colOff>
      <xdr:row>2</xdr:row>
      <xdr:rowOff>19050</xdr:rowOff>
    </xdr:from>
    <xdr:to>
      <xdr:col>1</xdr:col>
      <xdr:colOff>1581150</xdr:colOff>
      <xdr:row>2</xdr:row>
      <xdr:rowOff>19050</xdr:rowOff>
    </xdr:to>
    <xdr:sp>
      <xdr:nvSpPr>
        <xdr:cNvPr id="2" name="Line 1"/>
        <xdr:cNvSpPr>
          <a:spLocks/>
        </xdr:cNvSpPr>
      </xdr:nvSpPr>
      <xdr:spPr>
        <a:xfrm flipV="1">
          <a:off x="1323975" y="4191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247650</xdr:colOff>
      <xdr:row>2</xdr:row>
      <xdr:rowOff>19050</xdr:rowOff>
    </xdr:from>
    <xdr:to>
      <xdr:col>13</xdr:col>
      <xdr:colOff>19050</xdr:colOff>
      <xdr:row>2</xdr:row>
      <xdr:rowOff>19050</xdr:rowOff>
    </xdr:to>
    <xdr:sp>
      <xdr:nvSpPr>
        <xdr:cNvPr id="3" name="Line 1"/>
        <xdr:cNvSpPr>
          <a:spLocks/>
        </xdr:cNvSpPr>
      </xdr:nvSpPr>
      <xdr:spPr>
        <a:xfrm>
          <a:off x="5962650" y="41910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2</xdr:row>
      <xdr:rowOff>19050</xdr:rowOff>
    </xdr:from>
    <xdr:to>
      <xdr:col>2</xdr:col>
      <xdr:colOff>514350</xdr:colOff>
      <xdr:row>2</xdr:row>
      <xdr:rowOff>19050</xdr:rowOff>
    </xdr:to>
    <xdr:sp>
      <xdr:nvSpPr>
        <xdr:cNvPr id="1" name="Line 1"/>
        <xdr:cNvSpPr>
          <a:spLocks/>
        </xdr:cNvSpPr>
      </xdr:nvSpPr>
      <xdr:spPr>
        <a:xfrm flipV="1">
          <a:off x="1447800" y="4191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914400</xdr:colOff>
      <xdr:row>2</xdr:row>
      <xdr:rowOff>38100</xdr:rowOff>
    </xdr:from>
    <xdr:to>
      <xdr:col>11</xdr:col>
      <xdr:colOff>209550</xdr:colOff>
      <xdr:row>2</xdr:row>
      <xdr:rowOff>38100</xdr:rowOff>
    </xdr:to>
    <xdr:sp>
      <xdr:nvSpPr>
        <xdr:cNvPr id="2" name="Line 1"/>
        <xdr:cNvSpPr>
          <a:spLocks/>
        </xdr:cNvSpPr>
      </xdr:nvSpPr>
      <xdr:spPr>
        <a:xfrm>
          <a:off x="6076950" y="43815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171450</xdr:colOff>
      <xdr:row>6</xdr:row>
      <xdr:rowOff>0</xdr:rowOff>
    </xdr:from>
    <xdr:to>
      <xdr:col>9</xdr:col>
      <xdr:colOff>0</xdr:colOff>
      <xdr:row>6</xdr:row>
      <xdr:rowOff>0</xdr:rowOff>
    </xdr:to>
    <xdr:sp>
      <xdr:nvSpPr>
        <xdr:cNvPr id="3" name="Line 1"/>
        <xdr:cNvSpPr>
          <a:spLocks/>
        </xdr:cNvSpPr>
      </xdr:nvSpPr>
      <xdr:spPr>
        <a:xfrm>
          <a:off x="3638550" y="1228725"/>
          <a:ext cx="2495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xdr:row>
      <xdr:rowOff>19050</xdr:rowOff>
    </xdr:from>
    <xdr:to>
      <xdr:col>2</xdr:col>
      <xdr:colOff>361950</xdr:colOff>
      <xdr:row>2</xdr:row>
      <xdr:rowOff>19050</xdr:rowOff>
    </xdr:to>
    <xdr:sp>
      <xdr:nvSpPr>
        <xdr:cNvPr id="1" name="Line 1"/>
        <xdr:cNvSpPr>
          <a:spLocks/>
        </xdr:cNvSpPr>
      </xdr:nvSpPr>
      <xdr:spPr>
        <a:xfrm flipV="1">
          <a:off x="1314450" y="419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838200</xdr:colOff>
      <xdr:row>2</xdr:row>
      <xdr:rowOff>19050</xdr:rowOff>
    </xdr:from>
    <xdr:to>
      <xdr:col>11</xdr:col>
      <xdr:colOff>133350</xdr:colOff>
      <xdr:row>2</xdr:row>
      <xdr:rowOff>19050</xdr:rowOff>
    </xdr:to>
    <xdr:sp>
      <xdr:nvSpPr>
        <xdr:cNvPr id="2" name="Line 1"/>
        <xdr:cNvSpPr>
          <a:spLocks/>
        </xdr:cNvSpPr>
      </xdr:nvSpPr>
      <xdr:spPr>
        <a:xfrm>
          <a:off x="5657850" y="4191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438150</xdr:colOff>
      <xdr:row>6</xdr:row>
      <xdr:rowOff>57150</xdr:rowOff>
    </xdr:from>
    <xdr:to>
      <xdr:col>9</xdr:col>
      <xdr:colOff>257175</xdr:colOff>
      <xdr:row>6</xdr:row>
      <xdr:rowOff>57150</xdr:rowOff>
    </xdr:to>
    <xdr:sp>
      <xdr:nvSpPr>
        <xdr:cNvPr id="3" name="Line 1"/>
        <xdr:cNvSpPr>
          <a:spLocks/>
        </xdr:cNvSpPr>
      </xdr:nvSpPr>
      <xdr:spPr>
        <a:xfrm>
          <a:off x="3733800" y="1257300"/>
          <a:ext cx="2314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6</xdr:row>
      <xdr:rowOff>38100</xdr:rowOff>
    </xdr:from>
    <xdr:to>
      <xdr:col>10</xdr:col>
      <xdr:colOff>95250</xdr:colOff>
      <xdr:row>6</xdr:row>
      <xdr:rowOff>38100</xdr:rowOff>
    </xdr:to>
    <xdr:sp>
      <xdr:nvSpPr>
        <xdr:cNvPr id="1" name="Line 1"/>
        <xdr:cNvSpPr>
          <a:spLocks/>
        </xdr:cNvSpPr>
      </xdr:nvSpPr>
      <xdr:spPr>
        <a:xfrm>
          <a:off x="3714750" y="1238250"/>
          <a:ext cx="291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1085850</xdr:colOff>
      <xdr:row>2</xdr:row>
      <xdr:rowOff>19050</xdr:rowOff>
    </xdr:from>
    <xdr:to>
      <xdr:col>2</xdr:col>
      <xdr:colOff>76200</xdr:colOff>
      <xdr:row>2</xdr:row>
      <xdr:rowOff>19050</xdr:rowOff>
    </xdr:to>
    <xdr:sp>
      <xdr:nvSpPr>
        <xdr:cNvPr id="2" name="Line 1"/>
        <xdr:cNvSpPr>
          <a:spLocks/>
        </xdr:cNvSpPr>
      </xdr:nvSpPr>
      <xdr:spPr>
        <a:xfrm flipV="1">
          <a:off x="1409700" y="4191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2</xdr:row>
      <xdr:rowOff>19050</xdr:rowOff>
    </xdr:from>
    <xdr:to>
      <xdr:col>11</xdr:col>
      <xdr:colOff>438150</xdr:colOff>
      <xdr:row>2</xdr:row>
      <xdr:rowOff>19050</xdr:rowOff>
    </xdr:to>
    <xdr:sp>
      <xdr:nvSpPr>
        <xdr:cNvPr id="3" name="Line 1"/>
        <xdr:cNvSpPr>
          <a:spLocks/>
        </xdr:cNvSpPr>
      </xdr:nvSpPr>
      <xdr:spPr>
        <a:xfrm>
          <a:off x="6248400" y="41910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38100</xdr:rowOff>
    </xdr:from>
    <xdr:to>
      <xdr:col>10</xdr:col>
      <xdr:colOff>219075</xdr:colOff>
      <xdr:row>6</xdr:row>
      <xdr:rowOff>38100</xdr:rowOff>
    </xdr:to>
    <xdr:sp>
      <xdr:nvSpPr>
        <xdr:cNvPr id="1" name="Line 1"/>
        <xdr:cNvSpPr>
          <a:spLocks/>
        </xdr:cNvSpPr>
      </xdr:nvSpPr>
      <xdr:spPr>
        <a:xfrm>
          <a:off x="3829050" y="1238250"/>
          <a:ext cx="2638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1114425</xdr:colOff>
      <xdr:row>2</xdr:row>
      <xdr:rowOff>19050</xdr:rowOff>
    </xdr:from>
    <xdr:to>
      <xdr:col>1</xdr:col>
      <xdr:colOff>1666875</xdr:colOff>
      <xdr:row>2</xdr:row>
      <xdr:rowOff>19050</xdr:rowOff>
    </xdr:to>
    <xdr:sp>
      <xdr:nvSpPr>
        <xdr:cNvPr id="2" name="Line 1"/>
        <xdr:cNvSpPr>
          <a:spLocks/>
        </xdr:cNvSpPr>
      </xdr:nvSpPr>
      <xdr:spPr>
        <a:xfrm flipV="1">
          <a:off x="1438275" y="4191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285750</xdr:colOff>
      <xdr:row>2</xdr:row>
      <xdr:rowOff>19050</xdr:rowOff>
    </xdr:from>
    <xdr:to>
      <xdr:col>12</xdr:col>
      <xdr:colOff>57150</xdr:colOff>
      <xdr:row>2</xdr:row>
      <xdr:rowOff>19050</xdr:rowOff>
    </xdr:to>
    <xdr:sp>
      <xdr:nvSpPr>
        <xdr:cNvPr id="3" name="Line 1"/>
        <xdr:cNvSpPr>
          <a:spLocks/>
        </xdr:cNvSpPr>
      </xdr:nvSpPr>
      <xdr:spPr>
        <a:xfrm flipV="1">
          <a:off x="6153150" y="4191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57150</xdr:rowOff>
    </xdr:from>
    <xdr:to>
      <xdr:col>11</xdr:col>
      <xdr:colOff>19050</xdr:colOff>
      <xdr:row>6</xdr:row>
      <xdr:rowOff>57150</xdr:rowOff>
    </xdr:to>
    <xdr:sp>
      <xdr:nvSpPr>
        <xdr:cNvPr id="1" name="Line 1"/>
        <xdr:cNvSpPr>
          <a:spLocks/>
        </xdr:cNvSpPr>
      </xdr:nvSpPr>
      <xdr:spPr>
        <a:xfrm>
          <a:off x="3810000" y="1257300"/>
          <a:ext cx="2819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971550</xdr:colOff>
      <xdr:row>2</xdr:row>
      <xdr:rowOff>38100</xdr:rowOff>
    </xdr:from>
    <xdr:to>
      <xdr:col>1</xdr:col>
      <xdr:colOff>1600200</xdr:colOff>
      <xdr:row>2</xdr:row>
      <xdr:rowOff>38100</xdr:rowOff>
    </xdr:to>
    <xdr:sp>
      <xdr:nvSpPr>
        <xdr:cNvPr id="2" name="Line 1"/>
        <xdr:cNvSpPr>
          <a:spLocks/>
        </xdr:cNvSpPr>
      </xdr:nvSpPr>
      <xdr:spPr>
        <a:xfrm>
          <a:off x="1295400" y="4381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19050</xdr:colOff>
      <xdr:row>2</xdr:row>
      <xdr:rowOff>19050</xdr:rowOff>
    </xdr:from>
    <xdr:to>
      <xdr:col>12</xdr:col>
      <xdr:colOff>190500</xdr:colOff>
      <xdr:row>2</xdr:row>
      <xdr:rowOff>19050</xdr:rowOff>
    </xdr:to>
    <xdr:sp>
      <xdr:nvSpPr>
        <xdr:cNvPr id="3" name="Line 1"/>
        <xdr:cNvSpPr>
          <a:spLocks/>
        </xdr:cNvSpPr>
      </xdr:nvSpPr>
      <xdr:spPr>
        <a:xfrm>
          <a:off x="6229350" y="4191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6</xdr:row>
      <xdr:rowOff>57150</xdr:rowOff>
    </xdr:from>
    <xdr:to>
      <xdr:col>10</xdr:col>
      <xdr:colOff>209550</xdr:colOff>
      <xdr:row>6</xdr:row>
      <xdr:rowOff>57150</xdr:rowOff>
    </xdr:to>
    <xdr:sp>
      <xdr:nvSpPr>
        <xdr:cNvPr id="1" name="Line 1"/>
        <xdr:cNvSpPr>
          <a:spLocks/>
        </xdr:cNvSpPr>
      </xdr:nvSpPr>
      <xdr:spPr>
        <a:xfrm>
          <a:off x="3657600" y="1257300"/>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114300</xdr:colOff>
      <xdr:row>2</xdr:row>
      <xdr:rowOff>19050</xdr:rowOff>
    </xdr:from>
    <xdr:to>
      <xdr:col>12</xdr:col>
      <xdr:colOff>323850</xdr:colOff>
      <xdr:row>2</xdr:row>
      <xdr:rowOff>19050</xdr:rowOff>
    </xdr:to>
    <xdr:sp>
      <xdr:nvSpPr>
        <xdr:cNvPr id="2" name="Line 1"/>
        <xdr:cNvSpPr>
          <a:spLocks/>
        </xdr:cNvSpPr>
      </xdr:nvSpPr>
      <xdr:spPr>
        <a:xfrm>
          <a:off x="6324600" y="4191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114300</xdr:colOff>
      <xdr:row>2</xdr:row>
      <xdr:rowOff>19050</xdr:rowOff>
    </xdr:from>
    <xdr:to>
      <xdr:col>12</xdr:col>
      <xdr:colOff>323850</xdr:colOff>
      <xdr:row>2</xdr:row>
      <xdr:rowOff>19050</xdr:rowOff>
    </xdr:to>
    <xdr:sp>
      <xdr:nvSpPr>
        <xdr:cNvPr id="3" name="Line 1"/>
        <xdr:cNvSpPr>
          <a:spLocks/>
        </xdr:cNvSpPr>
      </xdr:nvSpPr>
      <xdr:spPr>
        <a:xfrm>
          <a:off x="6324600" y="4191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114300</xdr:colOff>
      <xdr:row>2</xdr:row>
      <xdr:rowOff>19050</xdr:rowOff>
    </xdr:from>
    <xdr:to>
      <xdr:col>12</xdr:col>
      <xdr:colOff>323850</xdr:colOff>
      <xdr:row>2</xdr:row>
      <xdr:rowOff>19050</xdr:rowOff>
    </xdr:to>
    <xdr:sp>
      <xdr:nvSpPr>
        <xdr:cNvPr id="4" name="Line 1"/>
        <xdr:cNvSpPr>
          <a:spLocks/>
        </xdr:cNvSpPr>
      </xdr:nvSpPr>
      <xdr:spPr>
        <a:xfrm>
          <a:off x="6324600" y="41910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1009650</xdr:colOff>
      <xdr:row>2</xdr:row>
      <xdr:rowOff>19050</xdr:rowOff>
    </xdr:from>
    <xdr:to>
      <xdr:col>1</xdr:col>
      <xdr:colOff>1619250</xdr:colOff>
      <xdr:row>2</xdr:row>
      <xdr:rowOff>19050</xdr:rowOff>
    </xdr:to>
    <xdr:sp>
      <xdr:nvSpPr>
        <xdr:cNvPr id="5" name="Line 1"/>
        <xdr:cNvSpPr>
          <a:spLocks/>
        </xdr:cNvSpPr>
      </xdr:nvSpPr>
      <xdr:spPr>
        <a:xfrm flipV="1">
          <a:off x="1333500" y="4191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209550</xdr:colOff>
      <xdr:row>2</xdr:row>
      <xdr:rowOff>19050</xdr:rowOff>
    </xdr:from>
    <xdr:to>
      <xdr:col>13</xdr:col>
      <xdr:colOff>19050</xdr:colOff>
      <xdr:row>2</xdr:row>
      <xdr:rowOff>19050</xdr:rowOff>
    </xdr:to>
    <xdr:sp>
      <xdr:nvSpPr>
        <xdr:cNvPr id="6" name="Line 1"/>
        <xdr:cNvSpPr>
          <a:spLocks/>
        </xdr:cNvSpPr>
      </xdr:nvSpPr>
      <xdr:spPr>
        <a:xfrm>
          <a:off x="6019800" y="419100"/>
          <a:ext cx="1409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6</xdr:row>
      <xdr:rowOff>57150</xdr:rowOff>
    </xdr:from>
    <xdr:to>
      <xdr:col>10</xdr:col>
      <xdr:colOff>38100</xdr:colOff>
      <xdr:row>6</xdr:row>
      <xdr:rowOff>57150</xdr:rowOff>
    </xdr:to>
    <xdr:sp>
      <xdr:nvSpPr>
        <xdr:cNvPr id="1" name="Line 1"/>
        <xdr:cNvSpPr>
          <a:spLocks/>
        </xdr:cNvSpPr>
      </xdr:nvSpPr>
      <xdr:spPr>
        <a:xfrm>
          <a:off x="3429000" y="1266825"/>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1009650</xdr:colOff>
      <xdr:row>2</xdr:row>
      <xdr:rowOff>19050</xdr:rowOff>
    </xdr:from>
    <xdr:to>
      <xdr:col>2</xdr:col>
      <xdr:colOff>57150</xdr:colOff>
      <xdr:row>2</xdr:row>
      <xdr:rowOff>19050</xdr:rowOff>
    </xdr:to>
    <xdr:sp>
      <xdr:nvSpPr>
        <xdr:cNvPr id="2" name="Line 1"/>
        <xdr:cNvSpPr>
          <a:spLocks/>
        </xdr:cNvSpPr>
      </xdr:nvSpPr>
      <xdr:spPr>
        <a:xfrm>
          <a:off x="1333500" y="4286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19050</xdr:colOff>
      <xdr:row>2</xdr:row>
      <xdr:rowOff>57150</xdr:rowOff>
    </xdr:from>
    <xdr:to>
      <xdr:col>12</xdr:col>
      <xdr:colOff>123825</xdr:colOff>
      <xdr:row>2</xdr:row>
      <xdr:rowOff>57150</xdr:rowOff>
    </xdr:to>
    <xdr:sp>
      <xdr:nvSpPr>
        <xdr:cNvPr id="3" name="Line 1"/>
        <xdr:cNvSpPr>
          <a:spLocks/>
        </xdr:cNvSpPr>
      </xdr:nvSpPr>
      <xdr:spPr>
        <a:xfrm>
          <a:off x="6000750" y="46672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6</xdr:row>
      <xdr:rowOff>19050</xdr:rowOff>
    </xdr:from>
    <xdr:to>
      <xdr:col>10</xdr:col>
      <xdr:colOff>133350</xdr:colOff>
      <xdr:row>6</xdr:row>
      <xdr:rowOff>19050</xdr:rowOff>
    </xdr:to>
    <xdr:sp>
      <xdr:nvSpPr>
        <xdr:cNvPr id="1" name="Line 1"/>
        <xdr:cNvSpPr>
          <a:spLocks/>
        </xdr:cNvSpPr>
      </xdr:nvSpPr>
      <xdr:spPr>
        <a:xfrm>
          <a:off x="3800475" y="1219200"/>
          <a:ext cx="2295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304800</xdr:colOff>
      <xdr:row>2</xdr:row>
      <xdr:rowOff>38100</xdr:rowOff>
    </xdr:from>
    <xdr:to>
      <xdr:col>12</xdr:col>
      <xdr:colOff>381000</xdr:colOff>
      <xdr:row>2</xdr:row>
      <xdr:rowOff>38100</xdr:rowOff>
    </xdr:to>
    <xdr:sp>
      <xdr:nvSpPr>
        <xdr:cNvPr id="2" name="Line 1"/>
        <xdr:cNvSpPr>
          <a:spLocks/>
        </xdr:cNvSpPr>
      </xdr:nvSpPr>
      <xdr:spPr>
        <a:xfrm>
          <a:off x="5886450" y="43815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933450</xdr:colOff>
      <xdr:row>2</xdr:row>
      <xdr:rowOff>38100</xdr:rowOff>
    </xdr:from>
    <xdr:to>
      <xdr:col>2</xdr:col>
      <xdr:colOff>19050</xdr:colOff>
      <xdr:row>2</xdr:row>
      <xdr:rowOff>38100</xdr:rowOff>
    </xdr:to>
    <xdr:sp>
      <xdr:nvSpPr>
        <xdr:cNvPr id="3" name="Line 1"/>
        <xdr:cNvSpPr>
          <a:spLocks/>
        </xdr:cNvSpPr>
      </xdr:nvSpPr>
      <xdr:spPr>
        <a:xfrm flipV="1">
          <a:off x="1257300" y="4381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P27"/>
  <sheetViews>
    <sheetView showZeros="0" zoomScale="85" zoomScaleNormal="85" zoomScaleSheetLayoutView="100" zoomScalePageLayoutView="0" workbookViewId="0" topLeftCell="A1">
      <selection activeCell="S8" sqref="S8"/>
    </sheetView>
  </sheetViews>
  <sheetFormatPr defaultColWidth="9.00390625" defaultRowHeight="27.75" customHeight="1"/>
  <cols>
    <col min="1" max="1" width="4.50390625" style="1" customWidth="1"/>
    <col min="2" max="2" width="15.25390625" style="2" customWidth="1"/>
    <col min="3" max="3" width="7.75390625" style="6" customWidth="1"/>
    <col min="4" max="4" width="9.75390625" style="4" customWidth="1"/>
    <col min="5" max="5" width="9.00390625" style="4" customWidth="1"/>
    <col min="6" max="6" width="7.75390625" style="4" customWidth="1"/>
    <col min="7" max="7" width="6.25390625" style="4" customWidth="1"/>
    <col min="8" max="8" width="8.75390625" style="4" customWidth="1"/>
    <col min="9" max="9" width="12.75390625" style="4" customWidth="1"/>
    <col min="10" max="11" width="7.75390625" style="4" customWidth="1"/>
    <col min="12" max="12" width="8.00390625" style="4" customWidth="1"/>
    <col min="13" max="13" width="7.75390625" style="4" customWidth="1"/>
    <col min="14" max="14" width="8.75390625" style="4" customWidth="1"/>
    <col min="15" max="15" width="10.00390625" style="1" customWidth="1"/>
    <col min="16" max="16" width="0" style="1" hidden="1" customWidth="1"/>
    <col min="17" max="16384" width="9.00390625" style="1" customWidth="1"/>
  </cols>
  <sheetData>
    <row r="1" spans="1:15" s="8" customFormat="1" ht="15.75">
      <c r="A1" s="503" t="s">
        <v>76</v>
      </c>
      <c r="B1" s="503"/>
      <c r="C1" s="503"/>
      <c r="D1" s="503"/>
      <c r="E1" s="503"/>
      <c r="F1" s="504" t="s">
        <v>23</v>
      </c>
      <c r="G1" s="504"/>
      <c r="H1" s="504"/>
      <c r="I1" s="504"/>
      <c r="J1" s="504"/>
      <c r="K1" s="504"/>
      <c r="L1" s="504"/>
      <c r="M1" s="504"/>
      <c r="N1" s="504"/>
      <c r="O1" s="504"/>
    </row>
    <row r="2" spans="1:15" s="8" customFormat="1" ht="15.75">
      <c r="A2" s="504" t="s">
        <v>75</v>
      </c>
      <c r="B2" s="504"/>
      <c r="C2" s="504"/>
      <c r="D2" s="504"/>
      <c r="E2" s="504"/>
      <c r="F2" s="504" t="s">
        <v>24</v>
      </c>
      <c r="G2" s="504"/>
      <c r="H2" s="504"/>
      <c r="I2" s="504"/>
      <c r="J2" s="504"/>
      <c r="K2" s="504"/>
      <c r="L2" s="504"/>
      <c r="M2" s="504"/>
      <c r="N2" s="504"/>
      <c r="O2" s="504"/>
    </row>
    <row r="3" spans="1:15" s="8" customFormat="1" ht="15.75">
      <c r="A3" s="505"/>
      <c r="B3" s="505"/>
      <c r="C3" s="505"/>
      <c r="D3" s="505"/>
      <c r="E3" s="505"/>
      <c r="F3" s="505"/>
      <c r="G3" s="505"/>
      <c r="H3" s="505"/>
      <c r="I3" s="505"/>
      <c r="J3" s="505"/>
      <c r="K3" s="505"/>
      <c r="L3" s="505"/>
      <c r="M3" s="505"/>
      <c r="N3" s="505"/>
      <c r="O3" s="505"/>
    </row>
    <row r="4" spans="1:15" s="8" customFormat="1" ht="15.75">
      <c r="A4" s="506" t="s">
        <v>78</v>
      </c>
      <c r="B4" s="507"/>
      <c r="C4" s="507"/>
      <c r="D4" s="507"/>
      <c r="E4" s="507"/>
      <c r="F4" s="507"/>
      <c r="G4" s="507"/>
      <c r="H4" s="507"/>
      <c r="I4" s="507"/>
      <c r="J4" s="507"/>
      <c r="K4" s="507"/>
      <c r="L4" s="507"/>
      <c r="M4" s="507"/>
      <c r="N4" s="507"/>
      <c r="O4" s="507"/>
    </row>
    <row r="5" spans="1:15" s="8" customFormat="1" ht="15.75">
      <c r="A5" s="506" t="s">
        <v>21</v>
      </c>
      <c r="B5" s="506"/>
      <c r="C5" s="506"/>
      <c r="D5" s="506"/>
      <c r="E5" s="506"/>
      <c r="F5" s="506"/>
      <c r="G5" s="506"/>
      <c r="H5" s="506"/>
      <c r="I5" s="506"/>
      <c r="J5" s="506"/>
      <c r="K5" s="506"/>
      <c r="L5" s="506"/>
      <c r="M5" s="506"/>
      <c r="N5" s="506"/>
      <c r="O5" s="506"/>
    </row>
    <row r="6" spans="1:15" s="8" customFormat="1" ht="18" customHeight="1">
      <c r="A6" s="510" t="s">
        <v>1867</v>
      </c>
      <c r="B6" s="510"/>
      <c r="C6" s="510"/>
      <c r="D6" s="510"/>
      <c r="E6" s="510"/>
      <c r="F6" s="510"/>
      <c r="G6" s="510"/>
      <c r="H6" s="510"/>
      <c r="I6" s="510"/>
      <c r="J6" s="510"/>
      <c r="K6" s="510"/>
      <c r="L6" s="510"/>
      <c r="M6" s="510"/>
      <c r="N6" s="510"/>
      <c r="O6" s="510"/>
    </row>
    <row r="7" spans="1:15" ht="9" customHeight="1">
      <c r="A7" s="511"/>
      <c r="B7" s="511"/>
      <c r="C7" s="511"/>
      <c r="D7" s="511"/>
      <c r="E7" s="511"/>
      <c r="F7" s="511"/>
      <c r="G7" s="511"/>
      <c r="H7" s="511"/>
      <c r="I7" s="511"/>
      <c r="J7" s="511"/>
      <c r="K7" s="511"/>
      <c r="L7" s="511"/>
      <c r="M7" s="511"/>
      <c r="N7" s="511"/>
      <c r="O7" s="511"/>
    </row>
    <row r="8" spans="1:15" ht="30" customHeight="1">
      <c r="A8" s="512" t="s">
        <v>20</v>
      </c>
      <c r="B8" s="508" t="s">
        <v>1861</v>
      </c>
      <c r="C8" s="513" t="s">
        <v>19</v>
      </c>
      <c r="D8" s="502" t="s">
        <v>18</v>
      </c>
      <c r="E8" s="502" t="s">
        <v>17</v>
      </c>
      <c r="F8" s="502"/>
      <c r="G8" s="502"/>
      <c r="H8" s="502"/>
      <c r="I8" s="502" t="s">
        <v>16</v>
      </c>
      <c r="J8" s="502" t="s">
        <v>15</v>
      </c>
      <c r="K8" s="502"/>
      <c r="L8" s="502"/>
      <c r="M8" s="502"/>
      <c r="N8" s="502"/>
      <c r="O8" s="508" t="s">
        <v>35</v>
      </c>
    </row>
    <row r="9" spans="1:15" ht="30" customHeight="1">
      <c r="A9" s="512"/>
      <c r="B9" s="508"/>
      <c r="C9" s="513"/>
      <c r="D9" s="502"/>
      <c r="E9" s="238" t="s">
        <v>13</v>
      </c>
      <c r="F9" s="238" t="s">
        <v>12</v>
      </c>
      <c r="G9" s="238" t="s">
        <v>11</v>
      </c>
      <c r="H9" s="238" t="s">
        <v>22</v>
      </c>
      <c r="I9" s="502"/>
      <c r="J9" s="238" t="s">
        <v>10</v>
      </c>
      <c r="K9" s="238" t="s">
        <v>9</v>
      </c>
      <c r="L9" s="238" t="s">
        <v>8</v>
      </c>
      <c r="M9" s="238" t="s">
        <v>7</v>
      </c>
      <c r="N9" s="238" t="s">
        <v>6</v>
      </c>
      <c r="O9" s="508"/>
    </row>
    <row r="10" spans="1:16" s="10" customFormat="1" ht="18.75" customHeight="1">
      <c r="A10" s="9">
        <v>-1</v>
      </c>
      <c r="B10" s="9">
        <v>-2</v>
      </c>
      <c r="C10" s="9">
        <v>-3</v>
      </c>
      <c r="D10" s="9" t="s">
        <v>5</v>
      </c>
      <c r="E10" s="9">
        <v>-5</v>
      </c>
      <c r="F10" s="9">
        <v>-6</v>
      </c>
      <c r="G10" s="9">
        <v>-7</v>
      </c>
      <c r="H10" s="9">
        <v>-8</v>
      </c>
      <c r="I10" s="9" t="s">
        <v>4</v>
      </c>
      <c r="J10" s="9">
        <v>-10</v>
      </c>
      <c r="K10" s="9">
        <v>-11</v>
      </c>
      <c r="L10" s="9">
        <v>-12</v>
      </c>
      <c r="M10" s="9">
        <v>-13</v>
      </c>
      <c r="N10" s="9">
        <v>-14</v>
      </c>
      <c r="O10" s="9">
        <v>-15</v>
      </c>
      <c r="P10" s="247"/>
    </row>
    <row r="11" spans="1:15" s="3" customFormat="1" ht="21.75" customHeight="1">
      <c r="A11" s="157"/>
      <c r="B11" s="239" t="s">
        <v>0</v>
      </c>
      <c r="C11" s="248">
        <f>SUM(C12:C24)</f>
        <v>937</v>
      </c>
      <c r="D11" s="249">
        <f aca="true" t="shared" si="0" ref="D11:N11">SUM(D12:D24)</f>
        <v>2611.5231999999996</v>
      </c>
      <c r="E11" s="249">
        <f>SUM(E12:E24)</f>
        <v>1001.1362000000003</v>
      </c>
      <c r="F11" s="249">
        <f t="shared" si="0"/>
        <v>151.25</v>
      </c>
      <c r="G11" s="249">
        <f t="shared" si="0"/>
        <v>0</v>
      </c>
      <c r="H11" s="249">
        <f t="shared" si="0"/>
        <v>1459.1370000000002</v>
      </c>
      <c r="I11" s="249">
        <f>SUM(I12:I24)</f>
        <v>2508.7329949999994</v>
      </c>
      <c r="J11" s="249">
        <f>SUM(J12:J24)</f>
        <v>177.61100000000002</v>
      </c>
      <c r="K11" s="249">
        <f t="shared" si="0"/>
        <v>413.58550999999994</v>
      </c>
      <c r="L11" s="249">
        <f t="shared" si="0"/>
        <v>811.579896</v>
      </c>
      <c r="M11" s="249">
        <f t="shared" si="0"/>
        <v>347.54063299999996</v>
      </c>
      <c r="N11" s="249">
        <f t="shared" si="0"/>
        <v>758.4159559999999</v>
      </c>
      <c r="O11" s="240"/>
    </row>
    <row r="12" spans="1:16" ht="21.75" customHeight="1">
      <c r="A12" s="13">
        <v>1</v>
      </c>
      <c r="B12" s="14" t="s">
        <v>3</v>
      </c>
      <c r="C12" s="297">
        <f>'1a.CTiep'!C12+'1b.Moi'!C12</f>
        <v>101</v>
      </c>
      <c r="D12" s="250">
        <f>'1a.CTiep'!D12+'1b.Moi'!D12</f>
        <v>477.5361999999999</v>
      </c>
      <c r="E12" s="250">
        <f>'1a.CTiep'!E12+'1b.Moi'!E12</f>
        <v>307.00620000000004</v>
      </c>
      <c r="F12" s="250">
        <f>'1a.CTiep'!F12+'1b.Moi'!F12</f>
        <v>0</v>
      </c>
      <c r="G12" s="250">
        <f>'1a.CTiep'!G12+'1b.Moi'!G12</f>
        <v>0</v>
      </c>
      <c r="H12" s="250">
        <f>'1a.CTiep'!H12+'1b.Moi'!H12</f>
        <v>170.52999999999997</v>
      </c>
      <c r="I12" s="250">
        <f>'1a.CTiep'!I12+'1b.Moi'!I12</f>
        <v>917.5899999999999</v>
      </c>
      <c r="J12" s="250">
        <f>'1a.CTiep'!J12+'1b.Moi'!J12</f>
        <v>0.5</v>
      </c>
      <c r="K12" s="250">
        <f>'1a.CTiep'!K12+'1b.Moi'!K12</f>
        <v>104.81</v>
      </c>
      <c r="L12" s="250">
        <f>'1a.CTiep'!L12+'1b.Moi'!L12</f>
        <v>403.68</v>
      </c>
      <c r="M12" s="250">
        <f>'1a.CTiep'!M12+'1b.Moi'!M12</f>
        <v>35.72</v>
      </c>
      <c r="N12" s="250">
        <f>'1a.CTiep'!N12+'1b.Moi'!N12</f>
        <v>372.88</v>
      </c>
      <c r="O12" s="298" t="s">
        <v>36</v>
      </c>
      <c r="P12" s="6"/>
    </row>
    <row r="13" spans="1:16" ht="21.75" customHeight="1">
      <c r="A13" s="15">
        <v>2</v>
      </c>
      <c r="B13" s="16" t="s">
        <v>2</v>
      </c>
      <c r="C13" s="251">
        <f>'1a.CTiep'!C13+'1b.Moi'!C13</f>
        <v>54</v>
      </c>
      <c r="D13" s="252">
        <f>'1a.CTiep'!D13+'1b.Moi'!D13</f>
        <v>268.44</v>
      </c>
      <c r="E13" s="252">
        <f>'1a.CTiep'!E13+'1b.Moi'!E13</f>
        <v>73.18</v>
      </c>
      <c r="F13" s="252">
        <f>'1a.CTiep'!F13+'1b.Moi'!F13</f>
        <v>11.57</v>
      </c>
      <c r="G13" s="252">
        <f>'1a.CTiep'!G13+'1b.Moi'!G13</f>
        <v>0</v>
      </c>
      <c r="H13" s="252">
        <f>'1a.CTiep'!H13+'1b.Moi'!H13</f>
        <v>183.69</v>
      </c>
      <c r="I13" s="252">
        <f>'1a.CTiep'!I13+'1b.Moi'!I13</f>
        <v>395.96999999999997</v>
      </c>
      <c r="J13" s="252">
        <f>'1a.CTiep'!J13+'1b.Moi'!J13</f>
        <v>0</v>
      </c>
      <c r="K13" s="252">
        <f>'1a.CTiep'!K13+'1b.Moi'!K13</f>
        <v>96.32</v>
      </c>
      <c r="L13" s="252">
        <f>'1a.CTiep'!L13+'1b.Moi'!L13</f>
        <v>188.91000000000003</v>
      </c>
      <c r="M13" s="252">
        <f>'1a.CTiep'!M13+'1b.Moi'!M13</f>
        <v>15.53</v>
      </c>
      <c r="N13" s="252">
        <f>'1a.CTiep'!N13+'1b.Moi'!N13</f>
        <v>95.21</v>
      </c>
      <c r="O13" s="299" t="s">
        <v>37</v>
      </c>
      <c r="P13" s="6"/>
    </row>
    <row r="14" spans="1:16" ht="21.75" customHeight="1">
      <c r="A14" s="15">
        <v>3</v>
      </c>
      <c r="B14" s="16" t="s">
        <v>1</v>
      </c>
      <c r="C14" s="251">
        <f>'1a.CTiep'!C14+'1b.Moi'!C14</f>
        <v>92</v>
      </c>
      <c r="D14" s="252">
        <f>'1a.CTiep'!D14+'1b.Moi'!D14</f>
        <v>223.77</v>
      </c>
      <c r="E14" s="252">
        <f>'1a.CTiep'!E14+'1b.Moi'!E14</f>
        <v>56.18000000000001</v>
      </c>
      <c r="F14" s="252">
        <f>'1a.CTiep'!F14+'1b.Moi'!F14</f>
        <v>22.85</v>
      </c>
      <c r="G14" s="252">
        <f>'1a.CTiep'!G14+'1b.Moi'!G14</f>
        <v>0</v>
      </c>
      <c r="H14" s="252">
        <f>'1a.CTiep'!H14+'1b.Moi'!H14</f>
        <v>144.74</v>
      </c>
      <c r="I14" s="252">
        <f>'1a.CTiep'!I14+'1b.Moi'!I14</f>
        <v>181.23125000000005</v>
      </c>
      <c r="J14" s="252">
        <f>'1a.CTiep'!J14+'1b.Moi'!J14</f>
        <v>94.76</v>
      </c>
      <c r="K14" s="252">
        <f>'1a.CTiep'!K14+'1b.Moi'!K14</f>
        <v>8.860000000000001</v>
      </c>
      <c r="L14" s="252">
        <f>'1a.CTiep'!L14+'1b.Moi'!L14</f>
        <v>31.621250000000003</v>
      </c>
      <c r="M14" s="252">
        <f>'1a.CTiep'!M14+'1b.Moi'!M14</f>
        <v>42.38</v>
      </c>
      <c r="N14" s="252">
        <f>'1a.CTiep'!N14+'1b.Moi'!N14</f>
        <v>3.61</v>
      </c>
      <c r="O14" s="299" t="s">
        <v>38</v>
      </c>
      <c r="P14" s="6"/>
    </row>
    <row r="15" spans="1:16" ht="21.75" customHeight="1">
      <c r="A15" s="15">
        <v>4</v>
      </c>
      <c r="B15" s="16" t="s">
        <v>25</v>
      </c>
      <c r="C15" s="251">
        <f>'1a.CTiep'!C15+'1b.Moi'!C15</f>
        <v>29</v>
      </c>
      <c r="D15" s="252">
        <f>'1a.CTiep'!D15+'1b.Moi'!D15</f>
        <v>85.74</v>
      </c>
      <c r="E15" s="252">
        <f>'1a.CTiep'!E15+'1b.Moi'!E15</f>
        <v>37.739999999999995</v>
      </c>
      <c r="F15" s="252">
        <f>'1a.CTiep'!F15+'1b.Moi'!F15</f>
        <v>3</v>
      </c>
      <c r="G15" s="252">
        <f>'1a.CTiep'!G15+'1b.Moi'!G15</f>
        <v>0</v>
      </c>
      <c r="H15" s="252">
        <f>'1a.CTiep'!H15+'1b.Moi'!H15</f>
        <v>45</v>
      </c>
      <c r="I15" s="252">
        <f>'1a.CTiep'!I15+'1b.Moi'!I15</f>
        <v>145.92999999999998</v>
      </c>
      <c r="J15" s="252">
        <f>'1a.CTiep'!J15+'1b.Moi'!J15</f>
        <v>42.02</v>
      </c>
      <c r="K15" s="252">
        <f>'1a.CTiep'!K15+'1b.Moi'!K15</f>
        <v>44.78</v>
      </c>
      <c r="L15" s="252">
        <f>'1a.CTiep'!L15+'1b.Moi'!L15</f>
        <v>28.280000000000005</v>
      </c>
      <c r="M15" s="252">
        <f>'1a.CTiep'!M15+'1b.Moi'!M15</f>
        <v>5.3</v>
      </c>
      <c r="N15" s="252">
        <f>'1a.CTiep'!N15+'1b.Moi'!N15</f>
        <v>25.550000000000004</v>
      </c>
      <c r="O15" s="299" t="s">
        <v>39</v>
      </c>
      <c r="P15" s="6"/>
    </row>
    <row r="16" spans="1:16" ht="21.75" customHeight="1">
      <c r="A16" s="15">
        <v>5</v>
      </c>
      <c r="B16" s="16" t="s">
        <v>26</v>
      </c>
      <c r="C16" s="251">
        <f>'1a.CTiep'!C16+'1b.Moi'!C16</f>
        <v>134</v>
      </c>
      <c r="D16" s="252">
        <f>'1a.CTiep'!D16+'1b.Moi'!D16</f>
        <v>120.09999999999998</v>
      </c>
      <c r="E16" s="252">
        <f>'1a.CTiep'!E16+'1b.Moi'!E16</f>
        <v>74.16999999999999</v>
      </c>
      <c r="F16" s="252">
        <f>'1a.CTiep'!F16+'1b.Moi'!F16</f>
        <v>0</v>
      </c>
      <c r="G16" s="252">
        <f>'1a.CTiep'!G16+'1b.Moi'!G16</f>
        <v>0</v>
      </c>
      <c r="H16" s="252">
        <f>'1a.CTiep'!H16+'1b.Moi'!H16</f>
        <v>45.93000000000001</v>
      </c>
      <c r="I16" s="252">
        <f>'1a.CTiep'!I16+'1b.Moi'!I16</f>
        <v>120.945019</v>
      </c>
      <c r="J16" s="252">
        <f>'1a.CTiep'!J16+'1b.Moi'!J16</f>
        <v>0</v>
      </c>
      <c r="K16" s="252">
        <f>'1a.CTiep'!K16+'1b.Moi'!K16</f>
        <v>8.17551</v>
      </c>
      <c r="L16" s="252">
        <f>'1a.CTiep'!L16+'1b.Moi'!L16</f>
        <v>31.411192000000003</v>
      </c>
      <c r="M16" s="252">
        <f>'1a.CTiep'!M16+'1b.Moi'!M16</f>
        <v>70.811541</v>
      </c>
      <c r="N16" s="252">
        <f>'1a.CTiep'!N16+'1b.Moi'!N16</f>
        <v>10.546776000000001</v>
      </c>
      <c r="O16" s="299" t="s">
        <v>40</v>
      </c>
      <c r="P16" s="6"/>
    </row>
    <row r="17" spans="1:16" ht="21.75" customHeight="1">
      <c r="A17" s="15">
        <v>6</v>
      </c>
      <c r="B17" s="16" t="s">
        <v>27</v>
      </c>
      <c r="C17" s="251">
        <f>'1a.CTiep'!C17+'1b.Moi'!C17</f>
        <v>73</v>
      </c>
      <c r="D17" s="252">
        <f>'1a.CTiep'!D17+'1b.Moi'!D17</f>
        <v>448.46</v>
      </c>
      <c r="E17" s="252">
        <f>'1a.CTiep'!E17+'1b.Moi'!E17</f>
        <v>134.93</v>
      </c>
      <c r="F17" s="252">
        <f>'1a.CTiep'!F17+'1b.Moi'!F17</f>
        <v>25.8</v>
      </c>
      <c r="G17" s="252">
        <f>'1a.CTiep'!G17+'1b.Moi'!G17</f>
        <v>0</v>
      </c>
      <c r="H17" s="252">
        <f>'1a.CTiep'!H17+'1b.Moi'!H17</f>
        <v>287.72999999999996</v>
      </c>
      <c r="I17" s="252">
        <f>'1a.CTiep'!I17+'1b.Moi'!I17</f>
        <v>264.60255399999994</v>
      </c>
      <c r="J17" s="252">
        <f>'1a.CTiep'!J17+'1b.Moi'!J17</f>
        <v>0</v>
      </c>
      <c r="K17" s="252">
        <f>'1a.CTiep'!K17+'1b.Moi'!K17</f>
        <v>19.52</v>
      </c>
      <c r="L17" s="252">
        <f>'1a.CTiep'!L17+'1b.Moi'!L17</f>
        <v>35.957454000000006</v>
      </c>
      <c r="M17" s="252">
        <f>'1a.CTiep'!M17+'1b.Moi'!M17</f>
        <v>40.50592</v>
      </c>
      <c r="N17" s="252">
        <f>'1a.CTiep'!N17+'1b.Moi'!N17</f>
        <v>168.61918</v>
      </c>
      <c r="O17" s="299" t="s">
        <v>41</v>
      </c>
      <c r="P17" s="6"/>
    </row>
    <row r="18" spans="1:16" ht="21.75" customHeight="1">
      <c r="A18" s="15">
        <v>7</v>
      </c>
      <c r="B18" s="16" t="s">
        <v>28</v>
      </c>
      <c r="C18" s="251">
        <f>'1a.CTiep'!C18+'1b.Moi'!C18</f>
        <v>62</v>
      </c>
      <c r="D18" s="252">
        <f>'1a.CTiep'!D18+'1b.Moi'!D18</f>
        <v>141.54</v>
      </c>
      <c r="E18" s="252">
        <f>'1a.CTiep'!E18+'1b.Moi'!E18</f>
        <v>34.68</v>
      </c>
      <c r="F18" s="252">
        <f>'1a.CTiep'!F18+'1b.Moi'!F18</f>
        <v>51.2</v>
      </c>
      <c r="G18" s="252">
        <f>'1a.CTiep'!G18+'1b.Moi'!G18</f>
        <v>0</v>
      </c>
      <c r="H18" s="252">
        <f>'1a.CTiep'!H18+'1b.Moi'!H18</f>
        <v>55.66</v>
      </c>
      <c r="I18" s="252">
        <f>'1a.CTiep'!I18+'1b.Moi'!I18</f>
        <v>85.05999999999999</v>
      </c>
      <c r="J18" s="252">
        <f>'1a.CTiep'!J18+'1b.Moi'!J18</f>
        <v>7.0200000000000005</v>
      </c>
      <c r="K18" s="252">
        <f>'1a.CTiep'!K18+'1b.Moi'!K18</f>
        <v>0.9500000000000001</v>
      </c>
      <c r="L18" s="252">
        <f>'1a.CTiep'!L18+'1b.Moi'!L18</f>
        <v>5.5600000000000005</v>
      </c>
      <c r="M18" s="252">
        <f>'1a.CTiep'!M18+'1b.Moi'!M18</f>
        <v>15.25</v>
      </c>
      <c r="N18" s="252">
        <f>'1a.CTiep'!N18+'1b.Moi'!N18</f>
        <v>56.28000000000001</v>
      </c>
      <c r="O18" s="299" t="s">
        <v>42</v>
      </c>
      <c r="P18" s="6"/>
    </row>
    <row r="19" spans="1:16" ht="21.75" customHeight="1">
      <c r="A19" s="15">
        <v>8</v>
      </c>
      <c r="B19" s="16" t="s">
        <v>29</v>
      </c>
      <c r="C19" s="251">
        <f>'1a.CTiep'!C19+'1b.Moi'!C19</f>
        <v>90</v>
      </c>
      <c r="D19" s="252">
        <f>'1a.CTiep'!D19+'1b.Moi'!D19</f>
        <v>86.48400000000001</v>
      </c>
      <c r="E19" s="252">
        <f>'1a.CTiep'!E19+'1b.Moi'!E19</f>
        <v>56.98000000000001</v>
      </c>
      <c r="F19" s="252">
        <f>'1a.CTiep'!F19+'1b.Moi'!F19</f>
        <v>0</v>
      </c>
      <c r="G19" s="252">
        <f>'1a.CTiep'!G19+'1b.Moi'!G19</f>
        <v>0</v>
      </c>
      <c r="H19" s="252">
        <f>'1a.CTiep'!H19+'1b.Moi'!H19</f>
        <v>29.504</v>
      </c>
      <c r="I19" s="252">
        <f>'1a.CTiep'!I19+'1b.Moi'!I19</f>
        <v>41.571000000000005</v>
      </c>
      <c r="J19" s="252">
        <f>'1a.CTiep'!J19+'1b.Moi'!J19</f>
        <v>0.341</v>
      </c>
      <c r="K19" s="252">
        <f>'1a.CTiep'!K19+'1b.Moi'!K19</f>
        <v>2.06</v>
      </c>
      <c r="L19" s="252">
        <f>'1a.CTiep'!L19+'1b.Moi'!L19</f>
        <v>17.650000000000002</v>
      </c>
      <c r="M19" s="252">
        <f>'1a.CTiep'!M19+'1b.Moi'!M19</f>
        <v>8.600000000000001</v>
      </c>
      <c r="N19" s="252">
        <f>'1a.CTiep'!N19+'1b.Moi'!N19</f>
        <v>12.92</v>
      </c>
      <c r="O19" s="299" t="s">
        <v>43</v>
      </c>
      <c r="P19" s="6"/>
    </row>
    <row r="20" spans="1:16" ht="21.75" customHeight="1">
      <c r="A20" s="15">
        <v>9</v>
      </c>
      <c r="B20" s="16" t="s">
        <v>30</v>
      </c>
      <c r="C20" s="251">
        <f>'1a.CTiep'!C20+'1b.Moi'!C20</f>
        <v>85</v>
      </c>
      <c r="D20" s="252">
        <f>'1a.CTiep'!D20+'1b.Moi'!D20</f>
        <v>89.45999999999998</v>
      </c>
      <c r="E20" s="252">
        <f>'1a.CTiep'!E20+'1b.Moi'!E20</f>
        <v>64.33</v>
      </c>
      <c r="F20" s="252">
        <f>'1a.CTiep'!F20+'1b.Moi'!F20</f>
        <v>0</v>
      </c>
      <c r="G20" s="252">
        <f>'1a.CTiep'!G20+'1b.Moi'!G20</f>
        <v>0</v>
      </c>
      <c r="H20" s="252">
        <f>'1a.CTiep'!H20+'1b.Moi'!H20</f>
        <v>25.130000000000003</v>
      </c>
      <c r="I20" s="252">
        <f>'1a.CTiep'!I20+'1b.Moi'!I20</f>
        <v>59.77</v>
      </c>
      <c r="J20" s="252">
        <f>'1a.CTiep'!J20+'1b.Moi'!J20</f>
        <v>8.86</v>
      </c>
      <c r="K20" s="252">
        <f>'1a.CTiep'!K20+'1b.Moi'!K20</f>
        <v>12.059999999999999</v>
      </c>
      <c r="L20" s="252">
        <f>'1a.CTiep'!L20+'1b.Moi'!L20</f>
        <v>0</v>
      </c>
      <c r="M20" s="252">
        <f>'1a.CTiep'!M20+'1b.Moi'!M20</f>
        <v>36.49</v>
      </c>
      <c r="N20" s="252">
        <f>'1a.CTiep'!N20+'1b.Moi'!N20</f>
        <v>2.3600000000000003</v>
      </c>
      <c r="O20" s="299" t="s">
        <v>44</v>
      </c>
      <c r="P20" s="6"/>
    </row>
    <row r="21" spans="1:16" ht="21.75" customHeight="1">
      <c r="A21" s="15">
        <v>10</v>
      </c>
      <c r="B21" s="16" t="s">
        <v>31</v>
      </c>
      <c r="C21" s="251">
        <f>'1a.CTiep'!C21+'1b.Moi'!C21</f>
        <v>55</v>
      </c>
      <c r="D21" s="252">
        <f>'1a.CTiep'!D21+'1b.Moi'!D21</f>
        <v>384.553</v>
      </c>
      <c r="E21" s="252">
        <f>'1a.CTiep'!E21+'1b.Moi'!E21</f>
        <v>97.34000000000002</v>
      </c>
      <c r="F21" s="252">
        <f>'1a.CTiep'!F21+'1b.Moi'!F21</f>
        <v>8.57</v>
      </c>
      <c r="G21" s="252">
        <f>'1a.CTiep'!G21+'1b.Moi'!G21</f>
        <v>0</v>
      </c>
      <c r="H21" s="252">
        <f>'1a.CTiep'!H21+'1b.Moi'!H21</f>
        <v>278.64300000000003</v>
      </c>
      <c r="I21" s="252">
        <f>'1a.CTiep'!I21+'1b.Moi'!I21</f>
        <v>115.46</v>
      </c>
      <c r="J21" s="252">
        <f>'1a.CTiep'!J21+'1b.Moi'!J21</f>
        <v>2</v>
      </c>
      <c r="K21" s="252">
        <f>'1a.CTiep'!K21+'1b.Moi'!K21</f>
        <v>81.05</v>
      </c>
      <c r="L21" s="252">
        <f>'1a.CTiep'!L21+'1b.Moi'!L21</f>
        <v>12.22</v>
      </c>
      <c r="M21" s="252">
        <f>'1a.CTiep'!M21+'1b.Moi'!M21</f>
        <v>18.650000000000002</v>
      </c>
      <c r="N21" s="252">
        <f>'1a.CTiep'!N21+'1b.Moi'!N21</f>
        <v>1.54</v>
      </c>
      <c r="O21" s="299" t="s">
        <v>45</v>
      </c>
      <c r="P21" s="6"/>
    </row>
    <row r="22" spans="1:16" ht="21.75" customHeight="1">
      <c r="A22" s="15">
        <v>11</v>
      </c>
      <c r="B22" s="16" t="s">
        <v>32</v>
      </c>
      <c r="C22" s="251">
        <f>'1a.CTiep'!C22+'1b.Moi'!C22</f>
        <v>44</v>
      </c>
      <c r="D22" s="252">
        <f>'1a.CTiep'!D22+'1b.Moi'!D22</f>
        <v>99.54000000000002</v>
      </c>
      <c r="E22" s="252">
        <f>'1a.CTiep'!E22+'1b.Moi'!E22</f>
        <v>7.460000000000001</v>
      </c>
      <c r="F22" s="252">
        <f>'1a.CTiep'!F22+'1b.Moi'!F22</f>
        <v>0</v>
      </c>
      <c r="G22" s="252">
        <f>'1a.CTiep'!G22+'1b.Moi'!G22</f>
        <v>0</v>
      </c>
      <c r="H22" s="252">
        <f>'1a.CTiep'!H22+'1b.Moi'!H22</f>
        <v>92.08000000000001</v>
      </c>
      <c r="I22" s="252">
        <f>'1a.CTiep'!I22+'1b.Moi'!I22</f>
        <v>60.89</v>
      </c>
      <c r="J22" s="252">
        <f>'1a.CTiep'!J22+'1b.Moi'!J22</f>
        <v>21.88</v>
      </c>
      <c r="K22" s="252">
        <f>'1a.CTiep'!K22+'1b.Moi'!K22</f>
        <v>27.26</v>
      </c>
      <c r="L22" s="252">
        <f>'1a.CTiep'!L22+'1b.Moi'!L22</f>
        <v>3.02</v>
      </c>
      <c r="M22" s="252">
        <f>'1a.CTiep'!M22+'1b.Moi'!M22</f>
        <v>8.63</v>
      </c>
      <c r="N22" s="252">
        <f>'1a.CTiep'!N22+'1b.Moi'!N22</f>
        <v>0.1</v>
      </c>
      <c r="O22" s="299" t="s">
        <v>46</v>
      </c>
      <c r="P22" s="6"/>
    </row>
    <row r="23" spans="1:16" ht="21.75" customHeight="1">
      <c r="A23" s="15">
        <v>12</v>
      </c>
      <c r="B23" s="16" t="s">
        <v>33</v>
      </c>
      <c r="C23" s="251">
        <f>'1a.CTiep'!C23+'1b.Moi'!C23</f>
        <v>23</v>
      </c>
      <c r="D23" s="252">
        <f>'1a.CTiep'!D23+'1b.Moi'!D23</f>
        <v>23.459999999999997</v>
      </c>
      <c r="E23" s="252">
        <f>'1a.CTiep'!E23+'1b.Moi'!E23</f>
        <v>5.44</v>
      </c>
      <c r="F23" s="252">
        <f>'1a.CTiep'!F23+'1b.Moi'!F23</f>
        <v>0</v>
      </c>
      <c r="G23" s="252">
        <f>'1a.CTiep'!G23+'1b.Moi'!G23</f>
        <v>0</v>
      </c>
      <c r="H23" s="252">
        <f>'1a.CTiep'!H23+'1b.Moi'!H23</f>
        <v>18.02</v>
      </c>
      <c r="I23" s="252">
        <f>'1a.CTiep'!I23+'1b.Moi'!I23</f>
        <v>8.68</v>
      </c>
      <c r="J23" s="252">
        <f>'1a.CTiep'!J23+'1b.Moi'!J23</f>
        <v>0</v>
      </c>
      <c r="K23" s="252">
        <f>'1a.CTiep'!K23+'1b.Moi'!K23</f>
        <v>5.21</v>
      </c>
      <c r="L23" s="252">
        <f>'1a.CTiep'!L23+'1b.Moi'!L23</f>
        <v>2.3600000000000003</v>
      </c>
      <c r="M23" s="252">
        <f>'1a.CTiep'!M23+'1b.Moi'!M23</f>
        <v>1.11</v>
      </c>
      <c r="N23" s="252">
        <f>'1a.CTiep'!N23+'1b.Moi'!N23</f>
        <v>0</v>
      </c>
      <c r="O23" s="299" t="s">
        <v>47</v>
      </c>
      <c r="P23" s="6"/>
    </row>
    <row r="24" spans="1:16" ht="21.75" customHeight="1">
      <c r="A24" s="17">
        <v>13</v>
      </c>
      <c r="B24" s="18" t="s">
        <v>34</v>
      </c>
      <c r="C24" s="253">
        <f>'1a.CTiep'!C24+'1b.Moi'!C24</f>
        <v>95</v>
      </c>
      <c r="D24" s="254">
        <f>'1a.CTiep'!D24+'1b.Moi'!D24</f>
        <v>162.44</v>
      </c>
      <c r="E24" s="254">
        <f>'1a.CTiep'!E24+'1b.Moi'!E24</f>
        <v>51.7</v>
      </c>
      <c r="F24" s="254">
        <f>'1a.CTiep'!F24+'1b.Moi'!F24</f>
        <v>28.259999999999998</v>
      </c>
      <c r="G24" s="254">
        <f>'1a.CTiep'!G24+'1b.Moi'!G24</f>
        <v>0</v>
      </c>
      <c r="H24" s="254">
        <f>'1a.CTiep'!H24+'1b.Moi'!H24</f>
        <v>82.48</v>
      </c>
      <c r="I24" s="254">
        <f>'1a.CTiep'!I24+'1b.Moi'!I24</f>
        <v>111.03317200000004</v>
      </c>
      <c r="J24" s="254">
        <f>'1a.CTiep'!J24+'1b.Moi'!J24</f>
        <v>0.23</v>
      </c>
      <c r="K24" s="254">
        <f>'1a.CTiep'!K24+'1b.Moi'!K24</f>
        <v>2.53</v>
      </c>
      <c r="L24" s="254">
        <f>'1a.CTiep'!L24+'1b.Moi'!L24</f>
        <v>50.910000000000004</v>
      </c>
      <c r="M24" s="254">
        <f>'1a.CTiep'!M24+'1b.Moi'!M24</f>
        <v>48.563171999999994</v>
      </c>
      <c r="N24" s="254">
        <f>'1a.CTiep'!N24+'1b.Moi'!N24</f>
        <v>8.8</v>
      </c>
      <c r="O24" s="300" t="s">
        <v>48</v>
      </c>
      <c r="P24" s="6"/>
    </row>
    <row r="25" ht="12.75" customHeight="1"/>
    <row r="26" spans="11:15" ht="27.75" customHeight="1">
      <c r="K26" s="509" t="s">
        <v>77</v>
      </c>
      <c r="L26" s="509"/>
      <c r="M26" s="509"/>
      <c r="N26" s="509"/>
      <c r="O26" s="509"/>
    </row>
    <row r="27" spans="4:15" ht="27.75" customHeight="1">
      <c r="D27" s="6"/>
      <c r="E27" s="6"/>
      <c r="F27" s="6"/>
      <c r="G27" s="6"/>
      <c r="H27" s="6"/>
      <c r="I27" s="6"/>
      <c r="J27" s="6"/>
      <c r="K27" s="6"/>
      <c r="L27" s="6"/>
      <c r="M27" s="30"/>
      <c r="N27" s="30"/>
      <c r="O27" s="31"/>
    </row>
  </sheetData>
  <sheetProtection/>
  <mergeCells count="18">
    <mergeCell ref="K26:O26"/>
    <mergeCell ref="A5:O5"/>
    <mergeCell ref="A6:O6"/>
    <mergeCell ref="A7:O7"/>
    <mergeCell ref="A8:A9"/>
    <mergeCell ref="B8:B9"/>
    <mergeCell ref="C8:C9"/>
    <mergeCell ref="D8:D9"/>
    <mergeCell ref="E8:H8"/>
    <mergeCell ref="I8:I9"/>
    <mergeCell ref="J8:N8"/>
    <mergeCell ref="A1:E1"/>
    <mergeCell ref="F1:O1"/>
    <mergeCell ref="A2:E2"/>
    <mergeCell ref="F2:O2"/>
    <mergeCell ref="A3:O3"/>
    <mergeCell ref="A4:O4"/>
    <mergeCell ref="O8:O9"/>
  </mergeCells>
  <printOptions horizontalCentered="1"/>
  <pageMargins left="0.393700787401575" right="0.32" top="0.69"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10.xml><?xml version="1.0" encoding="utf-8"?>
<worksheet xmlns="http://schemas.openxmlformats.org/spreadsheetml/2006/main" xmlns:r="http://schemas.openxmlformats.org/officeDocument/2006/relationships">
  <sheetPr>
    <tabColor rgb="FFFFFF00"/>
  </sheetPr>
  <dimension ref="A1:AJ92"/>
  <sheetViews>
    <sheetView showZeros="0" zoomScale="85" zoomScaleNormal="85" zoomScaleSheetLayoutView="70" zoomScalePageLayoutView="0" workbookViewId="0" topLeftCell="A1">
      <pane ySplit="9" topLeftCell="A10" activePane="bottomLeft" state="frozen"/>
      <selection pane="topLeft" activeCell="A1" sqref="A1"/>
      <selection pane="bottomLeft" activeCell="A7" sqref="A7:P7"/>
    </sheetView>
  </sheetViews>
  <sheetFormatPr defaultColWidth="9.00390625" defaultRowHeight="15.75"/>
  <cols>
    <col min="1" max="1" width="4.25390625" style="5" customWidth="1"/>
    <col min="2" max="2" width="21.75390625" style="119" customWidth="1"/>
    <col min="3" max="3" width="6.75390625" style="5" customWidth="1"/>
    <col min="4" max="4" width="5.50390625" style="5" customWidth="1"/>
    <col min="5" max="5" width="5.75390625" style="5" customWidth="1"/>
    <col min="6" max="6" width="4.50390625" style="5" customWidth="1"/>
    <col min="7" max="7" width="6.25390625" style="5" customWidth="1"/>
    <col min="8" max="8" width="13.25390625" style="5" customWidth="1"/>
    <col min="9" max="9" width="8.75390625" style="5" customWidth="1"/>
    <col min="10" max="10" width="5.25390625" style="5" customWidth="1"/>
    <col min="11" max="11" width="5.00390625" style="5" customWidth="1"/>
    <col min="12" max="12" width="6.00390625" style="5" customWidth="1"/>
    <col min="13" max="13" width="5.75390625" style="5" customWidth="1"/>
    <col min="14" max="14" width="6.75390625" style="5" customWidth="1"/>
    <col min="15" max="15" width="18.75390625" style="119" customWidth="1"/>
    <col min="16" max="16" width="7.50390625" style="5" customWidth="1"/>
    <col min="17" max="17" width="9.00390625" style="5" customWidth="1"/>
    <col min="18" max="18" width="0" style="5" hidden="1" customWidth="1"/>
    <col min="19" max="16384" width="9.00390625" style="5" customWidth="1"/>
  </cols>
  <sheetData>
    <row r="1" spans="1:16" s="23" customFormat="1" ht="15.75">
      <c r="A1" s="503" t="s">
        <v>76</v>
      </c>
      <c r="B1" s="503"/>
      <c r="C1" s="503"/>
      <c r="D1" s="503"/>
      <c r="E1" s="503"/>
      <c r="F1" s="504" t="s">
        <v>23</v>
      </c>
      <c r="G1" s="504"/>
      <c r="H1" s="504"/>
      <c r="I1" s="504"/>
      <c r="J1" s="504"/>
      <c r="K1" s="504"/>
      <c r="L1" s="504"/>
      <c r="M1" s="504"/>
      <c r="N1" s="504"/>
      <c r="O1" s="504"/>
      <c r="P1" s="504"/>
    </row>
    <row r="2" spans="1:16" s="23" customFormat="1" ht="15.75">
      <c r="A2" s="504" t="s">
        <v>75</v>
      </c>
      <c r="B2" s="504"/>
      <c r="C2" s="504"/>
      <c r="D2" s="504"/>
      <c r="E2" s="504"/>
      <c r="F2" s="544" t="s">
        <v>24</v>
      </c>
      <c r="G2" s="504"/>
      <c r="H2" s="504"/>
      <c r="I2" s="504"/>
      <c r="J2" s="504"/>
      <c r="K2" s="504"/>
      <c r="L2" s="504"/>
      <c r="M2" s="504"/>
      <c r="N2" s="504"/>
      <c r="O2" s="504"/>
      <c r="P2" s="504"/>
    </row>
    <row r="3" spans="1:16" s="23" customFormat="1" ht="15.75">
      <c r="A3" s="519"/>
      <c r="B3" s="519"/>
      <c r="C3" s="519"/>
      <c r="D3" s="519"/>
      <c r="E3" s="519"/>
      <c r="F3" s="519"/>
      <c r="G3" s="519"/>
      <c r="H3" s="519"/>
      <c r="I3" s="519"/>
      <c r="J3" s="519"/>
      <c r="K3" s="519"/>
      <c r="L3" s="519"/>
      <c r="M3" s="519"/>
      <c r="N3" s="519"/>
      <c r="O3" s="519"/>
      <c r="P3" s="519"/>
    </row>
    <row r="4" spans="1:36" s="26" customFormat="1" ht="15.75">
      <c r="A4" s="506" t="s">
        <v>462</v>
      </c>
      <c r="B4" s="506"/>
      <c r="C4" s="506"/>
      <c r="D4" s="506"/>
      <c r="E4" s="506"/>
      <c r="F4" s="506"/>
      <c r="G4" s="506"/>
      <c r="H4" s="506"/>
      <c r="I4" s="506"/>
      <c r="J4" s="506"/>
      <c r="K4" s="506"/>
      <c r="L4" s="506"/>
      <c r="M4" s="506"/>
      <c r="N4" s="506"/>
      <c r="O4" s="506"/>
      <c r="P4" s="506"/>
      <c r="Q4" s="22"/>
      <c r="R4" s="22"/>
      <c r="S4" s="22"/>
      <c r="T4" s="22"/>
      <c r="U4" s="22"/>
      <c r="V4" s="22"/>
      <c r="W4" s="22"/>
      <c r="X4" s="22"/>
      <c r="Y4" s="22"/>
      <c r="Z4" s="22"/>
      <c r="AA4" s="22"/>
      <c r="AB4" s="22"/>
      <c r="AC4" s="22"/>
      <c r="AD4" s="22"/>
      <c r="AE4" s="22"/>
      <c r="AF4" s="22"/>
      <c r="AG4" s="22"/>
      <c r="AH4" s="22"/>
      <c r="AI4" s="22"/>
      <c r="AJ4" s="22"/>
    </row>
    <row r="5" spans="1:36" s="26" customFormat="1" ht="15.75">
      <c r="A5" s="506" t="s">
        <v>463</v>
      </c>
      <c r="B5" s="506"/>
      <c r="C5" s="506"/>
      <c r="D5" s="506"/>
      <c r="E5" s="506"/>
      <c r="F5" s="506"/>
      <c r="G5" s="506"/>
      <c r="H5" s="506"/>
      <c r="I5" s="506"/>
      <c r="J5" s="506"/>
      <c r="K5" s="506"/>
      <c r="L5" s="506"/>
      <c r="M5" s="506"/>
      <c r="N5" s="506"/>
      <c r="O5" s="506"/>
      <c r="P5" s="506"/>
      <c r="Q5" s="22"/>
      <c r="R5" s="22"/>
      <c r="S5" s="22"/>
      <c r="T5" s="22"/>
      <c r="U5" s="22"/>
      <c r="V5" s="22"/>
      <c r="W5" s="22"/>
      <c r="X5" s="22"/>
      <c r="Y5" s="22"/>
      <c r="Z5" s="22"/>
      <c r="AA5" s="22"/>
      <c r="AB5" s="22"/>
      <c r="AC5" s="22"/>
      <c r="AD5" s="22"/>
      <c r="AE5" s="22"/>
      <c r="AF5" s="22"/>
      <c r="AG5" s="22"/>
      <c r="AH5" s="22"/>
      <c r="AI5" s="22"/>
      <c r="AJ5" s="22"/>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5.75">
      <c r="A7" s="520"/>
      <c r="B7" s="520"/>
      <c r="C7" s="520"/>
      <c r="D7" s="520"/>
      <c r="E7" s="520"/>
      <c r="F7" s="520"/>
      <c r="G7" s="520"/>
      <c r="H7" s="520"/>
      <c r="I7" s="520"/>
      <c r="J7" s="520"/>
      <c r="K7" s="520"/>
      <c r="L7" s="520"/>
      <c r="M7" s="520"/>
      <c r="N7" s="520"/>
      <c r="O7" s="520"/>
      <c r="P7" s="520"/>
    </row>
    <row r="8" spans="1:16" s="28" customFormat="1" ht="15.75">
      <c r="A8" s="531" t="s">
        <v>20</v>
      </c>
      <c r="B8" s="533" t="s">
        <v>83</v>
      </c>
      <c r="C8" s="533" t="s">
        <v>84</v>
      </c>
      <c r="D8" s="535" t="s">
        <v>85</v>
      </c>
      <c r="E8" s="536"/>
      <c r="F8" s="536"/>
      <c r="G8" s="537"/>
      <c r="H8" s="533" t="s">
        <v>86</v>
      </c>
      <c r="I8" s="533" t="s">
        <v>16</v>
      </c>
      <c r="J8" s="535" t="s">
        <v>15</v>
      </c>
      <c r="K8" s="536"/>
      <c r="L8" s="536"/>
      <c r="M8" s="536"/>
      <c r="N8" s="537"/>
      <c r="O8" s="533" t="s">
        <v>87</v>
      </c>
      <c r="P8" s="533" t="s">
        <v>14</v>
      </c>
    </row>
    <row r="9" spans="1:16" s="21" customFormat="1" ht="78" customHeight="1">
      <c r="A9" s="532"/>
      <c r="B9" s="534"/>
      <c r="C9" s="534"/>
      <c r="D9" s="46" t="s">
        <v>13</v>
      </c>
      <c r="E9" s="46" t="s">
        <v>12</v>
      </c>
      <c r="F9" s="46" t="s">
        <v>88</v>
      </c>
      <c r="G9" s="46" t="s">
        <v>22</v>
      </c>
      <c r="H9" s="534"/>
      <c r="I9" s="534"/>
      <c r="J9" s="46" t="s">
        <v>10</v>
      </c>
      <c r="K9" s="46" t="s">
        <v>9</v>
      </c>
      <c r="L9" s="46" t="s">
        <v>89</v>
      </c>
      <c r="M9" s="46" t="s">
        <v>90</v>
      </c>
      <c r="N9" s="46" t="s">
        <v>6</v>
      </c>
      <c r="O9" s="534"/>
      <c r="P9" s="534"/>
    </row>
    <row r="10" spans="1:16" s="19" customFormat="1" ht="33.75">
      <c r="A10" s="9">
        <v>-1</v>
      </c>
      <c r="B10" s="9">
        <v>-2</v>
      </c>
      <c r="C10" s="9" t="s">
        <v>256</v>
      </c>
      <c r="D10" s="9">
        <v>-4</v>
      </c>
      <c r="E10" s="9">
        <v>-5</v>
      </c>
      <c r="F10" s="9">
        <v>-6</v>
      </c>
      <c r="G10" s="9">
        <v>-7</v>
      </c>
      <c r="H10" s="9">
        <v>-8</v>
      </c>
      <c r="I10" s="9" t="s">
        <v>257</v>
      </c>
      <c r="J10" s="9">
        <v>-10</v>
      </c>
      <c r="K10" s="9">
        <v>-11</v>
      </c>
      <c r="L10" s="9">
        <v>-12</v>
      </c>
      <c r="M10" s="9">
        <v>-13</v>
      </c>
      <c r="N10" s="9">
        <v>-14</v>
      </c>
      <c r="O10" s="9">
        <v>-15</v>
      </c>
      <c r="P10" s="9">
        <v>-16</v>
      </c>
    </row>
    <row r="11" spans="1:16" ht="12.75" customHeight="1">
      <c r="A11" s="538" t="s">
        <v>258</v>
      </c>
      <c r="B11" s="539"/>
      <c r="C11" s="539"/>
      <c r="D11" s="539"/>
      <c r="E11" s="539"/>
      <c r="F11" s="539"/>
      <c r="G11" s="539"/>
      <c r="H11" s="539"/>
      <c r="I11" s="539"/>
      <c r="J11" s="539"/>
      <c r="K11" s="539"/>
      <c r="L11" s="539"/>
      <c r="M11" s="539"/>
      <c r="N11" s="539"/>
      <c r="O11" s="539"/>
      <c r="P11" s="540"/>
    </row>
    <row r="12" spans="1:16" ht="12.75">
      <c r="A12" s="47" t="s">
        <v>94</v>
      </c>
      <c r="B12" s="48" t="s">
        <v>190</v>
      </c>
      <c r="C12" s="49">
        <f>SUBTOTAL(9,C13)</f>
        <v>0.05</v>
      </c>
      <c r="D12" s="49">
        <f aca="true" t="shared" si="0" ref="D12:N12">SUBTOTAL(9,D13)</f>
        <v>0</v>
      </c>
      <c r="E12" s="49">
        <f t="shared" si="0"/>
        <v>0</v>
      </c>
      <c r="F12" s="49">
        <f t="shared" si="0"/>
        <v>0</v>
      </c>
      <c r="G12" s="49">
        <f t="shared" si="0"/>
        <v>0.05</v>
      </c>
      <c r="H12" s="49"/>
      <c r="I12" s="49">
        <f t="shared" si="0"/>
        <v>0.1</v>
      </c>
      <c r="J12" s="49">
        <f t="shared" si="0"/>
        <v>0</v>
      </c>
      <c r="K12" s="49">
        <f t="shared" si="0"/>
        <v>0</v>
      </c>
      <c r="L12" s="49">
        <f t="shared" si="0"/>
        <v>0</v>
      </c>
      <c r="M12" s="49">
        <f t="shared" si="0"/>
        <v>0</v>
      </c>
      <c r="N12" s="49">
        <f t="shared" si="0"/>
        <v>0.1</v>
      </c>
      <c r="O12" s="48"/>
      <c r="P12" s="50"/>
    </row>
    <row r="13" spans="1:16" ht="72.75" customHeight="1">
      <c r="A13" s="51">
        <v>1</v>
      </c>
      <c r="B13" s="52" t="s">
        <v>464</v>
      </c>
      <c r="C13" s="53">
        <f>SUM(D13:G13)</f>
        <v>0.05</v>
      </c>
      <c r="D13" s="53"/>
      <c r="E13" s="53"/>
      <c r="F13" s="53"/>
      <c r="G13" s="53">
        <v>0.05</v>
      </c>
      <c r="H13" s="54" t="s">
        <v>465</v>
      </c>
      <c r="I13" s="53">
        <f>SUM(J13:N13)</f>
        <v>0.1</v>
      </c>
      <c r="J13" s="49"/>
      <c r="K13" s="49"/>
      <c r="L13" s="49"/>
      <c r="M13" s="53"/>
      <c r="N13" s="53">
        <v>0.1</v>
      </c>
      <c r="O13" s="52" t="s">
        <v>466</v>
      </c>
      <c r="P13" s="50"/>
    </row>
    <row r="14" spans="1:16" ht="12.75">
      <c r="A14" s="128" t="s">
        <v>113</v>
      </c>
      <c r="B14" s="48" t="s">
        <v>467</v>
      </c>
      <c r="C14" s="49">
        <f>C15</f>
        <v>0.5</v>
      </c>
      <c r="D14" s="49"/>
      <c r="E14" s="49"/>
      <c r="F14" s="49"/>
      <c r="G14" s="49">
        <f>G15</f>
        <v>0.5</v>
      </c>
      <c r="H14" s="49"/>
      <c r="I14" s="49">
        <f>I15</f>
        <v>0.61</v>
      </c>
      <c r="J14" s="49"/>
      <c r="K14" s="49"/>
      <c r="L14" s="49"/>
      <c r="M14" s="49">
        <f>M15</f>
        <v>0.61</v>
      </c>
      <c r="N14" s="49"/>
      <c r="O14" s="52"/>
      <c r="P14" s="48"/>
    </row>
    <row r="15" spans="1:16" ht="86.25" customHeight="1">
      <c r="A15" s="51">
        <v>1</v>
      </c>
      <c r="B15" s="52" t="s">
        <v>468</v>
      </c>
      <c r="C15" s="53">
        <f>SUM(D15:G15)</f>
        <v>0.5</v>
      </c>
      <c r="D15" s="53"/>
      <c r="E15" s="53"/>
      <c r="F15" s="53"/>
      <c r="G15" s="53">
        <v>0.5</v>
      </c>
      <c r="H15" s="54" t="s">
        <v>469</v>
      </c>
      <c r="I15" s="53">
        <f>SUM(J15:N15)</f>
        <v>0.61</v>
      </c>
      <c r="J15" s="49"/>
      <c r="K15" s="49"/>
      <c r="L15" s="49"/>
      <c r="M15" s="53">
        <v>0.61</v>
      </c>
      <c r="N15" s="49"/>
      <c r="O15" s="52" t="s">
        <v>470</v>
      </c>
      <c r="P15" s="55"/>
    </row>
    <row r="16" spans="1:16" ht="12.75">
      <c r="A16" s="61">
        <f>A13+A15</f>
        <v>2</v>
      </c>
      <c r="B16" s="56" t="s">
        <v>471</v>
      </c>
      <c r="C16" s="49">
        <f>C14+C12</f>
        <v>0.55</v>
      </c>
      <c r="D16" s="49">
        <f aca="true" t="shared" si="1" ref="D16:N16">D14+D12</f>
        <v>0</v>
      </c>
      <c r="E16" s="49">
        <f t="shared" si="1"/>
        <v>0</v>
      </c>
      <c r="F16" s="49">
        <f t="shared" si="1"/>
        <v>0</v>
      </c>
      <c r="G16" s="49">
        <f t="shared" si="1"/>
        <v>0.55</v>
      </c>
      <c r="H16" s="49">
        <f t="shared" si="1"/>
        <v>0</v>
      </c>
      <c r="I16" s="49">
        <f t="shared" si="1"/>
        <v>0.71</v>
      </c>
      <c r="J16" s="49">
        <f t="shared" si="1"/>
        <v>0</v>
      </c>
      <c r="K16" s="49">
        <f t="shared" si="1"/>
        <v>0</v>
      </c>
      <c r="L16" s="49">
        <f t="shared" si="1"/>
        <v>0</v>
      </c>
      <c r="M16" s="49">
        <f t="shared" si="1"/>
        <v>0.61</v>
      </c>
      <c r="N16" s="49">
        <f t="shared" si="1"/>
        <v>0.1</v>
      </c>
      <c r="O16" s="52"/>
      <c r="P16" s="52"/>
    </row>
    <row r="17" spans="1:16" ht="27.75" customHeight="1">
      <c r="A17" s="526" t="s">
        <v>472</v>
      </c>
      <c r="B17" s="527"/>
      <c r="C17" s="527"/>
      <c r="D17" s="527"/>
      <c r="E17" s="527"/>
      <c r="F17" s="527"/>
      <c r="G17" s="527"/>
      <c r="H17" s="527"/>
      <c r="I17" s="527"/>
      <c r="J17" s="527"/>
      <c r="K17" s="527"/>
      <c r="L17" s="527"/>
      <c r="M17" s="527"/>
      <c r="N17" s="527"/>
      <c r="O17" s="527"/>
      <c r="P17" s="528"/>
    </row>
    <row r="18" spans="1:16" ht="25.5">
      <c r="A18" s="57" t="s">
        <v>94</v>
      </c>
      <c r="B18" s="58" t="s">
        <v>277</v>
      </c>
      <c r="C18" s="59">
        <f>C19</f>
        <v>0.4</v>
      </c>
      <c r="D18" s="59">
        <f>D19</f>
        <v>0.4</v>
      </c>
      <c r="E18" s="59"/>
      <c r="F18" s="59"/>
      <c r="G18" s="59"/>
      <c r="H18" s="60"/>
      <c r="I18" s="59">
        <f>SUM(I19)</f>
        <v>0.38</v>
      </c>
      <c r="J18" s="59"/>
      <c r="K18" s="59">
        <f>SUM(K19)</f>
        <v>0.38</v>
      </c>
      <c r="L18" s="59"/>
      <c r="M18" s="59"/>
      <c r="N18" s="59"/>
      <c r="O18" s="58"/>
      <c r="P18" s="58"/>
    </row>
    <row r="19" spans="1:16" ht="25.5">
      <c r="A19" s="61">
        <v>1</v>
      </c>
      <c r="B19" s="62" t="s">
        <v>473</v>
      </c>
      <c r="C19" s="63">
        <f>SUM(D19:G19)</f>
        <v>0.4</v>
      </c>
      <c r="D19" s="64">
        <v>0.4</v>
      </c>
      <c r="E19" s="65"/>
      <c r="F19" s="65"/>
      <c r="G19" s="65"/>
      <c r="H19" s="52" t="s">
        <v>474</v>
      </c>
      <c r="I19" s="64">
        <f>SUM(J19:K19)</f>
        <v>0.38</v>
      </c>
      <c r="J19" s="65"/>
      <c r="K19" s="65">
        <v>0.38</v>
      </c>
      <c r="L19" s="65"/>
      <c r="M19" s="65"/>
      <c r="N19" s="65"/>
      <c r="O19" s="66" t="s">
        <v>475</v>
      </c>
      <c r="P19" s="52"/>
    </row>
    <row r="20" spans="1:16" ht="25.5">
      <c r="A20" s="57" t="s">
        <v>113</v>
      </c>
      <c r="B20" s="58" t="s">
        <v>368</v>
      </c>
      <c r="C20" s="59">
        <f>SUM(C21:C22)</f>
        <v>2.6</v>
      </c>
      <c r="D20" s="59">
        <f>SUM(D21:D22)</f>
        <v>1.3</v>
      </c>
      <c r="E20" s="59"/>
      <c r="F20" s="59"/>
      <c r="G20" s="59">
        <f>SUM(G21:G22)</f>
        <v>1.3</v>
      </c>
      <c r="H20" s="60"/>
      <c r="I20" s="59">
        <f>SUM(I21:I22)</f>
        <v>2.6100000000000003</v>
      </c>
      <c r="J20" s="59"/>
      <c r="K20" s="59"/>
      <c r="L20" s="59"/>
      <c r="M20" s="59">
        <f>SUM(M21:M22)</f>
        <v>2.6100000000000003</v>
      </c>
      <c r="N20" s="59"/>
      <c r="O20" s="58"/>
      <c r="P20" s="58"/>
    </row>
    <row r="21" spans="1:16" ht="25.5">
      <c r="A21" s="61">
        <v>1</v>
      </c>
      <c r="B21" s="66" t="s">
        <v>476</v>
      </c>
      <c r="C21" s="63">
        <f>SUM(D21:G21)</f>
        <v>1.3</v>
      </c>
      <c r="D21" s="63">
        <v>1.3</v>
      </c>
      <c r="E21" s="63"/>
      <c r="F21" s="63"/>
      <c r="G21" s="63"/>
      <c r="H21" s="67" t="s">
        <v>477</v>
      </c>
      <c r="I21" s="64">
        <f>SUM(J21:N21)</f>
        <v>1.24</v>
      </c>
      <c r="J21" s="64"/>
      <c r="K21" s="64"/>
      <c r="L21" s="64"/>
      <c r="M21" s="64">
        <v>1.24</v>
      </c>
      <c r="N21" s="64"/>
      <c r="O21" s="66" t="s">
        <v>475</v>
      </c>
      <c r="P21" s="66"/>
    </row>
    <row r="22" spans="1:16" ht="25.5">
      <c r="A22" s="61">
        <v>2</v>
      </c>
      <c r="B22" s="68" t="s">
        <v>478</v>
      </c>
      <c r="C22" s="63">
        <f aca="true" t="shared" si="2" ref="C22:C85">SUM(D22:G22)</f>
        <v>1.3</v>
      </c>
      <c r="D22" s="63"/>
      <c r="E22" s="63"/>
      <c r="F22" s="63"/>
      <c r="G22" s="63">
        <v>1.3</v>
      </c>
      <c r="H22" s="69" t="s">
        <v>479</v>
      </c>
      <c r="I22" s="64">
        <f aca="true" t="shared" si="3" ref="I22:I85">SUM(J22:N22)</f>
        <v>1.37</v>
      </c>
      <c r="J22" s="70"/>
      <c r="K22" s="70"/>
      <c r="L22" s="70"/>
      <c r="M22" s="71">
        <v>1.37</v>
      </c>
      <c r="N22" s="71"/>
      <c r="O22" s="66" t="s">
        <v>475</v>
      </c>
      <c r="P22" s="66"/>
    </row>
    <row r="23" spans="1:16" ht="12.75">
      <c r="A23" s="57" t="s">
        <v>120</v>
      </c>
      <c r="B23" s="72" t="s">
        <v>114</v>
      </c>
      <c r="C23" s="59">
        <f>SUM(C24:C33)</f>
        <v>37.61</v>
      </c>
      <c r="D23" s="59">
        <f aca="true" t="shared" si="4" ref="D23:N23">SUM(D24:D33)</f>
        <v>4.7</v>
      </c>
      <c r="E23" s="59">
        <f t="shared" si="4"/>
        <v>19.9</v>
      </c>
      <c r="F23" s="59"/>
      <c r="G23" s="59">
        <f t="shared" si="4"/>
        <v>13.01</v>
      </c>
      <c r="H23" s="60"/>
      <c r="I23" s="59">
        <f t="shared" si="4"/>
        <v>13.909999999999998</v>
      </c>
      <c r="J23" s="59">
        <f t="shared" si="4"/>
        <v>7.0200000000000005</v>
      </c>
      <c r="K23" s="59">
        <f t="shared" si="4"/>
        <v>0.2</v>
      </c>
      <c r="L23" s="59">
        <f t="shared" si="4"/>
        <v>3.83</v>
      </c>
      <c r="M23" s="59">
        <f t="shared" si="4"/>
        <v>2.36</v>
      </c>
      <c r="N23" s="59">
        <f t="shared" si="4"/>
        <v>0.5</v>
      </c>
      <c r="O23" s="58"/>
      <c r="P23" s="58"/>
    </row>
    <row r="24" spans="1:16" ht="25.5">
      <c r="A24" s="61">
        <v>1</v>
      </c>
      <c r="B24" s="73" t="s">
        <v>480</v>
      </c>
      <c r="C24" s="63">
        <f t="shared" si="2"/>
        <v>0.8</v>
      </c>
      <c r="D24" s="63">
        <v>0.8</v>
      </c>
      <c r="E24" s="63"/>
      <c r="F24" s="63"/>
      <c r="G24" s="63"/>
      <c r="H24" s="52" t="s">
        <v>481</v>
      </c>
      <c r="I24" s="64">
        <f t="shared" si="3"/>
        <v>0.75</v>
      </c>
      <c r="J24" s="70"/>
      <c r="K24" s="70"/>
      <c r="L24" s="70"/>
      <c r="M24" s="70">
        <v>0.75</v>
      </c>
      <c r="N24" s="70"/>
      <c r="O24" s="66" t="s">
        <v>475</v>
      </c>
      <c r="P24" s="66"/>
    </row>
    <row r="25" spans="1:16" ht="25.5">
      <c r="A25" s="61">
        <v>2</v>
      </c>
      <c r="B25" s="52" t="s">
        <v>482</v>
      </c>
      <c r="C25" s="63">
        <f t="shared" si="2"/>
        <v>2.1</v>
      </c>
      <c r="D25" s="63">
        <v>2.1</v>
      </c>
      <c r="E25" s="63"/>
      <c r="F25" s="63"/>
      <c r="G25" s="63"/>
      <c r="H25" s="52" t="s">
        <v>483</v>
      </c>
      <c r="I25" s="64">
        <f t="shared" si="3"/>
        <v>2.63</v>
      </c>
      <c r="J25" s="70"/>
      <c r="K25" s="70"/>
      <c r="L25" s="70">
        <v>2.63</v>
      </c>
      <c r="M25" s="70"/>
      <c r="N25" s="70"/>
      <c r="O25" s="66" t="s">
        <v>475</v>
      </c>
      <c r="P25" s="66"/>
    </row>
    <row r="26" spans="1:16" ht="38.25">
      <c r="A26" s="61">
        <v>3</v>
      </c>
      <c r="B26" s="52" t="s">
        <v>484</v>
      </c>
      <c r="C26" s="63">
        <f t="shared" si="2"/>
        <v>3.7</v>
      </c>
      <c r="D26" s="63"/>
      <c r="E26" s="63">
        <v>2</v>
      </c>
      <c r="F26" s="63"/>
      <c r="G26" s="63">
        <v>1.7</v>
      </c>
      <c r="H26" s="52" t="s">
        <v>485</v>
      </c>
      <c r="I26" s="64">
        <f t="shared" si="3"/>
        <v>0.2</v>
      </c>
      <c r="J26" s="70"/>
      <c r="K26" s="70">
        <v>0.2</v>
      </c>
      <c r="L26" s="70"/>
      <c r="M26" s="70"/>
      <c r="N26" s="70"/>
      <c r="O26" s="66" t="s">
        <v>475</v>
      </c>
      <c r="P26" s="66"/>
    </row>
    <row r="27" spans="1:16" ht="38.25">
      <c r="A27" s="61">
        <v>4</v>
      </c>
      <c r="B27" s="52" t="s">
        <v>486</v>
      </c>
      <c r="C27" s="63">
        <f t="shared" si="2"/>
        <v>1.26</v>
      </c>
      <c r="D27" s="63"/>
      <c r="E27" s="63"/>
      <c r="F27" s="63"/>
      <c r="G27" s="63">
        <v>1.26</v>
      </c>
      <c r="H27" s="74" t="s">
        <v>487</v>
      </c>
      <c r="I27" s="64">
        <f t="shared" si="3"/>
        <v>1.2</v>
      </c>
      <c r="J27" s="70"/>
      <c r="K27" s="70"/>
      <c r="L27" s="70">
        <v>1.2</v>
      </c>
      <c r="M27" s="70"/>
      <c r="N27" s="70"/>
      <c r="O27" s="66" t="s">
        <v>475</v>
      </c>
      <c r="P27" s="66"/>
    </row>
    <row r="28" spans="1:16" ht="43.5" customHeight="1">
      <c r="A28" s="61">
        <v>5</v>
      </c>
      <c r="B28" s="52" t="s">
        <v>488</v>
      </c>
      <c r="C28" s="63">
        <f t="shared" si="2"/>
        <v>22</v>
      </c>
      <c r="D28" s="63">
        <v>1</v>
      </c>
      <c r="E28" s="63">
        <v>17.9</v>
      </c>
      <c r="F28" s="63"/>
      <c r="G28" s="63">
        <v>3.1</v>
      </c>
      <c r="H28" s="74" t="s">
        <v>489</v>
      </c>
      <c r="I28" s="64">
        <f t="shared" si="3"/>
        <v>5.49</v>
      </c>
      <c r="J28" s="70">
        <v>5.49</v>
      </c>
      <c r="K28" s="70"/>
      <c r="L28" s="70"/>
      <c r="M28" s="70"/>
      <c r="N28" s="70"/>
      <c r="O28" s="66" t="s">
        <v>475</v>
      </c>
      <c r="P28" s="66"/>
    </row>
    <row r="29" spans="1:16" ht="25.5">
      <c r="A29" s="61">
        <v>6</v>
      </c>
      <c r="B29" s="52" t="s">
        <v>490</v>
      </c>
      <c r="C29" s="63">
        <f t="shared" si="2"/>
        <v>2</v>
      </c>
      <c r="D29" s="63">
        <v>0.5</v>
      </c>
      <c r="E29" s="63"/>
      <c r="F29" s="63"/>
      <c r="G29" s="63">
        <v>1.5</v>
      </c>
      <c r="H29" s="52" t="s">
        <v>491</v>
      </c>
      <c r="I29" s="64">
        <f t="shared" si="3"/>
        <v>1.53</v>
      </c>
      <c r="J29" s="70">
        <v>1.53</v>
      </c>
      <c r="K29" s="70"/>
      <c r="L29" s="70"/>
      <c r="M29" s="70"/>
      <c r="N29" s="70"/>
      <c r="O29" s="66" t="s">
        <v>475</v>
      </c>
      <c r="P29" s="66"/>
    </row>
    <row r="30" spans="1:16" ht="25.5">
      <c r="A30" s="61">
        <v>7</v>
      </c>
      <c r="B30" s="272" t="s">
        <v>492</v>
      </c>
      <c r="C30" s="63">
        <f t="shared" si="2"/>
        <v>5</v>
      </c>
      <c r="D30" s="63"/>
      <c r="E30" s="63"/>
      <c r="F30" s="63"/>
      <c r="G30" s="63">
        <v>5</v>
      </c>
      <c r="H30" s="52" t="s">
        <v>493</v>
      </c>
      <c r="I30" s="64">
        <f t="shared" si="3"/>
        <v>0.5</v>
      </c>
      <c r="J30" s="70"/>
      <c r="K30" s="70"/>
      <c r="L30" s="70"/>
      <c r="M30" s="70"/>
      <c r="N30" s="70">
        <v>0.5</v>
      </c>
      <c r="O30" s="66" t="s">
        <v>475</v>
      </c>
      <c r="P30" s="66"/>
    </row>
    <row r="31" spans="1:16" ht="25.5">
      <c r="A31" s="61">
        <v>8</v>
      </c>
      <c r="B31" s="272" t="s">
        <v>494</v>
      </c>
      <c r="C31" s="63">
        <f t="shared" si="2"/>
        <v>0.25</v>
      </c>
      <c r="D31" s="63"/>
      <c r="E31" s="63"/>
      <c r="F31" s="63"/>
      <c r="G31" s="63">
        <v>0.25</v>
      </c>
      <c r="H31" s="52" t="s">
        <v>495</v>
      </c>
      <c r="I31" s="64">
        <f t="shared" si="3"/>
        <v>0.25</v>
      </c>
      <c r="J31" s="70"/>
      <c r="K31" s="70"/>
      <c r="L31" s="70"/>
      <c r="M31" s="70">
        <v>0.25</v>
      </c>
      <c r="N31" s="70"/>
      <c r="O31" s="66" t="s">
        <v>475</v>
      </c>
      <c r="P31" s="66"/>
    </row>
    <row r="32" spans="1:16" ht="25.5">
      <c r="A32" s="61">
        <v>9</v>
      </c>
      <c r="B32" s="272" t="s">
        <v>496</v>
      </c>
      <c r="C32" s="63">
        <f t="shared" si="2"/>
        <v>0.1</v>
      </c>
      <c r="D32" s="63"/>
      <c r="E32" s="63"/>
      <c r="F32" s="63"/>
      <c r="G32" s="63">
        <v>0.1</v>
      </c>
      <c r="H32" s="52" t="s">
        <v>474</v>
      </c>
      <c r="I32" s="64">
        <f t="shared" si="3"/>
        <v>1</v>
      </c>
      <c r="J32" s="70"/>
      <c r="K32" s="70"/>
      <c r="L32" s="70"/>
      <c r="M32" s="71">
        <v>1</v>
      </c>
      <c r="N32" s="70"/>
      <c r="O32" s="66" t="s">
        <v>497</v>
      </c>
      <c r="P32" s="66"/>
    </row>
    <row r="33" spans="1:16" ht="25.5">
      <c r="A33" s="61">
        <v>10</v>
      </c>
      <c r="B33" s="272" t="s">
        <v>498</v>
      </c>
      <c r="C33" s="63">
        <f t="shared" si="2"/>
        <v>0.4</v>
      </c>
      <c r="D33" s="63">
        <v>0.3</v>
      </c>
      <c r="E33" s="63"/>
      <c r="F33" s="63"/>
      <c r="G33" s="63">
        <v>0.1</v>
      </c>
      <c r="H33" s="52" t="s">
        <v>499</v>
      </c>
      <c r="I33" s="64">
        <f t="shared" si="3"/>
        <v>0.36</v>
      </c>
      <c r="J33" s="70"/>
      <c r="K33" s="70"/>
      <c r="L33" s="70"/>
      <c r="M33" s="71">
        <v>0.36</v>
      </c>
      <c r="N33" s="70"/>
      <c r="O33" s="66" t="s">
        <v>497</v>
      </c>
      <c r="P33" s="66"/>
    </row>
    <row r="34" spans="1:16" ht="12.75">
      <c r="A34" s="57" t="s">
        <v>125</v>
      </c>
      <c r="B34" s="72" t="s">
        <v>121</v>
      </c>
      <c r="C34" s="59">
        <f>SUM(C35:C37)</f>
        <v>2.33</v>
      </c>
      <c r="D34" s="59">
        <f aca="true" t="shared" si="5" ref="D34:L34">SUM(D35:D37)</f>
        <v>0.4</v>
      </c>
      <c r="E34" s="59">
        <f t="shared" si="5"/>
        <v>0.7</v>
      </c>
      <c r="F34" s="59"/>
      <c r="G34" s="59">
        <f t="shared" si="5"/>
        <v>1.23</v>
      </c>
      <c r="H34" s="60"/>
      <c r="I34" s="59">
        <f t="shared" si="5"/>
        <v>1.73</v>
      </c>
      <c r="J34" s="59"/>
      <c r="K34" s="59"/>
      <c r="L34" s="59">
        <f t="shared" si="5"/>
        <v>1.73</v>
      </c>
      <c r="M34" s="59"/>
      <c r="N34" s="59"/>
      <c r="O34" s="58"/>
      <c r="P34" s="58"/>
    </row>
    <row r="35" spans="1:16" ht="25.5">
      <c r="A35" s="61">
        <v>1</v>
      </c>
      <c r="B35" s="52" t="s">
        <v>500</v>
      </c>
      <c r="C35" s="63">
        <f t="shared" si="2"/>
        <v>0.33</v>
      </c>
      <c r="D35" s="63">
        <v>0.1</v>
      </c>
      <c r="E35" s="63"/>
      <c r="F35" s="63"/>
      <c r="G35" s="63">
        <v>0.23</v>
      </c>
      <c r="H35" s="69" t="s">
        <v>501</v>
      </c>
      <c r="I35" s="64">
        <f t="shared" si="3"/>
        <v>0.32</v>
      </c>
      <c r="J35" s="64"/>
      <c r="K35" s="64"/>
      <c r="L35" s="64">
        <v>0.32</v>
      </c>
      <c r="M35" s="64"/>
      <c r="N35" s="64"/>
      <c r="O35" s="66" t="s">
        <v>475</v>
      </c>
      <c r="P35" s="66"/>
    </row>
    <row r="36" spans="1:16" ht="25.5">
      <c r="A36" s="61">
        <v>2</v>
      </c>
      <c r="B36" s="52" t="s">
        <v>502</v>
      </c>
      <c r="C36" s="63">
        <f t="shared" si="2"/>
        <v>1</v>
      </c>
      <c r="D36" s="63">
        <v>0.1</v>
      </c>
      <c r="E36" s="63">
        <v>0.7</v>
      </c>
      <c r="F36" s="63"/>
      <c r="G36" s="63">
        <v>0.2</v>
      </c>
      <c r="H36" s="69" t="s">
        <v>501</v>
      </c>
      <c r="I36" s="64">
        <f t="shared" si="3"/>
        <v>0.38</v>
      </c>
      <c r="J36" s="64"/>
      <c r="K36" s="64"/>
      <c r="L36" s="64">
        <v>0.38</v>
      </c>
      <c r="M36" s="64"/>
      <c r="N36" s="64"/>
      <c r="O36" s="66" t="s">
        <v>475</v>
      </c>
      <c r="P36" s="66"/>
    </row>
    <row r="37" spans="1:16" ht="25.5">
      <c r="A37" s="61">
        <v>3</v>
      </c>
      <c r="B37" s="52" t="s">
        <v>503</v>
      </c>
      <c r="C37" s="63">
        <f t="shared" si="2"/>
        <v>1</v>
      </c>
      <c r="D37" s="63">
        <v>0.2</v>
      </c>
      <c r="E37" s="63"/>
      <c r="F37" s="63"/>
      <c r="G37" s="63">
        <v>0.8</v>
      </c>
      <c r="H37" s="69" t="s">
        <v>501</v>
      </c>
      <c r="I37" s="64">
        <f t="shared" si="3"/>
        <v>1.03</v>
      </c>
      <c r="J37" s="70"/>
      <c r="K37" s="70"/>
      <c r="L37" s="70">
        <v>1.03</v>
      </c>
      <c r="M37" s="70"/>
      <c r="N37" s="70"/>
      <c r="O37" s="66" t="s">
        <v>475</v>
      </c>
      <c r="P37" s="66"/>
    </row>
    <row r="38" spans="1:16" ht="12.75">
      <c r="A38" s="75" t="s">
        <v>130</v>
      </c>
      <c r="B38" s="76" t="s">
        <v>190</v>
      </c>
      <c r="C38" s="59">
        <f>SUM(C39:C41)</f>
        <v>57.43</v>
      </c>
      <c r="D38" s="59">
        <f aca="true" t="shared" si="6" ref="D38:N38">SUM(D39:D41)</f>
        <v>7</v>
      </c>
      <c r="E38" s="59">
        <f t="shared" si="6"/>
        <v>22.9</v>
      </c>
      <c r="F38" s="59"/>
      <c r="G38" s="59">
        <f t="shared" si="6"/>
        <v>27.529999999999998</v>
      </c>
      <c r="H38" s="60"/>
      <c r="I38" s="59">
        <f t="shared" si="6"/>
        <v>34.86</v>
      </c>
      <c r="J38" s="59"/>
      <c r="K38" s="59"/>
      <c r="L38" s="59"/>
      <c r="M38" s="59"/>
      <c r="N38" s="59">
        <f t="shared" si="6"/>
        <v>34.86</v>
      </c>
      <c r="O38" s="58"/>
      <c r="P38" s="77"/>
    </row>
    <row r="39" spans="1:16" ht="25.5">
      <c r="A39" s="78">
        <v>1</v>
      </c>
      <c r="B39" s="52" t="s">
        <v>504</v>
      </c>
      <c r="C39" s="63">
        <f t="shared" si="2"/>
        <v>33.5</v>
      </c>
      <c r="D39" s="71">
        <v>6.6</v>
      </c>
      <c r="E39" s="71"/>
      <c r="F39" s="71"/>
      <c r="G39" s="71">
        <v>26.9</v>
      </c>
      <c r="H39" s="52" t="s">
        <v>495</v>
      </c>
      <c r="I39" s="64">
        <f t="shared" si="3"/>
        <v>31.9</v>
      </c>
      <c r="J39" s="63"/>
      <c r="K39" s="63"/>
      <c r="L39" s="63"/>
      <c r="M39" s="63"/>
      <c r="N39" s="63">
        <v>31.9</v>
      </c>
      <c r="O39" s="66" t="s">
        <v>475</v>
      </c>
      <c r="P39" s="79"/>
    </row>
    <row r="40" spans="1:16" ht="38.25">
      <c r="A40" s="78">
        <v>2</v>
      </c>
      <c r="B40" s="52" t="s">
        <v>505</v>
      </c>
      <c r="C40" s="63">
        <f t="shared" si="2"/>
        <v>1.03</v>
      </c>
      <c r="D40" s="71">
        <v>0.4</v>
      </c>
      <c r="E40" s="71"/>
      <c r="F40" s="71"/>
      <c r="G40" s="71">
        <v>0.63</v>
      </c>
      <c r="H40" s="52" t="s">
        <v>506</v>
      </c>
      <c r="I40" s="64">
        <f t="shared" si="3"/>
        <v>0.67</v>
      </c>
      <c r="J40" s="63"/>
      <c r="K40" s="63"/>
      <c r="L40" s="63"/>
      <c r="M40" s="63"/>
      <c r="N40" s="63">
        <v>0.67</v>
      </c>
      <c r="O40" s="66" t="s">
        <v>475</v>
      </c>
      <c r="P40" s="79"/>
    </row>
    <row r="41" spans="1:16" ht="25.5">
      <c r="A41" s="78">
        <v>3</v>
      </c>
      <c r="B41" s="52" t="s">
        <v>507</v>
      </c>
      <c r="C41" s="63">
        <f t="shared" si="2"/>
        <v>22.9</v>
      </c>
      <c r="D41" s="71"/>
      <c r="E41" s="71">
        <v>22.9</v>
      </c>
      <c r="F41" s="71"/>
      <c r="G41" s="71"/>
      <c r="H41" s="52" t="s">
        <v>485</v>
      </c>
      <c r="I41" s="64">
        <f t="shared" si="3"/>
        <v>2.29</v>
      </c>
      <c r="J41" s="63"/>
      <c r="K41" s="63"/>
      <c r="L41" s="63"/>
      <c r="M41" s="63"/>
      <c r="N41" s="63">
        <v>2.29</v>
      </c>
      <c r="O41" s="66" t="s">
        <v>475</v>
      </c>
      <c r="P41" s="79"/>
    </row>
    <row r="42" spans="1:16" ht="12.75">
      <c r="A42" s="57" t="s">
        <v>186</v>
      </c>
      <c r="B42" s="72" t="s">
        <v>467</v>
      </c>
      <c r="C42" s="59">
        <f>SUM(C43:C77)</f>
        <v>25.730000000000004</v>
      </c>
      <c r="D42" s="59">
        <f aca="true" t="shared" si="7" ref="D42:N42">SUM(D43:D77)</f>
        <v>13.689999999999996</v>
      </c>
      <c r="E42" s="59"/>
      <c r="F42" s="59"/>
      <c r="G42" s="59">
        <f t="shared" si="7"/>
        <v>12.039999999999997</v>
      </c>
      <c r="H42" s="60"/>
      <c r="I42" s="59">
        <f t="shared" si="7"/>
        <v>23.220000000000002</v>
      </c>
      <c r="J42" s="59"/>
      <c r="K42" s="59"/>
      <c r="L42" s="59"/>
      <c r="M42" s="59">
        <f t="shared" si="7"/>
        <v>8.99</v>
      </c>
      <c r="N42" s="59">
        <f t="shared" si="7"/>
        <v>14.23</v>
      </c>
      <c r="O42" s="58"/>
      <c r="P42" s="58"/>
    </row>
    <row r="43" spans="1:16" ht="25.5">
      <c r="A43" s="61">
        <v>1</v>
      </c>
      <c r="B43" s="73" t="s">
        <v>508</v>
      </c>
      <c r="C43" s="63">
        <f t="shared" si="2"/>
        <v>0.2</v>
      </c>
      <c r="D43" s="63">
        <v>0.1</v>
      </c>
      <c r="E43" s="59"/>
      <c r="F43" s="59"/>
      <c r="G43" s="292">
        <v>0.1</v>
      </c>
      <c r="H43" s="293" t="s">
        <v>481</v>
      </c>
      <c r="I43" s="64">
        <f t="shared" si="3"/>
        <v>0.2</v>
      </c>
      <c r="J43" s="64"/>
      <c r="K43" s="64"/>
      <c r="L43" s="64"/>
      <c r="M43" s="64">
        <v>0.2</v>
      </c>
      <c r="N43" s="64"/>
      <c r="O43" s="66" t="s">
        <v>475</v>
      </c>
      <c r="P43" s="58"/>
    </row>
    <row r="44" spans="1:16" ht="25.5">
      <c r="A44" s="61">
        <v>2</v>
      </c>
      <c r="B44" s="273" t="s">
        <v>509</v>
      </c>
      <c r="C44" s="63">
        <f t="shared" si="2"/>
        <v>0.7</v>
      </c>
      <c r="D44" s="63"/>
      <c r="E44" s="59"/>
      <c r="F44" s="59"/>
      <c r="G44" s="292">
        <v>0.7</v>
      </c>
      <c r="H44" s="293" t="s">
        <v>510</v>
      </c>
      <c r="I44" s="64">
        <f t="shared" si="3"/>
        <v>0.7</v>
      </c>
      <c r="J44" s="64"/>
      <c r="K44" s="64"/>
      <c r="L44" s="64"/>
      <c r="M44" s="64">
        <v>0.7</v>
      </c>
      <c r="N44" s="64"/>
      <c r="O44" s="66" t="s">
        <v>475</v>
      </c>
      <c r="P44" s="58"/>
    </row>
    <row r="45" spans="1:16" ht="25.5">
      <c r="A45" s="61">
        <v>3</v>
      </c>
      <c r="B45" s="294" t="s">
        <v>511</v>
      </c>
      <c r="C45" s="63">
        <f t="shared" si="2"/>
        <v>0.46</v>
      </c>
      <c r="D45" s="63">
        <v>0.46</v>
      </c>
      <c r="E45" s="59"/>
      <c r="F45" s="59"/>
      <c r="G45" s="292"/>
      <c r="H45" s="293" t="s">
        <v>512</v>
      </c>
      <c r="I45" s="64">
        <f t="shared" si="3"/>
        <v>0.44</v>
      </c>
      <c r="J45" s="64"/>
      <c r="K45" s="64"/>
      <c r="L45" s="64"/>
      <c r="M45" s="64">
        <v>0.44</v>
      </c>
      <c r="N45" s="64"/>
      <c r="O45" s="66" t="s">
        <v>475</v>
      </c>
      <c r="P45" s="58"/>
    </row>
    <row r="46" spans="1:16" ht="25.5">
      <c r="A46" s="61">
        <v>4</v>
      </c>
      <c r="B46" s="73" t="s">
        <v>513</v>
      </c>
      <c r="C46" s="63">
        <f t="shared" si="2"/>
        <v>0.4</v>
      </c>
      <c r="D46" s="63">
        <v>0.4</v>
      </c>
      <c r="E46" s="59"/>
      <c r="F46" s="59"/>
      <c r="G46" s="292"/>
      <c r="H46" s="293" t="s">
        <v>514</v>
      </c>
      <c r="I46" s="64">
        <f t="shared" si="3"/>
        <v>0.38</v>
      </c>
      <c r="J46" s="64"/>
      <c r="K46" s="64"/>
      <c r="L46" s="64"/>
      <c r="M46" s="64">
        <v>0.38</v>
      </c>
      <c r="N46" s="64"/>
      <c r="O46" s="66" t="s">
        <v>475</v>
      </c>
      <c r="P46" s="58"/>
    </row>
    <row r="47" spans="1:16" ht="25.5">
      <c r="A47" s="61">
        <v>5</v>
      </c>
      <c r="B47" s="52" t="s">
        <v>515</v>
      </c>
      <c r="C47" s="63">
        <f t="shared" si="2"/>
        <v>0.15000000000000002</v>
      </c>
      <c r="D47" s="63"/>
      <c r="E47" s="59"/>
      <c r="F47" s="59"/>
      <c r="G47" s="292">
        <v>0.15000000000000002</v>
      </c>
      <c r="H47" s="293" t="s">
        <v>516</v>
      </c>
      <c r="I47" s="64">
        <f t="shared" si="3"/>
        <v>0.1</v>
      </c>
      <c r="J47" s="64"/>
      <c r="K47" s="64"/>
      <c r="L47" s="64"/>
      <c r="M47" s="64">
        <v>0.1</v>
      </c>
      <c r="N47" s="64"/>
      <c r="O47" s="66" t="s">
        <v>475</v>
      </c>
      <c r="P47" s="58"/>
    </row>
    <row r="48" spans="1:16" ht="25.5">
      <c r="A48" s="61">
        <v>6</v>
      </c>
      <c r="B48" s="52" t="s">
        <v>517</v>
      </c>
      <c r="C48" s="63">
        <f t="shared" si="2"/>
        <v>0.43</v>
      </c>
      <c r="D48" s="63"/>
      <c r="E48" s="59"/>
      <c r="F48" s="59"/>
      <c r="G48" s="292">
        <v>0.43</v>
      </c>
      <c r="H48" s="293" t="s">
        <v>499</v>
      </c>
      <c r="I48" s="64">
        <f t="shared" si="3"/>
        <v>0.41</v>
      </c>
      <c r="J48" s="64"/>
      <c r="K48" s="64"/>
      <c r="L48" s="64"/>
      <c r="M48" s="64">
        <v>0.41</v>
      </c>
      <c r="N48" s="64"/>
      <c r="O48" s="66" t="s">
        <v>475</v>
      </c>
      <c r="P48" s="58"/>
    </row>
    <row r="49" spans="1:16" ht="25.5">
      <c r="A49" s="61">
        <v>7</v>
      </c>
      <c r="B49" s="52" t="s">
        <v>518</v>
      </c>
      <c r="C49" s="63">
        <f t="shared" si="2"/>
        <v>0.5</v>
      </c>
      <c r="D49" s="63">
        <v>0.2</v>
      </c>
      <c r="E49" s="59"/>
      <c r="F49" s="59"/>
      <c r="G49" s="292">
        <v>0.3</v>
      </c>
      <c r="H49" s="293" t="s">
        <v>493</v>
      </c>
      <c r="I49" s="64">
        <f t="shared" si="3"/>
        <v>0.48</v>
      </c>
      <c r="J49" s="64"/>
      <c r="K49" s="64"/>
      <c r="L49" s="64"/>
      <c r="M49" s="64">
        <v>0.48</v>
      </c>
      <c r="N49" s="64"/>
      <c r="O49" s="66" t="s">
        <v>475</v>
      </c>
      <c r="P49" s="58"/>
    </row>
    <row r="50" spans="1:16" ht="25.5">
      <c r="A50" s="61">
        <v>8</v>
      </c>
      <c r="B50" s="52" t="s">
        <v>519</v>
      </c>
      <c r="C50" s="63">
        <f t="shared" si="2"/>
        <v>0.2</v>
      </c>
      <c r="D50" s="63">
        <v>0.2</v>
      </c>
      <c r="E50" s="59"/>
      <c r="F50" s="59"/>
      <c r="G50" s="292"/>
      <c r="H50" s="293" t="s">
        <v>493</v>
      </c>
      <c r="I50" s="64">
        <f t="shared" si="3"/>
        <v>0.19</v>
      </c>
      <c r="J50" s="64"/>
      <c r="K50" s="64"/>
      <c r="L50" s="64"/>
      <c r="M50" s="64">
        <v>0.19</v>
      </c>
      <c r="N50" s="64"/>
      <c r="O50" s="66" t="s">
        <v>475</v>
      </c>
      <c r="P50" s="58"/>
    </row>
    <row r="51" spans="1:16" ht="36.75" customHeight="1">
      <c r="A51" s="61">
        <v>9</v>
      </c>
      <c r="B51" s="52" t="s">
        <v>520</v>
      </c>
      <c r="C51" s="63">
        <f t="shared" si="2"/>
        <v>14.9</v>
      </c>
      <c r="D51" s="63">
        <v>9.75</v>
      </c>
      <c r="E51" s="59"/>
      <c r="F51" s="59"/>
      <c r="G51" s="292">
        <v>5.15</v>
      </c>
      <c r="H51" s="293" t="s">
        <v>521</v>
      </c>
      <c r="I51" s="64">
        <f t="shared" si="3"/>
        <v>14.23</v>
      </c>
      <c r="J51" s="64"/>
      <c r="K51" s="64"/>
      <c r="L51" s="64"/>
      <c r="M51" s="64"/>
      <c r="N51" s="64">
        <v>14.23</v>
      </c>
      <c r="O51" s="66" t="s">
        <v>475</v>
      </c>
      <c r="P51" s="58"/>
    </row>
    <row r="52" spans="1:16" ht="25.5">
      <c r="A52" s="61">
        <v>10</v>
      </c>
      <c r="B52" s="52" t="s">
        <v>522</v>
      </c>
      <c r="C52" s="63">
        <f t="shared" si="2"/>
        <v>0.75</v>
      </c>
      <c r="D52" s="63">
        <v>0.35</v>
      </c>
      <c r="E52" s="59"/>
      <c r="F52" s="59"/>
      <c r="G52" s="292">
        <v>0.4</v>
      </c>
      <c r="H52" s="293" t="s">
        <v>521</v>
      </c>
      <c r="I52" s="64">
        <f t="shared" si="3"/>
        <v>0.35</v>
      </c>
      <c r="J52" s="64"/>
      <c r="K52" s="64"/>
      <c r="L52" s="64"/>
      <c r="M52" s="64">
        <v>0.35</v>
      </c>
      <c r="N52" s="64"/>
      <c r="O52" s="66" t="s">
        <v>475</v>
      </c>
      <c r="P52" s="58"/>
    </row>
    <row r="53" spans="1:16" ht="38.25">
      <c r="A53" s="61">
        <v>11</v>
      </c>
      <c r="B53" s="52" t="s">
        <v>523</v>
      </c>
      <c r="C53" s="63">
        <f t="shared" si="2"/>
        <v>0.12</v>
      </c>
      <c r="D53" s="63">
        <v>0.03</v>
      </c>
      <c r="E53" s="59"/>
      <c r="F53" s="59"/>
      <c r="G53" s="292">
        <v>0.09</v>
      </c>
      <c r="H53" s="293" t="s">
        <v>521</v>
      </c>
      <c r="I53" s="64">
        <f t="shared" si="3"/>
        <v>0.11</v>
      </c>
      <c r="J53" s="64"/>
      <c r="K53" s="64"/>
      <c r="L53" s="64"/>
      <c r="M53" s="64">
        <v>0.11</v>
      </c>
      <c r="N53" s="64"/>
      <c r="O53" s="66" t="s">
        <v>475</v>
      </c>
      <c r="P53" s="58"/>
    </row>
    <row r="54" spans="1:16" ht="25.5">
      <c r="A54" s="61">
        <v>12</v>
      </c>
      <c r="B54" s="52" t="s">
        <v>524</v>
      </c>
      <c r="C54" s="63">
        <f t="shared" si="2"/>
        <v>0.15</v>
      </c>
      <c r="D54" s="63">
        <v>0.15</v>
      </c>
      <c r="E54" s="59"/>
      <c r="F54" s="59"/>
      <c r="G54" s="292"/>
      <c r="H54" s="52" t="s">
        <v>525</v>
      </c>
      <c r="I54" s="64">
        <f t="shared" si="3"/>
        <v>0.19</v>
      </c>
      <c r="J54" s="64"/>
      <c r="K54" s="64"/>
      <c r="L54" s="64"/>
      <c r="M54" s="64">
        <v>0.19</v>
      </c>
      <c r="N54" s="64"/>
      <c r="O54" s="66" t="s">
        <v>475</v>
      </c>
      <c r="P54" s="58"/>
    </row>
    <row r="55" spans="1:16" ht="25.5">
      <c r="A55" s="61">
        <v>13</v>
      </c>
      <c r="B55" s="52" t="s">
        <v>526</v>
      </c>
      <c r="C55" s="63">
        <f t="shared" si="2"/>
        <v>0.35</v>
      </c>
      <c r="D55" s="63"/>
      <c r="E55" s="59"/>
      <c r="F55" s="59"/>
      <c r="G55" s="292">
        <v>0.35</v>
      </c>
      <c r="H55" s="236" t="s">
        <v>510</v>
      </c>
      <c r="I55" s="64">
        <f t="shared" si="3"/>
        <v>0.3</v>
      </c>
      <c r="J55" s="64"/>
      <c r="K55" s="64"/>
      <c r="L55" s="64"/>
      <c r="M55" s="64">
        <v>0.3</v>
      </c>
      <c r="N55" s="64"/>
      <c r="O55" s="66" t="s">
        <v>475</v>
      </c>
      <c r="P55" s="58"/>
    </row>
    <row r="56" spans="1:16" ht="25.5">
      <c r="A56" s="61">
        <v>14</v>
      </c>
      <c r="B56" s="52" t="s">
        <v>527</v>
      </c>
      <c r="C56" s="63">
        <f t="shared" si="2"/>
        <v>0.12000000000000001</v>
      </c>
      <c r="D56" s="63">
        <v>0.02</v>
      </c>
      <c r="E56" s="59"/>
      <c r="F56" s="59"/>
      <c r="G56" s="292">
        <v>0.1</v>
      </c>
      <c r="H56" s="236" t="s">
        <v>528</v>
      </c>
      <c r="I56" s="64">
        <f t="shared" si="3"/>
        <v>0.02</v>
      </c>
      <c r="J56" s="64"/>
      <c r="K56" s="64"/>
      <c r="L56" s="64"/>
      <c r="M56" s="64">
        <v>0.02</v>
      </c>
      <c r="N56" s="64"/>
      <c r="O56" s="66" t="s">
        <v>475</v>
      </c>
      <c r="P56" s="58"/>
    </row>
    <row r="57" spans="1:16" ht="25.5">
      <c r="A57" s="61">
        <v>15</v>
      </c>
      <c r="B57" s="52" t="s">
        <v>529</v>
      </c>
      <c r="C57" s="63">
        <f t="shared" si="2"/>
        <v>0.30000000000000004</v>
      </c>
      <c r="D57" s="63">
        <v>0.03</v>
      </c>
      <c r="E57" s="59"/>
      <c r="F57" s="59"/>
      <c r="G57" s="292">
        <v>0.27</v>
      </c>
      <c r="H57" s="236" t="s">
        <v>528</v>
      </c>
      <c r="I57" s="64">
        <f t="shared" si="3"/>
        <v>0.03</v>
      </c>
      <c r="J57" s="64"/>
      <c r="K57" s="64"/>
      <c r="L57" s="64"/>
      <c r="M57" s="64">
        <v>0.03</v>
      </c>
      <c r="N57" s="64"/>
      <c r="O57" s="66" t="s">
        <v>475</v>
      </c>
      <c r="P57" s="58"/>
    </row>
    <row r="58" spans="1:16" ht="25.5">
      <c r="A58" s="61">
        <v>16</v>
      </c>
      <c r="B58" s="52" t="s">
        <v>530</v>
      </c>
      <c r="C58" s="63">
        <f t="shared" si="2"/>
        <v>0.49</v>
      </c>
      <c r="D58" s="63"/>
      <c r="E58" s="59"/>
      <c r="F58" s="59"/>
      <c r="G58" s="292">
        <v>0.49</v>
      </c>
      <c r="H58" s="236" t="s">
        <v>477</v>
      </c>
      <c r="I58" s="64">
        <f t="shared" si="3"/>
        <v>0.47</v>
      </c>
      <c r="J58" s="64"/>
      <c r="K58" s="64"/>
      <c r="L58" s="64"/>
      <c r="M58" s="64">
        <v>0.47</v>
      </c>
      <c r="N58" s="64"/>
      <c r="O58" s="66" t="s">
        <v>475</v>
      </c>
      <c r="P58" s="58"/>
    </row>
    <row r="59" spans="1:16" ht="25.5">
      <c r="A59" s="61">
        <v>17</v>
      </c>
      <c r="B59" s="52" t="s">
        <v>531</v>
      </c>
      <c r="C59" s="63">
        <f t="shared" si="2"/>
        <v>0.36</v>
      </c>
      <c r="D59" s="63">
        <v>0.36</v>
      </c>
      <c r="E59" s="59"/>
      <c r="F59" s="59"/>
      <c r="G59" s="292"/>
      <c r="H59" s="236" t="s">
        <v>532</v>
      </c>
      <c r="I59" s="64">
        <f t="shared" si="3"/>
        <v>0.34</v>
      </c>
      <c r="J59" s="64"/>
      <c r="K59" s="64"/>
      <c r="L59" s="64"/>
      <c r="M59" s="64">
        <v>0.34</v>
      </c>
      <c r="N59" s="64"/>
      <c r="O59" s="66" t="s">
        <v>475</v>
      </c>
      <c r="P59" s="58"/>
    </row>
    <row r="60" spans="1:16" ht="25.5">
      <c r="A60" s="61">
        <v>18</v>
      </c>
      <c r="B60" s="52" t="s">
        <v>533</v>
      </c>
      <c r="C60" s="63">
        <f t="shared" si="2"/>
        <v>0.6</v>
      </c>
      <c r="D60" s="63">
        <v>0.6</v>
      </c>
      <c r="E60" s="59"/>
      <c r="F60" s="59"/>
      <c r="G60" s="292"/>
      <c r="H60" s="236" t="s">
        <v>532</v>
      </c>
      <c r="I60" s="64">
        <f t="shared" si="3"/>
        <v>0.58</v>
      </c>
      <c r="J60" s="64"/>
      <c r="K60" s="64"/>
      <c r="L60" s="64"/>
      <c r="M60" s="64">
        <v>0.58</v>
      </c>
      <c r="N60" s="64"/>
      <c r="O60" s="66" t="s">
        <v>475</v>
      </c>
      <c r="P60" s="58"/>
    </row>
    <row r="61" spans="1:16" ht="25.5">
      <c r="A61" s="61">
        <v>19</v>
      </c>
      <c r="B61" s="273" t="s">
        <v>534</v>
      </c>
      <c r="C61" s="63">
        <f t="shared" si="2"/>
        <v>0.37</v>
      </c>
      <c r="D61" s="63">
        <v>0.37</v>
      </c>
      <c r="E61" s="59"/>
      <c r="F61" s="59"/>
      <c r="G61" s="292"/>
      <c r="H61" s="295" t="s">
        <v>535</v>
      </c>
      <c r="I61" s="64">
        <f t="shared" si="3"/>
        <v>0.35</v>
      </c>
      <c r="J61" s="64"/>
      <c r="K61" s="64"/>
      <c r="L61" s="64"/>
      <c r="M61" s="64">
        <v>0.35</v>
      </c>
      <c r="N61" s="64"/>
      <c r="O61" s="66" t="s">
        <v>475</v>
      </c>
      <c r="P61" s="58"/>
    </row>
    <row r="62" spans="1:16" ht="25.5">
      <c r="A62" s="61">
        <v>20</v>
      </c>
      <c r="B62" s="73" t="s">
        <v>536</v>
      </c>
      <c r="C62" s="63">
        <f t="shared" si="2"/>
        <v>0.5</v>
      </c>
      <c r="D62" s="63"/>
      <c r="E62" s="59"/>
      <c r="F62" s="59"/>
      <c r="G62" s="292">
        <v>0.5</v>
      </c>
      <c r="H62" s="295" t="s">
        <v>485</v>
      </c>
      <c r="I62" s="64">
        <f t="shared" si="3"/>
        <v>0.05</v>
      </c>
      <c r="J62" s="64"/>
      <c r="K62" s="64"/>
      <c r="L62" s="64"/>
      <c r="M62" s="64">
        <v>0.05</v>
      </c>
      <c r="N62" s="64"/>
      <c r="O62" s="66" t="s">
        <v>475</v>
      </c>
      <c r="P62" s="58"/>
    </row>
    <row r="63" spans="1:16" ht="25.5">
      <c r="A63" s="61">
        <v>21</v>
      </c>
      <c r="B63" s="52" t="s">
        <v>537</v>
      </c>
      <c r="C63" s="63">
        <f t="shared" si="2"/>
        <v>0.3</v>
      </c>
      <c r="D63" s="63"/>
      <c r="E63" s="59"/>
      <c r="F63" s="59"/>
      <c r="G63" s="292">
        <v>0.3</v>
      </c>
      <c r="H63" s="295" t="s">
        <v>538</v>
      </c>
      <c r="I63" s="64">
        <f t="shared" si="3"/>
        <v>0.29</v>
      </c>
      <c r="J63" s="64"/>
      <c r="K63" s="64"/>
      <c r="L63" s="64"/>
      <c r="M63" s="64">
        <v>0.29</v>
      </c>
      <c r="N63" s="64"/>
      <c r="O63" s="66" t="s">
        <v>475</v>
      </c>
      <c r="P63" s="58"/>
    </row>
    <row r="64" spans="1:16" ht="25.5">
      <c r="A64" s="61">
        <v>22</v>
      </c>
      <c r="B64" s="52" t="s">
        <v>539</v>
      </c>
      <c r="C64" s="63">
        <f t="shared" si="2"/>
        <v>0.2</v>
      </c>
      <c r="D64" s="63"/>
      <c r="E64" s="59"/>
      <c r="F64" s="59"/>
      <c r="G64" s="292">
        <v>0.2</v>
      </c>
      <c r="H64" s="295" t="s">
        <v>540</v>
      </c>
      <c r="I64" s="64">
        <f t="shared" si="3"/>
        <v>0.19</v>
      </c>
      <c r="J64" s="64"/>
      <c r="K64" s="64"/>
      <c r="L64" s="64"/>
      <c r="M64" s="64">
        <v>0.19</v>
      </c>
      <c r="N64" s="64"/>
      <c r="O64" s="66" t="s">
        <v>475</v>
      </c>
      <c r="P64" s="58"/>
    </row>
    <row r="65" spans="1:16" ht="25.5">
      <c r="A65" s="61">
        <v>23</v>
      </c>
      <c r="B65" s="52" t="s">
        <v>541</v>
      </c>
      <c r="C65" s="63">
        <f t="shared" si="2"/>
        <v>0.2</v>
      </c>
      <c r="D65" s="63"/>
      <c r="E65" s="59"/>
      <c r="F65" s="59"/>
      <c r="G65" s="292">
        <v>0.2</v>
      </c>
      <c r="H65" s="295" t="s">
        <v>540</v>
      </c>
      <c r="I65" s="64">
        <f t="shared" si="3"/>
        <v>0.19</v>
      </c>
      <c r="J65" s="64"/>
      <c r="K65" s="64"/>
      <c r="L65" s="64"/>
      <c r="M65" s="64">
        <v>0.19</v>
      </c>
      <c r="N65" s="64"/>
      <c r="O65" s="66" t="s">
        <v>475</v>
      </c>
      <c r="P65" s="58"/>
    </row>
    <row r="66" spans="1:16" ht="25.5">
      <c r="A66" s="61">
        <v>24</v>
      </c>
      <c r="B66" s="52" t="s">
        <v>542</v>
      </c>
      <c r="C66" s="63">
        <f t="shared" si="2"/>
        <v>0.1</v>
      </c>
      <c r="D66" s="63"/>
      <c r="E66" s="59"/>
      <c r="F66" s="59"/>
      <c r="G66" s="292">
        <v>0.1</v>
      </c>
      <c r="H66" s="295" t="s">
        <v>540</v>
      </c>
      <c r="I66" s="64">
        <f t="shared" si="3"/>
        <v>0.1</v>
      </c>
      <c r="J66" s="64"/>
      <c r="K66" s="64"/>
      <c r="L66" s="64"/>
      <c r="M66" s="64">
        <v>0.1</v>
      </c>
      <c r="N66" s="64"/>
      <c r="O66" s="66" t="s">
        <v>475</v>
      </c>
      <c r="P66" s="58"/>
    </row>
    <row r="67" spans="1:16" ht="25.5">
      <c r="A67" s="61">
        <v>25</v>
      </c>
      <c r="B67" s="52" t="s">
        <v>543</v>
      </c>
      <c r="C67" s="63">
        <f t="shared" si="2"/>
        <v>0.4</v>
      </c>
      <c r="D67" s="63"/>
      <c r="E67" s="59"/>
      <c r="F67" s="59"/>
      <c r="G67" s="292">
        <v>0.4</v>
      </c>
      <c r="H67" s="295" t="s">
        <v>540</v>
      </c>
      <c r="I67" s="64">
        <f t="shared" si="3"/>
        <v>0.42</v>
      </c>
      <c r="J67" s="64"/>
      <c r="K67" s="64"/>
      <c r="L67" s="64"/>
      <c r="M67" s="64">
        <v>0.42</v>
      </c>
      <c r="N67" s="64"/>
      <c r="O67" s="66" t="s">
        <v>475</v>
      </c>
      <c r="P67" s="58"/>
    </row>
    <row r="68" spans="1:16" ht="25.5">
      <c r="A68" s="61">
        <v>26</v>
      </c>
      <c r="B68" s="52" t="s">
        <v>544</v>
      </c>
      <c r="C68" s="63">
        <f t="shared" si="2"/>
        <v>0.1</v>
      </c>
      <c r="D68" s="63"/>
      <c r="E68" s="59"/>
      <c r="F68" s="59"/>
      <c r="G68" s="292">
        <v>0.1</v>
      </c>
      <c r="H68" s="273" t="s">
        <v>545</v>
      </c>
      <c r="I68" s="64">
        <f t="shared" si="3"/>
        <v>0.1</v>
      </c>
      <c r="J68" s="64"/>
      <c r="K68" s="64"/>
      <c r="L68" s="64"/>
      <c r="M68" s="64">
        <v>0.1</v>
      </c>
      <c r="N68" s="64"/>
      <c r="O68" s="66" t="s">
        <v>475</v>
      </c>
      <c r="P68" s="58"/>
    </row>
    <row r="69" spans="1:16" ht="25.5">
      <c r="A69" s="61">
        <v>27</v>
      </c>
      <c r="B69" s="52" t="s">
        <v>546</v>
      </c>
      <c r="C69" s="63">
        <f t="shared" si="2"/>
        <v>0.12</v>
      </c>
      <c r="D69" s="63">
        <v>0.12</v>
      </c>
      <c r="E69" s="59"/>
      <c r="F69" s="59"/>
      <c r="G69" s="292"/>
      <c r="H69" s="273" t="s">
        <v>469</v>
      </c>
      <c r="I69" s="64">
        <f t="shared" si="3"/>
        <v>0.11</v>
      </c>
      <c r="J69" s="64"/>
      <c r="K69" s="64"/>
      <c r="L69" s="64"/>
      <c r="M69" s="64">
        <v>0.11</v>
      </c>
      <c r="N69" s="64"/>
      <c r="O69" s="66" t="s">
        <v>475</v>
      </c>
      <c r="P69" s="58"/>
    </row>
    <row r="70" spans="1:16" ht="25.5">
      <c r="A70" s="61">
        <v>28</v>
      </c>
      <c r="B70" s="52" t="s">
        <v>547</v>
      </c>
      <c r="C70" s="63">
        <f t="shared" si="2"/>
        <v>0.04</v>
      </c>
      <c r="D70" s="63"/>
      <c r="E70" s="59"/>
      <c r="F70" s="59"/>
      <c r="G70" s="292">
        <v>0.04</v>
      </c>
      <c r="H70" s="273" t="s">
        <v>469</v>
      </c>
      <c r="I70" s="64">
        <f t="shared" si="3"/>
        <v>0.04</v>
      </c>
      <c r="J70" s="64"/>
      <c r="K70" s="64"/>
      <c r="L70" s="64"/>
      <c r="M70" s="64">
        <v>0.04</v>
      </c>
      <c r="N70" s="64"/>
      <c r="O70" s="66" t="s">
        <v>475</v>
      </c>
      <c r="P70" s="58"/>
    </row>
    <row r="71" spans="1:16" ht="25.5">
      <c r="A71" s="61">
        <v>29</v>
      </c>
      <c r="B71" s="52" t="s">
        <v>548</v>
      </c>
      <c r="C71" s="63">
        <f t="shared" si="2"/>
        <v>0.4</v>
      </c>
      <c r="D71" s="63"/>
      <c r="E71" s="59"/>
      <c r="F71" s="59"/>
      <c r="G71" s="292">
        <v>0.4</v>
      </c>
      <c r="H71" s="273" t="s">
        <v>495</v>
      </c>
      <c r="I71" s="64">
        <f t="shared" si="3"/>
        <v>0.38</v>
      </c>
      <c r="J71" s="64"/>
      <c r="K71" s="64"/>
      <c r="L71" s="64"/>
      <c r="M71" s="64">
        <v>0.38</v>
      </c>
      <c r="N71" s="64"/>
      <c r="O71" s="66" t="s">
        <v>475</v>
      </c>
      <c r="P71" s="58"/>
    </row>
    <row r="72" spans="1:16" ht="25.5">
      <c r="A72" s="61">
        <v>30</v>
      </c>
      <c r="B72" s="52" t="s">
        <v>549</v>
      </c>
      <c r="C72" s="63">
        <f t="shared" si="2"/>
        <v>0.35</v>
      </c>
      <c r="D72" s="63">
        <v>0.35</v>
      </c>
      <c r="E72" s="59"/>
      <c r="F72" s="59"/>
      <c r="G72" s="292"/>
      <c r="H72" s="273" t="s">
        <v>550</v>
      </c>
      <c r="I72" s="64">
        <f t="shared" si="3"/>
        <v>0.33</v>
      </c>
      <c r="J72" s="64"/>
      <c r="K72" s="64"/>
      <c r="L72" s="64"/>
      <c r="M72" s="64">
        <v>0.33</v>
      </c>
      <c r="N72" s="64"/>
      <c r="O72" s="66" t="s">
        <v>475</v>
      </c>
      <c r="P72" s="58"/>
    </row>
    <row r="73" spans="1:16" ht="25.5">
      <c r="A73" s="61">
        <v>31</v>
      </c>
      <c r="B73" s="52" t="s">
        <v>551</v>
      </c>
      <c r="C73" s="63">
        <f t="shared" si="2"/>
        <v>0.05</v>
      </c>
      <c r="D73" s="63">
        <v>0.05</v>
      </c>
      <c r="E73" s="59"/>
      <c r="F73" s="59"/>
      <c r="G73" s="292"/>
      <c r="H73" s="273" t="s">
        <v>552</v>
      </c>
      <c r="I73" s="64">
        <f t="shared" si="3"/>
        <v>0.05</v>
      </c>
      <c r="J73" s="64"/>
      <c r="K73" s="64"/>
      <c r="L73" s="64"/>
      <c r="M73" s="64">
        <v>0.05</v>
      </c>
      <c r="N73" s="64"/>
      <c r="O73" s="66" t="s">
        <v>475</v>
      </c>
      <c r="P73" s="58"/>
    </row>
    <row r="74" spans="1:16" ht="25.5">
      <c r="A74" s="61">
        <v>32</v>
      </c>
      <c r="B74" s="52" t="s">
        <v>553</v>
      </c>
      <c r="C74" s="63">
        <f t="shared" si="2"/>
        <v>0.22000000000000003</v>
      </c>
      <c r="D74" s="63">
        <v>0.05</v>
      </c>
      <c r="E74" s="59"/>
      <c r="F74" s="59"/>
      <c r="G74" s="292">
        <v>0.17</v>
      </c>
      <c r="H74" s="273" t="s">
        <v>499</v>
      </c>
      <c r="I74" s="64">
        <f t="shared" si="3"/>
        <v>0.05</v>
      </c>
      <c r="J74" s="64"/>
      <c r="K74" s="64"/>
      <c r="L74" s="64"/>
      <c r="M74" s="64">
        <v>0.05</v>
      </c>
      <c r="N74" s="64"/>
      <c r="O74" s="66" t="s">
        <v>475</v>
      </c>
      <c r="P74" s="58"/>
    </row>
    <row r="75" spans="1:16" ht="25.5">
      <c r="A75" s="61">
        <v>33</v>
      </c>
      <c r="B75" s="52" t="s">
        <v>554</v>
      </c>
      <c r="C75" s="63">
        <f t="shared" si="2"/>
        <v>0.45</v>
      </c>
      <c r="D75" s="63"/>
      <c r="E75" s="59"/>
      <c r="F75" s="59"/>
      <c r="G75" s="292">
        <v>0.45</v>
      </c>
      <c r="H75" s="273" t="s">
        <v>501</v>
      </c>
      <c r="I75" s="64">
        <f t="shared" si="3"/>
        <v>0.43</v>
      </c>
      <c r="J75" s="64"/>
      <c r="K75" s="64"/>
      <c r="L75" s="64"/>
      <c r="M75" s="64">
        <v>0.43</v>
      </c>
      <c r="N75" s="64"/>
      <c r="O75" s="66" t="s">
        <v>475</v>
      </c>
      <c r="P75" s="58"/>
    </row>
    <row r="76" spans="1:16" ht="25.5">
      <c r="A76" s="61">
        <v>34</v>
      </c>
      <c r="B76" s="52" t="s">
        <v>555</v>
      </c>
      <c r="C76" s="63">
        <f t="shared" si="2"/>
        <v>0.4</v>
      </c>
      <c r="D76" s="63">
        <v>0.1</v>
      </c>
      <c r="E76" s="63"/>
      <c r="F76" s="63"/>
      <c r="G76" s="292">
        <v>0.3</v>
      </c>
      <c r="H76" s="273" t="s">
        <v>521</v>
      </c>
      <c r="I76" s="64">
        <f t="shared" si="3"/>
        <v>0.38</v>
      </c>
      <c r="J76" s="70"/>
      <c r="K76" s="70"/>
      <c r="L76" s="70"/>
      <c r="M76" s="70">
        <v>0.38</v>
      </c>
      <c r="N76" s="70"/>
      <c r="O76" s="66" t="s">
        <v>475</v>
      </c>
      <c r="P76" s="66"/>
    </row>
    <row r="77" spans="1:16" ht="25.5">
      <c r="A77" s="61">
        <v>35</v>
      </c>
      <c r="B77" s="66" t="s">
        <v>556</v>
      </c>
      <c r="C77" s="63">
        <f t="shared" si="2"/>
        <v>0.35</v>
      </c>
      <c r="D77" s="63"/>
      <c r="E77" s="63"/>
      <c r="F77" s="63"/>
      <c r="G77" s="292">
        <v>0.35</v>
      </c>
      <c r="H77" s="273" t="s">
        <v>538</v>
      </c>
      <c r="I77" s="64">
        <f t="shared" si="3"/>
        <v>0.24</v>
      </c>
      <c r="J77" s="70"/>
      <c r="K77" s="70"/>
      <c r="L77" s="70"/>
      <c r="M77" s="70">
        <v>0.24</v>
      </c>
      <c r="N77" s="70"/>
      <c r="O77" s="66" t="s">
        <v>475</v>
      </c>
      <c r="P77" s="66"/>
    </row>
    <row r="78" spans="1:16" ht="12.75">
      <c r="A78" s="75" t="s">
        <v>189</v>
      </c>
      <c r="B78" s="58" t="s">
        <v>557</v>
      </c>
      <c r="C78" s="59">
        <f>SUM(C79:C80)</f>
        <v>6.99</v>
      </c>
      <c r="D78" s="59">
        <f>SUM(D79:D80)</f>
        <v>6.99</v>
      </c>
      <c r="E78" s="59"/>
      <c r="F78" s="59"/>
      <c r="G78" s="59"/>
      <c r="H78" s="60"/>
      <c r="I78" s="59">
        <f>SUM(I79:I80)</f>
        <v>6.68</v>
      </c>
      <c r="J78" s="59"/>
      <c r="K78" s="59"/>
      <c r="L78" s="59"/>
      <c r="M78" s="59">
        <f>SUM(M79:M80)</f>
        <v>0.09</v>
      </c>
      <c r="N78" s="59">
        <f>SUM(N79:N80)</f>
        <v>6.59</v>
      </c>
      <c r="O78" s="58"/>
      <c r="P78" s="77"/>
    </row>
    <row r="79" spans="1:16" ht="25.5">
      <c r="A79" s="78">
        <v>1</v>
      </c>
      <c r="B79" s="80" t="s">
        <v>558</v>
      </c>
      <c r="C79" s="63">
        <f t="shared" si="2"/>
        <v>0.09</v>
      </c>
      <c r="D79" s="71">
        <v>0.09</v>
      </c>
      <c r="E79" s="71"/>
      <c r="F79" s="71"/>
      <c r="G79" s="81"/>
      <c r="H79" s="52" t="s">
        <v>474</v>
      </c>
      <c r="I79" s="64">
        <f t="shared" si="3"/>
        <v>0.09</v>
      </c>
      <c r="J79" s="63"/>
      <c r="K79" s="63"/>
      <c r="L79" s="63"/>
      <c r="M79" s="63">
        <v>0.09</v>
      </c>
      <c r="N79" s="63"/>
      <c r="O79" s="66" t="s">
        <v>475</v>
      </c>
      <c r="P79" s="79"/>
    </row>
    <row r="80" spans="1:16" ht="36" customHeight="1">
      <c r="A80" s="78">
        <v>2</v>
      </c>
      <c r="B80" s="52" t="s">
        <v>559</v>
      </c>
      <c r="C80" s="63">
        <f t="shared" si="2"/>
        <v>6.9</v>
      </c>
      <c r="D80" s="71">
        <v>6.9</v>
      </c>
      <c r="E80" s="71"/>
      <c r="F80" s="71"/>
      <c r="G80" s="81"/>
      <c r="H80" s="52" t="s">
        <v>474</v>
      </c>
      <c r="I80" s="64">
        <f t="shared" si="3"/>
        <v>6.59</v>
      </c>
      <c r="J80" s="63"/>
      <c r="K80" s="63"/>
      <c r="L80" s="63"/>
      <c r="M80" s="63"/>
      <c r="N80" s="63">
        <v>6.59</v>
      </c>
      <c r="O80" s="66" t="s">
        <v>475</v>
      </c>
      <c r="P80" s="79"/>
    </row>
    <row r="81" spans="1:16" ht="12.75">
      <c r="A81" s="75" t="s">
        <v>193</v>
      </c>
      <c r="B81" s="58" t="s">
        <v>560</v>
      </c>
      <c r="C81" s="59">
        <f>C82</f>
        <v>4</v>
      </c>
      <c r="D81" s="59"/>
      <c r="E81" s="59">
        <f>E82</f>
        <v>4</v>
      </c>
      <c r="F81" s="59"/>
      <c r="G81" s="59"/>
      <c r="H81" s="60"/>
      <c r="I81" s="59">
        <f>I82</f>
        <v>0.4</v>
      </c>
      <c r="J81" s="59"/>
      <c r="K81" s="59"/>
      <c r="L81" s="59"/>
      <c r="M81" s="59">
        <f>M82</f>
        <v>0.4</v>
      </c>
      <c r="N81" s="59"/>
      <c r="O81" s="58"/>
      <c r="P81" s="77"/>
    </row>
    <row r="82" spans="1:16" ht="25.5">
      <c r="A82" s="78">
        <v>1</v>
      </c>
      <c r="B82" s="52" t="s">
        <v>561</v>
      </c>
      <c r="C82" s="63">
        <f t="shared" si="2"/>
        <v>4</v>
      </c>
      <c r="D82" s="81"/>
      <c r="E82" s="81">
        <v>4</v>
      </c>
      <c r="F82" s="81"/>
      <c r="G82" s="81"/>
      <c r="H82" s="52" t="s">
        <v>552</v>
      </c>
      <c r="I82" s="64">
        <f t="shared" si="3"/>
        <v>0.4</v>
      </c>
      <c r="J82" s="81"/>
      <c r="K82" s="81"/>
      <c r="L82" s="81"/>
      <c r="M82" s="81">
        <v>0.4</v>
      </c>
      <c r="N82" s="81"/>
      <c r="O82" s="66" t="s">
        <v>475</v>
      </c>
      <c r="P82" s="79"/>
    </row>
    <row r="83" spans="1:16" ht="12.75">
      <c r="A83" s="75" t="s">
        <v>240</v>
      </c>
      <c r="B83" s="48" t="s">
        <v>562</v>
      </c>
      <c r="C83" s="59">
        <f>SUM(C84:C85)</f>
        <v>3.7</v>
      </c>
      <c r="D83" s="59"/>
      <c r="E83" s="59">
        <f>SUM(E84:E85)</f>
        <v>3.7</v>
      </c>
      <c r="F83" s="59"/>
      <c r="G83" s="59"/>
      <c r="H83" s="60"/>
      <c r="I83" s="59">
        <f>SUM(I84:I85)</f>
        <v>0.37</v>
      </c>
      <c r="J83" s="59"/>
      <c r="K83" s="59">
        <f>SUM(K84:K85)</f>
        <v>0.37</v>
      </c>
      <c r="L83" s="59"/>
      <c r="M83" s="59"/>
      <c r="N83" s="59"/>
      <c r="O83" s="58"/>
      <c r="P83" s="77"/>
    </row>
    <row r="84" spans="1:16" ht="25.5">
      <c r="A84" s="78">
        <v>1</v>
      </c>
      <c r="B84" s="82" t="s">
        <v>563</v>
      </c>
      <c r="C84" s="63">
        <f t="shared" si="2"/>
        <v>2.7</v>
      </c>
      <c r="D84" s="81"/>
      <c r="E84" s="83">
        <v>2.7</v>
      </c>
      <c r="F84" s="81"/>
      <c r="G84" s="81"/>
      <c r="H84" s="52" t="s">
        <v>485</v>
      </c>
      <c r="I84" s="64">
        <f t="shared" si="3"/>
        <v>0.27</v>
      </c>
      <c r="J84" s="81"/>
      <c r="K84" s="81">
        <v>0.27</v>
      </c>
      <c r="L84" s="81"/>
      <c r="M84" s="81"/>
      <c r="N84" s="81"/>
      <c r="O84" s="66" t="s">
        <v>475</v>
      </c>
      <c r="P84" s="79"/>
    </row>
    <row r="85" spans="1:16" ht="38.25">
      <c r="A85" s="78">
        <v>2</v>
      </c>
      <c r="B85" s="82" t="s">
        <v>564</v>
      </c>
      <c r="C85" s="63">
        <f t="shared" si="2"/>
        <v>1</v>
      </c>
      <c r="D85" s="81"/>
      <c r="E85" s="83">
        <v>1</v>
      </c>
      <c r="F85" s="81"/>
      <c r="G85" s="81"/>
      <c r="H85" s="52" t="s">
        <v>485</v>
      </c>
      <c r="I85" s="64">
        <f t="shared" si="3"/>
        <v>0.1</v>
      </c>
      <c r="J85" s="81"/>
      <c r="K85" s="81">
        <v>0.1</v>
      </c>
      <c r="L85" s="81"/>
      <c r="M85" s="81"/>
      <c r="N85" s="81"/>
      <c r="O85" s="66" t="s">
        <v>475</v>
      </c>
      <c r="P85" s="79"/>
    </row>
    <row r="86" spans="1:16" ht="12.75">
      <c r="A86" s="75" t="s">
        <v>243</v>
      </c>
      <c r="B86" s="58" t="s">
        <v>131</v>
      </c>
      <c r="C86" s="59">
        <f>C87</f>
        <v>0.2</v>
      </c>
      <c r="D86" s="59">
        <f>D87</f>
        <v>0.2</v>
      </c>
      <c r="E86" s="59"/>
      <c r="F86" s="59"/>
      <c r="G86" s="59"/>
      <c r="H86" s="60"/>
      <c r="I86" s="59">
        <f>I87</f>
        <v>0.19</v>
      </c>
      <c r="J86" s="59"/>
      <c r="K86" s="59"/>
      <c r="L86" s="59"/>
      <c r="M86" s="59">
        <f>M87</f>
        <v>0.19</v>
      </c>
      <c r="N86" s="59"/>
      <c r="O86" s="58"/>
      <c r="P86" s="77"/>
    </row>
    <row r="87" spans="1:16" ht="25.5">
      <c r="A87" s="78">
        <v>1</v>
      </c>
      <c r="B87" s="79" t="s">
        <v>565</v>
      </c>
      <c r="C87" s="63">
        <f>SUM(D87:G87)</f>
        <v>0.2</v>
      </c>
      <c r="D87" s="71">
        <v>0.2</v>
      </c>
      <c r="E87" s="71"/>
      <c r="F87" s="71"/>
      <c r="G87" s="81"/>
      <c r="H87" s="52" t="s">
        <v>481</v>
      </c>
      <c r="I87" s="64">
        <f>SUM(J87:N87)</f>
        <v>0.19</v>
      </c>
      <c r="J87" s="63"/>
      <c r="K87" s="63"/>
      <c r="L87" s="63"/>
      <c r="M87" s="63">
        <v>0.19</v>
      </c>
      <c r="N87" s="63"/>
      <c r="O87" s="66" t="s">
        <v>475</v>
      </c>
      <c r="P87" s="79"/>
    </row>
    <row r="88" spans="1:16" ht="12.75">
      <c r="A88" s="57">
        <f>A87+A85+A82+A80+A77+A41+A37+A33+A22+A19</f>
        <v>60</v>
      </c>
      <c r="B88" s="84" t="s">
        <v>566</v>
      </c>
      <c r="C88" s="59">
        <f>SUM(C18+C20+C23+C34+C38+C42+C78+C81+C83+C86)</f>
        <v>140.98999999999998</v>
      </c>
      <c r="D88" s="59">
        <f aca="true" t="shared" si="8" ref="D88:N88">SUM(D18+D20+D23+D34+D38+D42+D78+D81+D83+D86)</f>
        <v>34.68</v>
      </c>
      <c r="E88" s="59">
        <f t="shared" si="8"/>
        <v>51.2</v>
      </c>
      <c r="F88" s="59"/>
      <c r="G88" s="59">
        <f t="shared" si="8"/>
        <v>55.11</v>
      </c>
      <c r="H88" s="60"/>
      <c r="I88" s="59">
        <f t="shared" si="8"/>
        <v>84.35</v>
      </c>
      <c r="J88" s="59">
        <f t="shared" si="8"/>
        <v>7.0200000000000005</v>
      </c>
      <c r="K88" s="59">
        <f t="shared" si="8"/>
        <v>0.9500000000000001</v>
      </c>
      <c r="L88" s="59">
        <f t="shared" si="8"/>
        <v>5.5600000000000005</v>
      </c>
      <c r="M88" s="59">
        <f t="shared" si="8"/>
        <v>14.64</v>
      </c>
      <c r="N88" s="59">
        <f t="shared" si="8"/>
        <v>56.18000000000001</v>
      </c>
      <c r="O88" s="58"/>
      <c r="P88" s="75"/>
    </row>
    <row r="89" spans="1:16" ht="12.75">
      <c r="A89" s="57">
        <f>A88+A16</f>
        <v>62</v>
      </c>
      <c r="B89" s="84" t="s">
        <v>567</v>
      </c>
      <c r="C89" s="59">
        <f>SUM(C16+C88)</f>
        <v>141.54</v>
      </c>
      <c r="D89" s="59">
        <f aca="true" t="shared" si="9" ref="D89:N89">SUM(D16+D88)</f>
        <v>34.68</v>
      </c>
      <c r="E89" s="59">
        <f t="shared" si="9"/>
        <v>51.2</v>
      </c>
      <c r="F89" s="59"/>
      <c r="G89" s="59">
        <f t="shared" si="9"/>
        <v>55.66</v>
      </c>
      <c r="H89" s="60"/>
      <c r="I89" s="59">
        <f t="shared" si="9"/>
        <v>85.05999999999999</v>
      </c>
      <c r="J89" s="59">
        <f t="shared" si="9"/>
        <v>7.0200000000000005</v>
      </c>
      <c r="K89" s="59">
        <f t="shared" si="9"/>
        <v>0.9500000000000001</v>
      </c>
      <c r="L89" s="59">
        <f t="shared" si="9"/>
        <v>5.5600000000000005</v>
      </c>
      <c r="M89" s="59">
        <f t="shared" si="9"/>
        <v>15.25</v>
      </c>
      <c r="N89" s="59">
        <f t="shared" si="9"/>
        <v>56.28000000000001</v>
      </c>
      <c r="O89" s="58"/>
      <c r="P89" s="75"/>
    </row>
    <row r="90" spans="10:16" ht="12.75">
      <c r="J90" s="574"/>
      <c r="K90" s="574"/>
      <c r="L90" s="574"/>
      <c r="M90" s="574"/>
      <c r="N90" s="574"/>
      <c r="O90" s="574"/>
      <c r="P90" s="574"/>
    </row>
    <row r="91" spans="9:16" ht="15.75">
      <c r="I91" s="529" t="s">
        <v>77</v>
      </c>
      <c r="J91" s="529"/>
      <c r="K91" s="529"/>
      <c r="L91" s="529"/>
      <c r="M91" s="529"/>
      <c r="N91" s="529"/>
      <c r="O91" s="529"/>
      <c r="P91" s="296"/>
    </row>
    <row r="92" spans="14:16" ht="12.75">
      <c r="N92" s="296"/>
      <c r="O92" s="296"/>
      <c r="P92" s="296"/>
    </row>
  </sheetData>
  <sheetProtection/>
  <mergeCells count="23">
    <mergeCell ref="A17:P17"/>
    <mergeCell ref="A11:P11"/>
    <mergeCell ref="I91:O91"/>
    <mergeCell ref="J8:N8"/>
    <mergeCell ref="O8:O9"/>
    <mergeCell ref="P8:P9"/>
    <mergeCell ref="J90:P90"/>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35" right="0.34" top="0.64" bottom="0.45" header="0.118110236220472" footer="0.275590551181102"/>
  <pageSetup fitToHeight="80" horizontalDpi="600" verticalDpi="600" orientation="landscape" paperSize="9" r:id="rId2"/>
  <headerFooter>
    <oddFooter>&amp;L&amp;"Times New Roman,nghiêng"&amp;9Phụ lục &amp;A&amp;R&amp;10&amp;P</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AI126"/>
  <sheetViews>
    <sheetView showZeros="0" zoomScale="85" zoomScaleNormal="85" zoomScalePageLayoutView="0" workbookViewId="0" topLeftCell="A1">
      <pane ySplit="9" topLeftCell="A115" activePane="bottomLeft" state="frozen"/>
      <selection pane="topLeft" activeCell="A1" sqref="A1"/>
      <selection pane="bottomLeft" activeCell="A7" sqref="A7:O7"/>
    </sheetView>
  </sheetViews>
  <sheetFormatPr defaultColWidth="9.00390625" defaultRowHeight="15.75"/>
  <cols>
    <col min="1" max="1" width="5.75390625" style="449" customWidth="1"/>
    <col min="2" max="2" width="23.25390625" style="287" customWidth="1"/>
    <col min="3" max="3" width="6.50390625" style="287" customWidth="1"/>
    <col min="4" max="7" width="5.25390625" style="287" customWidth="1"/>
    <col min="8" max="8" width="11.75390625" style="287" customWidth="1"/>
    <col min="9" max="9" width="7.25390625" style="287" customWidth="1"/>
    <col min="10" max="10" width="4.50390625" style="287" bestFit="1" customWidth="1"/>
    <col min="11" max="11" width="5.25390625" style="287" customWidth="1"/>
    <col min="12" max="12" width="5.75390625" style="287" customWidth="1"/>
    <col min="13" max="13" width="4.75390625" style="287" customWidth="1"/>
    <col min="14" max="14" width="6.25390625" style="287" customWidth="1"/>
    <col min="15" max="15" width="21.75390625" style="287" customWidth="1"/>
    <col min="16" max="16" width="6.75390625" style="287" customWidth="1"/>
    <col min="17" max="16384" width="9.00390625" style="24" customWidth="1"/>
  </cols>
  <sheetData>
    <row r="1" spans="1:15" s="23" customFormat="1" ht="15.75">
      <c r="A1" s="503" t="s">
        <v>76</v>
      </c>
      <c r="B1" s="503"/>
      <c r="C1" s="503"/>
      <c r="D1" s="503"/>
      <c r="E1" s="503"/>
      <c r="F1" s="504" t="s">
        <v>23</v>
      </c>
      <c r="G1" s="504"/>
      <c r="H1" s="504"/>
      <c r="I1" s="504"/>
      <c r="J1" s="504"/>
      <c r="K1" s="504"/>
      <c r="L1" s="504"/>
      <c r="M1" s="504"/>
      <c r="N1" s="504"/>
      <c r="O1" s="504"/>
    </row>
    <row r="2" spans="1:15" s="23" customFormat="1" ht="15.75">
      <c r="A2" s="504" t="s">
        <v>75</v>
      </c>
      <c r="B2" s="504"/>
      <c r="C2" s="504"/>
      <c r="D2" s="504"/>
      <c r="E2" s="504"/>
      <c r="F2" s="544" t="s">
        <v>24</v>
      </c>
      <c r="G2" s="504"/>
      <c r="H2" s="504"/>
      <c r="I2" s="504"/>
      <c r="J2" s="504"/>
      <c r="K2" s="504"/>
      <c r="L2" s="504"/>
      <c r="M2" s="504"/>
      <c r="N2" s="504"/>
      <c r="O2" s="504"/>
    </row>
    <row r="3" spans="1:15" s="23" customFormat="1" ht="15.75">
      <c r="A3" s="519"/>
      <c r="B3" s="519"/>
      <c r="C3" s="519"/>
      <c r="D3" s="519"/>
      <c r="E3" s="519"/>
      <c r="F3" s="519"/>
      <c r="G3" s="519"/>
      <c r="H3" s="519"/>
      <c r="I3" s="519"/>
      <c r="J3" s="519"/>
      <c r="K3" s="519"/>
      <c r="L3" s="519"/>
      <c r="M3" s="519"/>
      <c r="N3" s="519"/>
      <c r="O3" s="519"/>
    </row>
    <row r="4" spans="1:35" s="26" customFormat="1" ht="15.75">
      <c r="A4" s="506" t="s">
        <v>1748</v>
      </c>
      <c r="B4" s="506"/>
      <c r="C4" s="506"/>
      <c r="D4" s="506"/>
      <c r="E4" s="506"/>
      <c r="F4" s="506"/>
      <c r="G4" s="506"/>
      <c r="H4" s="506"/>
      <c r="I4" s="506"/>
      <c r="J4" s="506"/>
      <c r="K4" s="506"/>
      <c r="L4" s="506"/>
      <c r="M4" s="506"/>
      <c r="N4" s="506"/>
      <c r="O4" s="506"/>
      <c r="P4" s="22"/>
      <c r="Q4" s="22"/>
      <c r="R4" s="22"/>
      <c r="S4" s="22"/>
      <c r="T4" s="22"/>
      <c r="U4" s="22"/>
      <c r="V4" s="22"/>
      <c r="W4" s="22"/>
      <c r="X4" s="22"/>
      <c r="Y4" s="22"/>
      <c r="Z4" s="22"/>
      <c r="AA4" s="22"/>
      <c r="AB4" s="22"/>
      <c r="AC4" s="22"/>
      <c r="AD4" s="22"/>
      <c r="AE4" s="22"/>
      <c r="AF4" s="22"/>
      <c r="AG4" s="22"/>
      <c r="AH4" s="22"/>
      <c r="AI4" s="22"/>
    </row>
    <row r="5" spans="1:35" s="26" customFormat="1" ht="15.75">
      <c r="A5" s="506" t="s">
        <v>1749</v>
      </c>
      <c r="B5" s="506"/>
      <c r="C5" s="506"/>
      <c r="D5" s="506"/>
      <c r="E5" s="506"/>
      <c r="F5" s="506"/>
      <c r="G5" s="506"/>
      <c r="H5" s="506"/>
      <c r="I5" s="506"/>
      <c r="J5" s="506"/>
      <c r="K5" s="506"/>
      <c r="L5" s="506"/>
      <c r="M5" s="506"/>
      <c r="N5" s="506"/>
      <c r="O5" s="506"/>
      <c r="P5" s="22"/>
      <c r="Q5" s="22"/>
      <c r="R5" s="22"/>
      <c r="S5" s="22"/>
      <c r="T5" s="22"/>
      <c r="U5" s="22"/>
      <c r="V5" s="22"/>
      <c r="W5" s="22"/>
      <c r="X5" s="22"/>
      <c r="Y5" s="22"/>
      <c r="Z5" s="22"/>
      <c r="AA5" s="22"/>
      <c r="AB5" s="22"/>
      <c r="AC5" s="22"/>
      <c r="AD5" s="22"/>
      <c r="AE5" s="22"/>
      <c r="AF5" s="22"/>
      <c r="AG5" s="22"/>
      <c r="AH5" s="22"/>
      <c r="AI5" s="22"/>
    </row>
    <row r="6" spans="1:15"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row>
    <row r="7" spans="1:15" s="23" customFormat="1" ht="15.75">
      <c r="A7" s="520"/>
      <c r="B7" s="520"/>
      <c r="C7" s="520"/>
      <c r="D7" s="520"/>
      <c r="E7" s="520"/>
      <c r="F7" s="520"/>
      <c r="G7" s="520"/>
      <c r="H7" s="520"/>
      <c r="I7" s="520"/>
      <c r="J7" s="520"/>
      <c r="K7" s="520"/>
      <c r="L7" s="520"/>
      <c r="M7" s="520"/>
      <c r="N7" s="520"/>
      <c r="O7" s="520"/>
    </row>
    <row r="8" spans="1:16" s="25" customFormat="1" ht="27" customHeight="1">
      <c r="A8" s="580" t="s">
        <v>20</v>
      </c>
      <c r="B8" s="582" t="s">
        <v>83</v>
      </c>
      <c r="C8" s="578" t="s">
        <v>84</v>
      </c>
      <c r="D8" s="575" t="s">
        <v>17</v>
      </c>
      <c r="E8" s="576"/>
      <c r="F8" s="576"/>
      <c r="G8" s="577"/>
      <c r="H8" s="582" t="s">
        <v>734</v>
      </c>
      <c r="I8" s="578" t="s">
        <v>1576</v>
      </c>
      <c r="J8" s="575" t="s">
        <v>15</v>
      </c>
      <c r="K8" s="576"/>
      <c r="L8" s="576"/>
      <c r="M8" s="576"/>
      <c r="N8" s="577"/>
      <c r="O8" s="578" t="s">
        <v>735</v>
      </c>
      <c r="P8" s="578" t="s">
        <v>14</v>
      </c>
    </row>
    <row r="9" spans="1:16" s="26" customFormat="1" ht="69" customHeight="1">
      <c r="A9" s="581"/>
      <c r="B9" s="583"/>
      <c r="C9" s="579"/>
      <c r="D9" s="432" t="s">
        <v>13</v>
      </c>
      <c r="E9" s="432" t="s">
        <v>12</v>
      </c>
      <c r="F9" s="432" t="s">
        <v>88</v>
      </c>
      <c r="G9" s="432" t="s">
        <v>22</v>
      </c>
      <c r="H9" s="583"/>
      <c r="I9" s="579"/>
      <c r="J9" s="128" t="s">
        <v>10</v>
      </c>
      <c r="K9" s="128" t="s">
        <v>9</v>
      </c>
      <c r="L9" s="128" t="s">
        <v>8</v>
      </c>
      <c r="M9" s="128" t="s">
        <v>7</v>
      </c>
      <c r="N9" s="128" t="s">
        <v>6</v>
      </c>
      <c r="O9" s="579"/>
      <c r="P9" s="579"/>
    </row>
    <row r="10" spans="1:16" s="237" customFormat="1" ht="33.75">
      <c r="A10" s="364">
        <v>-1</v>
      </c>
      <c r="B10" s="364">
        <v>-2</v>
      </c>
      <c r="C10" s="364" t="s">
        <v>256</v>
      </c>
      <c r="D10" s="364">
        <v>-4</v>
      </c>
      <c r="E10" s="364">
        <v>-5</v>
      </c>
      <c r="F10" s="364">
        <v>-6</v>
      </c>
      <c r="G10" s="364">
        <v>-7</v>
      </c>
      <c r="H10" s="364">
        <v>-8</v>
      </c>
      <c r="I10" s="364" t="s">
        <v>257</v>
      </c>
      <c r="J10" s="364">
        <v>-10</v>
      </c>
      <c r="K10" s="364">
        <v>-11</v>
      </c>
      <c r="L10" s="364">
        <v>-12</v>
      </c>
      <c r="M10" s="364">
        <v>-13</v>
      </c>
      <c r="N10" s="364">
        <v>-14</v>
      </c>
      <c r="O10" s="364">
        <v>-15</v>
      </c>
      <c r="P10" s="364">
        <v>-16</v>
      </c>
    </row>
    <row r="11" spans="1:16" s="23" customFormat="1" ht="15.75" customHeight="1">
      <c r="A11" s="551" t="s">
        <v>258</v>
      </c>
      <c r="B11" s="552"/>
      <c r="C11" s="552"/>
      <c r="D11" s="552"/>
      <c r="E11" s="552"/>
      <c r="F11" s="552"/>
      <c r="G11" s="552"/>
      <c r="H11" s="552"/>
      <c r="I11" s="552"/>
      <c r="J11" s="552"/>
      <c r="K11" s="552"/>
      <c r="L11" s="552"/>
      <c r="M11" s="552"/>
      <c r="N11" s="552"/>
      <c r="O11" s="552"/>
      <c r="P11" s="553"/>
    </row>
    <row r="12" spans="1:16" s="25" customFormat="1" ht="15.75">
      <c r="A12" s="411" t="s">
        <v>94</v>
      </c>
      <c r="B12" s="349" t="s">
        <v>95</v>
      </c>
      <c r="C12" s="412">
        <f>SUM(C13:C13)</f>
        <v>0.3</v>
      </c>
      <c r="D12" s="412">
        <f>SUM(D13:D13)</f>
        <v>0.3</v>
      </c>
      <c r="E12" s="412">
        <f>SUM(E13:E13)</f>
        <v>0</v>
      </c>
      <c r="F12" s="412">
        <f>SUM(F13:F13)</f>
        <v>0</v>
      </c>
      <c r="G12" s="412">
        <f>SUM(G13:G13)</f>
        <v>0</v>
      </c>
      <c r="H12" s="412"/>
      <c r="I12" s="412">
        <f aca="true" t="shared" si="0" ref="I12:N12">SUM(I13:I13)</f>
        <v>0.3</v>
      </c>
      <c r="J12" s="412">
        <f t="shared" si="0"/>
        <v>0</v>
      </c>
      <c r="K12" s="412">
        <f t="shared" si="0"/>
        <v>0</v>
      </c>
      <c r="L12" s="412">
        <f t="shared" si="0"/>
        <v>0</v>
      </c>
      <c r="M12" s="412">
        <f t="shared" si="0"/>
        <v>0.3</v>
      </c>
      <c r="N12" s="412">
        <f t="shared" si="0"/>
        <v>0</v>
      </c>
      <c r="O12" s="128"/>
      <c r="P12" s="128"/>
    </row>
    <row r="13" spans="1:16" s="29" customFormat="1" ht="69.75" customHeight="1">
      <c r="A13" s="351">
        <v>1</v>
      </c>
      <c r="B13" s="52" t="s">
        <v>1577</v>
      </c>
      <c r="C13" s="352">
        <f>SUM(D13:G13)</f>
        <v>0.3</v>
      </c>
      <c r="D13" s="64">
        <v>0.3</v>
      </c>
      <c r="E13" s="64"/>
      <c r="F13" s="64"/>
      <c r="G13" s="64"/>
      <c r="H13" s="421" t="s">
        <v>1578</v>
      </c>
      <c r="I13" s="353">
        <v>0.3</v>
      </c>
      <c r="J13" s="356"/>
      <c r="K13" s="356"/>
      <c r="L13" s="356"/>
      <c r="M13" s="356">
        <v>0.3</v>
      </c>
      <c r="N13" s="339"/>
      <c r="O13" s="73" t="s">
        <v>1579</v>
      </c>
      <c r="P13" s="73"/>
    </row>
    <row r="14" spans="1:16" s="27" customFormat="1" ht="12.75">
      <c r="A14" s="411" t="s">
        <v>113</v>
      </c>
      <c r="B14" s="433" t="s">
        <v>1580</v>
      </c>
      <c r="C14" s="412">
        <f aca="true" t="shared" si="1" ref="C14:N14">SUM(C15:C15)</f>
        <v>5.8</v>
      </c>
      <c r="D14" s="412">
        <f t="shared" si="1"/>
        <v>5.8</v>
      </c>
      <c r="E14" s="412">
        <f t="shared" si="1"/>
        <v>0</v>
      </c>
      <c r="F14" s="412">
        <f t="shared" si="1"/>
        <v>0</v>
      </c>
      <c r="G14" s="412">
        <f t="shared" si="1"/>
        <v>0</v>
      </c>
      <c r="H14" s="434">
        <f t="shared" si="1"/>
        <v>0</v>
      </c>
      <c r="I14" s="412">
        <f t="shared" si="1"/>
        <v>2.5</v>
      </c>
      <c r="J14" s="412">
        <f t="shared" si="1"/>
        <v>0</v>
      </c>
      <c r="K14" s="412">
        <f t="shared" si="1"/>
        <v>0</v>
      </c>
      <c r="L14" s="412">
        <f t="shared" si="1"/>
        <v>0</v>
      </c>
      <c r="M14" s="412">
        <f t="shared" si="1"/>
        <v>0</v>
      </c>
      <c r="N14" s="412">
        <f t="shared" si="1"/>
        <v>2.5</v>
      </c>
      <c r="O14" s="56"/>
      <c r="P14" s="56"/>
    </row>
    <row r="15" spans="1:16" ht="85.5" customHeight="1">
      <c r="A15" s="351">
        <v>1</v>
      </c>
      <c r="B15" s="435" t="s">
        <v>1583</v>
      </c>
      <c r="C15" s="352">
        <v>5.8</v>
      </c>
      <c r="D15" s="64">
        <v>5.8</v>
      </c>
      <c r="E15" s="64"/>
      <c r="F15" s="64"/>
      <c r="G15" s="64"/>
      <c r="H15" s="54" t="s">
        <v>1584</v>
      </c>
      <c r="I15" s="353">
        <v>2.5</v>
      </c>
      <c r="J15" s="356"/>
      <c r="K15" s="356"/>
      <c r="L15" s="356"/>
      <c r="M15" s="356"/>
      <c r="N15" s="339">
        <v>2.5</v>
      </c>
      <c r="O15" s="52" t="s">
        <v>1585</v>
      </c>
      <c r="P15" s="52"/>
    </row>
    <row r="16" spans="1:16" ht="12.75">
      <c r="A16" s="411" t="s">
        <v>120</v>
      </c>
      <c r="B16" s="436" t="s">
        <v>190</v>
      </c>
      <c r="C16" s="412">
        <f>C17</f>
        <v>0.03</v>
      </c>
      <c r="D16" s="412">
        <f aca="true" t="shared" si="2" ref="D16:N16">D17</f>
        <v>0</v>
      </c>
      <c r="E16" s="412">
        <f t="shared" si="2"/>
        <v>0</v>
      </c>
      <c r="F16" s="412">
        <f t="shared" si="2"/>
        <v>0</v>
      </c>
      <c r="G16" s="412">
        <f t="shared" si="2"/>
        <v>0.03</v>
      </c>
      <c r="H16" s="434"/>
      <c r="I16" s="412">
        <f t="shared" si="2"/>
        <v>0.1</v>
      </c>
      <c r="J16" s="412">
        <f t="shared" si="2"/>
        <v>0</v>
      </c>
      <c r="K16" s="412">
        <f t="shared" si="2"/>
        <v>0</v>
      </c>
      <c r="L16" s="412">
        <f t="shared" si="2"/>
        <v>0</v>
      </c>
      <c r="M16" s="412">
        <f t="shared" si="2"/>
        <v>0</v>
      </c>
      <c r="N16" s="412">
        <f t="shared" si="2"/>
        <v>0.1</v>
      </c>
      <c r="O16" s="56"/>
      <c r="P16" s="56"/>
    </row>
    <row r="17" spans="1:16" ht="84.75" customHeight="1">
      <c r="A17" s="351">
        <v>1</v>
      </c>
      <c r="B17" s="73" t="s">
        <v>1586</v>
      </c>
      <c r="C17" s="352">
        <v>0.03</v>
      </c>
      <c r="D17" s="64"/>
      <c r="E17" s="64"/>
      <c r="F17" s="64"/>
      <c r="G17" s="64">
        <v>0.03</v>
      </c>
      <c r="H17" s="52" t="s">
        <v>1587</v>
      </c>
      <c r="I17" s="353">
        <v>0.1</v>
      </c>
      <c r="J17" s="356"/>
      <c r="K17" s="356"/>
      <c r="L17" s="356"/>
      <c r="M17" s="356"/>
      <c r="N17" s="339">
        <v>0.1</v>
      </c>
      <c r="O17" s="52" t="s">
        <v>1588</v>
      </c>
      <c r="P17" s="52"/>
    </row>
    <row r="18" spans="1:16" ht="12.75">
      <c r="A18" s="128">
        <v>3</v>
      </c>
      <c r="B18" s="56" t="s">
        <v>1766</v>
      </c>
      <c r="C18" s="123">
        <f aca="true" t="shared" si="3" ref="C18:N18">C12+C14+C16</f>
        <v>6.13</v>
      </c>
      <c r="D18" s="123">
        <f t="shared" si="3"/>
        <v>6.1</v>
      </c>
      <c r="E18" s="123">
        <f t="shared" si="3"/>
        <v>0</v>
      </c>
      <c r="F18" s="123">
        <f t="shared" si="3"/>
        <v>0</v>
      </c>
      <c r="G18" s="123">
        <f t="shared" si="3"/>
        <v>0.03</v>
      </c>
      <c r="H18" s="123">
        <f t="shared" si="3"/>
        <v>0</v>
      </c>
      <c r="I18" s="123">
        <f t="shared" si="3"/>
        <v>2.9</v>
      </c>
      <c r="J18" s="123">
        <f t="shared" si="3"/>
        <v>0</v>
      </c>
      <c r="K18" s="123">
        <f t="shared" si="3"/>
        <v>0</v>
      </c>
      <c r="L18" s="123">
        <f t="shared" si="3"/>
        <v>0</v>
      </c>
      <c r="M18" s="123">
        <f t="shared" si="3"/>
        <v>0.3</v>
      </c>
      <c r="N18" s="123">
        <f t="shared" si="3"/>
        <v>2.6</v>
      </c>
      <c r="O18" s="246"/>
      <c r="P18" s="246"/>
    </row>
    <row r="19" spans="1:16" ht="29.25" customHeight="1">
      <c r="A19" s="551" t="s">
        <v>472</v>
      </c>
      <c r="B19" s="552"/>
      <c r="C19" s="552"/>
      <c r="D19" s="552"/>
      <c r="E19" s="552"/>
      <c r="F19" s="552"/>
      <c r="G19" s="552"/>
      <c r="H19" s="552"/>
      <c r="I19" s="552"/>
      <c r="J19" s="552"/>
      <c r="K19" s="552"/>
      <c r="L19" s="552"/>
      <c r="M19" s="552"/>
      <c r="N19" s="552"/>
      <c r="O19" s="552"/>
      <c r="P19" s="553"/>
    </row>
    <row r="20" spans="1:16" ht="12.75">
      <c r="A20" s="128" t="s">
        <v>94</v>
      </c>
      <c r="B20" s="48" t="s">
        <v>95</v>
      </c>
      <c r="C20" s="413">
        <f>SUM(C21:C71)</f>
        <v>24.383999999999997</v>
      </c>
      <c r="D20" s="413">
        <f aca="true" t="shared" si="4" ref="D20:N20">SUM(D21:D71)</f>
        <v>14.91</v>
      </c>
      <c r="E20" s="413">
        <f t="shared" si="4"/>
        <v>0</v>
      </c>
      <c r="F20" s="413">
        <f t="shared" si="4"/>
        <v>0</v>
      </c>
      <c r="G20" s="413">
        <f t="shared" si="4"/>
        <v>9.474</v>
      </c>
      <c r="H20" s="413">
        <f t="shared" si="4"/>
        <v>0</v>
      </c>
      <c r="I20" s="413">
        <f t="shared" si="4"/>
        <v>14.930000000000003</v>
      </c>
      <c r="J20" s="413">
        <f t="shared" si="4"/>
        <v>0.01</v>
      </c>
      <c r="K20" s="413">
        <f t="shared" si="4"/>
        <v>0</v>
      </c>
      <c r="L20" s="413">
        <f t="shared" si="4"/>
        <v>9.420000000000002</v>
      </c>
      <c r="M20" s="413">
        <f t="shared" si="4"/>
        <v>5.5</v>
      </c>
      <c r="N20" s="413">
        <f t="shared" si="4"/>
        <v>0</v>
      </c>
      <c r="O20" s="414"/>
      <c r="P20" s="415"/>
    </row>
    <row r="21" spans="1:16" ht="51">
      <c r="A21" s="416">
        <v>1</v>
      </c>
      <c r="B21" s="73" t="s">
        <v>1589</v>
      </c>
      <c r="C21" s="53">
        <v>0.6</v>
      </c>
      <c r="D21" s="53">
        <v>0.6</v>
      </c>
      <c r="E21" s="65"/>
      <c r="F21" s="65"/>
      <c r="G21" s="437"/>
      <c r="H21" s="438" t="s">
        <v>1590</v>
      </c>
      <c r="I21" s="302">
        <v>0.35</v>
      </c>
      <c r="J21" s="302"/>
      <c r="K21" s="302"/>
      <c r="L21" s="302">
        <v>0.35</v>
      </c>
      <c r="M21" s="302"/>
      <c r="N21" s="73"/>
      <c r="O21" s="52" t="s">
        <v>497</v>
      </c>
      <c r="P21" s="125"/>
    </row>
    <row r="22" spans="1:16" ht="25.5">
      <c r="A22" s="416">
        <v>2</v>
      </c>
      <c r="B22" s="423" t="s">
        <v>1591</v>
      </c>
      <c r="C22" s="429">
        <v>0.25</v>
      </c>
      <c r="D22" s="437">
        <v>0.25</v>
      </c>
      <c r="E22" s="429"/>
      <c r="F22" s="437"/>
      <c r="G22" s="437"/>
      <c r="H22" s="421" t="s">
        <v>1592</v>
      </c>
      <c r="I22" s="302">
        <f>J22+K22+L22+M22</f>
        <v>0.11</v>
      </c>
      <c r="J22" s="302"/>
      <c r="K22" s="302"/>
      <c r="L22" s="302">
        <v>0.11</v>
      </c>
      <c r="M22" s="302"/>
      <c r="N22" s="73"/>
      <c r="O22" s="52" t="s">
        <v>475</v>
      </c>
      <c r="P22" s="125"/>
    </row>
    <row r="23" spans="1:16" ht="25.5">
      <c r="A23" s="416">
        <v>3</v>
      </c>
      <c r="B23" s="439" t="s">
        <v>1593</v>
      </c>
      <c r="C23" s="429">
        <v>0.032</v>
      </c>
      <c r="D23" s="429"/>
      <c r="E23" s="429"/>
      <c r="F23" s="429"/>
      <c r="G23" s="429">
        <v>0.032</v>
      </c>
      <c r="H23" s="421" t="s">
        <v>1594</v>
      </c>
      <c r="I23" s="302">
        <f aca="true" t="shared" si="5" ref="I23:I60">J23+K23+L23+M23</f>
        <v>0.01</v>
      </c>
      <c r="J23" s="302"/>
      <c r="K23" s="302"/>
      <c r="L23" s="302">
        <v>0.01</v>
      </c>
      <c r="M23" s="302"/>
      <c r="N23" s="73"/>
      <c r="O23" s="52" t="s">
        <v>475</v>
      </c>
      <c r="P23" s="125"/>
    </row>
    <row r="24" spans="1:16" ht="38.25">
      <c r="A24" s="416">
        <v>4</v>
      </c>
      <c r="B24" s="439" t="s">
        <v>1595</v>
      </c>
      <c r="C24" s="429">
        <v>0.032</v>
      </c>
      <c r="D24" s="429"/>
      <c r="E24" s="429"/>
      <c r="F24" s="429"/>
      <c r="G24" s="429">
        <v>0.032</v>
      </c>
      <c r="H24" s="421" t="s">
        <v>1596</v>
      </c>
      <c r="I24" s="302">
        <f t="shared" si="5"/>
        <v>0.01</v>
      </c>
      <c r="J24" s="302"/>
      <c r="K24" s="302"/>
      <c r="L24" s="302">
        <v>0.01</v>
      </c>
      <c r="M24" s="302"/>
      <c r="N24" s="73"/>
      <c r="O24" s="52" t="s">
        <v>475</v>
      </c>
      <c r="P24" s="125"/>
    </row>
    <row r="25" spans="1:16" ht="38.25">
      <c r="A25" s="416">
        <v>5</v>
      </c>
      <c r="B25" s="439" t="s">
        <v>1597</v>
      </c>
      <c r="C25" s="429">
        <v>0.18</v>
      </c>
      <c r="D25" s="429"/>
      <c r="E25" s="429"/>
      <c r="F25" s="429"/>
      <c r="G25" s="429">
        <v>0.18</v>
      </c>
      <c r="H25" s="421" t="s">
        <v>1598</v>
      </c>
      <c r="I25" s="302">
        <f t="shared" si="5"/>
        <v>0.08</v>
      </c>
      <c r="J25" s="302"/>
      <c r="K25" s="302"/>
      <c r="L25" s="302">
        <v>0.08</v>
      </c>
      <c r="M25" s="302"/>
      <c r="N25" s="73"/>
      <c r="O25" s="52" t="s">
        <v>475</v>
      </c>
      <c r="P25" s="125"/>
    </row>
    <row r="26" spans="1:16" ht="25.5">
      <c r="A26" s="416">
        <v>6</v>
      </c>
      <c r="B26" s="439" t="s">
        <v>1599</v>
      </c>
      <c r="C26" s="429">
        <v>0.67</v>
      </c>
      <c r="D26" s="429"/>
      <c r="E26" s="429"/>
      <c r="F26" s="429"/>
      <c r="G26" s="429">
        <v>0.67</v>
      </c>
      <c r="H26" s="421" t="s">
        <v>1600</v>
      </c>
      <c r="I26" s="302">
        <f t="shared" si="5"/>
        <v>0.31</v>
      </c>
      <c r="J26" s="302"/>
      <c r="K26" s="302"/>
      <c r="L26" s="302">
        <v>0.31</v>
      </c>
      <c r="M26" s="302"/>
      <c r="N26" s="73"/>
      <c r="O26" s="52" t="s">
        <v>475</v>
      </c>
      <c r="P26" s="125"/>
    </row>
    <row r="27" spans="1:16" ht="51">
      <c r="A27" s="416">
        <v>7</v>
      </c>
      <c r="B27" s="439" t="s">
        <v>1601</v>
      </c>
      <c r="C27" s="429">
        <v>0.2</v>
      </c>
      <c r="D27" s="437">
        <v>0.2</v>
      </c>
      <c r="E27" s="429"/>
      <c r="F27" s="437"/>
      <c r="G27" s="437"/>
      <c r="H27" s="421" t="s">
        <v>1602</v>
      </c>
      <c r="I27" s="302">
        <f t="shared" si="5"/>
        <v>0.09</v>
      </c>
      <c r="J27" s="302"/>
      <c r="K27" s="302"/>
      <c r="L27" s="302">
        <v>0.09</v>
      </c>
      <c r="M27" s="302"/>
      <c r="N27" s="73"/>
      <c r="O27" s="52" t="s">
        <v>475</v>
      </c>
      <c r="P27" s="125"/>
    </row>
    <row r="28" spans="1:16" ht="38.25">
      <c r="A28" s="416">
        <v>8</v>
      </c>
      <c r="B28" s="439" t="s">
        <v>1603</v>
      </c>
      <c r="C28" s="429">
        <v>0.04</v>
      </c>
      <c r="D28" s="437"/>
      <c r="E28" s="429"/>
      <c r="F28" s="437"/>
      <c r="G28" s="437">
        <v>0.04</v>
      </c>
      <c r="H28" s="421" t="s">
        <v>1604</v>
      </c>
      <c r="I28" s="302">
        <f t="shared" si="5"/>
        <v>0.02</v>
      </c>
      <c r="J28" s="302"/>
      <c r="K28" s="302"/>
      <c r="L28" s="302">
        <v>0.02</v>
      </c>
      <c r="M28" s="302"/>
      <c r="N28" s="73"/>
      <c r="O28" s="52" t="s">
        <v>475</v>
      </c>
      <c r="P28" s="125"/>
    </row>
    <row r="29" spans="1:16" ht="38.25">
      <c r="A29" s="416">
        <v>9</v>
      </c>
      <c r="B29" s="439" t="s">
        <v>1605</v>
      </c>
      <c r="C29" s="429">
        <v>0.06</v>
      </c>
      <c r="D29" s="429"/>
      <c r="E29" s="429"/>
      <c r="F29" s="429"/>
      <c r="G29" s="429">
        <v>0.06</v>
      </c>
      <c r="H29" s="421" t="s">
        <v>1606</v>
      </c>
      <c r="I29" s="302">
        <f t="shared" si="5"/>
        <v>0.03</v>
      </c>
      <c r="J29" s="302"/>
      <c r="K29" s="302"/>
      <c r="L29" s="302">
        <v>0.03</v>
      </c>
      <c r="M29" s="302"/>
      <c r="N29" s="73"/>
      <c r="O29" s="52" t="s">
        <v>475</v>
      </c>
      <c r="P29" s="125"/>
    </row>
    <row r="30" spans="1:16" ht="38.25">
      <c r="A30" s="416">
        <v>10</v>
      </c>
      <c r="B30" s="439" t="s">
        <v>1607</v>
      </c>
      <c r="C30" s="429">
        <v>0.5</v>
      </c>
      <c r="D30" s="429"/>
      <c r="E30" s="429"/>
      <c r="F30" s="429"/>
      <c r="G30" s="429">
        <v>0.5</v>
      </c>
      <c r="H30" s="421" t="s">
        <v>1608</v>
      </c>
      <c r="I30" s="302">
        <f t="shared" si="5"/>
        <v>0.23</v>
      </c>
      <c r="J30" s="302"/>
      <c r="K30" s="302"/>
      <c r="L30" s="302">
        <v>0.23</v>
      </c>
      <c r="M30" s="302"/>
      <c r="N30" s="73"/>
      <c r="O30" s="52" t="s">
        <v>475</v>
      </c>
      <c r="P30" s="125"/>
    </row>
    <row r="31" spans="1:16" ht="38.25">
      <c r="A31" s="416">
        <v>11</v>
      </c>
      <c r="B31" s="439" t="s">
        <v>1609</v>
      </c>
      <c r="C31" s="429">
        <v>0.1</v>
      </c>
      <c r="D31" s="429"/>
      <c r="E31" s="429"/>
      <c r="F31" s="429"/>
      <c r="G31" s="429">
        <v>0.1</v>
      </c>
      <c r="H31" s="421" t="s">
        <v>1610</v>
      </c>
      <c r="I31" s="302">
        <f t="shared" si="5"/>
        <v>0.05</v>
      </c>
      <c r="J31" s="302"/>
      <c r="K31" s="302"/>
      <c r="L31" s="302">
        <v>0.05</v>
      </c>
      <c r="M31" s="302"/>
      <c r="N31" s="73"/>
      <c r="O31" s="52" t="s">
        <v>475</v>
      </c>
      <c r="P31" s="125"/>
    </row>
    <row r="32" spans="1:16" ht="25.5">
      <c r="A32" s="416">
        <v>12</v>
      </c>
      <c r="B32" s="439" t="s">
        <v>1611</v>
      </c>
      <c r="C32" s="429">
        <v>0.05</v>
      </c>
      <c r="D32" s="429"/>
      <c r="E32" s="429"/>
      <c r="F32" s="429"/>
      <c r="G32" s="429">
        <v>0.05</v>
      </c>
      <c r="H32" s="421" t="s">
        <v>1612</v>
      </c>
      <c r="I32" s="302">
        <f t="shared" si="5"/>
        <v>0.02</v>
      </c>
      <c r="J32" s="302"/>
      <c r="K32" s="302"/>
      <c r="L32" s="302">
        <v>0.02</v>
      </c>
      <c r="M32" s="302"/>
      <c r="N32" s="73"/>
      <c r="O32" s="52" t="s">
        <v>475</v>
      </c>
      <c r="P32" s="125"/>
    </row>
    <row r="33" spans="1:16" ht="42.75" customHeight="1">
      <c r="A33" s="416">
        <v>13</v>
      </c>
      <c r="B33" s="439" t="s">
        <v>1613</v>
      </c>
      <c r="C33" s="429">
        <v>0.2</v>
      </c>
      <c r="D33" s="429"/>
      <c r="E33" s="429"/>
      <c r="F33" s="429"/>
      <c r="G33" s="429">
        <v>0.2</v>
      </c>
      <c r="H33" s="421" t="s">
        <v>1614</v>
      </c>
      <c r="I33" s="302">
        <f t="shared" si="5"/>
        <v>0.09</v>
      </c>
      <c r="J33" s="302"/>
      <c r="K33" s="302"/>
      <c r="L33" s="302">
        <v>0.09</v>
      </c>
      <c r="M33" s="302"/>
      <c r="N33" s="73"/>
      <c r="O33" s="52" t="s">
        <v>475</v>
      </c>
      <c r="P33" s="125"/>
    </row>
    <row r="34" spans="1:16" ht="38.25">
      <c r="A34" s="416">
        <v>14</v>
      </c>
      <c r="B34" s="439" t="s">
        <v>1615</v>
      </c>
      <c r="C34" s="429">
        <v>0.1</v>
      </c>
      <c r="D34" s="437"/>
      <c r="E34" s="429"/>
      <c r="F34" s="437"/>
      <c r="G34" s="437">
        <v>0.1</v>
      </c>
      <c r="H34" s="421" t="s">
        <v>1616</v>
      </c>
      <c r="I34" s="302">
        <f t="shared" si="5"/>
        <v>0.04</v>
      </c>
      <c r="J34" s="302"/>
      <c r="K34" s="302"/>
      <c r="L34" s="302">
        <v>0.04</v>
      </c>
      <c r="M34" s="302"/>
      <c r="N34" s="73"/>
      <c r="O34" s="52" t="s">
        <v>475</v>
      </c>
      <c r="P34" s="125"/>
    </row>
    <row r="35" spans="1:16" ht="63.75">
      <c r="A35" s="416">
        <v>15</v>
      </c>
      <c r="B35" s="439" t="s">
        <v>1617</v>
      </c>
      <c r="C35" s="429">
        <v>0.6</v>
      </c>
      <c r="D35" s="429">
        <v>0.6</v>
      </c>
      <c r="E35" s="429"/>
      <c r="F35" s="429"/>
      <c r="G35" s="429"/>
      <c r="H35" s="421" t="s">
        <v>1618</v>
      </c>
      <c r="I35" s="302">
        <f t="shared" si="5"/>
        <v>0.28</v>
      </c>
      <c r="J35" s="302"/>
      <c r="K35" s="302"/>
      <c r="L35" s="302">
        <v>0.28</v>
      </c>
      <c r="M35" s="302"/>
      <c r="N35" s="73"/>
      <c r="O35" s="52" t="s">
        <v>475</v>
      </c>
      <c r="P35" s="125"/>
    </row>
    <row r="36" spans="1:16" ht="38.25">
      <c r="A36" s="416">
        <v>16</v>
      </c>
      <c r="B36" s="439" t="s">
        <v>1619</v>
      </c>
      <c r="C36" s="429">
        <v>1</v>
      </c>
      <c r="D36" s="437">
        <v>1</v>
      </c>
      <c r="E36" s="429"/>
      <c r="F36" s="437"/>
      <c r="G36" s="437"/>
      <c r="H36" s="421" t="s">
        <v>1620</v>
      </c>
      <c r="I36" s="302">
        <f t="shared" si="5"/>
        <v>0.43</v>
      </c>
      <c r="J36" s="302"/>
      <c r="K36" s="302"/>
      <c r="L36" s="302">
        <v>0.43</v>
      </c>
      <c r="M36" s="302"/>
      <c r="N36" s="73"/>
      <c r="O36" s="52" t="s">
        <v>475</v>
      </c>
      <c r="P36" s="125"/>
    </row>
    <row r="37" spans="1:16" ht="25.5">
      <c r="A37" s="416">
        <v>17</v>
      </c>
      <c r="B37" s="439" t="s">
        <v>1621</v>
      </c>
      <c r="C37" s="429">
        <v>1</v>
      </c>
      <c r="D37" s="437">
        <v>1</v>
      </c>
      <c r="E37" s="429"/>
      <c r="F37" s="437"/>
      <c r="G37" s="437"/>
      <c r="H37" s="421" t="s">
        <v>1622</v>
      </c>
      <c r="I37" s="302">
        <f t="shared" si="5"/>
        <v>0.43</v>
      </c>
      <c r="J37" s="302"/>
      <c r="K37" s="302"/>
      <c r="L37" s="302">
        <v>0.43</v>
      </c>
      <c r="M37" s="302"/>
      <c r="N37" s="73"/>
      <c r="O37" s="52" t="s">
        <v>475</v>
      </c>
      <c r="P37" s="125"/>
    </row>
    <row r="38" spans="1:16" ht="38.25">
      <c r="A38" s="416">
        <v>18</v>
      </c>
      <c r="B38" s="439" t="s">
        <v>1623</v>
      </c>
      <c r="C38" s="429">
        <v>0.02</v>
      </c>
      <c r="D38" s="429"/>
      <c r="E38" s="429"/>
      <c r="F38" s="429"/>
      <c r="G38" s="429">
        <v>0.02</v>
      </c>
      <c r="H38" s="421" t="s">
        <v>1624</v>
      </c>
      <c r="I38" s="302">
        <f t="shared" si="5"/>
        <v>0.01</v>
      </c>
      <c r="J38" s="302"/>
      <c r="K38" s="302"/>
      <c r="L38" s="302">
        <v>0.01</v>
      </c>
      <c r="M38" s="302"/>
      <c r="N38" s="73"/>
      <c r="O38" s="52" t="s">
        <v>475</v>
      </c>
      <c r="P38" s="125"/>
    </row>
    <row r="39" spans="1:16" ht="38.25">
      <c r="A39" s="416">
        <v>19</v>
      </c>
      <c r="B39" s="439" t="s">
        <v>1625</v>
      </c>
      <c r="C39" s="429">
        <v>0.32</v>
      </c>
      <c r="D39" s="437"/>
      <c r="E39" s="429"/>
      <c r="F39" s="437"/>
      <c r="G39" s="437">
        <v>0.32</v>
      </c>
      <c r="H39" s="421" t="s">
        <v>1626</v>
      </c>
      <c r="I39" s="302">
        <f t="shared" si="5"/>
        <v>0.14</v>
      </c>
      <c r="J39" s="302"/>
      <c r="K39" s="302"/>
      <c r="L39" s="302">
        <v>0.14</v>
      </c>
      <c r="M39" s="302"/>
      <c r="N39" s="73"/>
      <c r="O39" s="52" t="s">
        <v>475</v>
      </c>
      <c r="P39" s="125"/>
    </row>
    <row r="40" spans="1:16" ht="63.75">
      <c r="A40" s="416">
        <v>20</v>
      </c>
      <c r="B40" s="439" t="s">
        <v>1627</v>
      </c>
      <c r="C40" s="429">
        <v>0.4</v>
      </c>
      <c r="D40" s="429"/>
      <c r="E40" s="429"/>
      <c r="F40" s="429"/>
      <c r="G40" s="429">
        <v>0.4</v>
      </c>
      <c r="H40" s="421" t="s">
        <v>1628</v>
      </c>
      <c r="I40" s="302">
        <f t="shared" si="5"/>
        <v>0.18</v>
      </c>
      <c r="J40" s="302"/>
      <c r="K40" s="302"/>
      <c r="L40" s="302">
        <v>0.18</v>
      </c>
      <c r="M40" s="302"/>
      <c r="N40" s="73"/>
      <c r="O40" s="52" t="s">
        <v>475</v>
      </c>
      <c r="P40" s="125"/>
    </row>
    <row r="41" spans="1:16" ht="38.25">
      <c r="A41" s="416">
        <v>21</v>
      </c>
      <c r="B41" s="439" t="s">
        <v>1629</v>
      </c>
      <c r="C41" s="429">
        <v>0.42</v>
      </c>
      <c r="D41" s="429"/>
      <c r="E41" s="429"/>
      <c r="F41" s="429"/>
      <c r="G41" s="429">
        <v>0.42</v>
      </c>
      <c r="H41" s="421" t="s">
        <v>1626</v>
      </c>
      <c r="I41" s="302">
        <f t="shared" si="5"/>
        <v>0.19</v>
      </c>
      <c r="J41" s="302"/>
      <c r="K41" s="302"/>
      <c r="L41" s="302">
        <v>0.19</v>
      </c>
      <c r="M41" s="302"/>
      <c r="N41" s="73"/>
      <c r="O41" s="52" t="s">
        <v>475</v>
      </c>
      <c r="P41" s="125"/>
    </row>
    <row r="42" spans="1:16" ht="38.25">
      <c r="A42" s="416">
        <v>22</v>
      </c>
      <c r="B42" s="439" t="s">
        <v>1630</v>
      </c>
      <c r="C42" s="429">
        <v>0.25</v>
      </c>
      <c r="D42" s="429"/>
      <c r="E42" s="429"/>
      <c r="F42" s="429"/>
      <c r="G42" s="429">
        <v>0.25</v>
      </c>
      <c r="H42" s="421" t="s">
        <v>1626</v>
      </c>
      <c r="I42" s="302">
        <f t="shared" si="5"/>
        <v>0.12</v>
      </c>
      <c r="J42" s="302"/>
      <c r="K42" s="302"/>
      <c r="L42" s="302">
        <v>0.12</v>
      </c>
      <c r="M42" s="302"/>
      <c r="N42" s="73"/>
      <c r="O42" s="52" t="s">
        <v>475</v>
      </c>
      <c r="P42" s="125"/>
    </row>
    <row r="43" spans="1:16" ht="25.5">
      <c r="A43" s="416">
        <v>23</v>
      </c>
      <c r="B43" s="439" t="s">
        <v>1631</v>
      </c>
      <c r="C43" s="429">
        <v>0.3</v>
      </c>
      <c r="D43" s="429"/>
      <c r="E43" s="429"/>
      <c r="F43" s="429"/>
      <c r="G43" s="429">
        <v>0.3</v>
      </c>
      <c r="H43" s="421" t="s">
        <v>1632</v>
      </c>
      <c r="I43" s="302">
        <f t="shared" si="5"/>
        <v>0.14</v>
      </c>
      <c r="J43" s="302"/>
      <c r="K43" s="302"/>
      <c r="L43" s="302">
        <v>0.14</v>
      </c>
      <c r="M43" s="302"/>
      <c r="N43" s="73"/>
      <c r="O43" s="52" t="s">
        <v>475</v>
      </c>
      <c r="P43" s="125"/>
    </row>
    <row r="44" spans="1:16" ht="38.25">
      <c r="A44" s="416">
        <v>24</v>
      </c>
      <c r="B44" s="439" t="s">
        <v>1633</v>
      </c>
      <c r="C44" s="429">
        <v>0.02</v>
      </c>
      <c r="D44" s="437"/>
      <c r="E44" s="429"/>
      <c r="F44" s="437"/>
      <c r="G44" s="437">
        <v>0.02</v>
      </c>
      <c r="H44" s="421" t="s">
        <v>1634</v>
      </c>
      <c r="I44" s="302">
        <f t="shared" si="5"/>
        <v>0.01</v>
      </c>
      <c r="J44" s="302">
        <v>0.01</v>
      </c>
      <c r="K44" s="302"/>
      <c r="L44" s="302"/>
      <c r="M44" s="302"/>
      <c r="N44" s="73"/>
      <c r="O44" s="52" t="s">
        <v>475</v>
      </c>
      <c r="P44" s="125"/>
    </row>
    <row r="45" spans="1:16" ht="25.5">
      <c r="A45" s="416">
        <v>25</v>
      </c>
      <c r="B45" s="439" t="s">
        <v>1635</v>
      </c>
      <c r="C45" s="429">
        <v>0.04</v>
      </c>
      <c r="D45" s="429"/>
      <c r="E45" s="429"/>
      <c r="F45" s="440"/>
      <c r="G45" s="429">
        <v>0.04</v>
      </c>
      <c r="H45" s="421" t="s">
        <v>1636</v>
      </c>
      <c r="I45" s="302">
        <f t="shared" si="5"/>
        <v>0.02</v>
      </c>
      <c r="J45" s="302"/>
      <c r="K45" s="302"/>
      <c r="L45" s="302">
        <v>0.02</v>
      </c>
      <c r="M45" s="302"/>
      <c r="N45" s="73"/>
      <c r="O45" s="52" t="s">
        <v>475</v>
      </c>
      <c r="P45" s="125"/>
    </row>
    <row r="46" spans="1:16" ht="38.25">
      <c r="A46" s="416">
        <v>26</v>
      </c>
      <c r="B46" s="439" t="s">
        <v>1637</v>
      </c>
      <c r="C46" s="429">
        <v>0.5</v>
      </c>
      <c r="D46" s="429"/>
      <c r="E46" s="429"/>
      <c r="F46" s="440"/>
      <c r="G46" s="429">
        <v>0.5</v>
      </c>
      <c r="H46" s="421" t="s">
        <v>1638</v>
      </c>
      <c r="I46" s="302">
        <f t="shared" si="5"/>
        <v>0.21</v>
      </c>
      <c r="J46" s="302"/>
      <c r="K46" s="302"/>
      <c r="L46" s="302">
        <v>0.21</v>
      </c>
      <c r="M46" s="302"/>
      <c r="N46" s="73"/>
      <c r="O46" s="52" t="s">
        <v>475</v>
      </c>
      <c r="P46" s="125"/>
    </row>
    <row r="47" spans="1:16" ht="38.25">
      <c r="A47" s="416">
        <v>27</v>
      </c>
      <c r="B47" s="439" t="s">
        <v>1639</v>
      </c>
      <c r="C47" s="429">
        <v>0.06</v>
      </c>
      <c r="D47" s="437">
        <v>0.06</v>
      </c>
      <c r="E47" s="429"/>
      <c r="F47" s="437"/>
      <c r="G47" s="437"/>
      <c r="H47" s="421" t="s">
        <v>1640</v>
      </c>
      <c r="I47" s="302">
        <f t="shared" si="5"/>
        <v>0.03</v>
      </c>
      <c r="J47" s="302"/>
      <c r="K47" s="302"/>
      <c r="L47" s="302">
        <v>0.03</v>
      </c>
      <c r="M47" s="302"/>
      <c r="N47" s="73"/>
      <c r="O47" s="52" t="s">
        <v>475</v>
      </c>
      <c r="P47" s="125"/>
    </row>
    <row r="48" spans="1:16" ht="38.25">
      <c r="A48" s="416">
        <v>28</v>
      </c>
      <c r="B48" s="439" t="s">
        <v>1641</v>
      </c>
      <c r="C48" s="429">
        <v>0.5</v>
      </c>
      <c r="D48" s="437">
        <v>0.5</v>
      </c>
      <c r="E48" s="429"/>
      <c r="F48" s="437"/>
      <c r="G48" s="437"/>
      <c r="H48" s="421" t="s">
        <v>1590</v>
      </c>
      <c r="I48" s="302">
        <f t="shared" si="5"/>
        <v>0.21</v>
      </c>
      <c r="J48" s="302"/>
      <c r="K48" s="302"/>
      <c r="L48" s="302">
        <v>0.21</v>
      </c>
      <c r="M48" s="302"/>
      <c r="N48" s="73"/>
      <c r="O48" s="52" t="s">
        <v>475</v>
      </c>
      <c r="P48" s="125"/>
    </row>
    <row r="49" spans="1:16" ht="25.5">
      <c r="A49" s="416">
        <v>29</v>
      </c>
      <c r="B49" s="439" t="s">
        <v>1642</v>
      </c>
      <c r="C49" s="429">
        <v>0.1</v>
      </c>
      <c r="D49" s="429"/>
      <c r="E49" s="429"/>
      <c r="F49" s="429"/>
      <c r="G49" s="429">
        <v>0.1</v>
      </c>
      <c r="H49" s="421" t="s">
        <v>1643</v>
      </c>
      <c r="I49" s="302">
        <f t="shared" si="5"/>
        <v>0.04</v>
      </c>
      <c r="J49" s="302"/>
      <c r="K49" s="302"/>
      <c r="L49" s="302">
        <v>0.04</v>
      </c>
      <c r="M49" s="302"/>
      <c r="N49" s="73"/>
      <c r="O49" s="52" t="s">
        <v>475</v>
      </c>
      <c r="P49" s="125"/>
    </row>
    <row r="50" spans="1:16" ht="38.25">
      <c r="A50" s="416">
        <v>30</v>
      </c>
      <c r="B50" s="439" t="s">
        <v>1644</v>
      </c>
      <c r="C50" s="64">
        <v>0.12</v>
      </c>
      <c r="D50" s="64">
        <v>0.12</v>
      </c>
      <c r="E50" s="64"/>
      <c r="F50" s="64"/>
      <c r="G50" s="64"/>
      <c r="H50" s="421" t="s">
        <v>1645</v>
      </c>
      <c r="I50" s="302">
        <f t="shared" si="5"/>
        <v>0.62</v>
      </c>
      <c r="J50" s="302"/>
      <c r="K50" s="302"/>
      <c r="L50" s="302">
        <v>0.62</v>
      </c>
      <c r="M50" s="302"/>
      <c r="N50" s="73"/>
      <c r="O50" s="52" t="s">
        <v>475</v>
      </c>
      <c r="P50" s="125"/>
    </row>
    <row r="51" spans="1:16" ht="51">
      <c r="A51" s="416">
        <v>31</v>
      </c>
      <c r="B51" s="439" t="s">
        <v>1646</v>
      </c>
      <c r="C51" s="64">
        <v>2</v>
      </c>
      <c r="D51" s="64">
        <v>2</v>
      </c>
      <c r="E51" s="64"/>
      <c r="F51" s="64"/>
      <c r="G51" s="64"/>
      <c r="H51" s="421" t="s">
        <v>1647</v>
      </c>
      <c r="I51" s="302">
        <f t="shared" si="5"/>
        <v>2.48</v>
      </c>
      <c r="J51" s="302"/>
      <c r="K51" s="302"/>
      <c r="L51" s="302">
        <v>2.48</v>
      </c>
      <c r="M51" s="302"/>
      <c r="N51" s="73"/>
      <c r="O51" s="52" t="s">
        <v>475</v>
      </c>
      <c r="P51" s="125"/>
    </row>
    <row r="52" spans="1:16" ht="38.25">
      <c r="A52" s="416">
        <v>32</v>
      </c>
      <c r="B52" s="439" t="s">
        <v>1648</v>
      </c>
      <c r="C52" s="64">
        <v>0.3</v>
      </c>
      <c r="D52" s="64">
        <v>0.3</v>
      </c>
      <c r="E52" s="64"/>
      <c r="F52" s="64"/>
      <c r="G52" s="64"/>
      <c r="H52" s="421" t="s">
        <v>1649</v>
      </c>
      <c r="I52" s="302">
        <f t="shared" si="5"/>
        <v>0.37</v>
      </c>
      <c r="J52" s="302"/>
      <c r="K52" s="302"/>
      <c r="L52" s="302">
        <v>0.37</v>
      </c>
      <c r="M52" s="302"/>
      <c r="N52" s="73"/>
      <c r="O52" s="52" t="s">
        <v>475</v>
      </c>
      <c r="P52" s="125"/>
    </row>
    <row r="53" spans="1:16" ht="38.25">
      <c r="A53" s="416">
        <v>33</v>
      </c>
      <c r="B53" s="439" t="s">
        <v>1650</v>
      </c>
      <c r="C53" s="64">
        <v>0.25</v>
      </c>
      <c r="D53" s="64">
        <v>0.25</v>
      </c>
      <c r="E53" s="64"/>
      <c r="F53" s="64"/>
      <c r="G53" s="64"/>
      <c r="H53" s="421" t="s">
        <v>1651</v>
      </c>
      <c r="I53" s="302">
        <f t="shared" si="5"/>
        <v>0.31</v>
      </c>
      <c r="J53" s="302"/>
      <c r="K53" s="302"/>
      <c r="L53" s="302">
        <v>0.31</v>
      </c>
      <c r="M53" s="302"/>
      <c r="N53" s="73"/>
      <c r="O53" s="52" t="s">
        <v>475</v>
      </c>
      <c r="P53" s="125"/>
    </row>
    <row r="54" spans="1:16" ht="38.25">
      <c r="A54" s="416">
        <v>34</v>
      </c>
      <c r="B54" s="439" t="s">
        <v>1652</v>
      </c>
      <c r="C54" s="64">
        <v>1.6</v>
      </c>
      <c r="D54" s="64">
        <v>1.6</v>
      </c>
      <c r="E54" s="64"/>
      <c r="F54" s="64"/>
      <c r="G54" s="64"/>
      <c r="H54" s="421" t="s">
        <v>1653</v>
      </c>
      <c r="I54" s="302">
        <f t="shared" si="5"/>
        <v>0.6</v>
      </c>
      <c r="J54" s="302"/>
      <c r="K54" s="302"/>
      <c r="L54" s="302">
        <v>0.6</v>
      </c>
      <c r="M54" s="302"/>
      <c r="N54" s="73"/>
      <c r="O54" s="52" t="s">
        <v>475</v>
      </c>
      <c r="P54" s="125"/>
    </row>
    <row r="55" spans="1:16" ht="38.25">
      <c r="A55" s="416">
        <v>35</v>
      </c>
      <c r="B55" s="439" t="s">
        <v>1654</v>
      </c>
      <c r="C55" s="64">
        <v>1</v>
      </c>
      <c r="D55" s="64">
        <v>1</v>
      </c>
      <c r="E55" s="64"/>
      <c r="F55" s="64"/>
      <c r="G55" s="64"/>
      <c r="H55" s="421" t="s">
        <v>1620</v>
      </c>
      <c r="I55" s="302">
        <f t="shared" si="5"/>
        <v>0.3</v>
      </c>
      <c r="J55" s="302"/>
      <c r="K55" s="302"/>
      <c r="L55" s="302">
        <v>0.3</v>
      </c>
      <c r="M55" s="302"/>
      <c r="N55" s="73"/>
      <c r="O55" s="52" t="s">
        <v>475</v>
      </c>
      <c r="P55" s="125"/>
    </row>
    <row r="56" spans="1:16" ht="38.25">
      <c r="A56" s="416">
        <v>36</v>
      </c>
      <c r="B56" s="439" t="s">
        <v>1655</v>
      </c>
      <c r="C56" s="64">
        <v>0.15</v>
      </c>
      <c r="D56" s="64">
        <v>0.15</v>
      </c>
      <c r="E56" s="64"/>
      <c r="F56" s="64"/>
      <c r="G56" s="64"/>
      <c r="H56" s="421" t="s">
        <v>1656</v>
      </c>
      <c r="I56" s="302">
        <f t="shared" si="5"/>
        <v>0.04</v>
      </c>
      <c r="J56" s="302"/>
      <c r="K56" s="302"/>
      <c r="L56" s="302">
        <v>0.04</v>
      </c>
      <c r="M56" s="302"/>
      <c r="N56" s="73"/>
      <c r="O56" s="52" t="s">
        <v>475</v>
      </c>
      <c r="P56" s="125"/>
    </row>
    <row r="57" spans="1:16" ht="44.25" customHeight="1">
      <c r="A57" s="416">
        <v>37</v>
      </c>
      <c r="B57" s="439" t="s">
        <v>1657</v>
      </c>
      <c r="C57" s="64">
        <v>0.08</v>
      </c>
      <c r="D57" s="64">
        <v>0.08</v>
      </c>
      <c r="E57" s="64"/>
      <c r="F57" s="64"/>
      <c r="G57" s="64"/>
      <c r="H57" s="421" t="s">
        <v>1658</v>
      </c>
      <c r="I57" s="302">
        <f t="shared" si="5"/>
        <v>0.08</v>
      </c>
      <c r="J57" s="302"/>
      <c r="K57" s="302"/>
      <c r="L57" s="302">
        <v>0.08</v>
      </c>
      <c r="M57" s="302"/>
      <c r="N57" s="73"/>
      <c r="O57" s="52" t="s">
        <v>475</v>
      </c>
      <c r="P57" s="125"/>
    </row>
    <row r="58" spans="1:16" ht="25.5">
      <c r="A58" s="416">
        <v>38</v>
      </c>
      <c r="B58" s="439" t="s">
        <v>1659</v>
      </c>
      <c r="C58" s="64">
        <v>0.2</v>
      </c>
      <c r="D58" s="64"/>
      <c r="E58" s="64"/>
      <c r="F58" s="64"/>
      <c r="G58" s="64">
        <v>0.2</v>
      </c>
      <c r="H58" s="421" t="s">
        <v>1660</v>
      </c>
      <c r="I58" s="302">
        <f t="shared" si="5"/>
        <v>0.39</v>
      </c>
      <c r="J58" s="302"/>
      <c r="K58" s="302"/>
      <c r="L58" s="302">
        <v>0.39</v>
      </c>
      <c r="M58" s="302"/>
      <c r="N58" s="73"/>
      <c r="O58" s="52" t="s">
        <v>475</v>
      </c>
      <c r="P58" s="125"/>
    </row>
    <row r="59" spans="1:16" ht="38.25">
      <c r="A59" s="416">
        <v>39</v>
      </c>
      <c r="B59" s="439" t="s">
        <v>1661</v>
      </c>
      <c r="C59" s="64">
        <v>0.5</v>
      </c>
      <c r="D59" s="64">
        <v>0.5</v>
      </c>
      <c r="E59" s="64"/>
      <c r="F59" s="64"/>
      <c r="G59" s="64"/>
      <c r="H59" s="421" t="s">
        <v>1620</v>
      </c>
      <c r="I59" s="302">
        <f t="shared" si="5"/>
        <v>0.21</v>
      </c>
      <c r="J59" s="302"/>
      <c r="K59" s="302"/>
      <c r="L59" s="302">
        <v>0.21</v>
      </c>
      <c r="M59" s="302"/>
      <c r="N59" s="73"/>
      <c r="O59" s="52" t="s">
        <v>475</v>
      </c>
      <c r="P59" s="125"/>
    </row>
    <row r="60" spans="1:16" ht="38.25">
      <c r="A60" s="416">
        <v>40</v>
      </c>
      <c r="B60" s="439" t="s">
        <v>1662</v>
      </c>
      <c r="C60" s="64">
        <v>0.02</v>
      </c>
      <c r="D60" s="64"/>
      <c r="E60" s="64"/>
      <c r="F60" s="64"/>
      <c r="G60" s="64">
        <v>0.02</v>
      </c>
      <c r="H60" s="421" t="s">
        <v>1663</v>
      </c>
      <c r="I60" s="302">
        <f t="shared" si="5"/>
        <v>0.01</v>
      </c>
      <c r="J60" s="302"/>
      <c r="K60" s="302"/>
      <c r="L60" s="302">
        <v>0.01</v>
      </c>
      <c r="M60" s="302"/>
      <c r="N60" s="73"/>
      <c r="O60" s="52" t="s">
        <v>475</v>
      </c>
      <c r="P60" s="125"/>
    </row>
    <row r="61" spans="1:16" ht="38.25">
      <c r="A61" s="416">
        <v>41</v>
      </c>
      <c r="B61" s="441" t="s">
        <v>1664</v>
      </c>
      <c r="C61" s="53">
        <f>D61</f>
        <v>0.54</v>
      </c>
      <c r="D61" s="53">
        <v>0.54</v>
      </c>
      <c r="E61" s="53"/>
      <c r="F61" s="53"/>
      <c r="G61" s="53"/>
      <c r="H61" s="418" t="s">
        <v>1665</v>
      </c>
      <c r="I61" s="419">
        <f>J61+K61+L61+M61+N61</f>
        <v>0.25</v>
      </c>
      <c r="J61" s="419"/>
      <c r="K61" s="419"/>
      <c r="L61" s="419"/>
      <c r="M61" s="419">
        <v>0.25</v>
      </c>
      <c r="N61" s="73"/>
      <c r="O61" s="52" t="s">
        <v>475</v>
      </c>
      <c r="P61" s="125"/>
    </row>
    <row r="62" spans="1:16" ht="38.25">
      <c r="A62" s="416">
        <v>42</v>
      </c>
      <c r="B62" s="73" t="s">
        <v>1666</v>
      </c>
      <c r="C62" s="53">
        <v>0.22</v>
      </c>
      <c r="D62" s="53">
        <v>0.22</v>
      </c>
      <c r="E62" s="53"/>
      <c r="F62" s="53"/>
      <c r="G62" s="53"/>
      <c r="H62" s="418" t="s">
        <v>1667</v>
      </c>
      <c r="I62" s="419">
        <f>J62+K62+L62+M62+N62</f>
        <v>0.15</v>
      </c>
      <c r="J62" s="419"/>
      <c r="K62" s="419"/>
      <c r="L62" s="419"/>
      <c r="M62" s="419">
        <v>0.15</v>
      </c>
      <c r="N62" s="73"/>
      <c r="O62" s="52" t="s">
        <v>475</v>
      </c>
      <c r="P62" s="125"/>
    </row>
    <row r="63" spans="1:16" ht="38.25">
      <c r="A63" s="416">
        <v>43</v>
      </c>
      <c r="B63" s="73" t="s">
        <v>1668</v>
      </c>
      <c r="C63" s="53">
        <v>0.04</v>
      </c>
      <c r="D63" s="53">
        <v>0.04</v>
      </c>
      <c r="E63" s="53"/>
      <c r="F63" s="53"/>
      <c r="G63" s="417">
        <v>0</v>
      </c>
      <c r="H63" s="418" t="s">
        <v>1669</v>
      </c>
      <c r="I63" s="419">
        <f>J63+K63+L63+M63+N63</f>
        <v>0.02</v>
      </c>
      <c r="J63" s="419"/>
      <c r="K63" s="419"/>
      <c r="L63" s="419"/>
      <c r="M63" s="419">
        <v>0.02</v>
      </c>
      <c r="N63" s="73"/>
      <c r="O63" s="52" t="s">
        <v>475</v>
      </c>
      <c r="P63" s="125"/>
    </row>
    <row r="64" spans="1:16" ht="38.25">
      <c r="A64" s="416">
        <v>44</v>
      </c>
      <c r="B64" s="73" t="s">
        <v>1670</v>
      </c>
      <c r="C64" s="53">
        <v>0.25</v>
      </c>
      <c r="D64" s="53"/>
      <c r="E64" s="53"/>
      <c r="F64" s="53"/>
      <c r="G64" s="417">
        <v>0.25</v>
      </c>
      <c r="H64" s="418" t="s">
        <v>1671</v>
      </c>
      <c r="I64" s="419">
        <f>J64+K64+L64+M64+N64</f>
        <v>0.1</v>
      </c>
      <c r="J64" s="419"/>
      <c r="K64" s="419"/>
      <c r="L64" s="419"/>
      <c r="M64" s="419">
        <v>0.1</v>
      </c>
      <c r="N64" s="73"/>
      <c r="O64" s="52" t="s">
        <v>475</v>
      </c>
      <c r="P64" s="125"/>
    </row>
    <row r="65" spans="1:16" ht="51">
      <c r="A65" s="416">
        <v>45</v>
      </c>
      <c r="B65" s="73" t="s">
        <v>1672</v>
      </c>
      <c r="C65" s="53">
        <v>0.5</v>
      </c>
      <c r="D65" s="53">
        <v>0.3</v>
      </c>
      <c r="E65" s="53"/>
      <c r="F65" s="53"/>
      <c r="G65" s="417">
        <v>0.2</v>
      </c>
      <c r="H65" s="418" t="s">
        <v>1673</v>
      </c>
      <c r="I65" s="419">
        <f>J65+K65+L65+M65+N65</f>
        <v>0.22</v>
      </c>
      <c r="J65" s="419"/>
      <c r="K65" s="419"/>
      <c r="L65" s="419"/>
      <c r="M65" s="419">
        <v>0.22</v>
      </c>
      <c r="N65" s="73"/>
      <c r="O65" s="52" t="s">
        <v>475</v>
      </c>
      <c r="P65" s="125"/>
    </row>
    <row r="66" spans="1:16" ht="25.5">
      <c r="A66" s="416">
        <v>46</v>
      </c>
      <c r="B66" s="73" t="s">
        <v>1674</v>
      </c>
      <c r="C66" s="64">
        <v>0.3</v>
      </c>
      <c r="D66" s="64">
        <v>0.3</v>
      </c>
      <c r="E66" s="65"/>
      <c r="F66" s="65"/>
      <c r="G66" s="442"/>
      <c r="H66" s="418" t="s">
        <v>1675</v>
      </c>
      <c r="I66" s="419">
        <v>0.14</v>
      </c>
      <c r="J66" s="419"/>
      <c r="K66" s="419"/>
      <c r="L66" s="419">
        <v>0.14</v>
      </c>
      <c r="M66" s="419"/>
      <c r="N66" s="73"/>
      <c r="O66" s="52" t="s">
        <v>475</v>
      </c>
      <c r="P66" s="125"/>
    </row>
    <row r="67" spans="1:16" ht="69" customHeight="1">
      <c r="A67" s="416">
        <v>47</v>
      </c>
      <c r="B67" s="73" t="s">
        <v>1676</v>
      </c>
      <c r="C67" s="53">
        <v>3.6</v>
      </c>
      <c r="D67" s="53">
        <v>0.6</v>
      </c>
      <c r="E67" s="53"/>
      <c r="F67" s="53"/>
      <c r="G67" s="417">
        <v>3</v>
      </c>
      <c r="H67" s="418" t="s">
        <v>1677</v>
      </c>
      <c r="I67" s="419">
        <f>J67+K67+L67+M67+N67</f>
        <v>1.48</v>
      </c>
      <c r="J67" s="419"/>
      <c r="K67" s="419"/>
      <c r="L67" s="419"/>
      <c r="M67" s="419">
        <v>1.48</v>
      </c>
      <c r="N67" s="73"/>
      <c r="O67" s="52" t="s">
        <v>475</v>
      </c>
      <c r="P67" s="125"/>
    </row>
    <row r="68" spans="1:16" ht="38.25">
      <c r="A68" s="416">
        <v>48</v>
      </c>
      <c r="B68" s="73" t="s">
        <v>1678</v>
      </c>
      <c r="C68" s="53">
        <v>0.65</v>
      </c>
      <c r="D68" s="53">
        <v>0</v>
      </c>
      <c r="E68" s="53"/>
      <c r="F68" s="53"/>
      <c r="G68" s="417">
        <v>0.65</v>
      </c>
      <c r="H68" s="418" t="s">
        <v>1679</v>
      </c>
      <c r="I68" s="419">
        <f>J68+K68+L68+M68+N68</f>
        <v>0.26</v>
      </c>
      <c r="J68" s="419"/>
      <c r="K68" s="419"/>
      <c r="L68" s="419"/>
      <c r="M68" s="419">
        <v>0.26</v>
      </c>
      <c r="N68" s="73"/>
      <c r="O68" s="52" t="s">
        <v>475</v>
      </c>
      <c r="P68" s="125"/>
    </row>
    <row r="69" spans="1:16" ht="36" customHeight="1">
      <c r="A69" s="416">
        <v>49</v>
      </c>
      <c r="B69" s="73" t="s">
        <v>1762</v>
      </c>
      <c r="C69" s="352">
        <f>SUM(D69:G69)</f>
        <v>0.08</v>
      </c>
      <c r="D69" s="53"/>
      <c r="E69" s="53"/>
      <c r="F69" s="53"/>
      <c r="G69" s="417">
        <v>0.08</v>
      </c>
      <c r="H69" s="418" t="s">
        <v>1765</v>
      </c>
      <c r="I69" s="352">
        <f>SUM(J69:N69)</f>
        <v>0.08</v>
      </c>
      <c r="J69" s="419"/>
      <c r="K69" s="419"/>
      <c r="L69" s="419"/>
      <c r="M69" s="419">
        <v>0.08</v>
      </c>
      <c r="N69" s="73"/>
      <c r="O69" s="73" t="s">
        <v>475</v>
      </c>
      <c r="P69" s="125"/>
    </row>
    <row r="70" spans="1:16" s="25" customFormat="1" ht="25.5">
      <c r="A70" s="382">
        <v>50</v>
      </c>
      <c r="B70" s="420" t="s">
        <v>1763</v>
      </c>
      <c r="C70" s="352">
        <f>SUM(D70:G70)</f>
        <v>0.24</v>
      </c>
      <c r="D70" s="352"/>
      <c r="E70" s="352"/>
      <c r="F70" s="352"/>
      <c r="G70" s="352">
        <v>0.24</v>
      </c>
      <c r="H70" s="421" t="s">
        <v>1764</v>
      </c>
      <c r="I70" s="352">
        <f>SUM(J70:N70)</f>
        <v>0.24</v>
      </c>
      <c r="J70" s="352"/>
      <c r="K70" s="352"/>
      <c r="L70" s="352"/>
      <c r="M70" s="352">
        <v>0.24</v>
      </c>
      <c r="N70" s="352"/>
      <c r="O70" s="73" t="s">
        <v>475</v>
      </c>
      <c r="P70" s="125"/>
    </row>
    <row r="71" spans="1:16" s="25" customFormat="1" ht="25.5">
      <c r="A71" s="382">
        <v>51</v>
      </c>
      <c r="B71" s="420" t="s">
        <v>1760</v>
      </c>
      <c r="C71" s="352">
        <f>SUM(D71:G71)</f>
        <v>3.2</v>
      </c>
      <c r="D71" s="352">
        <v>2.7</v>
      </c>
      <c r="E71" s="352"/>
      <c r="F71" s="352"/>
      <c r="G71" s="352">
        <v>0.5</v>
      </c>
      <c r="H71" s="421" t="s">
        <v>1761</v>
      </c>
      <c r="I71" s="352">
        <f>SUM(J71:N71)</f>
        <v>2.7</v>
      </c>
      <c r="J71" s="352"/>
      <c r="K71" s="352"/>
      <c r="L71" s="352"/>
      <c r="M71" s="352">
        <v>2.7</v>
      </c>
      <c r="N71" s="352"/>
      <c r="O71" s="73" t="s">
        <v>475</v>
      </c>
      <c r="P71" s="125"/>
    </row>
    <row r="72" spans="1:16" ht="12.75">
      <c r="A72" s="128" t="s">
        <v>113</v>
      </c>
      <c r="B72" s="433" t="s">
        <v>443</v>
      </c>
      <c r="C72" s="123">
        <f>SUM(C73:C74)</f>
        <v>12.2</v>
      </c>
      <c r="D72" s="123">
        <f aca="true" t="shared" si="6" ref="D72:N72">SUM(D73:D74)</f>
        <v>10.4</v>
      </c>
      <c r="E72" s="123">
        <f t="shared" si="6"/>
        <v>0</v>
      </c>
      <c r="F72" s="123">
        <f t="shared" si="6"/>
        <v>0</v>
      </c>
      <c r="G72" s="123">
        <f t="shared" si="6"/>
        <v>1.8</v>
      </c>
      <c r="H72" s="246"/>
      <c r="I72" s="283">
        <f t="shared" si="6"/>
        <v>5.15</v>
      </c>
      <c r="J72" s="283">
        <f t="shared" si="6"/>
        <v>0</v>
      </c>
      <c r="K72" s="283">
        <f t="shared" si="6"/>
        <v>0</v>
      </c>
      <c r="L72" s="283">
        <f t="shared" si="6"/>
        <v>0.23</v>
      </c>
      <c r="M72" s="283">
        <f t="shared" si="6"/>
        <v>0</v>
      </c>
      <c r="N72" s="283">
        <f t="shared" si="6"/>
        <v>4.92</v>
      </c>
      <c r="O72" s="52"/>
      <c r="P72" s="125"/>
    </row>
    <row r="73" spans="1:16" ht="38.25">
      <c r="A73" s="125">
        <v>1</v>
      </c>
      <c r="B73" s="439" t="s">
        <v>1680</v>
      </c>
      <c r="C73" s="64">
        <v>0.5</v>
      </c>
      <c r="D73" s="64">
        <v>0.5</v>
      </c>
      <c r="E73" s="64"/>
      <c r="F73" s="64"/>
      <c r="G73" s="64"/>
      <c r="H73" s="430" t="s">
        <v>1681</v>
      </c>
      <c r="I73" s="302">
        <f>J73+K73+L73+M73</f>
        <v>0.23</v>
      </c>
      <c r="J73" s="302"/>
      <c r="K73" s="302"/>
      <c r="L73" s="302">
        <v>0.23</v>
      </c>
      <c r="M73" s="302"/>
      <c r="N73" s="73"/>
      <c r="O73" s="52" t="s">
        <v>475</v>
      </c>
      <c r="P73" s="125"/>
    </row>
    <row r="74" spans="1:16" ht="49.5" customHeight="1">
      <c r="A74" s="125">
        <v>2</v>
      </c>
      <c r="B74" s="52" t="s">
        <v>1682</v>
      </c>
      <c r="C74" s="64">
        <v>11.7</v>
      </c>
      <c r="D74" s="64">
        <v>9.9</v>
      </c>
      <c r="E74" s="65"/>
      <c r="F74" s="65"/>
      <c r="G74" s="64">
        <v>1.8</v>
      </c>
      <c r="H74" s="52" t="s">
        <v>1683</v>
      </c>
      <c r="I74" s="419">
        <v>4.92</v>
      </c>
      <c r="J74" s="419"/>
      <c r="K74" s="419"/>
      <c r="L74" s="419"/>
      <c r="M74" s="419"/>
      <c r="N74" s="419">
        <v>4.92</v>
      </c>
      <c r="O74" s="52" t="s">
        <v>475</v>
      </c>
      <c r="P74" s="125"/>
    </row>
    <row r="75" spans="1:16" ht="12.75">
      <c r="A75" s="128" t="s">
        <v>120</v>
      </c>
      <c r="B75" s="433" t="s">
        <v>244</v>
      </c>
      <c r="C75" s="123">
        <f>SUM(C76:C77)</f>
        <v>0.55</v>
      </c>
      <c r="D75" s="123">
        <f aca="true" t="shared" si="7" ref="D75:N75">SUM(D76:D77)</f>
        <v>0.35</v>
      </c>
      <c r="E75" s="123">
        <f t="shared" si="7"/>
        <v>0</v>
      </c>
      <c r="F75" s="123">
        <f t="shared" si="7"/>
        <v>0</v>
      </c>
      <c r="G75" s="123">
        <f t="shared" si="7"/>
        <v>0.2</v>
      </c>
      <c r="H75" s="246"/>
      <c r="I75" s="283">
        <f t="shared" si="7"/>
        <v>0.251</v>
      </c>
      <c r="J75" s="283">
        <f t="shared" si="7"/>
        <v>0.161</v>
      </c>
      <c r="K75" s="283">
        <f t="shared" si="7"/>
        <v>0</v>
      </c>
      <c r="L75" s="283">
        <f t="shared" si="7"/>
        <v>0.09</v>
      </c>
      <c r="M75" s="283">
        <f t="shared" si="7"/>
        <v>0</v>
      </c>
      <c r="N75" s="283">
        <f t="shared" si="7"/>
        <v>0</v>
      </c>
      <c r="O75" s="48"/>
      <c r="P75" s="128"/>
    </row>
    <row r="76" spans="1:16" ht="38.25">
      <c r="A76" s="416">
        <v>1</v>
      </c>
      <c r="B76" s="439" t="s">
        <v>1684</v>
      </c>
      <c r="C76" s="429">
        <v>0.35</v>
      </c>
      <c r="D76" s="429">
        <v>0.35</v>
      </c>
      <c r="E76" s="429"/>
      <c r="F76" s="429"/>
      <c r="G76" s="429"/>
      <c r="H76" s="430" t="s">
        <v>1685</v>
      </c>
      <c r="I76" s="302">
        <f>J76+K76+L76+M76</f>
        <v>0.161</v>
      </c>
      <c r="J76" s="302">
        <v>0.161</v>
      </c>
      <c r="K76" s="302"/>
      <c r="L76" s="302"/>
      <c r="M76" s="302"/>
      <c r="N76" s="73"/>
      <c r="O76" s="52" t="s">
        <v>475</v>
      </c>
      <c r="P76" s="125"/>
    </row>
    <row r="77" spans="1:16" ht="38.25">
      <c r="A77" s="416">
        <v>2</v>
      </c>
      <c r="B77" s="439" t="s">
        <v>1686</v>
      </c>
      <c r="C77" s="64">
        <v>0.2</v>
      </c>
      <c r="D77" s="64"/>
      <c r="E77" s="64"/>
      <c r="F77" s="64"/>
      <c r="G77" s="64">
        <v>0.2</v>
      </c>
      <c r="H77" s="430" t="s">
        <v>1626</v>
      </c>
      <c r="I77" s="302">
        <f>J77+K77+L77+M77</f>
        <v>0.09</v>
      </c>
      <c r="J77" s="302"/>
      <c r="K77" s="302"/>
      <c r="L77" s="302">
        <v>0.09</v>
      </c>
      <c r="M77" s="302"/>
      <c r="N77" s="73"/>
      <c r="O77" s="52" t="s">
        <v>475</v>
      </c>
      <c r="P77" s="125"/>
    </row>
    <row r="78" spans="1:16" ht="12.75">
      <c r="A78" s="128" t="s">
        <v>125</v>
      </c>
      <c r="B78" s="436" t="s">
        <v>190</v>
      </c>
      <c r="C78" s="123">
        <f>SUM(C79:C81)</f>
        <v>0.69</v>
      </c>
      <c r="D78" s="123">
        <f>SUM(D79:D81)</f>
        <v>0.69</v>
      </c>
      <c r="E78" s="123">
        <f>SUM(E79:E81)</f>
        <v>0</v>
      </c>
      <c r="F78" s="123">
        <f>SUM(F79:F81)</f>
        <v>0</v>
      </c>
      <c r="G78" s="123">
        <f>SUM(G79:G81)</f>
        <v>0</v>
      </c>
      <c r="H78" s="246"/>
      <c r="I78" s="283">
        <f aca="true" t="shared" si="8" ref="I78:N78">SUM(I79:I81)</f>
        <v>0.32000000000000006</v>
      </c>
      <c r="J78" s="283">
        <f t="shared" si="8"/>
        <v>0.17</v>
      </c>
      <c r="K78" s="283">
        <f t="shared" si="8"/>
        <v>0.15</v>
      </c>
      <c r="L78" s="283">
        <f t="shared" si="8"/>
        <v>0</v>
      </c>
      <c r="M78" s="283">
        <f t="shared" si="8"/>
        <v>0</v>
      </c>
      <c r="N78" s="283">
        <f t="shared" si="8"/>
        <v>0</v>
      </c>
      <c r="O78" s="52"/>
      <c r="P78" s="73"/>
    </row>
    <row r="79" spans="1:16" ht="25.5">
      <c r="A79" s="125">
        <v>1</v>
      </c>
      <c r="B79" s="52" t="s">
        <v>1687</v>
      </c>
      <c r="C79" s="64">
        <v>0.3</v>
      </c>
      <c r="D79" s="64">
        <v>0.3</v>
      </c>
      <c r="E79" s="65"/>
      <c r="F79" s="65"/>
      <c r="G79" s="65"/>
      <c r="H79" s="52" t="s">
        <v>1688</v>
      </c>
      <c r="I79" s="419">
        <v>0.14</v>
      </c>
      <c r="J79" s="419">
        <v>0.14</v>
      </c>
      <c r="K79" s="419"/>
      <c r="L79" s="419"/>
      <c r="M79" s="419"/>
      <c r="N79" s="419"/>
      <c r="O79" s="52" t="s">
        <v>475</v>
      </c>
      <c r="P79" s="125"/>
    </row>
    <row r="80" spans="1:16" ht="38.25">
      <c r="A80" s="125">
        <v>2</v>
      </c>
      <c r="B80" s="52" t="s">
        <v>1689</v>
      </c>
      <c r="C80" s="64">
        <v>0.32</v>
      </c>
      <c r="D80" s="64">
        <v>0.32</v>
      </c>
      <c r="E80" s="65"/>
      <c r="F80" s="65"/>
      <c r="G80" s="65"/>
      <c r="H80" s="52" t="s">
        <v>1690</v>
      </c>
      <c r="I80" s="419">
        <v>0.15</v>
      </c>
      <c r="J80" s="419"/>
      <c r="K80" s="419">
        <v>0.15</v>
      </c>
      <c r="L80" s="419"/>
      <c r="M80" s="419"/>
      <c r="N80" s="419"/>
      <c r="O80" s="52" t="s">
        <v>497</v>
      </c>
      <c r="P80" s="125"/>
    </row>
    <row r="81" spans="1:16" ht="63.75">
      <c r="A81" s="125">
        <v>3</v>
      </c>
      <c r="B81" s="52" t="s">
        <v>1691</v>
      </c>
      <c r="C81" s="64">
        <v>0.07</v>
      </c>
      <c r="D81" s="64">
        <v>0.07</v>
      </c>
      <c r="E81" s="65"/>
      <c r="F81" s="65"/>
      <c r="G81" s="65"/>
      <c r="H81" s="52" t="s">
        <v>1692</v>
      </c>
      <c r="I81" s="419">
        <v>0.03</v>
      </c>
      <c r="J81" s="419">
        <v>0.03</v>
      </c>
      <c r="K81" s="419"/>
      <c r="L81" s="419"/>
      <c r="M81" s="419"/>
      <c r="N81" s="419"/>
      <c r="O81" s="52" t="s">
        <v>475</v>
      </c>
      <c r="P81" s="125"/>
    </row>
    <row r="82" spans="1:16" ht="12.75">
      <c r="A82" s="128" t="s">
        <v>130</v>
      </c>
      <c r="B82" s="443" t="s">
        <v>114</v>
      </c>
      <c r="C82" s="413">
        <f>SUM(C83:C89)</f>
        <v>12.02</v>
      </c>
      <c r="D82" s="413">
        <f aca="true" t="shared" si="9" ref="D82:N82">SUM(D83:D89)</f>
        <v>2.8400000000000003</v>
      </c>
      <c r="E82" s="413">
        <f t="shared" si="9"/>
        <v>0</v>
      </c>
      <c r="F82" s="413">
        <f t="shared" si="9"/>
        <v>0</v>
      </c>
      <c r="G82" s="413">
        <f t="shared" si="9"/>
        <v>9.18</v>
      </c>
      <c r="H82" s="444"/>
      <c r="I82" s="445">
        <f t="shared" si="9"/>
        <v>3.2199999999999998</v>
      </c>
      <c r="J82" s="445">
        <f t="shared" si="9"/>
        <v>0</v>
      </c>
      <c r="K82" s="445">
        <f t="shared" si="9"/>
        <v>0.47</v>
      </c>
      <c r="L82" s="445">
        <f t="shared" si="9"/>
        <v>0.9600000000000001</v>
      </c>
      <c r="M82" s="445">
        <f t="shared" si="9"/>
        <v>1.79</v>
      </c>
      <c r="N82" s="445">
        <f t="shared" si="9"/>
        <v>0</v>
      </c>
      <c r="O82" s="414"/>
      <c r="P82" s="415"/>
    </row>
    <row r="83" spans="1:16" ht="25.5">
      <c r="A83" s="416">
        <v>1</v>
      </c>
      <c r="B83" s="439" t="s">
        <v>1693</v>
      </c>
      <c r="C83" s="429">
        <v>0.4</v>
      </c>
      <c r="D83" s="446">
        <v>0.4</v>
      </c>
      <c r="E83" s="429"/>
      <c r="F83" s="440"/>
      <c r="G83" s="429"/>
      <c r="H83" s="430" t="s">
        <v>1694</v>
      </c>
      <c r="I83" s="302">
        <f>J83+K83+L83+M83</f>
        <v>0.17</v>
      </c>
      <c r="J83" s="302"/>
      <c r="K83" s="302">
        <v>0.17</v>
      </c>
      <c r="L83" s="302"/>
      <c r="M83" s="302"/>
      <c r="N83" s="73"/>
      <c r="O83" s="52" t="s">
        <v>475</v>
      </c>
      <c r="P83" s="125"/>
    </row>
    <row r="84" spans="1:16" ht="38.25">
      <c r="A84" s="416">
        <v>2</v>
      </c>
      <c r="B84" s="439" t="s">
        <v>1695</v>
      </c>
      <c r="C84" s="429">
        <v>5.39</v>
      </c>
      <c r="D84" s="447"/>
      <c r="E84" s="429"/>
      <c r="F84" s="440"/>
      <c r="G84" s="429">
        <v>5.39</v>
      </c>
      <c r="H84" s="430" t="s">
        <v>1696</v>
      </c>
      <c r="I84" s="302">
        <f>J84+K84+L84+M84</f>
        <v>0.3</v>
      </c>
      <c r="J84" s="302"/>
      <c r="K84" s="302">
        <v>0.3</v>
      </c>
      <c r="L84" s="302"/>
      <c r="M84" s="302"/>
      <c r="N84" s="73"/>
      <c r="O84" s="52" t="s">
        <v>475</v>
      </c>
      <c r="P84" s="125"/>
    </row>
    <row r="85" spans="1:16" ht="25.5">
      <c r="A85" s="416">
        <v>3</v>
      </c>
      <c r="B85" s="439" t="s">
        <v>1697</v>
      </c>
      <c r="C85" s="64">
        <v>0.73</v>
      </c>
      <c r="D85" s="64"/>
      <c r="E85" s="64"/>
      <c r="F85" s="64"/>
      <c r="G85" s="64">
        <v>0.73</v>
      </c>
      <c r="H85" s="430" t="s">
        <v>1698</v>
      </c>
      <c r="I85" s="302">
        <f>J85+K85+L85+M85</f>
        <v>0.4</v>
      </c>
      <c r="J85" s="302"/>
      <c r="K85" s="302"/>
      <c r="L85" s="302">
        <v>0.4</v>
      </c>
      <c r="M85" s="302"/>
      <c r="N85" s="73"/>
      <c r="O85" s="52" t="s">
        <v>475</v>
      </c>
      <c r="P85" s="125"/>
    </row>
    <row r="86" spans="1:16" ht="45.75" customHeight="1">
      <c r="A86" s="416">
        <v>4</v>
      </c>
      <c r="B86" s="441" t="s">
        <v>1699</v>
      </c>
      <c r="C86" s="53">
        <f>D86+G86</f>
        <v>0.73</v>
      </c>
      <c r="D86" s="53">
        <v>0.09</v>
      </c>
      <c r="E86" s="53"/>
      <c r="F86" s="53"/>
      <c r="G86" s="53">
        <v>0.64</v>
      </c>
      <c r="H86" s="418" t="s">
        <v>1700</v>
      </c>
      <c r="I86" s="419">
        <f>J86+K86+L86+M86+N86</f>
        <v>0.3</v>
      </c>
      <c r="J86" s="419"/>
      <c r="K86" s="419"/>
      <c r="L86" s="419"/>
      <c r="M86" s="419">
        <v>0.3</v>
      </c>
      <c r="N86" s="73"/>
      <c r="O86" s="52" t="s">
        <v>475</v>
      </c>
      <c r="P86" s="125"/>
    </row>
    <row r="87" spans="1:16" ht="38.25">
      <c r="A87" s="416">
        <v>5</v>
      </c>
      <c r="B87" s="441" t="s">
        <v>1701</v>
      </c>
      <c r="C87" s="53">
        <f>D87+G87</f>
        <v>2.92</v>
      </c>
      <c r="D87" s="53">
        <v>0.75</v>
      </c>
      <c r="E87" s="53"/>
      <c r="F87" s="53"/>
      <c r="G87" s="53">
        <v>2.17</v>
      </c>
      <c r="H87" s="418" t="s">
        <v>1702</v>
      </c>
      <c r="I87" s="419">
        <f>J87+K87+L87+M87+N87</f>
        <v>1.21</v>
      </c>
      <c r="J87" s="419"/>
      <c r="K87" s="419"/>
      <c r="L87" s="419"/>
      <c r="M87" s="419">
        <v>1.21</v>
      </c>
      <c r="N87" s="73"/>
      <c r="O87" s="52" t="s">
        <v>475</v>
      </c>
      <c r="P87" s="125"/>
    </row>
    <row r="88" spans="1:16" ht="25.5">
      <c r="A88" s="416">
        <v>6</v>
      </c>
      <c r="B88" s="441" t="s">
        <v>1703</v>
      </c>
      <c r="C88" s="53">
        <v>1.25</v>
      </c>
      <c r="D88" s="53">
        <v>1</v>
      </c>
      <c r="E88" s="53"/>
      <c r="F88" s="53"/>
      <c r="G88" s="53">
        <v>0.25</v>
      </c>
      <c r="H88" s="418" t="s">
        <v>1704</v>
      </c>
      <c r="I88" s="419">
        <f>J88+K88+L88+M88+N88</f>
        <v>0.56</v>
      </c>
      <c r="J88" s="419"/>
      <c r="K88" s="419"/>
      <c r="L88" s="419">
        <v>0.56</v>
      </c>
      <c r="M88" s="419"/>
      <c r="N88" s="73"/>
      <c r="O88" s="52" t="s">
        <v>475</v>
      </c>
      <c r="P88" s="125"/>
    </row>
    <row r="89" spans="1:16" ht="25.5">
      <c r="A89" s="416">
        <v>7</v>
      </c>
      <c r="B89" s="441" t="s">
        <v>1705</v>
      </c>
      <c r="C89" s="53">
        <v>0.6</v>
      </c>
      <c r="D89" s="53">
        <v>0.6</v>
      </c>
      <c r="E89" s="53"/>
      <c r="F89" s="53"/>
      <c r="G89" s="53"/>
      <c r="H89" s="418" t="s">
        <v>1706</v>
      </c>
      <c r="I89" s="419">
        <f>J89+K89+L89+M89+N89</f>
        <v>0.28</v>
      </c>
      <c r="J89" s="419"/>
      <c r="K89" s="419"/>
      <c r="L89" s="419"/>
      <c r="M89" s="419">
        <v>0.28</v>
      </c>
      <c r="N89" s="73"/>
      <c r="O89" s="52" t="s">
        <v>475</v>
      </c>
      <c r="P89" s="125"/>
    </row>
    <row r="90" spans="1:16" ht="12.75">
      <c r="A90" s="128" t="s">
        <v>186</v>
      </c>
      <c r="B90" s="433" t="s">
        <v>1707</v>
      </c>
      <c r="C90" s="123">
        <f>SUM(C91:C91)</f>
        <v>3.52</v>
      </c>
      <c r="D90" s="123">
        <f aca="true" t="shared" si="10" ref="D90:N90">SUM(D91:D91)</f>
        <v>2.52</v>
      </c>
      <c r="E90" s="123">
        <f t="shared" si="10"/>
        <v>0</v>
      </c>
      <c r="F90" s="123">
        <f t="shared" si="10"/>
        <v>0</v>
      </c>
      <c r="G90" s="123">
        <f t="shared" si="10"/>
        <v>1</v>
      </c>
      <c r="H90" s="246"/>
      <c r="I90" s="283">
        <f t="shared" si="10"/>
        <v>2.29</v>
      </c>
      <c r="J90" s="283">
        <f t="shared" si="10"/>
        <v>0</v>
      </c>
      <c r="K90" s="283">
        <f t="shared" si="10"/>
        <v>0</v>
      </c>
      <c r="L90" s="283">
        <f t="shared" si="10"/>
        <v>2.29</v>
      </c>
      <c r="M90" s="283">
        <f t="shared" si="10"/>
        <v>0</v>
      </c>
      <c r="N90" s="283">
        <f t="shared" si="10"/>
        <v>0</v>
      </c>
      <c r="O90" s="48"/>
      <c r="P90" s="128"/>
    </row>
    <row r="91" spans="1:16" ht="63.75">
      <c r="A91" s="416">
        <v>1</v>
      </c>
      <c r="B91" s="439" t="s">
        <v>1708</v>
      </c>
      <c r="C91" s="429">
        <v>3.52</v>
      </c>
      <c r="D91" s="446">
        <v>2.52</v>
      </c>
      <c r="E91" s="429"/>
      <c r="F91" s="446"/>
      <c r="G91" s="429">
        <f>C91-D91</f>
        <v>1</v>
      </c>
      <c r="H91" s="430" t="s">
        <v>1709</v>
      </c>
      <c r="I91" s="302">
        <f>J91+K91+L91+M91</f>
        <v>2.29</v>
      </c>
      <c r="J91" s="302"/>
      <c r="K91" s="302"/>
      <c r="L91" s="302">
        <v>2.29</v>
      </c>
      <c r="M91" s="302"/>
      <c r="N91" s="73"/>
      <c r="O91" s="52" t="s">
        <v>475</v>
      </c>
      <c r="P91" s="125"/>
    </row>
    <row r="92" spans="1:16" ht="27" customHeight="1">
      <c r="A92" s="425" t="s">
        <v>189</v>
      </c>
      <c r="B92" s="443" t="s">
        <v>1710</v>
      </c>
      <c r="C92" s="49">
        <f>SUM(C93:C94)</f>
        <v>0.9600000000000001</v>
      </c>
      <c r="D92" s="49">
        <f>SUM(D93:D94)</f>
        <v>0.14</v>
      </c>
      <c r="E92" s="49">
        <f>SUM(E93:E94)</f>
        <v>0</v>
      </c>
      <c r="F92" s="49">
        <f>SUM(F93:F94)</f>
        <v>0</v>
      </c>
      <c r="G92" s="49">
        <f>SUM(G93:G94)</f>
        <v>0.8200000000000001</v>
      </c>
      <c r="H92" s="333">
        <f aca="true" t="shared" si="11" ref="H92:N92">SUM(H93:H94)</f>
        <v>0</v>
      </c>
      <c r="I92" s="448">
        <f t="shared" si="11"/>
        <v>0.48000000000000004</v>
      </c>
      <c r="J92" s="448">
        <f t="shared" si="11"/>
        <v>0</v>
      </c>
      <c r="K92" s="448">
        <f t="shared" si="11"/>
        <v>0.2</v>
      </c>
      <c r="L92" s="448">
        <f t="shared" si="11"/>
        <v>0</v>
      </c>
      <c r="M92" s="448">
        <f t="shared" si="11"/>
        <v>0.28</v>
      </c>
      <c r="N92" s="448">
        <f t="shared" si="11"/>
        <v>0</v>
      </c>
      <c r="O92" s="52"/>
      <c r="P92" s="73"/>
    </row>
    <row r="93" spans="1:16" ht="38.25">
      <c r="A93" s="416">
        <v>1</v>
      </c>
      <c r="B93" s="439" t="s">
        <v>1711</v>
      </c>
      <c r="C93" s="429">
        <v>0.28</v>
      </c>
      <c r="D93" s="429"/>
      <c r="E93" s="429"/>
      <c r="F93" s="429"/>
      <c r="G93" s="429">
        <v>0.28</v>
      </c>
      <c r="H93" s="430" t="s">
        <v>1638</v>
      </c>
      <c r="I93" s="302">
        <f>J93+K93+L93+M93</f>
        <v>0.2</v>
      </c>
      <c r="J93" s="302"/>
      <c r="K93" s="302">
        <v>0.2</v>
      </c>
      <c r="L93" s="302"/>
      <c r="M93" s="302"/>
      <c r="N93" s="73"/>
      <c r="O93" s="52" t="s">
        <v>475</v>
      </c>
      <c r="P93" s="125"/>
    </row>
    <row r="94" spans="1:16" ht="25.5">
      <c r="A94" s="416">
        <v>2</v>
      </c>
      <c r="B94" s="441" t="s">
        <v>1712</v>
      </c>
      <c r="C94" s="53">
        <v>0.68</v>
      </c>
      <c r="D94" s="53">
        <v>0.14</v>
      </c>
      <c r="E94" s="53"/>
      <c r="F94" s="53"/>
      <c r="G94" s="53">
        <v>0.54</v>
      </c>
      <c r="H94" s="418" t="s">
        <v>1713</v>
      </c>
      <c r="I94" s="419">
        <f>J94+K94+L94+M94+N94</f>
        <v>0.28</v>
      </c>
      <c r="J94" s="419"/>
      <c r="K94" s="419"/>
      <c r="L94" s="419"/>
      <c r="M94" s="419">
        <v>0.28</v>
      </c>
      <c r="N94" s="73"/>
      <c r="O94" s="52" t="s">
        <v>475</v>
      </c>
      <c r="P94" s="125"/>
    </row>
    <row r="95" spans="1:16" ht="12.75">
      <c r="A95" s="425" t="s">
        <v>193</v>
      </c>
      <c r="B95" s="443" t="s">
        <v>562</v>
      </c>
      <c r="C95" s="49">
        <f>SUM(C96:C98)</f>
        <v>1.2400000000000002</v>
      </c>
      <c r="D95" s="49">
        <f aca="true" t="shared" si="12" ref="D95:N95">SUM(D96:D98)</f>
        <v>0.14</v>
      </c>
      <c r="E95" s="49">
        <f t="shared" si="12"/>
        <v>0</v>
      </c>
      <c r="F95" s="49">
        <f t="shared" si="12"/>
        <v>0</v>
      </c>
      <c r="G95" s="49">
        <f t="shared" si="12"/>
        <v>1.1</v>
      </c>
      <c r="H95" s="333"/>
      <c r="I95" s="448">
        <f t="shared" si="12"/>
        <v>0.46</v>
      </c>
      <c r="J95" s="448">
        <f t="shared" si="12"/>
        <v>0</v>
      </c>
      <c r="K95" s="448">
        <f t="shared" si="12"/>
        <v>0</v>
      </c>
      <c r="L95" s="448">
        <f t="shared" si="12"/>
        <v>0.02</v>
      </c>
      <c r="M95" s="448">
        <f t="shared" si="12"/>
        <v>0.44</v>
      </c>
      <c r="N95" s="448">
        <f t="shared" si="12"/>
        <v>0</v>
      </c>
      <c r="O95" s="52"/>
      <c r="P95" s="73"/>
    </row>
    <row r="96" spans="1:16" ht="73.5" customHeight="1">
      <c r="A96" s="51">
        <v>1</v>
      </c>
      <c r="B96" s="439" t="s">
        <v>1714</v>
      </c>
      <c r="C96" s="64">
        <v>0.06</v>
      </c>
      <c r="D96" s="64">
        <v>0.06</v>
      </c>
      <c r="E96" s="64"/>
      <c r="F96" s="64"/>
      <c r="G96" s="64"/>
      <c r="H96" s="430" t="s">
        <v>1715</v>
      </c>
      <c r="I96" s="302">
        <f>J96+K96+L96+M96</f>
        <v>0.01</v>
      </c>
      <c r="J96" s="302"/>
      <c r="K96" s="302"/>
      <c r="L96" s="302">
        <v>0.01</v>
      </c>
      <c r="M96" s="302"/>
      <c r="N96" s="73"/>
      <c r="O96" s="52" t="s">
        <v>475</v>
      </c>
      <c r="P96" s="125"/>
    </row>
    <row r="97" spans="1:16" ht="51">
      <c r="A97" s="51">
        <v>2</v>
      </c>
      <c r="B97" s="439" t="s">
        <v>1716</v>
      </c>
      <c r="C97" s="64">
        <v>0.08</v>
      </c>
      <c r="D97" s="64">
        <v>0.08</v>
      </c>
      <c r="E97" s="64"/>
      <c r="F97" s="64"/>
      <c r="G97" s="64"/>
      <c r="H97" s="430" t="s">
        <v>1717</v>
      </c>
      <c r="I97" s="302">
        <f>J97+K97+L97+M97</f>
        <v>0.01</v>
      </c>
      <c r="J97" s="302"/>
      <c r="K97" s="302"/>
      <c r="L97" s="302">
        <v>0.01</v>
      </c>
      <c r="M97" s="302"/>
      <c r="N97" s="73"/>
      <c r="O97" s="52" t="s">
        <v>475</v>
      </c>
      <c r="P97" s="125"/>
    </row>
    <row r="98" spans="1:16" ht="63.75">
      <c r="A98" s="416">
        <v>3</v>
      </c>
      <c r="B98" s="441" t="s">
        <v>1718</v>
      </c>
      <c r="C98" s="53">
        <v>1.1</v>
      </c>
      <c r="D98" s="53"/>
      <c r="E98" s="53"/>
      <c r="F98" s="53"/>
      <c r="G98" s="53">
        <v>1.1</v>
      </c>
      <c r="H98" s="418" t="s">
        <v>1719</v>
      </c>
      <c r="I98" s="419">
        <f>J98+K98+L98+M98+N98</f>
        <v>0.44</v>
      </c>
      <c r="J98" s="419"/>
      <c r="K98" s="419"/>
      <c r="L98" s="419"/>
      <c r="M98" s="419">
        <v>0.44</v>
      </c>
      <c r="N98" s="73"/>
      <c r="O98" s="52" t="s">
        <v>475</v>
      </c>
      <c r="P98" s="125"/>
    </row>
    <row r="99" spans="1:16" ht="12.75">
      <c r="A99" s="425" t="s">
        <v>240</v>
      </c>
      <c r="B99" s="443" t="s">
        <v>247</v>
      </c>
      <c r="C99" s="49">
        <f>C100</f>
        <v>0.15</v>
      </c>
      <c r="D99" s="49">
        <f aca="true" t="shared" si="13" ref="D99:N99">D100</f>
        <v>0.15</v>
      </c>
      <c r="E99" s="49">
        <f t="shared" si="13"/>
        <v>0</v>
      </c>
      <c r="F99" s="49">
        <f t="shared" si="13"/>
        <v>0</v>
      </c>
      <c r="G99" s="49">
        <f t="shared" si="13"/>
        <v>0</v>
      </c>
      <c r="H99" s="333"/>
      <c r="I99" s="448">
        <f t="shared" si="13"/>
        <v>0.07</v>
      </c>
      <c r="J99" s="448">
        <f t="shared" si="13"/>
        <v>0</v>
      </c>
      <c r="K99" s="448">
        <f t="shared" si="13"/>
        <v>0</v>
      </c>
      <c r="L99" s="448">
        <f t="shared" si="13"/>
        <v>0</v>
      </c>
      <c r="M99" s="448">
        <f t="shared" si="13"/>
        <v>0.07</v>
      </c>
      <c r="N99" s="448">
        <f t="shared" si="13"/>
        <v>0</v>
      </c>
      <c r="O99" s="48"/>
      <c r="P99" s="56"/>
    </row>
    <row r="100" spans="1:16" ht="38.25">
      <c r="A100" s="416">
        <v>1</v>
      </c>
      <c r="B100" s="441" t="s">
        <v>1720</v>
      </c>
      <c r="C100" s="53">
        <v>0.15</v>
      </c>
      <c r="D100" s="53">
        <v>0.15</v>
      </c>
      <c r="E100" s="53"/>
      <c r="F100" s="53"/>
      <c r="G100" s="53"/>
      <c r="H100" s="418" t="s">
        <v>1721</v>
      </c>
      <c r="I100" s="419">
        <f>J100+K100+L100+M100+N100</f>
        <v>0.07</v>
      </c>
      <c r="J100" s="419"/>
      <c r="K100" s="419"/>
      <c r="L100" s="419"/>
      <c r="M100" s="419">
        <v>0.07</v>
      </c>
      <c r="N100" s="73"/>
      <c r="O100" s="52" t="s">
        <v>475</v>
      </c>
      <c r="P100" s="125"/>
    </row>
    <row r="101" spans="1:16" ht="12.75">
      <c r="A101" s="425" t="s">
        <v>243</v>
      </c>
      <c r="B101" s="443" t="s">
        <v>1722</v>
      </c>
      <c r="C101" s="49">
        <f>SUM(C102:C108)</f>
        <v>11.5</v>
      </c>
      <c r="D101" s="49">
        <f aca="true" t="shared" si="14" ref="D101:N101">SUM(D102:D108)</f>
        <v>7.3</v>
      </c>
      <c r="E101" s="49">
        <f t="shared" si="14"/>
        <v>0</v>
      </c>
      <c r="F101" s="49">
        <f t="shared" si="14"/>
        <v>0</v>
      </c>
      <c r="G101" s="49">
        <f t="shared" si="14"/>
        <v>4.2</v>
      </c>
      <c r="H101" s="333"/>
      <c r="I101" s="448">
        <f t="shared" si="14"/>
        <v>5.14</v>
      </c>
      <c r="J101" s="448">
        <f t="shared" si="14"/>
        <v>0</v>
      </c>
      <c r="K101" s="448">
        <f t="shared" si="14"/>
        <v>1.07</v>
      </c>
      <c r="L101" s="448">
        <f t="shared" si="14"/>
        <v>3.85</v>
      </c>
      <c r="M101" s="448">
        <f t="shared" si="14"/>
        <v>0.22</v>
      </c>
      <c r="N101" s="448">
        <f t="shared" si="14"/>
        <v>0</v>
      </c>
      <c r="O101" s="52"/>
      <c r="P101" s="73"/>
    </row>
    <row r="102" spans="1:16" ht="25.5">
      <c r="A102" s="416">
        <v>1</v>
      </c>
      <c r="B102" s="439" t="s">
        <v>1723</v>
      </c>
      <c r="C102" s="429">
        <v>1</v>
      </c>
      <c r="D102" s="437"/>
      <c r="E102" s="429"/>
      <c r="F102" s="437"/>
      <c r="G102" s="437">
        <v>1</v>
      </c>
      <c r="H102" s="430" t="s">
        <v>1724</v>
      </c>
      <c r="I102" s="302">
        <f aca="true" t="shared" si="15" ref="I102:I107">J102+K102+L102+M102</f>
        <v>0.43</v>
      </c>
      <c r="J102" s="302"/>
      <c r="K102" s="302">
        <v>0.43</v>
      </c>
      <c r="L102" s="302"/>
      <c r="M102" s="302"/>
      <c r="N102" s="73"/>
      <c r="O102" s="52" t="s">
        <v>475</v>
      </c>
      <c r="P102" s="125"/>
    </row>
    <row r="103" spans="1:16" ht="47.25" customHeight="1">
      <c r="A103" s="416">
        <v>2</v>
      </c>
      <c r="B103" s="439" t="s">
        <v>1725</v>
      </c>
      <c r="C103" s="429">
        <v>2.5</v>
      </c>
      <c r="D103" s="429">
        <v>2.5</v>
      </c>
      <c r="E103" s="429"/>
      <c r="F103" s="429"/>
      <c r="G103" s="429"/>
      <c r="H103" s="430" t="s">
        <v>1726</v>
      </c>
      <c r="I103" s="302">
        <f t="shared" si="15"/>
        <v>1</v>
      </c>
      <c r="J103" s="302"/>
      <c r="K103" s="302"/>
      <c r="L103" s="302">
        <v>1</v>
      </c>
      <c r="M103" s="302"/>
      <c r="N103" s="73"/>
      <c r="O103" s="52" t="s">
        <v>475</v>
      </c>
      <c r="P103" s="125"/>
    </row>
    <row r="104" spans="1:16" ht="38.25">
      <c r="A104" s="416">
        <v>3</v>
      </c>
      <c r="B104" s="439" t="s">
        <v>1727</v>
      </c>
      <c r="C104" s="429">
        <v>1.5</v>
      </c>
      <c r="D104" s="437">
        <v>1.5</v>
      </c>
      <c r="E104" s="429"/>
      <c r="F104" s="437"/>
      <c r="G104" s="437"/>
      <c r="H104" s="430" t="s">
        <v>1653</v>
      </c>
      <c r="I104" s="302">
        <f t="shared" si="15"/>
        <v>0.64</v>
      </c>
      <c r="J104" s="302"/>
      <c r="K104" s="302">
        <v>0.64</v>
      </c>
      <c r="L104" s="302"/>
      <c r="M104" s="302"/>
      <c r="N104" s="73"/>
      <c r="O104" s="52" t="s">
        <v>475</v>
      </c>
      <c r="P104" s="125"/>
    </row>
    <row r="105" spans="1:16" ht="38.25">
      <c r="A105" s="416">
        <v>4</v>
      </c>
      <c r="B105" s="439" t="s">
        <v>1728</v>
      </c>
      <c r="C105" s="429">
        <v>3</v>
      </c>
      <c r="D105" s="429">
        <v>2</v>
      </c>
      <c r="E105" s="429"/>
      <c r="F105" s="429"/>
      <c r="G105" s="429">
        <v>1</v>
      </c>
      <c r="H105" s="430" t="s">
        <v>1729</v>
      </c>
      <c r="I105" s="302">
        <f t="shared" si="15"/>
        <v>1</v>
      </c>
      <c r="J105" s="302"/>
      <c r="K105" s="302"/>
      <c r="L105" s="302">
        <v>1</v>
      </c>
      <c r="M105" s="302"/>
      <c r="N105" s="73"/>
      <c r="O105" s="52" t="s">
        <v>475</v>
      </c>
      <c r="P105" s="125"/>
    </row>
    <row r="106" spans="1:16" ht="25.5">
      <c r="A106" s="416">
        <v>5</v>
      </c>
      <c r="B106" s="439" t="s">
        <v>1730</v>
      </c>
      <c r="C106" s="64">
        <v>1</v>
      </c>
      <c r="D106" s="64">
        <v>1</v>
      </c>
      <c r="E106" s="64"/>
      <c r="F106" s="64"/>
      <c r="G106" s="64"/>
      <c r="H106" s="430" t="s">
        <v>1622</v>
      </c>
      <c r="I106" s="302">
        <f t="shared" si="15"/>
        <v>1</v>
      </c>
      <c r="J106" s="302"/>
      <c r="K106" s="302"/>
      <c r="L106" s="302">
        <v>1</v>
      </c>
      <c r="M106" s="302"/>
      <c r="N106" s="73"/>
      <c r="O106" s="52" t="s">
        <v>475</v>
      </c>
      <c r="P106" s="125"/>
    </row>
    <row r="107" spans="1:16" ht="42.75" customHeight="1">
      <c r="A107" s="416">
        <v>6</v>
      </c>
      <c r="B107" s="439" t="s">
        <v>1731</v>
      </c>
      <c r="C107" s="64">
        <v>2</v>
      </c>
      <c r="D107" s="64"/>
      <c r="E107" s="64"/>
      <c r="F107" s="64"/>
      <c r="G107" s="64">
        <v>2</v>
      </c>
      <c r="H107" s="430" t="s">
        <v>1732</v>
      </c>
      <c r="I107" s="302">
        <f t="shared" si="15"/>
        <v>0.85</v>
      </c>
      <c r="J107" s="302"/>
      <c r="K107" s="302"/>
      <c r="L107" s="302">
        <v>0.85</v>
      </c>
      <c r="M107" s="302"/>
      <c r="N107" s="73"/>
      <c r="O107" s="52" t="s">
        <v>475</v>
      </c>
      <c r="P107" s="125"/>
    </row>
    <row r="108" spans="1:16" ht="38.25">
      <c r="A108" s="416">
        <v>7</v>
      </c>
      <c r="B108" s="441" t="s">
        <v>1733</v>
      </c>
      <c r="C108" s="53">
        <f>D108+G108</f>
        <v>0.5</v>
      </c>
      <c r="D108" s="53">
        <v>0.3</v>
      </c>
      <c r="E108" s="53"/>
      <c r="F108" s="53"/>
      <c r="G108" s="53">
        <v>0.2</v>
      </c>
      <c r="H108" s="418" t="s">
        <v>1734</v>
      </c>
      <c r="I108" s="419">
        <f>J108+K108+L108+M108+N108</f>
        <v>0.22</v>
      </c>
      <c r="J108" s="419"/>
      <c r="K108" s="419"/>
      <c r="L108" s="419"/>
      <c r="M108" s="419">
        <v>0.22</v>
      </c>
      <c r="N108" s="73"/>
      <c r="O108" s="52" t="s">
        <v>475</v>
      </c>
      <c r="P108" s="125"/>
    </row>
    <row r="109" spans="1:16" ht="12.75">
      <c r="A109" s="128" t="s">
        <v>246</v>
      </c>
      <c r="B109" s="433" t="s">
        <v>273</v>
      </c>
      <c r="C109" s="123">
        <f>SUM(C110:C111)</f>
        <v>3.25</v>
      </c>
      <c r="D109" s="123">
        <f aca="true" t="shared" si="16" ref="D109:N109">SUM(D110:D111)</f>
        <v>3</v>
      </c>
      <c r="E109" s="123">
        <f t="shared" si="16"/>
        <v>0</v>
      </c>
      <c r="F109" s="123">
        <f t="shared" si="16"/>
        <v>0</v>
      </c>
      <c r="G109" s="123">
        <f t="shared" si="16"/>
        <v>0.25</v>
      </c>
      <c r="H109" s="246"/>
      <c r="I109" s="283">
        <f t="shared" si="16"/>
        <v>1.37</v>
      </c>
      <c r="J109" s="283">
        <f t="shared" si="16"/>
        <v>0</v>
      </c>
      <c r="K109" s="283">
        <f t="shared" si="16"/>
        <v>0.12</v>
      </c>
      <c r="L109" s="283">
        <f t="shared" si="16"/>
        <v>0</v>
      </c>
      <c r="M109" s="283">
        <f t="shared" si="16"/>
        <v>0</v>
      </c>
      <c r="N109" s="283">
        <f t="shared" si="16"/>
        <v>1.25</v>
      </c>
      <c r="O109" s="52"/>
      <c r="P109" s="73"/>
    </row>
    <row r="110" spans="1:16" ht="47.25" customHeight="1">
      <c r="A110" s="416">
        <v>1</v>
      </c>
      <c r="B110" s="439" t="s">
        <v>1735</v>
      </c>
      <c r="C110" s="429">
        <v>0.25</v>
      </c>
      <c r="D110" s="429"/>
      <c r="E110" s="429"/>
      <c r="F110" s="429"/>
      <c r="G110" s="429">
        <v>0.25</v>
      </c>
      <c r="H110" s="430" t="s">
        <v>1736</v>
      </c>
      <c r="I110" s="302">
        <f>J110+K110+L110+M110</f>
        <v>0.12</v>
      </c>
      <c r="J110" s="302"/>
      <c r="K110" s="302">
        <v>0.12</v>
      </c>
      <c r="L110" s="302"/>
      <c r="M110" s="302"/>
      <c r="N110" s="73"/>
      <c r="O110" s="52" t="s">
        <v>475</v>
      </c>
      <c r="P110" s="125"/>
    </row>
    <row r="111" spans="1:16" ht="38.25">
      <c r="A111" s="125">
        <v>2</v>
      </c>
      <c r="B111" s="73" t="s">
        <v>1737</v>
      </c>
      <c r="C111" s="64">
        <v>3</v>
      </c>
      <c r="D111" s="64">
        <v>3</v>
      </c>
      <c r="E111" s="53"/>
      <c r="F111" s="53"/>
      <c r="G111" s="53"/>
      <c r="H111" s="52" t="s">
        <v>1738</v>
      </c>
      <c r="I111" s="419">
        <v>1.25</v>
      </c>
      <c r="J111" s="419"/>
      <c r="K111" s="419"/>
      <c r="L111" s="419"/>
      <c r="M111" s="419"/>
      <c r="N111" s="419">
        <v>1.25</v>
      </c>
      <c r="O111" s="52" t="s">
        <v>475</v>
      </c>
      <c r="P111" s="125"/>
    </row>
    <row r="112" spans="1:16" ht="25.5">
      <c r="A112" s="128" t="s">
        <v>249</v>
      </c>
      <c r="B112" s="433" t="s">
        <v>1739</v>
      </c>
      <c r="C112" s="123">
        <f>SUM(C113:C113)</f>
        <v>0.8</v>
      </c>
      <c r="D112" s="123">
        <f aca="true" t="shared" si="17" ref="D112:N112">SUM(D113:D113)</f>
        <v>0.7</v>
      </c>
      <c r="E112" s="123">
        <f t="shared" si="17"/>
        <v>0</v>
      </c>
      <c r="F112" s="123">
        <f t="shared" si="17"/>
        <v>0</v>
      </c>
      <c r="G112" s="123">
        <f t="shared" si="17"/>
        <v>0.1</v>
      </c>
      <c r="H112" s="246"/>
      <c r="I112" s="283">
        <f t="shared" si="17"/>
        <v>0.3</v>
      </c>
      <c r="J112" s="283">
        <f t="shared" si="17"/>
        <v>0</v>
      </c>
      <c r="K112" s="283">
        <f t="shared" si="17"/>
        <v>0</v>
      </c>
      <c r="L112" s="283">
        <f t="shared" si="17"/>
        <v>0.3</v>
      </c>
      <c r="M112" s="283">
        <f t="shared" si="17"/>
        <v>0</v>
      </c>
      <c r="N112" s="283">
        <f t="shared" si="17"/>
        <v>0</v>
      </c>
      <c r="O112" s="48"/>
      <c r="P112" s="128"/>
    </row>
    <row r="113" spans="1:16" ht="38.25">
      <c r="A113" s="416">
        <v>1</v>
      </c>
      <c r="B113" s="439" t="s">
        <v>1740</v>
      </c>
      <c r="C113" s="64">
        <v>0.8</v>
      </c>
      <c r="D113" s="64">
        <v>0.7</v>
      </c>
      <c r="E113" s="64"/>
      <c r="F113" s="64"/>
      <c r="G113" s="64">
        <v>0.1</v>
      </c>
      <c r="H113" s="430" t="s">
        <v>1626</v>
      </c>
      <c r="I113" s="302">
        <f>J113+K113+L113+M113</f>
        <v>0.3</v>
      </c>
      <c r="J113" s="302"/>
      <c r="K113" s="302"/>
      <c r="L113" s="302">
        <v>0.3</v>
      </c>
      <c r="M113" s="302"/>
      <c r="N113" s="73"/>
      <c r="O113" s="52" t="s">
        <v>475</v>
      </c>
      <c r="P113" s="125"/>
    </row>
    <row r="114" spans="1:16" ht="12.75">
      <c r="A114" s="128" t="s">
        <v>945</v>
      </c>
      <c r="B114" s="433" t="s">
        <v>1580</v>
      </c>
      <c r="C114" s="123">
        <f>C115+C116</f>
        <v>7.9</v>
      </c>
      <c r="D114" s="123">
        <f aca="true" t="shared" si="18" ref="D114:N114">D115+D116</f>
        <v>7.7</v>
      </c>
      <c r="E114" s="123">
        <f t="shared" si="18"/>
        <v>0</v>
      </c>
      <c r="F114" s="123">
        <f t="shared" si="18"/>
        <v>0</v>
      </c>
      <c r="G114" s="123">
        <f t="shared" si="18"/>
        <v>0.2</v>
      </c>
      <c r="H114" s="123"/>
      <c r="I114" s="123">
        <f t="shared" si="18"/>
        <v>4.15</v>
      </c>
      <c r="J114" s="123">
        <f t="shared" si="18"/>
        <v>0</v>
      </c>
      <c r="K114" s="123">
        <f t="shared" si="18"/>
        <v>0</v>
      </c>
      <c r="L114" s="123">
        <f t="shared" si="18"/>
        <v>0</v>
      </c>
      <c r="M114" s="123">
        <f t="shared" si="18"/>
        <v>0</v>
      </c>
      <c r="N114" s="123">
        <f t="shared" si="18"/>
        <v>4.15</v>
      </c>
      <c r="O114" s="52"/>
      <c r="P114" s="73"/>
    </row>
    <row r="115" spans="1:16" ht="25.5">
      <c r="A115" s="125">
        <v>1</v>
      </c>
      <c r="B115" s="73" t="s">
        <v>1741</v>
      </c>
      <c r="C115" s="64">
        <v>0.2</v>
      </c>
      <c r="D115" s="64"/>
      <c r="E115" s="53"/>
      <c r="F115" s="53"/>
      <c r="G115" s="53">
        <v>0.2</v>
      </c>
      <c r="H115" s="52" t="s">
        <v>1742</v>
      </c>
      <c r="I115" s="419">
        <v>1.15</v>
      </c>
      <c r="J115" s="419"/>
      <c r="K115" s="419"/>
      <c r="L115" s="419"/>
      <c r="M115" s="419"/>
      <c r="N115" s="419">
        <v>1.15</v>
      </c>
      <c r="O115" s="52" t="s">
        <v>475</v>
      </c>
      <c r="P115" s="125"/>
    </row>
    <row r="116" spans="1:16" s="424" customFormat="1" ht="25.5">
      <c r="A116" s="351">
        <v>2</v>
      </c>
      <c r="B116" s="422" t="s">
        <v>1581</v>
      </c>
      <c r="C116" s="352">
        <v>7.7</v>
      </c>
      <c r="D116" s="64">
        <v>7.7</v>
      </c>
      <c r="E116" s="64"/>
      <c r="F116" s="64"/>
      <c r="G116" s="64"/>
      <c r="H116" s="423" t="s">
        <v>1582</v>
      </c>
      <c r="I116" s="353">
        <v>3</v>
      </c>
      <c r="J116" s="356"/>
      <c r="K116" s="356"/>
      <c r="L116" s="356"/>
      <c r="M116" s="356"/>
      <c r="N116" s="339">
        <v>3</v>
      </c>
      <c r="O116" s="73" t="s">
        <v>475</v>
      </c>
      <c r="P116" s="73"/>
    </row>
    <row r="117" spans="1:16" ht="25.5">
      <c r="A117" s="128" t="s">
        <v>947</v>
      </c>
      <c r="B117" s="433" t="s">
        <v>1743</v>
      </c>
      <c r="C117" s="123">
        <f>C118</f>
        <v>1</v>
      </c>
      <c r="D117" s="123">
        <f aca="true" t="shared" si="19" ref="D117:N117">D118</f>
        <v>0</v>
      </c>
      <c r="E117" s="123">
        <f t="shared" si="19"/>
        <v>0</v>
      </c>
      <c r="F117" s="123">
        <f t="shared" si="19"/>
        <v>0</v>
      </c>
      <c r="G117" s="123">
        <f t="shared" si="19"/>
        <v>1</v>
      </c>
      <c r="H117" s="246"/>
      <c r="I117" s="283">
        <f t="shared" si="19"/>
        <v>0.43</v>
      </c>
      <c r="J117" s="283">
        <f t="shared" si="19"/>
        <v>0</v>
      </c>
      <c r="K117" s="283">
        <f t="shared" si="19"/>
        <v>0</v>
      </c>
      <c r="L117" s="283">
        <f t="shared" si="19"/>
        <v>0.43</v>
      </c>
      <c r="M117" s="283">
        <f t="shared" si="19"/>
        <v>0</v>
      </c>
      <c r="N117" s="283">
        <f t="shared" si="19"/>
        <v>0</v>
      </c>
      <c r="O117" s="48"/>
      <c r="P117" s="128"/>
    </row>
    <row r="118" spans="1:16" ht="25.5">
      <c r="A118" s="51">
        <v>1</v>
      </c>
      <c r="B118" s="439" t="s">
        <v>1744</v>
      </c>
      <c r="C118" s="64">
        <v>1</v>
      </c>
      <c r="D118" s="64"/>
      <c r="E118" s="64"/>
      <c r="F118" s="64"/>
      <c r="G118" s="64">
        <v>1</v>
      </c>
      <c r="H118" s="430" t="s">
        <v>1745</v>
      </c>
      <c r="I118" s="302">
        <f>J118+K118+L118+M118</f>
        <v>0.43</v>
      </c>
      <c r="J118" s="302"/>
      <c r="K118" s="302"/>
      <c r="L118" s="302">
        <v>0.43</v>
      </c>
      <c r="M118" s="302"/>
      <c r="N118" s="73"/>
      <c r="O118" s="52" t="s">
        <v>475</v>
      </c>
      <c r="P118" s="125"/>
    </row>
    <row r="119" spans="1:16" ht="25.5">
      <c r="A119" s="128" t="s">
        <v>950</v>
      </c>
      <c r="B119" s="433" t="s">
        <v>1145</v>
      </c>
      <c r="C119" s="123">
        <f>SUM(C120:C120)</f>
        <v>0.04</v>
      </c>
      <c r="D119" s="123">
        <f aca="true" t="shared" si="20" ref="D119:N119">SUM(D120:D120)</f>
        <v>0.04</v>
      </c>
      <c r="E119" s="123">
        <f t="shared" si="20"/>
        <v>0</v>
      </c>
      <c r="F119" s="123">
        <f t="shared" si="20"/>
        <v>0</v>
      </c>
      <c r="G119" s="123">
        <f t="shared" si="20"/>
        <v>0</v>
      </c>
      <c r="H119" s="246"/>
      <c r="I119" s="283">
        <f t="shared" si="20"/>
        <v>0.02</v>
      </c>
      <c r="J119" s="283">
        <f t="shared" si="20"/>
        <v>0</v>
      </c>
      <c r="K119" s="283">
        <f t="shared" si="20"/>
        <v>0.02</v>
      </c>
      <c r="L119" s="283">
        <f t="shared" si="20"/>
        <v>0</v>
      </c>
      <c r="M119" s="283">
        <f t="shared" si="20"/>
        <v>0</v>
      </c>
      <c r="N119" s="283">
        <f t="shared" si="20"/>
        <v>0</v>
      </c>
      <c r="O119" s="48"/>
      <c r="P119" s="128"/>
    </row>
    <row r="120" spans="1:16" ht="38.25">
      <c r="A120" s="416">
        <v>1</v>
      </c>
      <c r="B120" s="439" t="s">
        <v>1746</v>
      </c>
      <c r="C120" s="429">
        <v>0.04</v>
      </c>
      <c r="D120" s="429">
        <v>0.04</v>
      </c>
      <c r="E120" s="429"/>
      <c r="F120" s="429"/>
      <c r="G120" s="429"/>
      <c r="H120" s="430" t="s">
        <v>1747</v>
      </c>
      <c r="I120" s="302">
        <f>J120+K120+L120+M120</f>
        <v>0.02</v>
      </c>
      <c r="J120" s="302"/>
      <c r="K120" s="302">
        <v>0.02</v>
      </c>
      <c r="L120" s="302"/>
      <c r="M120" s="302"/>
      <c r="N120" s="73"/>
      <c r="O120" s="52" t="s">
        <v>475</v>
      </c>
      <c r="P120" s="125"/>
    </row>
    <row r="121" spans="1:16" s="27" customFormat="1" ht="12.75">
      <c r="A121" s="425" t="s">
        <v>957</v>
      </c>
      <c r="B121" s="426" t="s">
        <v>131</v>
      </c>
      <c r="C121" s="427">
        <f>C122</f>
        <v>0.15</v>
      </c>
      <c r="D121" s="427">
        <f aca="true" t="shared" si="21" ref="D121:N121">D122</f>
        <v>0</v>
      </c>
      <c r="E121" s="427">
        <f t="shared" si="21"/>
        <v>0</v>
      </c>
      <c r="F121" s="427">
        <f t="shared" si="21"/>
        <v>0</v>
      </c>
      <c r="G121" s="427">
        <f t="shared" si="21"/>
        <v>0.15</v>
      </c>
      <c r="H121" s="427"/>
      <c r="I121" s="427">
        <f t="shared" si="21"/>
        <v>0.09</v>
      </c>
      <c r="J121" s="427">
        <f t="shared" si="21"/>
        <v>0</v>
      </c>
      <c r="K121" s="427">
        <f t="shared" si="21"/>
        <v>0.03</v>
      </c>
      <c r="L121" s="427">
        <f t="shared" si="21"/>
        <v>0.06</v>
      </c>
      <c r="M121" s="427">
        <f t="shared" si="21"/>
        <v>0</v>
      </c>
      <c r="N121" s="427">
        <f t="shared" si="21"/>
        <v>0</v>
      </c>
      <c r="O121" s="48"/>
      <c r="P121" s="128"/>
    </row>
    <row r="122" spans="1:16" ht="25.5">
      <c r="A122" s="416">
        <v>1</v>
      </c>
      <c r="B122" s="428" t="s">
        <v>1772</v>
      </c>
      <c r="C122" s="429">
        <f>SUM(D122:G122)</f>
        <v>0.15</v>
      </c>
      <c r="D122" s="429"/>
      <c r="E122" s="429"/>
      <c r="F122" s="429"/>
      <c r="G122" s="429">
        <v>0.15</v>
      </c>
      <c r="H122" s="430" t="s">
        <v>1773</v>
      </c>
      <c r="I122" s="302">
        <f>SUM(J122:N122)</f>
        <v>0.09</v>
      </c>
      <c r="J122" s="302"/>
      <c r="K122" s="302">
        <v>0.03</v>
      </c>
      <c r="L122" s="302">
        <v>0.06</v>
      </c>
      <c r="M122" s="302"/>
      <c r="N122" s="73"/>
      <c r="O122" s="52" t="s">
        <v>475</v>
      </c>
      <c r="P122" s="125"/>
    </row>
    <row r="123" spans="1:16" ht="12.75">
      <c r="A123" s="128">
        <v>87</v>
      </c>
      <c r="B123" s="431" t="s">
        <v>1775</v>
      </c>
      <c r="C123" s="123">
        <f>C20+C72+C75+C78+C82+C90+C92+C95+C99+C101+C109+C112+C114+C117+C119+C121</f>
        <v>80.35400000000001</v>
      </c>
      <c r="D123" s="123">
        <f aca="true" t="shared" si="22" ref="D123:N123">D20+D72+D75+D78+D82+D90+D92+D95+D99+D101+D109+D112+D114+D117+D119+D121</f>
        <v>50.88000000000001</v>
      </c>
      <c r="E123" s="123">
        <f t="shared" si="22"/>
        <v>0</v>
      </c>
      <c r="F123" s="123">
        <f t="shared" si="22"/>
        <v>0</v>
      </c>
      <c r="G123" s="123">
        <f t="shared" si="22"/>
        <v>29.474</v>
      </c>
      <c r="H123" s="123"/>
      <c r="I123" s="123">
        <f t="shared" si="22"/>
        <v>38.67100000000001</v>
      </c>
      <c r="J123" s="123">
        <f t="shared" si="22"/>
        <v>0.341</v>
      </c>
      <c r="K123" s="123">
        <f t="shared" si="22"/>
        <v>2.06</v>
      </c>
      <c r="L123" s="123">
        <f t="shared" si="22"/>
        <v>17.650000000000002</v>
      </c>
      <c r="M123" s="123">
        <f t="shared" si="22"/>
        <v>8.3</v>
      </c>
      <c r="N123" s="123">
        <f t="shared" si="22"/>
        <v>10.32</v>
      </c>
      <c r="O123" s="124"/>
      <c r="P123" s="246"/>
    </row>
    <row r="124" spans="1:16" ht="12.75">
      <c r="A124" s="128">
        <f>A123+A18</f>
        <v>90</v>
      </c>
      <c r="B124" s="431" t="s">
        <v>1774</v>
      </c>
      <c r="C124" s="123">
        <f>C123+C18</f>
        <v>86.48400000000001</v>
      </c>
      <c r="D124" s="123">
        <f>D123+D18</f>
        <v>56.98000000000001</v>
      </c>
      <c r="E124" s="123">
        <f>E123+E18</f>
        <v>0</v>
      </c>
      <c r="F124" s="123">
        <f>F123+F18</f>
        <v>0</v>
      </c>
      <c r="G124" s="123">
        <f>G123+G18</f>
        <v>29.504</v>
      </c>
      <c r="H124" s="246"/>
      <c r="I124" s="283">
        <f aca="true" t="shared" si="23" ref="I124:N124">I123+I18</f>
        <v>41.571000000000005</v>
      </c>
      <c r="J124" s="283">
        <f t="shared" si="23"/>
        <v>0.341</v>
      </c>
      <c r="K124" s="283">
        <f t="shared" si="23"/>
        <v>2.06</v>
      </c>
      <c r="L124" s="283">
        <f t="shared" si="23"/>
        <v>17.650000000000002</v>
      </c>
      <c r="M124" s="283">
        <f t="shared" si="23"/>
        <v>8.600000000000001</v>
      </c>
      <c r="N124" s="283">
        <f t="shared" si="23"/>
        <v>12.92</v>
      </c>
      <c r="O124" s="52"/>
      <c r="P124" s="73"/>
    </row>
    <row r="125" ht="12.75">
      <c r="B125" s="450"/>
    </row>
    <row r="126" spans="2:16" s="5" customFormat="1" ht="15.75">
      <c r="B126" s="119"/>
      <c r="I126" s="529" t="s">
        <v>77</v>
      </c>
      <c r="J126" s="529"/>
      <c r="K126" s="529"/>
      <c r="L126" s="529"/>
      <c r="M126" s="529"/>
      <c r="N126" s="529"/>
      <c r="O126" s="529"/>
      <c r="P126" s="296"/>
    </row>
  </sheetData>
  <sheetProtection/>
  <mergeCells count="22">
    <mergeCell ref="I126:O126"/>
    <mergeCell ref="O8:O9"/>
    <mergeCell ref="D8:G8"/>
    <mergeCell ref="C8:C9"/>
    <mergeCell ref="A8:A9"/>
    <mergeCell ref="H8:H9"/>
    <mergeCell ref="B8:B9"/>
    <mergeCell ref="A19:P19"/>
    <mergeCell ref="P8:P9"/>
    <mergeCell ref="A11:P11"/>
    <mergeCell ref="A1:E1"/>
    <mergeCell ref="F1:O1"/>
    <mergeCell ref="A2:E2"/>
    <mergeCell ref="F2:O2"/>
    <mergeCell ref="A3:E3"/>
    <mergeCell ref="F3:O3"/>
    <mergeCell ref="A4:O4"/>
    <mergeCell ref="A5:O5"/>
    <mergeCell ref="A6:O6"/>
    <mergeCell ref="A7:O7"/>
    <mergeCell ref="J8:N8"/>
    <mergeCell ref="I8:I9"/>
  </mergeCells>
  <conditionalFormatting sqref="B13 B17 B15">
    <cfRule type="cellIs" priority="8" dxfId="11" operator="equal" stopIfTrue="1">
      <formula>0</formula>
    </cfRule>
    <cfRule type="cellIs" priority="9" dxfId="12" operator="equal" stopIfTrue="1">
      <formula>0</formula>
    </cfRule>
    <cfRule type="cellIs" priority="10" dxfId="11" operator="equal" stopIfTrue="1">
      <formula>0</formula>
    </cfRule>
  </conditionalFormatting>
  <conditionalFormatting sqref="B15">
    <cfRule type="duplicateValues" priority="7" dxfId="13">
      <formula>AND(COUNTIF($B$15:$B$15,B15)&gt;1,NOT(ISBLANK(B15)))</formula>
    </cfRule>
  </conditionalFormatting>
  <conditionalFormatting sqref="B116">
    <cfRule type="cellIs" priority="1" dxfId="11" operator="equal" stopIfTrue="1">
      <formula>0</formula>
    </cfRule>
    <cfRule type="cellIs" priority="2" dxfId="12" operator="equal" stopIfTrue="1">
      <formula>0</formula>
    </cfRule>
    <cfRule type="cellIs" priority="3" dxfId="11" operator="equal" stopIfTrue="1">
      <formula>0</formula>
    </cfRule>
  </conditionalFormatting>
  <printOptions horizontalCentered="1"/>
  <pageMargins left="0.34" right="0.393700787401575" top="0.67"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12.xml><?xml version="1.0" encoding="utf-8"?>
<worksheet xmlns="http://schemas.openxmlformats.org/spreadsheetml/2006/main" xmlns:r="http://schemas.openxmlformats.org/officeDocument/2006/relationships">
  <sheetPr>
    <tabColor rgb="FFFFFF00"/>
  </sheetPr>
  <dimension ref="A1:P117"/>
  <sheetViews>
    <sheetView showZeros="0" zoomScalePageLayoutView="0" workbookViewId="0" topLeftCell="A1">
      <pane ySplit="9" topLeftCell="A10" activePane="bottomLeft" state="frozen"/>
      <selection pane="topLeft" activeCell="A1" sqref="A1"/>
      <selection pane="bottomLeft" activeCell="A7" sqref="A7:P7"/>
    </sheetView>
  </sheetViews>
  <sheetFormatPr defaultColWidth="6.75390625" defaultRowHeight="15.75"/>
  <cols>
    <col min="1" max="1" width="4.25390625" style="5" customWidth="1"/>
    <col min="2" max="2" width="19.50390625" style="119" customWidth="1"/>
    <col min="3" max="3" width="6.75390625" style="5" customWidth="1"/>
    <col min="4" max="4" width="5.25390625" style="5" customWidth="1"/>
    <col min="5" max="6" width="4.75390625" style="5" customWidth="1"/>
    <col min="7" max="7" width="6.25390625" style="5" customWidth="1"/>
    <col min="8" max="8" width="12.25390625" style="5" customWidth="1"/>
    <col min="9" max="9" width="8.00390625" style="5" customWidth="1"/>
    <col min="10" max="10" width="5.75390625" style="5" customWidth="1"/>
    <col min="11" max="11" width="5.25390625" style="5" customWidth="1"/>
    <col min="12" max="12" width="6.25390625" style="5" customWidth="1"/>
    <col min="13" max="13" width="5.75390625" style="5" customWidth="1"/>
    <col min="14" max="14" width="6.75390625" style="5" customWidth="1"/>
    <col min="15" max="15" width="25.25390625" style="119" customWidth="1"/>
    <col min="16" max="16" width="7.25390625" style="5" customWidth="1"/>
    <col min="17" max="16384" width="6.75390625" style="5" customWidth="1"/>
  </cols>
  <sheetData>
    <row r="1" spans="1:16" s="23" customFormat="1" ht="15.75">
      <c r="A1" s="503" t="s">
        <v>76</v>
      </c>
      <c r="B1" s="503"/>
      <c r="C1" s="503"/>
      <c r="D1" s="503"/>
      <c r="E1" s="503"/>
      <c r="F1" s="504" t="s">
        <v>23</v>
      </c>
      <c r="G1" s="504"/>
      <c r="H1" s="504"/>
      <c r="I1" s="504"/>
      <c r="J1" s="504"/>
      <c r="K1" s="504"/>
      <c r="L1" s="504"/>
      <c r="M1" s="504"/>
      <c r="N1" s="504"/>
      <c r="O1" s="504"/>
      <c r="P1" s="504"/>
    </row>
    <row r="2" spans="1:16" s="23" customFormat="1" ht="15.75">
      <c r="A2" s="504" t="s">
        <v>75</v>
      </c>
      <c r="B2" s="504"/>
      <c r="C2" s="504"/>
      <c r="D2" s="504"/>
      <c r="E2" s="504"/>
      <c r="F2" s="504" t="s">
        <v>24</v>
      </c>
      <c r="G2" s="504"/>
      <c r="H2" s="504"/>
      <c r="I2" s="504"/>
      <c r="J2" s="504"/>
      <c r="K2" s="504"/>
      <c r="L2" s="504"/>
      <c r="M2" s="504"/>
      <c r="N2" s="504"/>
      <c r="O2" s="504"/>
      <c r="P2" s="504"/>
    </row>
    <row r="3" spans="1:16" s="23" customFormat="1" ht="15.75">
      <c r="A3" s="519"/>
      <c r="B3" s="519"/>
      <c r="C3" s="519"/>
      <c r="D3" s="519"/>
      <c r="E3" s="519"/>
      <c r="F3" s="519"/>
      <c r="G3" s="519"/>
      <c r="H3" s="519"/>
      <c r="I3" s="519"/>
      <c r="J3" s="519"/>
      <c r="K3" s="519"/>
      <c r="L3" s="519"/>
      <c r="M3" s="519"/>
      <c r="N3" s="519"/>
      <c r="O3" s="519"/>
      <c r="P3" s="519"/>
    </row>
    <row r="4" spans="1:16" s="22" customFormat="1" ht="15.75">
      <c r="A4" s="506" t="s">
        <v>612</v>
      </c>
      <c r="B4" s="506"/>
      <c r="C4" s="506"/>
      <c r="D4" s="506"/>
      <c r="E4" s="506"/>
      <c r="F4" s="506"/>
      <c r="G4" s="506"/>
      <c r="H4" s="506"/>
      <c r="I4" s="506"/>
      <c r="J4" s="506"/>
      <c r="K4" s="506"/>
      <c r="L4" s="506"/>
      <c r="M4" s="506"/>
      <c r="N4" s="506"/>
      <c r="O4" s="506"/>
      <c r="P4" s="506"/>
    </row>
    <row r="5" spans="1:16" s="22" customFormat="1" ht="15.75">
      <c r="A5" s="506" t="s">
        <v>613</v>
      </c>
      <c r="B5" s="506"/>
      <c r="C5" s="506"/>
      <c r="D5" s="506"/>
      <c r="E5" s="506"/>
      <c r="F5" s="506"/>
      <c r="G5" s="506"/>
      <c r="H5" s="506"/>
      <c r="I5" s="506"/>
      <c r="J5" s="506"/>
      <c r="K5" s="506"/>
      <c r="L5" s="506"/>
      <c r="M5" s="506"/>
      <c r="N5" s="506"/>
      <c r="O5" s="506"/>
      <c r="P5" s="506"/>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9.5" customHeight="1">
      <c r="A7" s="520"/>
      <c r="B7" s="520"/>
      <c r="C7" s="520"/>
      <c r="D7" s="520"/>
      <c r="E7" s="520"/>
      <c r="F7" s="520"/>
      <c r="G7" s="520"/>
      <c r="H7" s="520"/>
      <c r="I7" s="520"/>
      <c r="J7" s="520"/>
      <c r="K7" s="520"/>
      <c r="L7" s="520"/>
      <c r="M7" s="520"/>
      <c r="N7" s="520"/>
      <c r="O7" s="520"/>
      <c r="P7" s="520"/>
    </row>
    <row r="8" spans="1:16" s="28" customFormat="1" ht="19.5" customHeight="1">
      <c r="A8" s="531" t="s">
        <v>20</v>
      </c>
      <c r="B8" s="533" t="s">
        <v>83</v>
      </c>
      <c r="C8" s="533" t="s">
        <v>84</v>
      </c>
      <c r="D8" s="535" t="s">
        <v>85</v>
      </c>
      <c r="E8" s="536"/>
      <c r="F8" s="536"/>
      <c r="G8" s="537"/>
      <c r="H8" s="533" t="s">
        <v>614</v>
      </c>
      <c r="I8" s="533" t="s">
        <v>16</v>
      </c>
      <c r="J8" s="535" t="s">
        <v>15</v>
      </c>
      <c r="K8" s="536"/>
      <c r="L8" s="536"/>
      <c r="M8" s="536"/>
      <c r="N8" s="537"/>
      <c r="O8" s="533" t="s">
        <v>87</v>
      </c>
      <c r="P8" s="533" t="s">
        <v>14</v>
      </c>
    </row>
    <row r="9" spans="1:16" s="21" customFormat="1" ht="87" customHeight="1">
      <c r="A9" s="532"/>
      <c r="B9" s="534"/>
      <c r="C9" s="534"/>
      <c r="D9" s="46" t="s">
        <v>13</v>
      </c>
      <c r="E9" s="46" t="s">
        <v>12</v>
      </c>
      <c r="F9" s="46" t="s">
        <v>88</v>
      </c>
      <c r="G9" s="46" t="s">
        <v>22</v>
      </c>
      <c r="H9" s="534"/>
      <c r="I9" s="534"/>
      <c r="J9" s="46" t="s">
        <v>10</v>
      </c>
      <c r="K9" s="46" t="s">
        <v>9</v>
      </c>
      <c r="L9" s="46" t="s">
        <v>89</v>
      </c>
      <c r="M9" s="46" t="s">
        <v>90</v>
      </c>
      <c r="N9" s="46" t="s">
        <v>6</v>
      </c>
      <c r="O9" s="534"/>
      <c r="P9" s="534"/>
    </row>
    <row r="10" spans="1:16" s="19" customFormat="1" ht="19.5" customHeight="1">
      <c r="A10" s="9">
        <v>-1</v>
      </c>
      <c r="B10" s="9">
        <v>-2</v>
      </c>
      <c r="C10" s="9" t="s">
        <v>256</v>
      </c>
      <c r="D10" s="9">
        <v>-4</v>
      </c>
      <c r="E10" s="9">
        <v>-5</v>
      </c>
      <c r="F10" s="9">
        <v>-6</v>
      </c>
      <c r="G10" s="9">
        <v>-7</v>
      </c>
      <c r="H10" s="9">
        <v>-8</v>
      </c>
      <c r="I10" s="9" t="s">
        <v>257</v>
      </c>
      <c r="J10" s="9">
        <v>-10</v>
      </c>
      <c r="K10" s="9">
        <v>-11</v>
      </c>
      <c r="L10" s="9">
        <v>-12</v>
      </c>
      <c r="M10" s="9">
        <v>-13</v>
      </c>
      <c r="N10" s="9">
        <v>-14</v>
      </c>
      <c r="O10" s="9">
        <v>-15</v>
      </c>
      <c r="P10" s="9">
        <v>-16</v>
      </c>
    </row>
    <row r="11" spans="1:16" ht="24" customHeight="1">
      <c r="A11" s="538" t="s">
        <v>258</v>
      </c>
      <c r="B11" s="539"/>
      <c r="C11" s="539"/>
      <c r="D11" s="539"/>
      <c r="E11" s="539"/>
      <c r="F11" s="539"/>
      <c r="G11" s="539"/>
      <c r="H11" s="539"/>
      <c r="I11" s="539"/>
      <c r="J11" s="539"/>
      <c r="K11" s="539"/>
      <c r="L11" s="539"/>
      <c r="M11" s="539"/>
      <c r="N11" s="539"/>
      <c r="O11" s="539"/>
      <c r="P11" s="540"/>
    </row>
    <row r="12" spans="1:16" ht="25.5">
      <c r="A12" s="47" t="s">
        <v>94</v>
      </c>
      <c r="B12" s="233" t="s">
        <v>277</v>
      </c>
      <c r="C12" s="49">
        <f>C13</f>
        <v>0.86</v>
      </c>
      <c r="D12" s="49">
        <f>D13</f>
        <v>0.86</v>
      </c>
      <c r="E12" s="49"/>
      <c r="F12" s="49"/>
      <c r="G12" s="49"/>
      <c r="H12" s="49"/>
      <c r="I12" s="49">
        <f>I13</f>
        <v>0.73</v>
      </c>
      <c r="J12" s="49"/>
      <c r="K12" s="49"/>
      <c r="L12" s="49"/>
      <c r="M12" s="49">
        <f>M13</f>
        <v>0.73</v>
      </c>
      <c r="N12" s="122"/>
      <c r="O12" s="122"/>
      <c r="P12" s="122"/>
    </row>
    <row r="13" spans="1:16" ht="25.5">
      <c r="A13" s="51">
        <v>1</v>
      </c>
      <c r="B13" s="402" t="s">
        <v>615</v>
      </c>
      <c r="C13" s="53">
        <f>SUM(D13:G13)</f>
        <v>0.86</v>
      </c>
      <c r="D13" s="53">
        <v>0.86</v>
      </c>
      <c r="E13" s="69"/>
      <c r="F13" s="69"/>
      <c r="G13" s="69"/>
      <c r="H13" s="69" t="s">
        <v>616</v>
      </c>
      <c r="I13" s="53">
        <f>SUM(J13:M13)</f>
        <v>0.73</v>
      </c>
      <c r="J13" s="69"/>
      <c r="K13" s="69"/>
      <c r="L13" s="69"/>
      <c r="M13" s="53">
        <v>0.73</v>
      </c>
      <c r="N13" s="69"/>
      <c r="O13" s="69" t="s">
        <v>617</v>
      </c>
      <c r="P13" s="69"/>
    </row>
    <row r="14" spans="1:16" s="493" customFormat="1" ht="12.75">
      <c r="A14" s="499" t="s">
        <v>113</v>
      </c>
      <c r="B14" s="500" t="s">
        <v>114</v>
      </c>
      <c r="C14" s="501">
        <f>SUM(C15:C17)</f>
        <v>6.5</v>
      </c>
      <c r="D14" s="501">
        <f>SUM(D15:D17)</f>
        <v>2.45</v>
      </c>
      <c r="E14" s="501"/>
      <c r="F14" s="501"/>
      <c r="G14" s="501">
        <f>SUM(G15:G17)</f>
        <v>4.050000000000001</v>
      </c>
      <c r="H14" s="501"/>
      <c r="I14" s="501">
        <f>SUM(I15:I17)</f>
        <v>10.3</v>
      </c>
      <c r="J14" s="501">
        <f>SUM(J15:J17)</f>
        <v>8</v>
      </c>
      <c r="K14" s="501">
        <f>SUM(K15:K16)</f>
        <v>2.3</v>
      </c>
      <c r="L14" s="501"/>
      <c r="M14" s="501"/>
      <c r="N14" s="501"/>
      <c r="O14" s="494"/>
      <c r="P14" s="499"/>
    </row>
    <row r="15" spans="1:16" ht="63.75">
      <c r="A15" s="51">
        <v>1</v>
      </c>
      <c r="B15" s="52" t="s">
        <v>618</v>
      </c>
      <c r="C15" s="53">
        <f>SUM(D15:G15)</f>
        <v>1.3</v>
      </c>
      <c r="D15" s="53">
        <v>1.3</v>
      </c>
      <c r="E15" s="69"/>
      <c r="F15" s="69"/>
      <c r="G15" s="54"/>
      <c r="H15" s="245" t="s">
        <v>619</v>
      </c>
      <c r="I15" s="53">
        <f>SUM(J15:N15)</f>
        <v>0.8</v>
      </c>
      <c r="J15" s="54"/>
      <c r="K15" s="53">
        <v>0.8</v>
      </c>
      <c r="L15" s="54"/>
      <c r="M15" s="53"/>
      <c r="N15" s="54"/>
      <c r="O15" s="69" t="s">
        <v>620</v>
      </c>
      <c r="P15" s="69"/>
    </row>
    <row r="16" spans="1:16" ht="63.75">
      <c r="A16" s="51">
        <v>2</v>
      </c>
      <c r="B16" s="66" t="s">
        <v>621</v>
      </c>
      <c r="C16" s="53">
        <f>SUM(D16:G16)</f>
        <v>2</v>
      </c>
      <c r="D16" s="53">
        <v>0.15</v>
      </c>
      <c r="E16" s="69"/>
      <c r="F16" s="69"/>
      <c r="G16" s="53">
        <v>1.85</v>
      </c>
      <c r="H16" s="52" t="s">
        <v>622</v>
      </c>
      <c r="I16" s="53">
        <f>SUM(J16:N16)</f>
        <v>1.5</v>
      </c>
      <c r="J16" s="54"/>
      <c r="K16" s="53">
        <v>1.5</v>
      </c>
      <c r="L16" s="54"/>
      <c r="M16" s="53"/>
      <c r="N16" s="54"/>
      <c r="O16" s="69" t="s">
        <v>623</v>
      </c>
      <c r="P16" s="69"/>
    </row>
    <row r="17" spans="1:16" s="493" customFormat="1" ht="114.75">
      <c r="A17" s="488">
        <v>3</v>
      </c>
      <c r="B17" s="494" t="s">
        <v>1863</v>
      </c>
      <c r="C17" s="491">
        <f>SUM(D17:G17)</f>
        <v>3.2</v>
      </c>
      <c r="D17" s="491">
        <v>1</v>
      </c>
      <c r="E17" s="489"/>
      <c r="F17" s="489"/>
      <c r="G17" s="491">
        <v>2.2</v>
      </c>
      <c r="H17" s="495" t="s">
        <v>1864</v>
      </c>
      <c r="I17" s="491">
        <f>SUM(J17:N17)</f>
        <v>8</v>
      </c>
      <c r="J17" s="492">
        <v>8</v>
      </c>
      <c r="K17" s="491"/>
      <c r="L17" s="492"/>
      <c r="M17" s="491"/>
      <c r="N17" s="492"/>
      <c r="O17" s="489" t="s">
        <v>1865</v>
      </c>
      <c r="P17" s="489"/>
    </row>
    <row r="18" spans="1:16" ht="12.75">
      <c r="A18" s="47" t="s">
        <v>120</v>
      </c>
      <c r="B18" s="48" t="s">
        <v>467</v>
      </c>
      <c r="C18" s="49">
        <f>SUM(C19:C22)</f>
        <v>12.34</v>
      </c>
      <c r="D18" s="49">
        <f>SUM(D19:D22)</f>
        <v>12.34</v>
      </c>
      <c r="E18" s="49"/>
      <c r="F18" s="49"/>
      <c r="G18" s="49"/>
      <c r="H18" s="244"/>
      <c r="I18" s="49">
        <f>SUM(I19:I22)</f>
        <v>9.38</v>
      </c>
      <c r="J18" s="49"/>
      <c r="K18" s="49"/>
      <c r="L18" s="49"/>
      <c r="M18" s="49">
        <f>SUM(M19:M22)</f>
        <v>9.38</v>
      </c>
      <c r="N18" s="235"/>
      <c r="O18" s="122"/>
      <c r="P18" s="122"/>
    </row>
    <row r="19" spans="1:16" ht="51">
      <c r="A19" s="51">
        <v>1</v>
      </c>
      <c r="B19" s="403" t="s">
        <v>624</v>
      </c>
      <c r="C19" s="53">
        <f>SUM(D19:G19)</f>
        <v>0.6</v>
      </c>
      <c r="D19" s="53">
        <v>0.6</v>
      </c>
      <c r="E19" s="69"/>
      <c r="F19" s="69"/>
      <c r="G19" s="54"/>
      <c r="H19" s="245" t="s">
        <v>625</v>
      </c>
      <c r="I19" s="53">
        <f>SUM(J19:N19)</f>
        <v>0.45</v>
      </c>
      <c r="J19" s="54"/>
      <c r="K19" s="54"/>
      <c r="L19" s="54"/>
      <c r="M19" s="53">
        <v>0.45</v>
      </c>
      <c r="N19" s="54"/>
      <c r="O19" s="52" t="s">
        <v>626</v>
      </c>
      <c r="P19" s="69"/>
    </row>
    <row r="20" spans="1:16" ht="51">
      <c r="A20" s="51">
        <v>2</v>
      </c>
      <c r="B20" s="52" t="s">
        <v>627</v>
      </c>
      <c r="C20" s="53">
        <f>SUM(D20:G20)</f>
        <v>5</v>
      </c>
      <c r="D20" s="53">
        <v>5</v>
      </c>
      <c r="E20" s="69"/>
      <c r="F20" s="69"/>
      <c r="G20" s="54"/>
      <c r="H20" s="245" t="s">
        <v>628</v>
      </c>
      <c r="I20" s="53">
        <f>SUM(J20:N20)</f>
        <v>3.2</v>
      </c>
      <c r="J20" s="54"/>
      <c r="K20" s="54"/>
      <c r="L20" s="54"/>
      <c r="M20" s="53">
        <v>3.2</v>
      </c>
      <c r="N20" s="54"/>
      <c r="O20" s="52" t="s">
        <v>626</v>
      </c>
      <c r="P20" s="69"/>
    </row>
    <row r="21" spans="1:16" ht="38.25">
      <c r="A21" s="78">
        <v>3</v>
      </c>
      <c r="B21" s="66" t="s">
        <v>629</v>
      </c>
      <c r="C21" s="63">
        <f>SUM(D21:G21)</f>
        <v>6.7</v>
      </c>
      <c r="D21" s="81">
        <v>6.7</v>
      </c>
      <c r="E21" s="81"/>
      <c r="F21" s="81"/>
      <c r="G21" s="81"/>
      <c r="H21" s="52" t="s">
        <v>616</v>
      </c>
      <c r="I21" s="64">
        <f>SUM(J21:N21)</f>
        <v>5.7</v>
      </c>
      <c r="J21" s="81"/>
      <c r="K21" s="81"/>
      <c r="L21" s="404"/>
      <c r="M21" s="81">
        <v>5.7</v>
      </c>
      <c r="N21" s="81"/>
      <c r="O21" s="69" t="s">
        <v>630</v>
      </c>
      <c r="P21" s="69"/>
    </row>
    <row r="22" spans="1:16" ht="51">
      <c r="A22" s="51">
        <v>4</v>
      </c>
      <c r="B22" s="52" t="s">
        <v>631</v>
      </c>
      <c r="C22" s="53">
        <f>SUM(D22:G22)</f>
        <v>0.04</v>
      </c>
      <c r="D22" s="53">
        <v>0.04</v>
      </c>
      <c r="E22" s="69"/>
      <c r="F22" s="69"/>
      <c r="G22" s="54"/>
      <c r="H22" s="245" t="s">
        <v>619</v>
      </c>
      <c r="I22" s="53">
        <f>SUM(J22:N22)</f>
        <v>0.03</v>
      </c>
      <c r="J22" s="54"/>
      <c r="K22" s="54"/>
      <c r="L22" s="54"/>
      <c r="M22" s="53">
        <v>0.03</v>
      </c>
      <c r="N22" s="54"/>
      <c r="O22" s="52" t="s">
        <v>626</v>
      </c>
      <c r="P22" s="69"/>
    </row>
    <row r="23" spans="1:16" ht="25.5">
      <c r="A23" s="128" t="s">
        <v>125</v>
      </c>
      <c r="B23" s="48" t="s">
        <v>633</v>
      </c>
      <c r="C23" s="49">
        <f>SUM(C24)</f>
        <v>3.1</v>
      </c>
      <c r="D23" s="49"/>
      <c r="E23" s="49"/>
      <c r="F23" s="49"/>
      <c r="G23" s="49">
        <f>SUM(G24)</f>
        <v>3.1</v>
      </c>
      <c r="H23" s="122"/>
      <c r="I23" s="49">
        <f>SUM(I24)</f>
        <v>0.2</v>
      </c>
      <c r="J23" s="49"/>
      <c r="K23" s="49"/>
      <c r="L23" s="49"/>
      <c r="M23" s="49"/>
      <c r="N23" s="49">
        <f>SUM(N24)</f>
        <v>0.2</v>
      </c>
      <c r="O23" s="405"/>
      <c r="P23" s="128"/>
    </row>
    <row r="24" spans="1:16" ht="63.75">
      <c r="A24" s="51">
        <v>1</v>
      </c>
      <c r="B24" s="69" t="s">
        <v>634</v>
      </c>
      <c r="C24" s="53">
        <f>SUM(D24:G24)</f>
        <v>3.1</v>
      </c>
      <c r="D24" s="53"/>
      <c r="E24" s="375"/>
      <c r="F24" s="375"/>
      <c r="G24" s="53">
        <v>3.1</v>
      </c>
      <c r="H24" s="245" t="s">
        <v>635</v>
      </c>
      <c r="I24" s="53">
        <f>SUM(J24:N24)</f>
        <v>0.2</v>
      </c>
      <c r="J24" s="53"/>
      <c r="K24" s="53"/>
      <c r="L24" s="53"/>
      <c r="M24" s="53"/>
      <c r="N24" s="53">
        <v>0.2</v>
      </c>
      <c r="O24" s="69" t="s">
        <v>636</v>
      </c>
      <c r="P24" s="69"/>
    </row>
    <row r="25" spans="1:16" s="493" customFormat="1" ht="12.75">
      <c r="A25" s="496">
        <f>A24+A22+A17+A13</f>
        <v>9</v>
      </c>
      <c r="B25" s="497" t="s">
        <v>1866</v>
      </c>
      <c r="C25" s="498">
        <f>SUM(C14,C18,C23,C12)</f>
        <v>22.8</v>
      </c>
      <c r="D25" s="498">
        <f aca="true" t="shared" si="0" ref="D25:N25">SUM(D14,D18,D23,D12)</f>
        <v>15.649999999999999</v>
      </c>
      <c r="E25" s="498">
        <f t="shared" si="0"/>
        <v>0</v>
      </c>
      <c r="F25" s="498">
        <f t="shared" si="0"/>
        <v>0</v>
      </c>
      <c r="G25" s="498">
        <f t="shared" si="0"/>
        <v>7.15</v>
      </c>
      <c r="H25" s="498"/>
      <c r="I25" s="498">
        <f t="shared" si="0"/>
        <v>20.61</v>
      </c>
      <c r="J25" s="498">
        <f t="shared" si="0"/>
        <v>8</v>
      </c>
      <c r="K25" s="498">
        <f t="shared" si="0"/>
        <v>2.3</v>
      </c>
      <c r="L25" s="498">
        <f t="shared" si="0"/>
        <v>0</v>
      </c>
      <c r="M25" s="498">
        <f t="shared" si="0"/>
        <v>10.110000000000001</v>
      </c>
      <c r="N25" s="498">
        <f t="shared" si="0"/>
        <v>0.2</v>
      </c>
      <c r="O25" s="495"/>
      <c r="P25" s="495"/>
    </row>
    <row r="26" spans="1:16" ht="30.75" customHeight="1">
      <c r="A26" s="526" t="s">
        <v>472</v>
      </c>
      <c r="B26" s="527"/>
      <c r="C26" s="527"/>
      <c r="D26" s="527"/>
      <c r="E26" s="527"/>
      <c r="F26" s="527"/>
      <c r="G26" s="527"/>
      <c r="H26" s="527"/>
      <c r="I26" s="527"/>
      <c r="J26" s="527"/>
      <c r="K26" s="527"/>
      <c r="L26" s="527"/>
      <c r="M26" s="527"/>
      <c r="N26" s="527"/>
      <c r="O26" s="527"/>
      <c r="P26" s="528"/>
    </row>
    <row r="27" spans="1:16" ht="12.75">
      <c r="A27" s="57" t="s">
        <v>94</v>
      </c>
      <c r="B27" s="58" t="s">
        <v>136</v>
      </c>
      <c r="C27" s="59">
        <f>C28</f>
        <v>3</v>
      </c>
      <c r="D27" s="59">
        <f>D28</f>
        <v>3</v>
      </c>
      <c r="E27" s="59"/>
      <c r="F27" s="59"/>
      <c r="G27" s="59"/>
      <c r="H27" s="59"/>
      <c r="I27" s="59">
        <f>SUM(I28)</f>
        <v>1.84</v>
      </c>
      <c r="J27" s="59"/>
      <c r="K27" s="59"/>
      <c r="L27" s="59"/>
      <c r="M27" s="59"/>
      <c r="N27" s="59">
        <f>SUM(N28)</f>
        <v>1.84</v>
      </c>
      <c r="O27" s="58"/>
      <c r="P27" s="58"/>
    </row>
    <row r="28" spans="1:16" ht="25.5">
      <c r="A28" s="61">
        <v>1</v>
      </c>
      <c r="B28" s="62" t="s">
        <v>637</v>
      </c>
      <c r="C28" s="63">
        <f>SUM(D28:G28)</f>
        <v>3</v>
      </c>
      <c r="D28" s="64">
        <v>3</v>
      </c>
      <c r="E28" s="65"/>
      <c r="F28" s="65"/>
      <c r="G28" s="65"/>
      <c r="H28" s="52" t="s">
        <v>638</v>
      </c>
      <c r="I28" s="64">
        <f>SUM(J28:N28)</f>
        <v>1.84</v>
      </c>
      <c r="J28" s="65"/>
      <c r="K28" s="65"/>
      <c r="L28" s="52"/>
      <c r="M28" s="65"/>
      <c r="N28" s="65">
        <v>1.84</v>
      </c>
      <c r="O28" s="66" t="s">
        <v>475</v>
      </c>
      <c r="P28" s="52"/>
    </row>
    <row r="29" spans="1:16" ht="12.75">
      <c r="A29" s="57" t="s">
        <v>113</v>
      </c>
      <c r="B29" s="58" t="s">
        <v>273</v>
      </c>
      <c r="C29" s="59">
        <f>C30</f>
        <v>2.93</v>
      </c>
      <c r="D29" s="59">
        <f>D30</f>
        <v>2.93</v>
      </c>
      <c r="E29" s="59"/>
      <c r="F29" s="59"/>
      <c r="G29" s="59"/>
      <c r="H29" s="60"/>
      <c r="I29" s="123">
        <f>SUM(I30)</f>
        <v>1.8</v>
      </c>
      <c r="J29" s="123"/>
      <c r="K29" s="123"/>
      <c r="L29" s="123"/>
      <c r="M29" s="123">
        <f>SUM(M30)</f>
        <v>1.8</v>
      </c>
      <c r="N29" s="123"/>
      <c r="O29" s="58"/>
      <c r="P29" s="58"/>
    </row>
    <row r="30" spans="1:16" ht="25.5">
      <c r="A30" s="61">
        <v>1</v>
      </c>
      <c r="B30" s="68" t="s">
        <v>639</v>
      </c>
      <c r="C30" s="63">
        <f aca="true" t="shared" si="1" ref="C30:C112">SUM(D30:G30)</f>
        <v>2.93</v>
      </c>
      <c r="D30" s="63">
        <v>2.93</v>
      </c>
      <c r="E30" s="63"/>
      <c r="F30" s="63"/>
      <c r="G30" s="63"/>
      <c r="H30" s="69" t="s">
        <v>635</v>
      </c>
      <c r="I30" s="64">
        <f aca="true" t="shared" si="2" ref="I30:I93">SUM(J30:N30)</f>
        <v>1.8</v>
      </c>
      <c r="J30" s="70"/>
      <c r="K30" s="70"/>
      <c r="L30" s="66"/>
      <c r="M30" s="71">
        <v>1.8</v>
      </c>
      <c r="N30" s="71"/>
      <c r="O30" s="66" t="s">
        <v>475</v>
      </c>
      <c r="P30" s="66"/>
    </row>
    <row r="31" spans="1:16" ht="12.75">
      <c r="A31" s="57" t="s">
        <v>120</v>
      </c>
      <c r="B31" s="72" t="s">
        <v>114</v>
      </c>
      <c r="C31" s="59">
        <f>SUM(C32:C33)</f>
        <v>11.530000000000001</v>
      </c>
      <c r="D31" s="59"/>
      <c r="E31" s="59"/>
      <c r="F31" s="59"/>
      <c r="G31" s="59">
        <f>SUM(G32:G33)</f>
        <v>11.530000000000001</v>
      </c>
      <c r="H31" s="122"/>
      <c r="I31" s="123">
        <f>SUM(I32:I33)</f>
        <v>3.6199999999999997</v>
      </c>
      <c r="J31" s="123"/>
      <c r="K31" s="123">
        <f>SUM(K32:K33)</f>
        <v>3.6199999999999997</v>
      </c>
      <c r="L31" s="123"/>
      <c r="M31" s="123"/>
      <c r="N31" s="123"/>
      <c r="O31" s="58"/>
      <c r="P31" s="58"/>
    </row>
    <row r="32" spans="1:16" ht="63.75">
      <c r="A32" s="61">
        <v>1</v>
      </c>
      <c r="B32" s="79" t="s">
        <v>640</v>
      </c>
      <c r="C32" s="63">
        <f t="shared" si="1"/>
        <v>0.73</v>
      </c>
      <c r="D32" s="63"/>
      <c r="E32" s="63"/>
      <c r="F32" s="63"/>
      <c r="G32" s="63">
        <v>0.73</v>
      </c>
      <c r="H32" s="52" t="s">
        <v>641</v>
      </c>
      <c r="I32" s="64">
        <f t="shared" si="2"/>
        <v>0.36</v>
      </c>
      <c r="J32" s="70"/>
      <c r="K32" s="70">
        <v>0.36</v>
      </c>
      <c r="L32" s="66"/>
      <c r="M32" s="70"/>
      <c r="N32" s="70"/>
      <c r="O32" s="66" t="s">
        <v>475</v>
      </c>
      <c r="P32" s="66"/>
    </row>
    <row r="33" spans="1:16" ht="25.5">
      <c r="A33" s="61">
        <v>2</v>
      </c>
      <c r="B33" s="66" t="s">
        <v>642</v>
      </c>
      <c r="C33" s="63">
        <f t="shared" si="1"/>
        <v>10.8</v>
      </c>
      <c r="D33" s="63"/>
      <c r="E33" s="63"/>
      <c r="F33" s="63"/>
      <c r="G33" s="63">
        <v>10.8</v>
      </c>
      <c r="H33" s="52" t="s">
        <v>643</v>
      </c>
      <c r="I33" s="64">
        <f t="shared" si="2"/>
        <v>3.26</v>
      </c>
      <c r="J33" s="70"/>
      <c r="K33" s="70">
        <v>3.26</v>
      </c>
      <c r="L33" s="66"/>
      <c r="M33" s="70"/>
      <c r="N33" s="70"/>
      <c r="O33" s="66" t="s">
        <v>475</v>
      </c>
      <c r="P33" s="66"/>
    </row>
    <row r="34" spans="1:16" ht="12.75">
      <c r="A34" s="57" t="s">
        <v>125</v>
      </c>
      <c r="B34" s="72" t="s">
        <v>121</v>
      </c>
      <c r="C34" s="59">
        <f>C35</f>
        <v>10</v>
      </c>
      <c r="D34" s="59">
        <f>D35</f>
        <v>10</v>
      </c>
      <c r="E34" s="59"/>
      <c r="F34" s="59"/>
      <c r="G34" s="59"/>
      <c r="H34" s="122"/>
      <c r="I34" s="123">
        <f>I35</f>
        <v>6.14</v>
      </c>
      <c r="J34" s="123"/>
      <c r="K34" s="123">
        <f>K35</f>
        <v>6.14</v>
      </c>
      <c r="L34" s="123"/>
      <c r="M34" s="123"/>
      <c r="N34" s="123"/>
      <c r="O34" s="58"/>
      <c r="P34" s="58"/>
    </row>
    <row r="35" spans="1:16" ht="25.5">
      <c r="A35" s="61">
        <v>1</v>
      </c>
      <c r="B35" s="66" t="s">
        <v>644</v>
      </c>
      <c r="C35" s="63">
        <f t="shared" si="1"/>
        <v>10</v>
      </c>
      <c r="D35" s="63">
        <v>10</v>
      </c>
      <c r="E35" s="63"/>
      <c r="F35" s="63"/>
      <c r="G35" s="63"/>
      <c r="H35" s="52" t="s">
        <v>645</v>
      </c>
      <c r="I35" s="64">
        <f t="shared" si="2"/>
        <v>6.14</v>
      </c>
      <c r="J35" s="70"/>
      <c r="K35" s="70">
        <v>6.14</v>
      </c>
      <c r="L35" s="66"/>
      <c r="M35" s="70"/>
      <c r="N35" s="70"/>
      <c r="O35" s="66" t="s">
        <v>475</v>
      </c>
      <c r="P35" s="66"/>
    </row>
    <row r="36" spans="1:16" ht="12.75">
      <c r="A36" s="75" t="s">
        <v>130</v>
      </c>
      <c r="B36" s="76" t="s">
        <v>190</v>
      </c>
      <c r="C36" s="59">
        <f>SUM(C37:C38)</f>
        <v>0.21000000000000002</v>
      </c>
      <c r="D36" s="59">
        <f>SUM(D37:D38)</f>
        <v>0.21000000000000002</v>
      </c>
      <c r="E36" s="59"/>
      <c r="F36" s="59"/>
      <c r="G36" s="406"/>
      <c r="H36" s="407"/>
      <c r="I36" s="123">
        <f>SUM(I37:I38)</f>
        <v>0.13</v>
      </c>
      <c r="J36" s="123">
        <f>SUM(J37:J38)</f>
        <v>0.12</v>
      </c>
      <c r="K36" s="123"/>
      <c r="L36" s="123"/>
      <c r="M36" s="123"/>
      <c r="N36" s="123">
        <f>SUM(N37:N38)</f>
        <v>0.01</v>
      </c>
      <c r="O36" s="58"/>
      <c r="P36" s="77"/>
    </row>
    <row r="37" spans="1:16" ht="38.25">
      <c r="A37" s="78">
        <v>1</v>
      </c>
      <c r="B37" s="52" t="s">
        <v>646</v>
      </c>
      <c r="C37" s="63">
        <f t="shared" si="1"/>
        <v>0.2</v>
      </c>
      <c r="D37" s="71">
        <v>0.2</v>
      </c>
      <c r="E37" s="71"/>
      <c r="F37" s="71"/>
      <c r="G37" s="71"/>
      <c r="H37" s="52" t="s">
        <v>638</v>
      </c>
      <c r="I37" s="64">
        <f t="shared" si="2"/>
        <v>0.12</v>
      </c>
      <c r="J37" s="63">
        <v>0.12</v>
      </c>
      <c r="K37" s="63"/>
      <c r="L37" s="67"/>
      <c r="M37" s="63"/>
      <c r="N37" s="63"/>
      <c r="O37" s="66" t="s">
        <v>475</v>
      </c>
      <c r="P37" s="79"/>
    </row>
    <row r="38" spans="1:16" ht="51">
      <c r="A38" s="78">
        <v>2</v>
      </c>
      <c r="B38" s="52" t="s">
        <v>647</v>
      </c>
      <c r="C38" s="63">
        <f t="shared" si="1"/>
        <v>0.01</v>
      </c>
      <c r="D38" s="71">
        <v>0.01</v>
      </c>
      <c r="E38" s="71"/>
      <c r="F38" s="71"/>
      <c r="G38" s="71"/>
      <c r="H38" s="52" t="s">
        <v>648</v>
      </c>
      <c r="I38" s="64">
        <f t="shared" si="2"/>
        <v>0.01</v>
      </c>
      <c r="J38" s="63"/>
      <c r="K38" s="63"/>
      <c r="L38" s="67"/>
      <c r="M38" s="63"/>
      <c r="N38" s="63">
        <v>0.01</v>
      </c>
      <c r="O38" s="66" t="s">
        <v>497</v>
      </c>
      <c r="P38" s="79"/>
    </row>
    <row r="39" spans="1:16" ht="12.75">
      <c r="A39" s="57" t="s">
        <v>186</v>
      </c>
      <c r="B39" s="72" t="s">
        <v>598</v>
      </c>
      <c r="C39" s="59">
        <f>C40</f>
        <v>0.5</v>
      </c>
      <c r="D39" s="59">
        <f>D40</f>
        <v>0.5</v>
      </c>
      <c r="E39" s="59"/>
      <c r="F39" s="59"/>
      <c r="G39" s="59"/>
      <c r="H39" s="122"/>
      <c r="I39" s="123">
        <f>I40</f>
        <v>0.31</v>
      </c>
      <c r="J39" s="123"/>
      <c r="K39" s="123"/>
      <c r="L39" s="123"/>
      <c r="M39" s="123"/>
      <c r="N39" s="123">
        <f>N40</f>
        <v>0.31</v>
      </c>
      <c r="O39" s="58"/>
      <c r="P39" s="58"/>
    </row>
    <row r="40" spans="1:16" ht="25.5">
      <c r="A40" s="61">
        <v>1</v>
      </c>
      <c r="B40" s="66" t="s">
        <v>649</v>
      </c>
      <c r="C40" s="63">
        <f>SUM(D40:G40)</f>
        <v>0.5</v>
      </c>
      <c r="D40" s="63">
        <v>0.5</v>
      </c>
      <c r="E40" s="63"/>
      <c r="F40" s="63"/>
      <c r="G40" s="63"/>
      <c r="H40" s="52" t="s">
        <v>650</v>
      </c>
      <c r="I40" s="64">
        <f t="shared" si="2"/>
        <v>0.31</v>
      </c>
      <c r="J40" s="70"/>
      <c r="K40" s="70"/>
      <c r="L40" s="66"/>
      <c r="M40" s="70"/>
      <c r="N40" s="70">
        <v>0.31</v>
      </c>
      <c r="O40" s="66" t="s">
        <v>475</v>
      </c>
      <c r="P40" s="66"/>
    </row>
    <row r="41" spans="1:16" ht="12.75">
      <c r="A41" s="75" t="s">
        <v>189</v>
      </c>
      <c r="B41" s="58" t="s">
        <v>651</v>
      </c>
      <c r="C41" s="59">
        <f>SUM(C42:C93)</f>
        <v>30.309999999999995</v>
      </c>
      <c r="D41" s="59">
        <f>SUM(D42:D93)</f>
        <v>24.519999999999996</v>
      </c>
      <c r="E41" s="59"/>
      <c r="F41" s="59"/>
      <c r="G41" s="59">
        <f>SUM(G42:G93)</f>
        <v>5.79</v>
      </c>
      <c r="H41" s="408"/>
      <c r="I41" s="123">
        <f>SUM(I42:I93)</f>
        <v>18.53</v>
      </c>
      <c r="J41" s="123"/>
      <c r="K41" s="123"/>
      <c r="L41" s="123"/>
      <c r="M41" s="123">
        <f>SUM(M42:M93)</f>
        <v>18.53</v>
      </c>
      <c r="N41" s="123"/>
      <c r="O41" s="58"/>
      <c r="P41" s="77"/>
    </row>
    <row r="42" spans="1:16" ht="38.25">
      <c r="A42" s="78">
        <v>1</v>
      </c>
      <c r="B42" s="52" t="s">
        <v>652</v>
      </c>
      <c r="C42" s="63">
        <f t="shared" si="1"/>
        <v>0.30000000000000004</v>
      </c>
      <c r="D42" s="71">
        <v>0.2</v>
      </c>
      <c r="E42" s="71"/>
      <c r="F42" s="71"/>
      <c r="G42" s="81">
        <v>0.1</v>
      </c>
      <c r="H42" s="52" t="s">
        <v>653</v>
      </c>
      <c r="I42" s="64">
        <f t="shared" si="2"/>
        <v>0.15</v>
      </c>
      <c r="J42" s="63"/>
      <c r="K42" s="63"/>
      <c r="L42" s="67"/>
      <c r="M42" s="63">
        <v>0.15</v>
      </c>
      <c r="N42" s="63"/>
      <c r="O42" s="66" t="s">
        <v>475</v>
      </c>
      <c r="P42" s="79"/>
    </row>
    <row r="43" spans="1:16" ht="38.25">
      <c r="A43" s="78">
        <v>2</v>
      </c>
      <c r="B43" s="52" t="s">
        <v>654</v>
      </c>
      <c r="C43" s="63">
        <f t="shared" si="1"/>
        <v>0.3</v>
      </c>
      <c r="D43" s="71">
        <v>0.3</v>
      </c>
      <c r="E43" s="71"/>
      <c r="F43" s="71"/>
      <c r="G43" s="81"/>
      <c r="H43" s="52" t="s">
        <v>655</v>
      </c>
      <c r="I43" s="64">
        <f t="shared" si="2"/>
        <v>0.18</v>
      </c>
      <c r="J43" s="63"/>
      <c r="K43" s="63"/>
      <c r="L43" s="67"/>
      <c r="M43" s="63">
        <v>0.18</v>
      </c>
      <c r="N43" s="63"/>
      <c r="O43" s="66" t="s">
        <v>475</v>
      </c>
      <c r="P43" s="79"/>
    </row>
    <row r="44" spans="1:16" ht="25.5">
      <c r="A44" s="78">
        <v>3</v>
      </c>
      <c r="B44" s="52" t="s">
        <v>656</v>
      </c>
      <c r="C44" s="63">
        <f t="shared" si="1"/>
        <v>0.2</v>
      </c>
      <c r="D44" s="71">
        <v>0.2</v>
      </c>
      <c r="E44" s="71"/>
      <c r="F44" s="71"/>
      <c r="G44" s="71"/>
      <c r="H44" s="52" t="s">
        <v>655</v>
      </c>
      <c r="I44" s="64">
        <f t="shared" si="2"/>
        <v>0.12</v>
      </c>
      <c r="J44" s="71"/>
      <c r="K44" s="71"/>
      <c r="L44" s="409"/>
      <c r="M44" s="71">
        <v>0.12</v>
      </c>
      <c r="N44" s="71"/>
      <c r="O44" s="66" t="s">
        <v>475</v>
      </c>
      <c r="P44" s="66"/>
    </row>
    <row r="45" spans="1:16" ht="25.5">
      <c r="A45" s="78">
        <v>4</v>
      </c>
      <c r="B45" s="52" t="s">
        <v>657</v>
      </c>
      <c r="C45" s="63">
        <f t="shared" si="1"/>
        <v>0.3</v>
      </c>
      <c r="D45" s="71">
        <v>0.3</v>
      </c>
      <c r="E45" s="71"/>
      <c r="F45" s="71"/>
      <c r="G45" s="81"/>
      <c r="H45" s="52" t="s">
        <v>655</v>
      </c>
      <c r="I45" s="64">
        <f t="shared" si="2"/>
        <v>0.18</v>
      </c>
      <c r="J45" s="63"/>
      <c r="K45" s="63"/>
      <c r="L45" s="67"/>
      <c r="M45" s="63">
        <v>0.18</v>
      </c>
      <c r="N45" s="63"/>
      <c r="O45" s="66" t="s">
        <v>475</v>
      </c>
      <c r="P45" s="79"/>
    </row>
    <row r="46" spans="1:16" ht="25.5">
      <c r="A46" s="78">
        <v>5</v>
      </c>
      <c r="B46" s="66" t="s">
        <v>658</v>
      </c>
      <c r="C46" s="63">
        <f t="shared" si="1"/>
        <v>0.25</v>
      </c>
      <c r="D46" s="71">
        <v>0.25</v>
      </c>
      <c r="E46" s="71"/>
      <c r="F46" s="71"/>
      <c r="G46" s="81"/>
      <c r="H46" s="52" t="s">
        <v>655</v>
      </c>
      <c r="I46" s="64">
        <f t="shared" si="2"/>
        <v>0.15</v>
      </c>
      <c r="J46" s="63"/>
      <c r="K46" s="63"/>
      <c r="L46" s="67"/>
      <c r="M46" s="63">
        <v>0.15</v>
      </c>
      <c r="N46" s="63"/>
      <c r="O46" s="66" t="s">
        <v>475</v>
      </c>
      <c r="P46" s="79"/>
    </row>
    <row r="47" spans="1:16" ht="25.5">
      <c r="A47" s="78">
        <v>6</v>
      </c>
      <c r="B47" s="52" t="s">
        <v>659</v>
      </c>
      <c r="C47" s="63">
        <f t="shared" si="1"/>
        <v>0.2</v>
      </c>
      <c r="D47" s="71">
        <v>0.2</v>
      </c>
      <c r="E47" s="71"/>
      <c r="F47" s="71"/>
      <c r="G47" s="81"/>
      <c r="H47" s="52" t="s">
        <v>632</v>
      </c>
      <c r="I47" s="64">
        <f t="shared" si="2"/>
        <v>0.12</v>
      </c>
      <c r="J47" s="63"/>
      <c r="K47" s="63"/>
      <c r="L47" s="67"/>
      <c r="M47" s="63">
        <v>0.12</v>
      </c>
      <c r="N47" s="63"/>
      <c r="O47" s="66" t="s">
        <v>475</v>
      </c>
      <c r="P47" s="79"/>
    </row>
    <row r="48" spans="1:16" ht="25.5">
      <c r="A48" s="78">
        <v>7</v>
      </c>
      <c r="B48" s="52" t="s">
        <v>660</v>
      </c>
      <c r="C48" s="63">
        <f t="shared" si="1"/>
        <v>0.1</v>
      </c>
      <c r="D48" s="71">
        <v>0.1</v>
      </c>
      <c r="E48" s="71"/>
      <c r="F48" s="71"/>
      <c r="G48" s="71"/>
      <c r="H48" s="52" t="s">
        <v>632</v>
      </c>
      <c r="I48" s="64">
        <f t="shared" si="2"/>
        <v>0.06</v>
      </c>
      <c r="J48" s="63"/>
      <c r="K48" s="63"/>
      <c r="L48" s="67"/>
      <c r="M48" s="63">
        <v>0.06</v>
      </c>
      <c r="N48" s="63"/>
      <c r="O48" s="66" t="s">
        <v>475</v>
      </c>
      <c r="P48" s="79"/>
    </row>
    <row r="49" spans="1:16" ht="38.25">
      <c r="A49" s="78">
        <v>8</v>
      </c>
      <c r="B49" s="66" t="s">
        <v>661</v>
      </c>
      <c r="C49" s="63">
        <f t="shared" si="1"/>
        <v>3.6</v>
      </c>
      <c r="D49" s="71">
        <v>3.6</v>
      </c>
      <c r="E49" s="71"/>
      <c r="F49" s="71"/>
      <c r="G49" s="71"/>
      <c r="H49" s="52" t="s">
        <v>632</v>
      </c>
      <c r="I49" s="64">
        <f t="shared" si="2"/>
        <v>2.21</v>
      </c>
      <c r="J49" s="63"/>
      <c r="K49" s="63"/>
      <c r="L49" s="67"/>
      <c r="M49" s="63">
        <v>2.21</v>
      </c>
      <c r="N49" s="63"/>
      <c r="O49" s="66" t="s">
        <v>497</v>
      </c>
      <c r="P49" s="79"/>
    </row>
    <row r="50" spans="1:16" ht="25.5">
      <c r="A50" s="78">
        <v>9</v>
      </c>
      <c r="B50" s="52" t="s">
        <v>662</v>
      </c>
      <c r="C50" s="63">
        <f t="shared" si="1"/>
        <v>2</v>
      </c>
      <c r="D50" s="71"/>
      <c r="E50" s="71"/>
      <c r="F50" s="71"/>
      <c r="G50" s="71">
        <v>2</v>
      </c>
      <c r="H50" s="52" t="s">
        <v>663</v>
      </c>
      <c r="I50" s="64">
        <f t="shared" si="2"/>
        <v>0.98</v>
      </c>
      <c r="J50" s="63"/>
      <c r="K50" s="63"/>
      <c r="L50" s="67"/>
      <c r="M50" s="63">
        <v>0.98</v>
      </c>
      <c r="N50" s="63"/>
      <c r="O50" s="66" t="s">
        <v>475</v>
      </c>
      <c r="P50" s="79"/>
    </row>
    <row r="51" spans="1:16" ht="38.25">
      <c r="A51" s="78">
        <v>10</v>
      </c>
      <c r="B51" s="52" t="s">
        <v>664</v>
      </c>
      <c r="C51" s="63">
        <f t="shared" si="1"/>
        <v>0.3</v>
      </c>
      <c r="D51" s="71">
        <v>0.3</v>
      </c>
      <c r="E51" s="71"/>
      <c r="F51" s="71"/>
      <c r="G51" s="71"/>
      <c r="H51" s="52" t="s">
        <v>665</v>
      </c>
      <c r="I51" s="64">
        <f t="shared" si="2"/>
        <v>0.15</v>
      </c>
      <c r="J51" s="63"/>
      <c r="K51" s="63"/>
      <c r="L51" s="67"/>
      <c r="M51" s="63">
        <v>0.15</v>
      </c>
      <c r="N51" s="63"/>
      <c r="O51" s="66" t="s">
        <v>475</v>
      </c>
      <c r="P51" s="79"/>
    </row>
    <row r="52" spans="1:16" ht="25.5">
      <c r="A52" s="78">
        <v>11</v>
      </c>
      <c r="B52" s="66" t="s">
        <v>666</v>
      </c>
      <c r="C52" s="63">
        <f t="shared" si="1"/>
        <v>0.43</v>
      </c>
      <c r="D52" s="71"/>
      <c r="E52" s="71"/>
      <c r="F52" s="71"/>
      <c r="G52" s="71">
        <v>0.43</v>
      </c>
      <c r="H52" s="52" t="s">
        <v>665</v>
      </c>
      <c r="I52" s="64">
        <f t="shared" si="2"/>
        <v>0.21</v>
      </c>
      <c r="J52" s="63"/>
      <c r="K52" s="63"/>
      <c r="L52" s="67"/>
      <c r="M52" s="63">
        <v>0.21</v>
      </c>
      <c r="N52" s="63"/>
      <c r="O52" s="66" t="s">
        <v>475</v>
      </c>
      <c r="P52" s="79"/>
    </row>
    <row r="53" spans="1:16" ht="25.5">
      <c r="A53" s="78">
        <v>12</v>
      </c>
      <c r="B53" s="52" t="s">
        <v>667</v>
      </c>
      <c r="C53" s="63">
        <f t="shared" si="1"/>
        <v>0.2</v>
      </c>
      <c r="D53" s="71">
        <v>0.2</v>
      </c>
      <c r="E53" s="71"/>
      <c r="F53" s="71"/>
      <c r="G53" s="71"/>
      <c r="H53" s="52" t="s">
        <v>668</v>
      </c>
      <c r="I53" s="64">
        <f t="shared" si="2"/>
        <v>0.15</v>
      </c>
      <c r="J53" s="63"/>
      <c r="K53" s="63"/>
      <c r="L53" s="67"/>
      <c r="M53" s="63">
        <v>0.15</v>
      </c>
      <c r="N53" s="63"/>
      <c r="O53" s="66" t="s">
        <v>475</v>
      </c>
      <c r="P53" s="79"/>
    </row>
    <row r="54" spans="1:16" ht="25.5">
      <c r="A54" s="78">
        <v>13</v>
      </c>
      <c r="B54" s="236" t="s">
        <v>669</v>
      </c>
      <c r="C54" s="63">
        <f t="shared" si="1"/>
        <v>0.17</v>
      </c>
      <c r="D54" s="410">
        <v>0.17</v>
      </c>
      <c r="E54" s="410"/>
      <c r="F54" s="410"/>
      <c r="G54" s="410"/>
      <c r="H54" s="52" t="s">
        <v>668</v>
      </c>
      <c r="I54" s="64">
        <f t="shared" si="2"/>
        <v>0.13</v>
      </c>
      <c r="J54" s="71"/>
      <c r="K54" s="71"/>
      <c r="L54" s="409"/>
      <c r="M54" s="71">
        <v>0.13</v>
      </c>
      <c r="N54" s="71"/>
      <c r="O54" s="66" t="s">
        <v>475</v>
      </c>
      <c r="P54" s="66"/>
    </row>
    <row r="55" spans="1:16" ht="25.5">
      <c r="A55" s="78">
        <v>14</v>
      </c>
      <c r="B55" s="66" t="s">
        <v>667</v>
      </c>
      <c r="C55" s="63">
        <f t="shared" si="1"/>
        <v>0.5</v>
      </c>
      <c r="D55" s="410">
        <v>0.5</v>
      </c>
      <c r="E55" s="410"/>
      <c r="F55" s="410"/>
      <c r="G55" s="410"/>
      <c r="H55" s="52" t="s">
        <v>668</v>
      </c>
      <c r="I55" s="64">
        <f t="shared" si="2"/>
        <v>0.38</v>
      </c>
      <c r="J55" s="71"/>
      <c r="K55" s="71"/>
      <c r="L55" s="409"/>
      <c r="M55" s="71">
        <v>0.38</v>
      </c>
      <c r="N55" s="71"/>
      <c r="O55" s="66" t="s">
        <v>497</v>
      </c>
      <c r="P55" s="66"/>
    </row>
    <row r="56" spans="1:16" ht="38.25">
      <c r="A56" s="78">
        <v>15</v>
      </c>
      <c r="B56" s="52" t="s">
        <v>670</v>
      </c>
      <c r="C56" s="63">
        <f t="shared" si="1"/>
        <v>0.39</v>
      </c>
      <c r="D56" s="64"/>
      <c r="E56" s="65"/>
      <c r="F56" s="65"/>
      <c r="G56" s="65">
        <v>0.39</v>
      </c>
      <c r="H56" s="52" t="s">
        <v>671</v>
      </c>
      <c r="I56" s="64">
        <f t="shared" si="2"/>
        <v>0.19</v>
      </c>
      <c r="J56" s="375"/>
      <c r="K56" s="375"/>
      <c r="L56" s="69"/>
      <c r="M56" s="53">
        <v>0.19</v>
      </c>
      <c r="N56" s="375"/>
      <c r="O56" s="66" t="s">
        <v>475</v>
      </c>
      <c r="P56" s="69"/>
    </row>
    <row r="57" spans="1:16" ht="38.25">
      <c r="A57" s="78">
        <v>16</v>
      </c>
      <c r="B57" s="52" t="s">
        <v>672</v>
      </c>
      <c r="C57" s="63">
        <f t="shared" si="1"/>
        <v>0.6</v>
      </c>
      <c r="D57" s="71">
        <v>0.6</v>
      </c>
      <c r="E57" s="71"/>
      <c r="F57" s="71"/>
      <c r="G57" s="71"/>
      <c r="H57" s="52" t="s">
        <v>671</v>
      </c>
      <c r="I57" s="64">
        <f t="shared" si="2"/>
        <v>0.26</v>
      </c>
      <c r="J57" s="71"/>
      <c r="K57" s="71"/>
      <c r="L57" s="409"/>
      <c r="M57" s="71">
        <v>0.26</v>
      </c>
      <c r="N57" s="71"/>
      <c r="O57" s="66" t="s">
        <v>475</v>
      </c>
      <c r="P57" s="66"/>
    </row>
    <row r="58" spans="1:16" ht="25.5">
      <c r="A58" s="78">
        <v>17</v>
      </c>
      <c r="B58" s="52" t="s">
        <v>673</v>
      </c>
      <c r="C58" s="63">
        <f t="shared" si="1"/>
        <v>0.2</v>
      </c>
      <c r="D58" s="71">
        <v>0.2</v>
      </c>
      <c r="E58" s="71"/>
      <c r="F58" s="71"/>
      <c r="G58" s="71"/>
      <c r="H58" s="52" t="s">
        <v>671</v>
      </c>
      <c r="I58" s="64">
        <f t="shared" si="2"/>
        <v>0.1</v>
      </c>
      <c r="J58" s="71"/>
      <c r="K58" s="71"/>
      <c r="L58" s="409"/>
      <c r="M58" s="71">
        <v>0.1</v>
      </c>
      <c r="N58" s="71"/>
      <c r="O58" s="66" t="s">
        <v>475</v>
      </c>
      <c r="P58" s="66"/>
    </row>
    <row r="59" spans="1:16" ht="25.5">
      <c r="A59" s="78">
        <v>18</v>
      </c>
      <c r="B59" s="52" t="s">
        <v>674</v>
      </c>
      <c r="C59" s="63">
        <f t="shared" si="1"/>
        <v>0.5</v>
      </c>
      <c r="D59" s="71">
        <v>0.5</v>
      </c>
      <c r="E59" s="71"/>
      <c r="F59" s="71"/>
      <c r="G59" s="71"/>
      <c r="H59" s="52" t="s">
        <v>650</v>
      </c>
      <c r="I59" s="64">
        <f t="shared" si="2"/>
        <v>0.31</v>
      </c>
      <c r="J59" s="71"/>
      <c r="K59" s="71"/>
      <c r="L59" s="409"/>
      <c r="M59" s="71">
        <v>0.31</v>
      </c>
      <c r="N59" s="71"/>
      <c r="O59" s="66" t="s">
        <v>475</v>
      </c>
      <c r="P59" s="66"/>
    </row>
    <row r="60" spans="1:16" ht="25.5">
      <c r="A60" s="78">
        <v>19</v>
      </c>
      <c r="B60" s="52" t="s">
        <v>675</v>
      </c>
      <c r="C60" s="63">
        <f t="shared" si="1"/>
        <v>0.3</v>
      </c>
      <c r="D60" s="71">
        <v>0.3</v>
      </c>
      <c r="E60" s="71"/>
      <c r="F60" s="71"/>
      <c r="G60" s="71"/>
      <c r="H60" s="52" t="s">
        <v>650</v>
      </c>
      <c r="I60" s="64">
        <f t="shared" si="2"/>
        <v>0.18</v>
      </c>
      <c r="J60" s="71"/>
      <c r="K60" s="71"/>
      <c r="L60" s="409"/>
      <c r="M60" s="71">
        <v>0.18</v>
      </c>
      <c r="N60" s="71"/>
      <c r="O60" s="66" t="s">
        <v>475</v>
      </c>
      <c r="P60" s="66"/>
    </row>
    <row r="61" spans="1:16" ht="25.5">
      <c r="A61" s="78">
        <v>20</v>
      </c>
      <c r="B61" s="66" t="s">
        <v>676</v>
      </c>
      <c r="C61" s="63">
        <f t="shared" si="1"/>
        <v>0.02</v>
      </c>
      <c r="D61" s="71"/>
      <c r="E61" s="71"/>
      <c r="F61" s="71"/>
      <c r="G61" s="71">
        <v>0.02</v>
      </c>
      <c r="H61" s="52" t="s">
        <v>650</v>
      </c>
      <c r="I61" s="64">
        <f t="shared" si="2"/>
        <v>0.01</v>
      </c>
      <c r="J61" s="71"/>
      <c r="K61" s="71"/>
      <c r="L61" s="409"/>
      <c r="M61" s="71">
        <v>0.01</v>
      </c>
      <c r="N61" s="71"/>
      <c r="O61" s="66" t="s">
        <v>497</v>
      </c>
      <c r="P61" s="66"/>
    </row>
    <row r="62" spans="1:16" ht="25.5">
      <c r="A62" s="78">
        <v>21</v>
      </c>
      <c r="B62" s="236" t="s">
        <v>677</v>
      </c>
      <c r="C62" s="63">
        <f t="shared" si="1"/>
        <v>0.2</v>
      </c>
      <c r="D62" s="71">
        <v>0.2</v>
      </c>
      <c r="E62" s="71"/>
      <c r="F62" s="71"/>
      <c r="G62" s="71"/>
      <c r="H62" s="52" t="s">
        <v>650</v>
      </c>
      <c r="I62" s="64">
        <f t="shared" si="2"/>
        <v>0.12</v>
      </c>
      <c r="J62" s="71"/>
      <c r="K62" s="71"/>
      <c r="L62" s="409"/>
      <c r="M62" s="71">
        <v>0.12</v>
      </c>
      <c r="N62" s="71"/>
      <c r="O62" s="66" t="s">
        <v>475</v>
      </c>
      <c r="P62" s="66"/>
    </row>
    <row r="63" spans="1:16" ht="25.5">
      <c r="A63" s="78">
        <v>22</v>
      </c>
      <c r="B63" s="52" t="s">
        <v>678</v>
      </c>
      <c r="C63" s="63">
        <f t="shared" si="1"/>
        <v>0.2</v>
      </c>
      <c r="D63" s="71"/>
      <c r="E63" s="71"/>
      <c r="F63" s="71"/>
      <c r="G63" s="71">
        <v>0.2</v>
      </c>
      <c r="H63" s="52" t="s">
        <v>679</v>
      </c>
      <c r="I63" s="64">
        <f t="shared" si="2"/>
        <v>0.12</v>
      </c>
      <c r="J63" s="71"/>
      <c r="K63" s="71"/>
      <c r="L63" s="409"/>
      <c r="M63" s="71">
        <v>0.12</v>
      </c>
      <c r="N63" s="71"/>
      <c r="O63" s="66" t="s">
        <v>475</v>
      </c>
      <c r="P63" s="66"/>
    </row>
    <row r="64" spans="1:16" ht="25.5">
      <c r="A64" s="78">
        <v>23</v>
      </c>
      <c r="B64" s="52" t="s">
        <v>680</v>
      </c>
      <c r="C64" s="63">
        <f t="shared" si="1"/>
        <v>0.2</v>
      </c>
      <c r="D64" s="71"/>
      <c r="E64" s="71"/>
      <c r="F64" s="71"/>
      <c r="G64" s="71">
        <v>0.2</v>
      </c>
      <c r="H64" s="52" t="s">
        <v>679</v>
      </c>
      <c r="I64" s="64">
        <f t="shared" si="2"/>
        <v>0.12</v>
      </c>
      <c r="J64" s="71"/>
      <c r="K64" s="71"/>
      <c r="L64" s="409"/>
      <c r="M64" s="71">
        <v>0.12</v>
      </c>
      <c r="N64" s="71"/>
      <c r="O64" s="66" t="s">
        <v>475</v>
      </c>
      <c r="P64" s="66"/>
    </row>
    <row r="65" spans="1:16" ht="25.5">
      <c r="A65" s="78">
        <v>24</v>
      </c>
      <c r="B65" s="52" t="s">
        <v>681</v>
      </c>
      <c r="C65" s="63">
        <f t="shared" si="1"/>
        <v>0.3</v>
      </c>
      <c r="D65" s="71"/>
      <c r="E65" s="71"/>
      <c r="F65" s="71"/>
      <c r="G65" s="71">
        <v>0.3</v>
      </c>
      <c r="H65" s="52" t="s">
        <v>679</v>
      </c>
      <c r="I65" s="64">
        <f t="shared" si="2"/>
        <v>0.18</v>
      </c>
      <c r="J65" s="71"/>
      <c r="K65" s="71"/>
      <c r="L65" s="409"/>
      <c r="M65" s="71">
        <v>0.18</v>
      </c>
      <c r="N65" s="71"/>
      <c r="O65" s="66" t="s">
        <v>475</v>
      </c>
      <c r="P65" s="66"/>
    </row>
    <row r="66" spans="1:16" ht="25.5">
      <c r="A66" s="78">
        <v>25</v>
      </c>
      <c r="B66" s="52" t="s">
        <v>682</v>
      </c>
      <c r="C66" s="63">
        <f t="shared" si="1"/>
        <v>0.4</v>
      </c>
      <c r="D66" s="71">
        <v>0.2</v>
      </c>
      <c r="E66" s="71"/>
      <c r="F66" s="71"/>
      <c r="G66" s="71">
        <v>0.2</v>
      </c>
      <c r="H66" s="52" t="s">
        <v>638</v>
      </c>
      <c r="I66" s="64">
        <f t="shared" si="2"/>
        <v>0.25</v>
      </c>
      <c r="J66" s="71"/>
      <c r="K66" s="71"/>
      <c r="L66" s="409"/>
      <c r="M66" s="71">
        <v>0.25</v>
      </c>
      <c r="N66" s="71"/>
      <c r="O66" s="66" t="s">
        <v>475</v>
      </c>
      <c r="P66" s="66"/>
    </row>
    <row r="67" spans="1:16" ht="38.25">
      <c r="A67" s="78">
        <v>26</v>
      </c>
      <c r="B67" s="52" t="s">
        <v>683</v>
      </c>
      <c r="C67" s="63">
        <f t="shared" si="1"/>
        <v>0.9</v>
      </c>
      <c r="D67" s="71">
        <v>0.9</v>
      </c>
      <c r="E67" s="71"/>
      <c r="F67" s="71"/>
      <c r="G67" s="71"/>
      <c r="H67" s="52" t="s">
        <v>638</v>
      </c>
      <c r="I67" s="64">
        <f t="shared" si="2"/>
        <v>0.55</v>
      </c>
      <c r="J67" s="71"/>
      <c r="K67" s="71"/>
      <c r="L67" s="409"/>
      <c r="M67" s="71">
        <v>0.55</v>
      </c>
      <c r="N67" s="71"/>
      <c r="O67" s="66" t="s">
        <v>475</v>
      </c>
      <c r="P67" s="66"/>
    </row>
    <row r="68" spans="1:16" ht="25.5">
      <c r="A68" s="78">
        <v>27</v>
      </c>
      <c r="B68" s="52" t="s">
        <v>684</v>
      </c>
      <c r="C68" s="63">
        <f t="shared" si="1"/>
        <v>0.3</v>
      </c>
      <c r="D68" s="71"/>
      <c r="E68" s="71"/>
      <c r="F68" s="71"/>
      <c r="G68" s="71">
        <v>0.3</v>
      </c>
      <c r="H68" s="52" t="s">
        <v>638</v>
      </c>
      <c r="I68" s="64">
        <f t="shared" si="2"/>
        <v>0.18</v>
      </c>
      <c r="J68" s="71"/>
      <c r="K68" s="71"/>
      <c r="L68" s="409"/>
      <c r="M68" s="71">
        <v>0.18</v>
      </c>
      <c r="N68" s="71"/>
      <c r="O68" s="66" t="s">
        <v>475</v>
      </c>
      <c r="P68" s="66"/>
    </row>
    <row r="69" spans="1:16" ht="25.5">
      <c r="A69" s="78">
        <v>28</v>
      </c>
      <c r="B69" s="66" t="s">
        <v>685</v>
      </c>
      <c r="C69" s="63">
        <f t="shared" si="1"/>
        <v>0.4</v>
      </c>
      <c r="D69" s="71">
        <v>0.4</v>
      </c>
      <c r="E69" s="71"/>
      <c r="F69" s="71"/>
      <c r="G69" s="71"/>
      <c r="H69" s="52" t="s">
        <v>638</v>
      </c>
      <c r="I69" s="64">
        <f t="shared" si="2"/>
        <v>0.25</v>
      </c>
      <c r="J69" s="71"/>
      <c r="K69" s="71"/>
      <c r="L69" s="409"/>
      <c r="M69" s="71">
        <v>0.25</v>
      </c>
      <c r="N69" s="71"/>
      <c r="O69" s="66" t="s">
        <v>475</v>
      </c>
      <c r="P69" s="66"/>
    </row>
    <row r="70" spans="1:16" ht="25.5">
      <c r="A70" s="78">
        <v>29</v>
      </c>
      <c r="B70" s="66" t="s">
        <v>686</v>
      </c>
      <c r="C70" s="63">
        <f t="shared" si="1"/>
        <v>8.8</v>
      </c>
      <c r="D70" s="71">
        <v>8.8</v>
      </c>
      <c r="E70" s="71"/>
      <c r="F70" s="71"/>
      <c r="G70" s="71"/>
      <c r="H70" s="52" t="s">
        <v>638</v>
      </c>
      <c r="I70" s="64">
        <f t="shared" si="2"/>
        <v>5.4</v>
      </c>
      <c r="J70" s="71"/>
      <c r="K70" s="71"/>
      <c r="L70" s="409"/>
      <c r="M70" s="71">
        <v>5.4</v>
      </c>
      <c r="N70" s="71"/>
      <c r="O70" s="66" t="s">
        <v>497</v>
      </c>
      <c r="P70" s="66"/>
    </row>
    <row r="71" spans="1:16" ht="25.5">
      <c r="A71" s="78">
        <v>30</v>
      </c>
      <c r="B71" s="52" t="s">
        <v>687</v>
      </c>
      <c r="C71" s="63">
        <f t="shared" si="1"/>
        <v>0.2</v>
      </c>
      <c r="D71" s="71">
        <v>0.2</v>
      </c>
      <c r="E71" s="71"/>
      <c r="F71" s="71"/>
      <c r="G71" s="71"/>
      <c r="H71" s="52" t="s">
        <v>688</v>
      </c>
      <c r="I71" s="64">
        <f t="shared" si="2"/>
        <v>0.1</v>
      </c>
      <c r="J71" s="71"/>
      <c r="K71" s="71"/>
      <c r="L71" s="409"/>
      <c r="M71" s="71">
        <v>0.1</v>
      </c>
      <c r="N71" s="71"/>
      <c r="O71" s="66" t="s">
        <v>475</v>
      </c>
      <c r="P71" s="66"/>
    </row>
    <row r="72" spans="1:16" ht="25.5">
      <c r="A72" s="78">
        <v>31</v>
      </c>
      <c r="B72" s="52" t="s">
        <v>689</v>
      </c>
      <c r="C72" s="63">
        <f t="shared" si="1"/>
        <v>0.3</v>
      </c>
      <c r="D72" s="71">
        <v>0.3</v>
      </c>
      <c r="E72" s="71"/>
      <c r="F72" s="71"/>
      <c r="G72" s="71"/>
      <c r="H72" s="52" t="s">
        <v>688</v>
      </c>
      <c r="I72" s="64">
        <f t="shared" si="2"/>
        <v>0.15</v>
      </c>
      <c r="J72" s="71"/>
      <c r="K72" s="71"/>
      <c r="L72" s="409"/>
      <c r="M72" s="71">
        <v>0.15</v>
      </c>
      <c r="N72" s="71"/>
      <c r="O72" s="66" t="s">
        <v>475</v>
      </c>
      <c r="P72" s="66"/>
    </row>
    <row r="73" spans="1:16" ht="25.5">
      <c r="A73" s="78">
        <v>32</v>
      </c>
      <c r="B73" s="52" t="s">
        <v>690</v>
      </c>
      <c r="C73" s="63">
        <f t="shared" si="1"/>
        <v>0.15</v>
      </c>
      <c r="D73" s="71">
        <v>0.15</v>
      </c>
      <c r="E73" s="71"/>
      <c r="F73" s="71"/>
      <c r="G73" s="71"/>
      <c r="H73" s="52" t="s">
        <v>688</v>
      </c>
      <c r="I73" s="64">
        <f t="shared" si="2"/>
        <v>0.07</v>
      </c>
      <c r="J73" s="71"/>
      <c r="K73" s="71"/>
      <c r="L73" s="409"/>
      <c r="M73" s="71">
        <v>0.07</v>
      </c>
      <c r="N73" s="71"/>
      <c r="O73" s="66" t="s">
        <v>475</v>
      </c>
      <c r="P73" s="66"/>
    </row>
    <row r="74" spans="1:16" ht="25.5">
      <c r="A74" s="78">
        <v>33</v>
      </c>
      <c r="B74" s="52" t="s">
        <v>691</v>
      </c>
      <c r="C74" s="63">
        <f t="shared" si="1"/>
        <v>0.2</v>
      </c>
      <c r="D74" s="71">
        <v>0.2</v>
      </c>
      <c r="E74" s="71"/>
      <c r="F74" s="71"/>
      <c r="G74" s="71"/>
      <c r="H74" s="52" t="s">
        <v>619</v>
      </c>
      <c r="I74" s="64">
        <f t="shared" si="2"/>
        <v>0.12</v>
      </c>
      <c r="J74" s="71"/>
      <c r="K74" s="71"/>
      <c r="L74" s="409"/>
      <c r="M74" s="71">
        <v>0.12</v>
      </c>
      <c r="N74" s="71"/>
      <c r="O74" s="66" t="s">
        <v>475</v>
      </c>
      <c r="P74" s="66"/>
    </row>
    <row r="75" spans="1:16" ht="51">
      <c r="A75" s="78">
        <v>34</v>
      </c>
      <c r="B75" s="52" t="s">
        <v>692</v>
      </c>
      <c r="C75" s="63">
        <f t="shared" si="1"/>
        <v>0.4</v>
      </c>
      <c r="D75" s="71">
        <v>0.3</v>
      </c>
      <c r="E75" s="71"/>
      <c r="F75" s="71"/>
      <c r="G75" s="71">
        <v>0.1</v>
      </c>
      <c r="H75" s="52" t="s">
        <v>619</v>
      </c>
      <c r="I75" s="64">
        <f t="shared" si="2"/>
        <v>0.56</v>
      </c>
      <c r="J75" s="71"/>
      <c r="K75" s="71"/>
      <c r="L75" s="409"/>
      <c r="M75" s="71">
        <v>0.56</v>
      </c>
      <c r="N75" s="71"/>
      <c r="O75" s="66" t="s">
        <v>475</v>
      </c>
      <c r="P75" s="66"/>
    </row>
    <row r="76" spans="1:16" ht="25.5">
      <c r="A76" s="78">
        <v>35</v>
      </c>
      <c r="B76" s="52" t="s">
        <v>693</v>
      </c>
      <c r="C76" s="63">
        <f t="shared" si="1"/>
        <v>0.2</v>
      </c>
      <c r="D76" s="71">
        <v>0.2</v>
      </c>
      <c r="E76" s="71"/>
      <c r="F76" s="71"/>
      <c r="G76" s="71"/>
      <c r="H76" s="52" t="s">
        <v>694</v>
      </c>
      <c r="I76" s="64">
        <f t="shared" si="2"/>
        <v>0.12</v>
      </c>
      <c r="J76" s="71"/>
      <c r="K76" s="71"/>
      <c r="L76" s="409"/>
      <c r="M76" s="71">
        <v>0.12</v>
      </c>
      <c r="N76" s="71"/>
      <c r="O76" s="66" t="s">
        <v>475</v>
      </c>
      <c r="P76" s="66"/>
    </row>
    <row r="77" spans="1:16" ht="25.5">
      <c r="A77" s="78">
        <v>36</v>
      </c>
      <c r="B77" s="52" t="s">
        <v>695</v>
      </c>
      <c r="C77" s="63">
        <f t="shared" si="1"/>
        <v>0.2</v>
      </c>
      <c r="D77" s="71">
        <v>0.2</v>
      </c>
      <c r="E77" s="71"/>
      <c r="F77" s="71"/>
      <c r="G77" s="71"/>
      <c r="H77" s="52" t="s">
        <v>694</v>
      </c>
      <c r="I77" s="64">
        <f t="shared" si="2"/>
        <v>0.12</v>
      </c>
      <c r="J77" s="71"/>
      <c r="K77" s="71"/>
      <c r="L77" s="409"/>
      <c r="M77" s="71">
        <v>0.12</v>
      </c>
      <c r="N77" s="71"/>
      <c r="O77" s="66" t="s">
        <v>475</v>
      </c>
      <c r="P77" s="66"/>
    </row>
    <row r="78" spans="1:16" ht="25.5">
      <c r="A78" s="78">
        <v>37</v>
      </c>
      <c r="B78" s="66" t="s">
        <v>696</v>
      </c>
      <c r="C78" s="63">
        <f t="shared" si="1"/>
        <v>0.6599999999999999</v>
      </c>
      <c r="D78" s="71">
        <v>0.31</v>
      </c>
      <c r="E78" s="71"/>
      <c r="F78" s="71"/>
      <c r="G78" s="71">
        <v>0.35</v>
      </c>
      <c r="H78" s="52" t="s">
        <v>694</v>
      </c>
      <c r="I78" s="64">
        <f t="shared" si="2"/>
        <v>0.41</v>
      </c>
      <c r="J78" s="71"/>
      <c r="K78" s="71"/>
      <c r="L78" s="409"/>
      <c r="M78" s="71">
        <v>0.41</v>
      </c>
      <c r="N78" s="71"/>
      <c r="O78" s="66" t="s">
        <v>475</v>
      </c>
      <c r="P78" s="66"/>
    </row>
    <row r="79" spans="1:16" ht="25.5">
      <c r="A79" s="78">
        <v>38</v>
      </c>
      <c r="B79" s="236" t="s">
        <v>697</v>
      </c>
      <c r="C79" s="63">
        <f t="shared" si="1"/>
        <v>0.25</v>
      </c>
      <c r="D79" s="71">
        <v>0.25</v>
      </c>
      <c r="E79" s="71"/>
      <c r="F79" s="71"/>
      <c r="G79" s="71"/>
      <c r="H79" s="52" t="s">
        <v>628</v>
      </c>
      <c r="I79" s="64">
        <f t="shared" si="2"/>
        <v>0.15</v>
      </c>
      <c r="J79" s="71"/>
      <c r="K79" s="71"/>
      <c r="L79" s="409"/>
      <c r="M79" s="71">
        <v>0.15</v>
      </c>
      <c r="N79" s="71"/>
      <c r="O79" s="66" t="s">
        <v>475</v>
      </c>
      <c r="P79" s="66"/>
    </row>
    <row r="80" spans="1:16" ht="25.5">
      <c r="A80" s="78">
        <v>39</v>
      </c>
      <c r="B80" s="52" t="s">
        <v>698</v>
      </c>
      <c r="C80" s="63">
        <f t="shared" si="1"/>
        <v>0.4</v>
      </c>
      <c r="D80" s="71">
        <v>0.4</v>
      </c>
      <c r="E80" s="71"/>
      <c r="F80" s="71"/>
      <c r="G80" s="71"/>
      <c r="H80" s="52" t="s">
        <v>628</v>
      </c>
      <c r="I80" s="64">
        <f t="shared" si="2"/>
        <v>0.25</v>
      </c>
      <c r="J80" s="71"/>
      <c r="K80" s="71"/>
      <c r="L80" s="409"/>
      <c r="M80" s="71">
        <v>0.25</v>
      </c>
      <c r="N80" s="71"/>
      <c r="O80" s="66" t="s">
        <v>475</v>
      </c>
      <c r="P80" s="66"/>
    </row>
    <row r="81" spans="1:16" ht="25.5">
      <c r="A81" s="78">
        <v>40</v>
      </c>
      <c r="B81" s="52" t="s">
        <v>699</v>
      </c>
      <c r="C81" s="63">
        <f t="shared" si="1"/>
        <v>0.6</v>
      </c>
      <c r="D81" s="71">
        <v>0.6</v>
      </c>
      <c r="E81" s="71"/>
      <c r="F81" s="71"/>
      <c r="G81" s="71"/>
      <c r="H81" s="52" t="s">
        <v>700</v>
      </c>
      <c r="I81" s="64">
        <f t="shared" si="2"/>
        <v>0.46</v>
      </c>
      <c r="J81" s="71"/>
      <c r="K81" s="71"/>
      <c r="L81" s="409"/>
      <c r="M81" s="71">
        <v>0.46</v>
      </c>
      <c r="N81" s="71"/>
      <c r="O81" s="66" t="s">
        <v>475</v>
      </c>
      <c r="P81" s="66"/>
    </row>
    <row r="82" spans="1:16" ht="25.5">
      <c r="A82" s="78">
        <v>41</v>
      </c>
      <c r="B82" s="52" t="s">
        <v>701</v>
      </c>
      <c r="C82" s="63">
        <f t="shared" si="1"/>
        <v>0.5</v>
      </c>
      <c r="D82" s="71">
        <v>0.5</v>
      </c>
      <c r="E82" s="71"/>
      <c r="F82" s="71"/>
      <c r="G82" s="71"/>
      <c r="H82" s="52" t="s">
        <v>700</v>
      </c>
      <c r="I82" s="64">
        <f t="shared" si="2"/>
        <v>0.38</v>
      </c>
      <c r="J82" s="71"/>
      <c r="K82" s="71"/>
      <c r="L82" s="409"/>
      <c r="M82" s="71">
        <v>0.38</v>
      </c>
      <c r="N82" s="71"/>
      <c r="O82" s="66" t="s">
        <v>475</v>
      </c>
      <c r="P82" s="66"/>
    </row>
    <row r="83" spans="1:16" ht="51">
      <c r="A83" s="78">
        <v>42</v>
      </c>
      <c r="B83" s="52" t="s">
        <v>702</v>
      </c>
      <c r="C83" s="63">
        <f t="shared" si="1"/>
        <v>0.95</v>
      </c>
      <c r="D83" s="71">
        <v>0.95</v>
      </c>
      <c r="E83" s="71"/>
      <c r="F83" s="71"/>
      <c r="G83" s="71"/>
      <c r="H83" s="52" t="s">
        <v>625</v>
      </c>
      <c r="I83" s="64">
        <f t="shared" si="2"/>
        <v>0.58</v>
      </c>
      <c r="J83" s="71"/>
      <c r="K83" s="71"/>
      <c r="L83" s="409"/>
      <c r="M83" s="71">
        <v>0.58</v>
      </c>
      <c r="N83" s="71"/>
      <c r="O83" s="66" t="s">
        <v>475</v>
      </c>
      <c r="P83" s="66"/>
    </row>
    <row r="84" spans="1:16" ht="25.5">
      <c r="A84" s="78">
        <v>43</v>
      </c>
      <c r="B84" s="236" t="s">
        <v>703</v>
      </c>
      <c r="C84" s="63">
        <f t="shared" si="1"/>
        <v>0.12</v>
      </c>
      <c r="D84" s="71">
        <v>0.12</v>
      </c>
      <c r="E84" s="71"/>
      <c r="F84" s="71"/>
      <c r="G84" s="71"/>
      <c r="H84" s="52" t="s">
        <v>625</v>
      </c>
      <c r="I84" s="64">
        <f t="shared" si="2"/>
        <v>0.07</v>
      </c>
      <c r="J84" s="71"/>
      <c r="K84" s="71"/>
      <c r="L84" s="409"/>
      <c r="M84" s="71">
        <v>0.07</v>
      </c>
      <c r="N84" s="71"/>
      <c r="O84" s="66" t="s">
        <v>475</v>
      </c>
      <c r="P84" s="66"/>
    </row>
    <row r="85" spans="1:16" ht="38.25">
      <c r="A85" s="78">
        <v>44</v>
      </c>
      <c r="B85" s="66" t="s">
        <v>704</v>
      </c>
      <c r="C85" s="63">
        <f t="shared" si="1"/>
        <v>0.33</v>
      </c>
      <c r="D85" s="71">
        <v>0.33</v>
      </c>
      <c r="E85" s="71"/>
      <c r="F85" s="71"/>
      <c r="G85" s="71"/>
      <c r="H85" s="52" t="s">
        <v>625</v>
      </c>
      <c r="I85" s="64">
        <f t="shared" si="2"/>
        <v>0.2</v>
      </c>
      <c r="J85" s="71"/>
      <c r="K85" s="71"/>
      <c r="L85" s="409"/>
      <c r="M85" s="71">
        <v>0.2</v>
      </c>
      <c r="N85" s="71"/>
      <c r="O85" s="66" t="s">
        <v>475</v>
      </c>
      <c r="P85" s="66"/>
    </row>
    <row r="86" spans="1:16" ht="25.5">
      <c r="A86" s="78">
        <v>45</v>
      </c>
      <c r="B86" s="236" t="s">
        <v>705</v>
      </c>
      <c r="C86" s="63">
        <f t="shared" si="1"/>
        <v>0.6</v>
      </c>
      <c r="D86" s="71"/>
      <c r="E86" s="71"/>
      <c r="F86" s="71"/>
      <c r="G86" s="71">
        <v>0.6</v>
      </c>
      <c r="H86" s="52" t="s">
        <v>643</v>
      </c>
      <c r="I86" s="64">
        <f t="shared" si="2"/>
        <v>0.37</v>
      </c>
      <c r="J86" s="71"/>
      <c r="K86" s="71"/>
      <c r="L86" s="409"/>
      <c r="M86" s="71">
        <v>0.37</v>
      </c>
      <c r="N86" s="71"/>
      <c r="O86" s="66" t="s">
        <v>475</v>
      </c>
      <c r="P86" s="66"/>
    </row>
    <row r="87" spans="1:16" ht="25.5">
      <c r="A87" s="78">
        <v>46</v>
      </c>
      <c r="B87" s="52" t="s">
        <v>706</v>
      </c>
      <c r="C87" s="63">
        <f t="shared" si="1"/>
        <v>0.1</v>
      </c>
      <c r="D87" s="71">
        <v>0.1</v>
      </c>
      <c r="E87" s="71"/>
      <c r="F87" s="71"/>
      <c r="G87" s="71"/>
      <c r="H87" s="52" t="s">
        <v>707</v>
      </c>
      <c r="I87" s="64">
        <f t="shared" si="2"/>
        <v>0.06</v>
      </c>
      <c r="J87" s="71"/>
      <c r="K87" s="71"/>
      <c r="L87" s="409"/>
      <c r="M87" s="71">
        <v>0.06</v>
      </c>
      <c r="N87" s="71"/>
      <c r="O87" s="66" t="s">
        <v>475</v>
      </c>
      <c r="P87" s="66"/>
    </row>
    <row r="88" spans="1:16" ht="38.25">
      <c r="A88" s="78">
        <v>47</v>
      </c>
      <c r="B88" s="52" t="s">
        <v>708</v>
      </c>
      <c r="C88" s="63">
        <f t="shared" si="1"/>
        <v>0.2</v>
      </c>
      <c r="D88" s="71">
        <v>0.2</v>
      </c>
      <c r="E88" s="71"/>
      <c r="F88" s="71"/>
      <c r="G88" s="71"/>
      <c r="H88" s="52" t="s">
        <v>707</v>
      </c>
      <c r="I88" s="64">
        <f t="shared" si="2"/>
        <v>0.12</v>
      </c>
      <c r="J88" s="71"/>
      <c r="K88" s="71"/>
      <c r="L88" s="409"/>
      <c r="M88" s="71">
        <v>0.12</v>
      </c>
      <c r="N88" s="71"/>
      <c r="O88" s="66" t="s">
        <v>475</v>
      </c>
      <c r="P88" s="66"/>
    </row>
    <row r="89" spans="1:16" ht="25.5">
      <c r="A89" s="78">
        <v>48</v>
      </c>
      <c r="B89" s="66" t="s">
        <v>709</v>
      </c>
      <c r="C89" s="63">
        <f t="shared" si="1"/>
        <v>0.2</v>
      </c>
      <c r="D89" s="71">
        <v>0.2</v>
      </c>
      <c r="E89" s="71"/>
      <c r="F89" s="71"/>
      <c r="G89" s="71"/>
      <c r="H89" s="52" t="s">
        <v>707</v>
      </c>
      <c r="I89" s="64">
        <f t="shared" si="2"/>
        <v>0.12</v>
      </c>
      <c r="J89" s="71"/>
      <c r="K89" s="71"/>
      <c r="L89" s="409"/>
      <c r="M89" s="71">
        <v>0.12</v>
      </c>
      <c r="N89" s="71"/>
      <c r="O89" s="66" t="s">
        <v>475</v>
      </c>
      <c r="P89" s="66"/>
    </row>
    <row r="90" spans="1:16" ht="25.5">
      <c r="A90" s="78">
        <v>49</v>
      </c>
      <c r="B90" s="66" t="s">
        <v>710</v>
      </c>
      <c r="C90" s="63">
        <f t="shared" si="1"/>
        <v>0.39</v>
      </c>
      <c r="D90" s="71">
        <v>0.39</v>
      </c>
      <c r="E90" s="71"/>
      <c r="F90" s="71"/>
      <c r="G90" s="71"/>
      <c r="H90" s="52" t="s">
        <v>707</v>
      </c>
      <c r="I90" s="64">
        <f t="shared" si="2"/>
        <v>0.24</v>
      </c>
      <c r="J90" s="71"/>
      <c r="K90" s="71"/>
      <c r="L90" s="409"/>
      <c r="M90" s="71">
        <v>0.24</v>
      </c>
      <c r="N90" s="71"/>
      <c r="O90" s="66" t="s">
        <v>475</v>
      </c>
      <c r="P90" s="66"/>
    </row>
    <row r="91" spans="1:16" ht="38.25">
      <c r="A91" s="78">
        <v>50</v>
      </c>
      <c r="B91" s="66" t="s">
        <v>711</v>
      </c>
      <c r="C91" s="63">
        <f t="shared" si="1"/>
        <v>0.2</v>
      </c>
      <c r="D91" s="71">
        <v>0.2</v>
      </c>
      <c r="E91" s="71"/>
      <c r="F91" s="71"/>
      <c r="G91" s="71"/>
      <c r="H91" s="52" t="s">
        <v>707</v>
      </c>
      <c r="I91" s="64">
        <f t="shared" si="2"/>
        <v>0.12</v>
      </c>
      <c r="J91" s="71"/>
      <c r="K91" s="71"/>
      <c r="L91" s="409"/>
      <c r="M91" s="71">
        <v>0.12</v>
      </c>
      <c r="N91" s="71"/>
      <c r="O91" s="66" t="s">
        <v>475</v>
      </c>
      <c r="P91" s="66"/>
    </row>
    <row r="92" spans="1:16" ht="25.5">
      <c r="A92" s="78">
        <v>51</v>
      </c>
      <c r="B92" s="52" t="s">
        <v>712</v>
      </c>
      <c r="C92" s="63">
        <f t="shared" si="1"/>
        <v>0.2</v>
      </c>
      <c r="D92" s="71"/>
      <c r="E92" s="71"/>
      <c r="F92" s="71"/>
      <c r="G92" s="71">
        <v>0.2</v>
      </c>
      <c r="H92" s="52" t="s">
        <v>713</v>
      </c>
      <c r="I92" s="64">
        <f t="shared" si="2"/>
        <v>0.12</v>
      </c>
      <c r="J92" s="71"/>
      <c r="K92" s="71"/>
      <c r="L92" s="409"/>
      <c r="M92" s="71">
        <v>0.12</v>
      </c>
      <c r="N92" s="71"/>
      <c r="O92" s="66" t="s">
        <v>475</v>
      </c>
      <c r="P92" s="66"/>
    </row>
    <row r="93" spans="1:16" ht="25.5">
      <c r="A93" s="78">
        <v>52</v>
      </c>
      <c r="B93" s="66" t="s">
        <v>714</v>
      </c>
      <c r="C93" s="63">
        <f t="shared" si="1"/>
        <v>0.4</v>
      </c>
      <c r="D93" s="71"/>
      <c r="E93" s="71"/>
      <c r="F93" s="71"/>
      <c r="G93" s="71">
        <v>0.4</v>
      </c>
      <c r="H93" s="52" t="s">
        <v>713</v>
      </c>
      <c r="I93" s="64">
        <f t="shared" si="2"/>
        <v>0.25</v>
      </c>
      <c r="J93" s="71"/>
      <c r="K93" s="71"/>
      <c r="L93" s="409"/>
      <c r="M93" s="71">
        <v>0.25</v>
      </c>
      <c r="N93" s="71"/>
      <c r="O93" s="66" t="s">
        <v>475</v>
      </c>
      <c r="P93" s="66"/>
    </row>
    <row r="94" spans="1:16" ht="12.75">
      <c r="A94" s="75" t="s">
        <v>193</v>
      </c>
      <c r="B94" s="58" t="s">
        <v>557</v>
      </c>
      <c r="C94" s="59">
        <f>SUM(C95:C102)</f>
        <v>6.5600000000000005</v>
      </c>
      <c r="D94" s="59">
        <f>SUM(D95:D102)</f>
        <v>6.1</v>
      </c>
      <c r="E94" s="59"/>
      <c r="F94" s="59"/>
      <c r="G94" s="59">
        <f>SUM(G95:G102)</f>
        <v>0.45999999999999996</v>
      </c>
      <c r="H94" s="407"/>
      <c r="I94" s="123">
        <f>SUM(I95:I102)</f>
        <v>5.47</v>
      </c>
      <c r="J94" s="123"/>
      <c r="K94" s="123"/>
      <c r="L94" s="123"/>
      <c r="M94" s="123">
        <f>SUM(M95:M102)</f>
        <v>5.47</v>
      </c>
      <c r="N94" s="123"/>
      <c r="O94" s="58"/>
      <c r="P94" s="77"/>
    </row>
    <row r="95" spans="1:16" ht="25.5">
      <c r="A95" s="78">
        <v>1</v>
      </c>
      <c r="B95" s="66" t="s">
        <v>715</v>
      </c>
      <c r="C95" s="63">
        <f t="shared" si="1"/>
        <v>0.2</v>
      </c>
      <c r="D95" s="81">
        <v>0.2</v>
      </c>
      <c r="E95" s="81"/>
      <c r="F95" s="81"/>
      <c r="G95" s="81"/>
      <c r="H95" s="52" t="s">
        <v>616</v>
      </c>
      <c r="I95" s="64">
        <f aca="true" t="shared" si="3" ref="I95:I112">SUM(J95:N95)</f>
        <v>0.17</v>
      </c>
      <c r="J95" s="81"/>
      <c r="K95" s="81"/>
      <c r="L95" s="404"/>
      <c r="M95" s="81">
        <v>0.17</v>
      </c>
      <c r="N95" s="81"/>
      <c r="O95" s="66" t="s">
        <v>475</v>
      </c>
      <c r="P95" s="79"/>
    </row>
    <row r="96" spans="1:16" ht="25.5">
      <c r="A96" s="78">
        <v>2</v>
      </c>
      <c r="B96" s="52" t="s">
        <v>716</v>
      </c>
      <c r="C96" s="63">
        <f t="shared" si="1"/>
        <v>0.4</v>
      </c>
      <c r="D96" s="81">
        <v>0.4</v>
      </c>
      <c r="E96" s="81"/>
      <c r="F96" s="81"/>
      <c r="G96" s="81"/>
      <c r="H96" s="52" t="s">
        <v>616</v>
      </c>
      <c r="I96" s="64">
        <f t="shared" si="3"/>
        <v>0.34</v>
      </c>
      <c r="J96" s="81"/>
      <c r="K96" s="81"/>
      <c r="L96" s="404"/>
      <c r="M96" s="81">
        <v>0.34</v>
      </c>
      <c r="N96" s="81"/>
      <c r="O96" s="66" t="s">
        <v>475</v>
      </c>
      <c r="P96" s="79"/>
    </row>
    <row r="97" spans="1:16" ht="25.5">
      <c r="A97" s="78">
        <v>3</v>
      </c>
      <c r="B97" s="52" t="s">
        <v>717</v>
      </c>
      <c r="C97" s="63">
        <f t="shared" si="1"/>
        <v>0.3</v>
      </c>
      <c r="D97" s="81">
        <v>0.3</v>
      </c>
      <c r="E97" s="81"/>
      <c r="F97" s="81"/>
      <c r="G97" s="81"/>
      <c r="H97" s="52" t="s">
        <v>616</v>
      </c>
      <c r="I97" s="64">
        <f t="shared" si="3"/>
        <v>0.25</v>
      </c>
      <c r="J97" s="81"/>
      <c r="K97" s="81"/>
      <c r="L97" s="404"/>
      <c r="M97" s="81">
        <v>0.25</v>
      </c>
      <c r="N97" s="81"/>
      <c r="O97" s="66" t="s">
        <v>475</v>
      </c>
      <c r="P97" s="79"/>
    </row>
    <row r="98" spans="1:16" ht="25.5">
      <c r="A98" s="78">
        <v>4</v>
      </c>
      <c r="B98" s="52" t="s">
        <v>718</v>
      </c>
      <c r="C98" s="63">
        <f t="shared" si="1"/>
        <v>0.26</v>
      </c>
      <c r="D98" s="81">
        <v>0.2</v>
      </c>
      <c r="E98" s="81"/>
      <c r="F98" s="81"/>
      <c r="G98" s="81">
        <v>0.06</v>
      </c>
      <c r="H98" s="69" t="s">
        <v>635</v>
      </c>
      <c r="I98" s="64">
        <f t="shared" si="3"/>
        <v>0.16</v>
      </c>
      <c r="J98" s="81"/>
      <c r="K98" s="81"/>
      <c r="L98" s="404"/>
      <c r="M98" s="81">
        <v>0.16</v>
      </c>
      <c r="N98" s="81"/>
      <c r="O98" s="66" t="s">
        <v>475</v>
      </c>
      <c r="P98" s="79"/>
    </row>
    <row r="99" spans="1:16" ht="25.5">
      <c r="A99" s="78">
        <v>5</v>
      </c>
      <c r="B99" s="66" t="s">
        <v>719</v>
      </c>
      <c r="C99" s="63">
        <f t="shared" si="1"/>
        <v>0.5</v>
      </c>
      <c r="D99" s="81">
        <v>0.5</v>
      </c>
      <c r="E99" s="81"/>
      <c r="F99" s="81"/>
      <c r="G99" s="81"/>
      <c r="H99" s="52" t="s">
        <v>616</v>
      </c>
      <c r="I99" s="64">
        <f t="shared" si="3"/>
        <v>0.42</v>
      </c>
      <c r="J99" s="81"/>
      <c r="K99" s="81"/>
      <c r="L99" s="404"/>
      <c r="M99" s="81">
        <v>0.42</v>
      </c>
      <c r="N99" s="81"/>
      <c r="O99" s="66" t="s">
        <v>475</v>
      </c>
      <c r="P99" s="79"/>
    </row>
    <row r="100" spans="1:16" ht="25.5">
      <c r="A100" s="78">
        <v>6</v>
      </c>
      <c r="B100" s="66" t="s">
        <v>720</v>
      </c>
      <c r="C100" s="63">
        <f t="shared" si="1"/>
        <v>0.1</v>
      </c>
      <c r="D100" s="81"/>
      <c r="E100" s="81"/>
      <c r="F100" s="81"/>
      <c r="G100" s="81">
        <v>0.1</v>
      </c>
      <c r="H100" s="52" t="s">
        <v>616</v>
      </c>
      <c r="I100" s="64">
        <f t="shared" si="3"/>
        <v>0.08</v>
      </c>
      <c r="J100" s="81"/>
      <c r="K100" s="81"/>
      <c r="L100" s="404"/>
      <c r="M100" s="81">
        <v>0.08</v>
      </c>
      <c r="N100" s="81"/>
      <c r="O100" s="66" t="s">
        <v>475</v>
      </c>
      <c r="P100" s="79"/>
    </row>
    <row r="101" spans="1:16" ht="25.5">
      <c r="A101" s="78">
        <v>7</v>
      </c>
      <c r="B101" s="66" t="s">
        <v>721</v>
      </c>
      <c r="C101" s="63">
        <f t="shared" si="1"/>
        <v>0.3</v>
      </c>
      <c r="D101" s="81"/>
      <c r="E101" s="81"/>
      <c r="F101" s="81"/>
      <c r="G101" s="81">
        <v>0.3</v>
      </c>
      <c r="H101" s="52" t="s">
        <v>616</v>
      </c>
      <c r="I101" s="64">
        <f t="shared" si="3"/>
        <v>0.25</v>
      </c>
      <c r="J101" s="81"/>
      <c r="K101" s="81"/>
      <c r="L101" s="404"/>
      <c r="M101" s="81">
        <v>0.25</v>
      </c>
      <c r="N101" s="81"/>
      <c r="O101" s="66" t="s">
        <v>475</v>
      </c>
      <c r="P101" s="79"/>
    </row>
    <row r="102" spans="1:16" s="21" customFormat="1" ht="25.5">
      <c r="A102" s="78">
        <v>8</v>
      </c>
      <c r="B102" s="66" t="s">
        <v>722</v>
      </c>
      <c r="C102" s="63">
        <f t="shared" si="1"/>
        <v>4.5</v>
      </c>
      <c r="D102" s="81">
        <v>4.5</v>
      </c>
      <c r="E102" s="81"/>
      <c r="F102" s="81"/>
      <c r="G102" s="81"/>
      <c r="H102" s="52" t="s">
        <v>616</v>
      </c>
      <c r="I102" s="64">
        <f t="shared" si="3"/>
        <v>3.8</v>
      </c>
      <c r="J102" s="81"/>
      <c r="K102" s="81"/>
      <c r="L102" s="404"/>
      <c r="M102" s="81">
        <v>3.8</v>
      </c>
      <c r="N102" s="81"/>
      <c r="O102" s="66" t="s">
        <v>497</v>
      </c>
      <c r="P102" s="79"/>
    </row>
    <row r="103" spans="1:16" ht="25.5">
      <c r="A103" s="75" t="s">
        <v>240</v>
      </c>
      <c r="B103" s="76" t="s">
        <v>244</v>
      </c>
      <c r="C103" s="59">
        <f>SUM(C104:C106)</f>
        <v>0.8799999999999999</v>
      </c>
      <c r="D103" s="59">
        <f>SUM(D104:D106)</f>
        <v>0.8799999999999999</v>
      </c>
      <c r="E103" s="59"/>
      <c r="F103" s="59"/>
      <c r="G103" s="59"/>
      <c r="H103" s="407"/>
      <c r="I103" s="123">
        <f>SUM(I104:I106)</f>
        <v>0.74</v>
      </c>
      <c r="J103" s="123">
        <f>SUM(J104:J106)</f>
        <v>0.74</v>
      </c>
      <c r="K103" s="123"/>
      <c r="L103" s="123"/>
      <c r="M103" s="123"/>
      <c r="N103" s="123"/>
      <c r="O103" s="58"/>
      <c r="P103" s="77"/>
    </row>
    <row r="104" spans="1:16" s="21" customFormat="1" ht="25.5">
      <c r="A104" s="78">
        <v>1</v>
      </c>
      <c r="B104" s="79" t="s">
        <v>723</v>
      </c>
      <c r="C104" s="63">
        <f t="shared" si="1"/>
        <v>0.3</v>
      </c>
      <c r="D104" s="71">
        <v>0.3</v>
      </c>
      <c r="E104" s="71"/>
      <c r="F104" s="71"/>
      <c r="G104" s="81"/>
      <c r="H104" s="52" t="s">
        <v>616</v>
      </c>
      <c r="I104" s="64">
        <f t="shared" si="3"/>
        <v>0.25</v>
      </c>
      <c r="J104" s="63">
        <v>0.25</v>
      </c>
      <c r="K104" s="63"/>
      <c r="L104" s="67"/>
      <c r="M104" s="63"/>
      <c r="N104" s="63"/>
      <c r="O104" s="66" t="s">
        <v>475</v>
      </c>
      <c r="P104" s="79"/>
    </row>
    <row r="105" spans="1:16" ht="25.5">
      <c r="A105" s="78">
        <v>2</v>
      </c>
      <c r="B105" s="236" t="s">
        <v>724</v>
      </c>
      <c r="C105" s="63">
        <f t="shared" si="1"/>
        <v>0.35</v>
      </c>
      <c r="D105" s="71">
        <v>0.35</v>
      </c>
      <c r="E105" s="71"/>
      <c r="F105" s="71"/>
      <c r="G105" s="81"/>
      <c r="H105" s="52" t="s">
        <v>616</v>
      </c>
      <c r="I105" s="64">
        <f t="shared" si="3"/>
        <v>0.3</v>
      </c>
      <c r="J105" s="63">
        <v>0.3</v>
      </c>
      <c r="K105" s="63"/>
      <c r="L105" s="67"/>
      <c r="M105" s="63"/>
      <c r="N105" s="63"/>
      <c r="O105" s="66" t="s">
        <v>475</v>
      </c>
      <c r="P105" s="79"/>
    </row>
    <row r="106" spans="1:16" ht="25.5">
      <c r="A106" s="78">
        <v>3</v>
      </c>
      <c r="B106" s="79" t="s">
        <v>725</v>
      </c>
      <c r="C106" s="63">
        <f t="shared" si="1"/>
        <v>0.23</v>
      </c>
      <c r="D106" s="71">
        <v>0.23</v>
      </c>
      <c r="E106" s="71"/>
      <c r="F106" s="71"/>
      <c r="G106" s="81"/>
      <c r="H106" s="52" t="s">
        <v>616</v>
      </c>
      <c r="I106" s="64">
        <f t="shared" si="3"/>
        <v>0.19</v>
      </c>
      <c r="J106" s="63">
        <v>0.19</v>
      </c>
      <c r="K106" s="63"/>
      <c r="L106" s="67"/>
      <c r="M106" s="63"/>
      <c r="N106" s="63"/>
      <c r="O106" s="66" t="s">
        <v>475</v>
      </c>
      <c r="P106" s="79"/>
    </row>
    <row r="107" spans="1:16" s="21" customFormat="1" ht="12.75">
      <c r="A107" s="75" t="s">
        <v>243</v>
      </c>
      <c r="B107" s="58" t="s">
        <v>131</v>
      </c>
      <c r="C107" s="59">
        <f>SUM(C108:C112)</f>
        <v>0.74</v>
      </c>
      <c r="D107" s="59">
        <f>SUM(D108:D112)</f>
        <v>0.54</v>
      </c>
      <c r="E107" s="59"/>
      <c r="F107" s="59"/>
      <c r="G107" s="59">
        <f>SUM(G108:G112)</f>
        <v>0.2</v>
      </c>
      <c r="H107" s="407"/>
      <c r="I107" s="123">
        <f>SUM(I108:I112)</f>
        <v>0.58</v>
      </c>
      <c r="J107" s="123"/>
      <c r="K107" s="123"/>
      <c r="L107" s="123"/>
      <c r="M107" s="123">
        <f>SUM(M108:M112)</f>
        <v>0.58</v>
      </c>
      <c r="N107" s="123"/>
      <c r="O107" s="58"/>
      <c r="P107" s="77"/>
    </row>
    <row r="108" spans="1:16" ht="25.5">
      <c r="A108" s="78">
        <v>1</v>
      </c>
      <c r="B108" s="52" t="s">
        <v>726</v>
      </c>
      <c r="C108" s="63">
        <f t="shared" si="1"/>
        <v>0.1</v>
      </c>
      <c r="D108" s="81"/>
      <c r="E108" s="81"/>
      <c r="F108" s="81"/>
      <c r="G108" s="81">
        <v>0.1</v>
      </c>
      <c r="H108" s="52" t="s">
        <v>616</v>
      </c>
      <c r="I108" s="64">
        <f t="shared" si="3"/>
        <v>0.08</v>
      </c>
      <c r="J108" s="81"/>
      <c r="K108" s="81"/>
      <c r="L108" s="404"/>
      <c r="M108" s="81">
        <v>0.08</v>
      </c>
      <c r="N108" s="81"/>
      <c r="O108" s="66" t="s">
        <v>475</v>
      </c>
      <c r="P108" s="79"/>
    </row>
    <row r="109" spans="1:16" ht="25.5">
      <c r="A109" s="78">
        <v>2</v>
      </c>
      <c r="B109" s="52" t="s">
        <v>727</v>
      </c>
      <c r="C109" s="63">
        <f t="shared" si="1"/>
        <v>0.1</v>
      </c>
      <c r="D109" s="81"/>
      <c r="E109" s="81"/>
      <c r="F109" s="81"/>
      <c r="G109" s="81">
        <v>0.1</v>
      </c>
      <c r="H109" s="52" t="s">
        <v>616</v>
      </c>
      <c r="I109" s="64">
        <f t="shared" si="3"/>
        <v>0.08</v>
      </c>
      <c r="J109" s="81"/>
      <c r="K109" s="81"/>
      <c r="L109" s="404"/>
      <c r="M109" s="81">
        <v>0.08</v>
      </c>
      <c r="N109" s="81"/>
      <c r="O109" s="66" t="s">
        <v>475</v>
      </c>
      <c r="P109" s="79"/>
    </row>
    <row r="110" spans="1:16" ht="25.5">
      <c r="A110" s="78">
        <v>3</v>
      </c>
      <c r="B110" s="52" t="s">
        <v>728</v>
      </c>
      <c r="C110" s="63">
        <f t="shared" si="1"/>
        <v>0.22</v>
      </c>
      <c r="D110" s="81">
        <v>0.22</v>
      </c>
      <c r="E110" s="81"/>
      <c r="F110" s="81"/>
      <c r="G110" s="81"/>
      <c r="H110" s="52" t="s">
        <v>668</v>
      </c>
      <c r="I110" s="64">
        <f t="shared" si="3"/>
        <v>0.17</v>
      </c>
      <c r="J110" s="81"/>
      <c r="K110" s="81"/>
      <c r="L110" s="404"/>
      <c r="M110" s="81">
        <v>0.17</v>
      </c>
      <c r="N110" s="81"/>
      <c r="O110" s="66" t="s">
        <v>475</v>
      </c>
      <c r="P110" s="79"/>
    </row>
    <row r="111" spans="1:16" ht="25.5">
      <c r="A111" s="78">
        <v>4</v>
      </c>
      <c r="B111" s="52" t="s">
        <v>729</v>
      </c>
      <c r="C111" s="63">
        <f t="shared" si="1"/>
        <v>0.22</v>
      </c>
      <c r="D111" s="81">
        <v>0.22</v>
      </c>
      <c r="E111" s="81"/>
      <c r="F111" s="81"/>
      <c r="G111" s="81"/>
      <c r="H111" s="52" t="s">
        <v>668</v>
      </c>
      <c r="I111" s="64">
        <f t="shared" si="3"/>
        <v>0.17</v>
      </c>
      <c r="J111" s="81"/>
      <c r="K111" s="81"/>
      <c r="L111" s="404"/>
      <c r="M111" s="81">
        <v>0.17</v>
      </c>
      <c r="N111" s="81"/>
      <c r="O111" s="66" t="s">
        <v>475</v>
      </c>
      <c r="P111" s="79"/>
    </row>
    <row r="112" spans="1:16" ht="25.5">
      <c r="A112" s="78">
        <v>5</v>
      </c>
      <c r="B112" s="52" t="s">
        <v>730</v>
      </c>
      <c r="C112" s="63">
        <f t="shared" si="1"/>
        <v>0.1</v>
      </c>
      <c r="D112" s="81">
        <v>0.1</v>
      </c>
      <c r="E112" s="81"/>
      <c r="F112" s="81"/>
      <c r="G112" s="81"/>
      <c r="H112" s="52" t="s">
        <v>668</v>
      </c>
      <c r="I112" s="64">
        <f t="shared" si="3"/>
        <v>0.08</v>
      </c>
      <c r="J112" s="81"/>
      <c r="K112" s="81"/>
      <c r="L112" s="404"/>
      <c r="M112" s="81">
        <v>0.08</v>
      </c>
      <c r="N112" s="81"/>
      <c r="O112" s="66" t="s">
        <v>475</v>
      </c>
      <c r="P112" s="79"/>
    </row>
    <row r="113" spans="1:16" ht="12.75">
      <c r="A113" s="57">
        <f>A112+A106++A102+A93+A40+A38+A35+A33+A30+A28</f>
        <v>76</v>
      </c>
      <c r="B113" s="84" t="s">
        <v>731</v>
      </c>
      <c r="C113" s="59">
        <f>SUM(C27,C29,C31,C34,C36,C39,C41,C94,C103,C107)</f>
        <v>66.65999999999998</v>
      </c>
      <c r="D113" s="59">
        <f>SUM(D27,D29,D31,D34,D36,D39,D41,D94,D103,D107)</f>
        <v>48.68</v>
      </c>
      <c r="E113" s="59"/>
      <c r="F113" s="59"/>
      <c r="G113" s="59">
        <f>SUM(G27,G29,G31,G34,G36,G39,G41,G94,G103,G107)</f>
        <v>17.98</v>
      </c>
      <c r="H113" s="59"/>
      <c r="I113" s="59">
        <f>SUM(I27,I29,I31,I34,I36,I39,I41,I94,I103,I107)</f>
        <v>39.160000000000004</v>
      </c>
      <c r="J113" s="59">
        <f>SUM(J27,J29,J31,J34,J36,J39,J41,J94,J103,J107)</f>
        <v>0.86</v>
      </c>
      <c r="K113" s="59">
        <f>SUM(K27,K29,K31,K34,K36,K39,K41,K94,K103,K107)</f>
        <v>9.76</v>
      </c>
      <c r="L113" s="59"/>
      <c r="M113" s="59">
        <f>SUM(M27,M29,M31,M34,M36,M39,M41,M94,M103,M107)</f>
        <v>26.38</v>
      </c>
      <c r="N113" s="59">
        <f>SUM(N27,N29,N31,N34,N36,N39,N41,N94,N103,N107)</f>
        <v>2.16</v>
      </c>
      <c r="O113" s="58"/>
      <c r="P113" s="75"/>
    </row>
    <row r="114" spans="1:16" ht="12.75">
      <c r="A114" s="57">
        <f>A113+A25</f>
        <v>85</v>
      </c>
      <c r="B114" s="84" t="s">
        <v>1754</v>
      </c>
      <c r="C114" s="59">
        <f>SUM(C25+C113)</f>
        <v>89.45999999999998</v>
      </c>
      <c r="D114" s="59">
        <f aca="true" t="shared" si="4" ref="D114:N114">SUM(D25+D113)</f>
        <v>64.33</v>
      </c>
      <c r="E114" s="59"/>
      <c r="F114" s="59"/>
      <c r="G114" s="59">
        <f t="shared" si="4"/>
        <v>25.130000000000003</v>
      </c>
      <c r="H114" s="59"/>
      <c r="I114" s="59">
        <f t="shared" si="4"/>
        <v>59.77</v>
      </c>
      <c r="J114" s="59">
        <f t="shared" si="4"/>
        <v>8.86</v>
      </c>
      <c r="K114" s="59">
        <f t="shared" si="4"/>
        <v>12.059999999999999</v>
      </c>
      <c r="L114" s="59"/>
      <c r="M114" s="59">
        <f t="shared" si="4"/>
        <v>36.49</v>
      </c>
      <c r="N114" s="59">
        <f t="shared" si="4"/>
        <v>2.3600000000000003</v>
      </c>
      <c r="O114" s="58"/>
      <c r="P114" s="75"/>
    </row>
    <row r="116" spans="15:16" ht="12.75">
      <c r="O116" s="529" t="s">
        <v>77</v>
      </c>
      <c r="P116" s="529"/>
    </row>
    <row r="117" spans="15:16" ht="12.75">
      <c r="O117" s="529"/>
      <c r="P117" s="529"/>
    </row>
  </sheetData>
  <sheetProtection/>
  <mergeCells count="22">
    <mergeCell ref="J8:N8"/>
    <mergeCell ref="O8:O9"/>
    <mergeCell ref="P8:P9"/>
    <mergeCell ref="A11:P11"/>
    <mergeCell ref="A26:P26"/>
    <mergeCell ref="O116:P117"/>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24" right="0.2" top="0.66" bottom="0.393700787401575" header="0.118110236220472" footer="0.275590551181102"/>
  <pageSetup fitToHeight="60" horizontalDpi="600" verticalDpi="600" orientation="landscape" paperSize="9" r:id="rId2"/>
  <headerFooter>
    <oddFooter>&amp;L&amp;"Times New Roman,nghiêng"&amp;9Phụ lục &amp;A&amp;R&amp;10&amp;P</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P97"/>
  <sheetViews>
    <sheetView showZeros="0" zoomScale="85" zoomScaleNormal="85" zoomScaleSheetLayoutView="80" zoomScalePageLayoutView="0" workbookViewId="0" topLeftCell="A1">
      <pane ySplit="9" topLeftCell="A83" activePane="bottomLeft" state="frozen"/>
      <selection pane="topLeft" activeCell="A1" sqref="A1"/>
      <selection pane="bottomLeft" activeCell="A7" sqref="A7:P7"/>
    </sheetView>
  </sheetViews>
  <sheetFormatPr defaultColWidth="6.75390625" defaultRowHeight="15.75"/>
  <cols>
    <col min="1" max="1" width="4.75390625" style="120" customWidth="1"/>
    <col min="2" max="2" width="23.25390625" style="229" customWidth="1"/>
    <col min="3" max="3" width="6.50390625" style="202" customWidth="1"/>
    <col min="4" max="5" width="5.25390625" style="202" customWidth="1"/>
    <col min="6" max="6" width="4.50390625" style="202" customWidth="1"/>
    <col min="7" max="7" width="7.00390625" style="202" customWidth="1"/>
    <col min="8" max="8" width="13.25390625" style="231" customWidth="1"/>
    <col min="9" max="9" width="8.00390625" style="202" customWidth="1"/>
    <col min="10" max="10" width="4.75390625" style="202" customWidth="1"/>
    <col min="11" max="11" width="5.75390625" style="202" customWidth="1"/>
    <col min="12" max="13" width="6.00390625" style="202" customWidth="1"/>
    <col min="14" max="14" width="6.25390625" style="202" customWidth="1"/>
    <col min="15" max="15" width="20.25390625" style="231" customWidth="1"/>
    <col min="16" max="16" width="6.75390625" style="229" customWidth="1"/>
    <col min="17" max="16384" width="6.75390625" style="120" customWidth="1"/>
  </cols>
  <sheetData>
    <row r="1" spans="1:16" s="203" customFormat="1" ht="15.75">
      <c r="A1" s="584" t="s">
        <v>253</v>
      </c>
      <c r="B1" s="584"/>
      <c r="C1" s="584"/>
      <c r="D1" s="584"/>
      <c r="E1" s="584"/>
      <c r="F1" s="585" t="s">
        <v>23</v>
      </c>
      <c r="G1" s="585"/>
      <c r="H1" s="586"/>
      <c r="I1" s="585"/>
      <c r="J1" s="585"/>
      <c r="K1" s="585"/>
      <c r="L1" s="585"/>
      <c r="M1" s="585"/>
      <c r="N1" s="585"/>
      <c r="O1" s="586"/>
      <c r="P1" s="585"/>
    </row>
    <row r="2" spans="1:16" s="203" customFormat="1" ht="15.75">
      <c r="A2" s="585" t="s">
        <v>75</v>
      </c>
      <c r="B2" s="585"/>
      <c r="C2" s="585"/>
      <c r="D2" s="585"/>
      <c r="E2" s="585"/>
      <c r="F2" s="585" t="s">
        <v>24</v>
      </c>
      <c r="G2" s="585"/>
      <c r="H2" s="586"/>
      <c r="I2" s="585"/>
      <c r="J2" s="585"/>
      <c r="K2" s="585"/>
      <c r="L2" s="585"/>
      <c r="M2" s="585"/>
      <c r="N2" s="585"/>
      <c r="O2" s="586"/>
      <c r="P2" s="585"/>
    </row>
    <row r="3" spans="1:16" s="203" customFormat="1" ht="15.75">
      <c r="A3" s="587"/>
      <c r="B3" s="587"/>
      <c r="C3" s="587"/>
      <c r="D3" s="587"/>
      <c r="E3" s="587"/>
      <c r="F3" s="587"/>
      <c r="G3" s="587"/>
      <c r="H3" s="588"/>
      <c r="I3" s="587"/>
      <c r="J3" s="587"/>
      <c r="K3" s="587"/>
      <c r="L3" s="587"/>
      <c r="M3" s="587"/>
      <c r="N3" s="587"/>
      <c r="O3" s="588"/>
      <c r="P3" s="587"/>
    </row>
    <row r="4" spans="1:16" s="401" customFormat="1" ht="15.75">
      <c r="A4" s="589" t="s">
        <v>1174</v>
      </c>
      <c r="B4" s="589"/>
      <c r="C4" s="589"/>
      <c r="D4" s="589"/>
      <c r="E4" s="589"/>
      <c r="F4" s="589"/>
      <c r="G4" s="589"/>
      <c r="H4" s="589"/>
      <c r="I4" s="589"/>
      <c r="J4" s="589"/>
      <c r="K4" s="589"/>
      <c r="L4" s="589"/>
      <c r="M4" s="589"/>
      <c r="N4" s="589"/>
      <c r="O4" s="589"/>
      <c r="P4" s="589"/>
    </row>
    <row r="5" spans="1:16" s="401" customFormat="1" ht="15.75">
      <c r="A5" s="590" t="s">
        <v>1076</v>
      </c>
      <c r="B5" s="590"/>
      <c r="C5" s="590"/>
      <c r="D5" s="590"/>
      <c r="E5" s="590"/>
      <c r="F5" s="590"/>
      <c r="G5" s="590"/>
      <c r="H5" s="590"/>
      <c r="I5" s="590"/>
      <c r="J5" s="590"/>
      <c r="K5" s="590"/>
      <c r="L5" s="590"/>
      <c r="M5" s="590"/>
      <c r="N5" s="590"/>
      <c r="O5" s="590"/>
      <c r="P5" s="590"/>
    </row>
    <row r="6" spans="1:16" s="203" customFormat="1" ht="15.75">
      <c r="A6" s="591" t="str">
        <f>'1.THD.Tong'!A6:O6</f>
        <v>(Kèm theo Nghị quyết số 171/NQ-HĐND ngày 15 tháng 12 năm 2019 của Hội đồng nhân dân tỉnh)</v>
      </c>
      <c r="B6" s="591"/>
      <c r="C6" s="591"/>
      <c r="D6" s="591"/>
      <c r="E6" s="591"/>
      <c r="F6" s="591"/>
      <c r="G6" s="591"/>
      <c r="H6" s="592"/>
      <c r="I6" s="591"/>
      <c r="J6" s="591"/>
      <c r="K6" s="591"/>
      <c r="L6" s="591"/>
      <c r="M6" s="591"/>
      <c r="N6" s="591"/>
      <c r="O6" s="592"/>
      <c r="P6" s="591"/>
    </row>
    <row r="7" spans="1:16" s="203" customFormat="1" ht="19.5" customHeight="1">
      <c r="A7" s="593"/>
      <c r="B7" s="593"/>
      <c r="C7" s="593"/>
      <c r="D7" s="593"/>
      <c r="E7" s="593"/>
      <c r="F7" s="593"/>
      <c r="G7" s="593"/>
      <c r="H7" s="594"/>
      <c r="I7" s="593"/>
      <c r="J7" s="593"/>
      <c r="K7" s="593"/>
      <c r="L7" s="593"/>
      <c r="M7" s="593"/>
      <c r="N7" s="593"/>
      <c r="O7" s="594"/>
      <c r="P7" s="593"/>
    </row>
    <row r="8" spans="1:16" s="32" customFormat="1" ht="19.5" customHeight="1">
      <c r="A8" s="595" t="s">
        <v>20</v>
      </c>
      <c r="B8" s="596" t="s">
        <v>83</v>
      </c>
      <c r="C8" s="597" t="s">
        <v>84</v>
      </c>
      <c r="D8" s="598" t="s">
        <v>1077</v>
      </c>
      <c r="E8" s="598"/>
      <c r="F8" s="598"/>
      <c r="G8" s="598"/>
      <c r="H8" s="599" t="s">
        <v>1078</v>
      </c>
      <c r="I8" s="598" t="s">
        <v>16</v>
      </c>
      <c r="J8" s="598" t="s">
        <v>15</v>
      </c>
      <c r="K8" s="598"/>
      <c r="L8" s="598"/>
      <c r="M8" s="598"/>
      <c r="N8" s="598"/>
      <c r="O8" s="605" t="s">
        <v>1079</v>
      </c>
      <c r="P8" s="605" t="s">
        <v>736</v>
      </c>
    </row>
    <row r="9" spans="1:16" s="32" customFormat="1" ht="84" customHeight="1">
      <c r="A9" s="595"/>
      <c r="B9" s="596"/>
      <c r="C9" s="597"/>
      <c r="D9" s="105" t="s">
        <v>13</v>
      </c>
      <c r="E9" s="105" t="s">
        <v>12</v>
      </c>
      <c r="F9" s="105" t="s">
        <v>88</v>
      </c>
      <c r="G9" s="105" t="s">
        <v>22</v>
      </c>
      <c r="H9" s="600"/>
      <c r="I9" s="598"/>
      <c r="J9" s="105" t="s">
        <v>10</v>
      </c>
      <c r="K9" s="105" t="s">
        <v>9</v>
      </c>
      <c r="L9" s="105" t="s">
        <v>89</v>
      </c>
      <c r="M9" s="105" t="s">
        <v>90</v>
      </c>
      <c r="N9" s="105" t="s">
        <v>6</v>
      </c>
      <c r="O9" s="606"/>
      <c r="P9" s="606"/>
    </row>
    <row r="10" spans="1:16" s="121" customFormat="1" ht="19.5" customHeight="1">
      <c r="A10" s="241">
        <v>-1</v>
      </c>
      <c r="B10" s="241">
        <v>-2</v>
      </c>
      <c r="C10" s="242" t="s">
        <v>256</v>
      </c>
      <c r="D10" s="241">
        <v>-4</v>
      </c>
      <c r="E10" s="241">
        <v>-5</v>
      </c>
      <c r="F10" s="241">
        <v>-6</v>
      </c>
      <c r="G10" s="241">
        <v>-7</v>
      </c>
      <c r="H10" s="243">
        <v>-8</v>
      </c>
      <c r="I10" s="241" t="s">
        <v>1080</v>
      </c>
      <c r="J10" s="241">
        <v>-10</v>
      </c>
      <c r="K10" s="241">
        <v>-11</v>
      </c>
      <c r="L10" s="241">
        <v>-12</v>
      </c>
      <c r="M10" s="241">
        <v>-13</v>
      </c>
      <c r="N10" s="241">
        <v>-14</v>
      </c>
      <c r="O10" s="243">
        <v>-15</v>
      </c>
      <c r="P10" s="241">
        <v>-16</v>
      </c>
    </row>
    <row r="11" spans="1:16" ht="12.75" customHeight="1">
      <c r="A11" s="607" t="s">
        <v>1081</v>
      </c>
      <c r="B11" s="608"/>
      <c r="C11" s="608"/>
      <c r="D11" s="608"/>
      <c r="E11" s="608"/>
      <c r="F11" s="608"/>
      <c r="G11" s="608"/>
      <c r="H11" s="608"/>
      <c r="I11" s="608"/>
      <c r="J11" s="608"/>
      <c r="K11" s="608"/>
      <c r="L11" s="608"/>
      <c r="M11" s="608"/>
      <c r="N11" s="608"/>
      <c r="O11" s="608"/>
      <c r="P11" s="609"/>
    </row>
    <row r="12" spans="1:16" ht="25.5">
      <c r="A12" s="113" t="s">
        <v>94</v>
      </c>
      <c r="B12" s="114" t="s">
        <v>277</v>
      </c>
      <c r="C12" s="197">
        <f>SUM(C13)</f>
        <v>0.29</v>
      </c>
      <c r="D12" s="197">
        <f>SUM(D13)</f>
        <v>0.29</v>
      </c>
      <c r="E12" s="197"/>
      <c r="F12" s="197"/>
      <c r="G12" s="197"/>
      <c r="H12" s="204"/>
      <c r="I12" s="197">
        <f>SUM(I13)</f>
        <v>0.25</v>
      </c>
      <c r="J12" s="197"/>
      <c r="K12" s="197"/>
      <c r="L12" s="197">
        <f>SUM(L13)</f>
        <v>0.25</v>
      </c>
      <c r="M12" s="197"/>
      <c r="N12" s="205"/>
      <c r="O12" s="118"/>
      <c r="P12" s="86"/>
    </row>
    <row r="13" spans="1:16" ht="55.5" customHeight="1">
      <c r="A13" s="102">
        <v>1</v>
      </c>
      <c r="B13" s="88" t="s">
        <v>1082</v>
      </c>
      <c r="C13" s="111">
        <v>0.29</v>
      </c>
      <c r="D13" s="111">
        <v>0.29</v>
      </c>
      <c r="E13" s="111"/>
      <c r="F13" s="111"/>
      <c r="G13" s="111"/>
      <c r="H13" s="206" t="s">
        <v>1083</v>
      </c>
      <c r="I13" s="111">
        <f>SUM(J13:N13)</f>
        <v>0.25</v>
      </c>
      <c r="J13" s="110"/>
      <c r="K13" s="110"/>
      <c r="L13" s="111">
        <v>0.25</v>
      </c>
      <c r="M13" s="111"/>
      <c r="N13" s="110"/>
      <c r="O13" s="206" t="s">
        <v>1841</v>
      </c>
      <c r="P13" s="36"/>
    </row>
    <row r="14" spans="1:16" ht="12.75">
      <c r="A14" s="113" t="s">
        <v>113</v>
      </c>
      <c r="B14" s="98" t="s">
        <v>114</v>
      </c>
      <c r="C14" s="197">
        <f>SUM(C15:C16)</f>
        <v>2</v>
      </c>
      <c r="D14" s="197">
        <f>SUM(D15:D16)</f>
        <v>2</v>
      </c>
      <c r="E14" s="197"/>
      <c r="F14" s="197"/>
      <c r="G14" s="197"/>
      <c r="H14" s="204"/>
      <c r="I14" s="197">
        <f>SUM(I15,I16)</f>
        <v>1.7</v>
      </c>
      <c r="J14" s="205"/>
      <c r="K14" s="205"/>
      <c r="L14" s="197">
        <f>SUM(L15,L16)</f>
        <v>0.81</v>
      </c>
      <c r="M14" s="197"/>
      <c r="N14" s="197">
        <f>SUM(N15,N16)</f>
        <v>0.89</v>
      </c>
      <c r="O14" s="118"/>
      <c r="P14" s="86"/>
    </row>
    <row r="15" spans="1:16" ht="55.5" customHeight="1">
      <c r="A15" s="102">
        <v>1</v>
      </c>
      <c r="B15" s="36" t="s">
        <v>1084</v>
      </c>
      <c r="C15" s="207">
        <v>1.5</v>
      </c>
      <c r="D15" s="111">
        <v>1.5</v>
      </c>
      <c r="E15" s="111"/>
      <c r="F15" s="111"/>
      <c r="G15" s="111"/>
      <c r="H15" s="206" t="s">
        <v>1085</v>
      </c>
      <c r="I15" s="111">
        <f>SUM(J15:N15)</f>
        <v>1.27</v>
      </c>
      <c r="J15" s="110"/>
      <c r="K15" s="110"/>
      <c r="L15" s="111">
        <v>0.38</v>
      </c>
      <c r="M15" s="111"/>
      <c r="N15" s="111">
        <v>0.89</v>
      </c>
      <c r="O15" s="208" t="s">
        <v>1755</v>
      </c>
      <c r="P15" s="36"/>
    </row>
    <row r="16" spans="1:16" ht="55.5" customHeight="1">
      <c r="A16" s="102">
        <v>2</v>
      </c>
      <c r="B16" s="36" t="s">
        <v>1086</v>
      </c>
      <c r="C16" s="111">
        <v>0.5</v>
      </c>
      <c r="D16" s="111">
        <v>0.5</v>
      </c>
      <c r="E16" s="111"/>
      <c r="F16" s="111"/>
      <c r="G16" s="111"/>
      <c r="H16" s="206" t="s">
        <v>1087</v>
      </c>
      <c r="I16" s="111">
        <f>SUM(J16:N16)</f>
        <v>0.43</v>
      </c>
      <c r="J16" s="110"/>
      <c r="K16" s="110"/>
      <c r="L16" s="111">
        <v>0.43</v>
      </c>
      <c r="M16" s="110"/>
      <c r="N16" s="110"/>
      <c r="O16" s="208" t="s">
        <v>1756</v>
      </c>
      <c r="P16" s="36"/>
    </row>
    <row r="17" spans="1:16" ht="12.75">
      <c r="A17" s="105" t="s">
        <v>120</v>
      </c>
      <c r="B17" s="106" t="s">
        <v>467</v>
      </c>
      <c r="C17" s="91">
        <f>SUM(C18:C19)</f>
        <v>0.28</v>
      </c>
      <c r="D17" s="91">
        <f>SUM(D18:D19)</f>
        <v>0.28</v>
      </c>
      <c r="E17" s="91"/>
      <c r="F17" s="91"/>
      <c r="G17" s="91">
        <f>SUM(G18:G19)</f>
        <v>0</v>
      </c>
      <c r="H17" s="209"/>
      <c r="I17" s="91">
        <f>SUM(I18:I19)</f>
        <v>0.6900000000000001</v>
      </c>
      <c r="J17" s="91">
        <f>SUM(J18:J19)</f>
        <v>0</v>
      </c>
      <c r="K17" s="91">
        <f>SUM(K18:K19)</f>
        <v>0</v>
      </c>
      <c r="L17" s="91">
        <f>SUM(L18:L19)</f>
        <v>0</v>
      </c>
      <c r="M17" s="91">
        <f>SUM(M18:M19)</f>
        <v>0.6900000000000001</v>
      </c>
      <c r="N17" s="91"/>
      <c r="O17" s="90"/>
      <c r="P17" s="106"/>
    </row>
    <row r="18" spans="1:16" ht="38.25">
      <c r="A18" s="102">
        <v>1</v>
      </c>
      <c r="B18" s="88" t="s">
        <v>1088</v>
      </c>
      <c r="C18" s="103">
        <v>0.2</v>
      </c>
      <c r="D18" s="111">
        <v>0.2</v>
      </c>
      <c r="E18" s="111"/>
      <c r="F18" s="111"/>
      <c r="G18" s="111"/>
      <c r="H18" s="210" t="s">
        <v>1089</v>
      </c>
      <c r="I18" s="111">
        <f>SUM(J18:N18)</f>
        <v>0.17</v>
      </c>
      <c r="J18" s="111"/>
      <c r="K18" s="111"/>
      <c r="L18" s="111"/>
      <c r="M18" s="103">
        <v>0.17</v>
      </c>
      <c r="N18" s="111"/>
      <c r="O18" s="211" t="s">
        <v>1090</v>
      </c>
      <c r="P18" s="100"/>
    </row>
    <row r="19" spans="1:16" ht="38.25">
      <c r="A19" s="102">
        <v>2</v>
      </c>
      <c r="B19" s="101" t="s">
        <v>1091</v>
      </c>
      <c r="C19" s="111">
        <f>SUM(D19:G19)</f>
        <v>0.08</v>
      </c>
      <c r="D19" s="111">
        <v>0.08</v>
      </c>
      <c r="E19" s="111"/>
      <c r="F19" s="111"/>
      <c r="G19" s="111"/>
      <c r="H19" s="210" t="s">
        <v>1092</v>
      </c>
      <c r="I19" s="111">
        <f>SUM(J19:N19)</f>
        <v>0.52</v>
      </c>
      <c r="J19" s="103"/>
      <c r="K19" s="103"/>
      <c r="L19" s="103"/>
      <c r="M19" s="103">
        <v>0.52</v>
      </c>
      <c r="N19" s="103"/>
      <c r="O19" s="211" t="s">
        <v>1093</v>
      </c>
      <c r="P19" s="102"/>
    </row>
    <row r="20" spans="1:16" ht="12.75">
      <c r="A20" s="85" t="s">
        <v>125</v>
      </c>
      <c r="B20" s="106" t="s">
        <v>190</v>
      </c>
      <c r="C20" s="212">
        <f>SUM(C21:C26)</f>
        <v>0.153</v>
      </c>
      <c r="D20" s="212">
        <f>SUM(D21:D26)</f>
        <v>0.05</v>
      </c>
      <c r="E20" s="212"/>
      <c r="F20" s="212"/>
      <c r="G20" s="212">
        <f>SUM(G21:G26)</f>
        <v>0.103</v>
      </c>
      <c r="H20" s="213"/>
      <c r="I20" s="35">
        <f>SUM(I21:I26)</f>
        <v>0.11999999999999998</v>
      </c>
      <c r="J20" s="35"/>
      <c r="K20" s="35"/>
      <c r="L20" s="35"/>
      <c r="M20" s="35"/>
      <c r="N20" s="35">
        <f>SUM(N21:N26)</f>
        <v>0.11999999999999998</v>
      </c>
      <c r="O20" s="96"/>
      <c r="P20" s="36"/>
    </row>
    <row r="21" spans="1:16" ht="51">
      <c r="A21" s="87">
        <v>1</v>
      </c>
      <c r="B21" s="36" t="s">
        <v>1094</v>
      </c>
      <c r="C21" s="34">
        <v>0.103</v>
      </c>
      <c r="D21" s="34"/>
      <c r="E21" s="107"/>
      <c r="F21" s="107"/>
      <c r="G21" s="34">
        <v>0.103</v>
      </c>
      <c r="H21" s="213" t="s">
        <v>1095</v>
      </c>
      <c r="I21" s="111">
        <f aca="true" t="shared" si="0" ref="I21:I26">SUM(J21:N21)</f>
        <v>0.06</v>
      </c>
      <c r="J21" s="107"/>
      <c r="K21" s="34"/>
      <c r="L21" s="107"/>
      <c r="M21" s="34"/>
      <c r="N21" s="34">
        <v>0.06</v>
      </c>
      <c r="O21" s="213" t="s">
        <v>1096</v>
      </c>
      <c r="P21" s="36"/>
    </row>
    <row r="22" spans="1:16" ht="12.75">
      <c r="A22" s="610">
        <v>2</v>
      </c>
      <c r="B22" s="613" t="s">
        <v>1097</v>
      </c>
      <c r="C22" s="34">
        <v>0.01</v>
      </c>
      <c r="D22" s="34">
        <v>0.01</v>
      </c>
      <c r="E22" s="107"/>
      <c r="F22" s="107"/>
      <c r="G22" s="107"/>
      <c r="H22" s="213" t="s">
        <v>1092</v>
      </c>
      <c r="I22" s="111">
        <f t="shared" si="0"/>
        <v>0.01</v>
      </c>
      <c r="J22" s="34"/>
      <c r="K22" s="198"/>
      <c r="L22" s="107"/>
      <c r="M22" s="34"/>
      <c r="N22" s="198">
        <v>0.01</v>
      </c>
      <c r="O22" s="614" t="s">
        <v>1098</v>
      </c>
      <c r="P22" s="36"/>
    </row>
    <row r="23" spans="1:16" ht="12.75">
      <c r="A23" s="611"/>
      <c r="B23" s="613"/>
      <c r="C23" s="34">
        <v>0.01</v>
      </c>
      <c r="D23" s="34">
        <v>0.01</v>
      </c>
      <c r="E23" s="107"/>
      <c r="F23" s="107"/>
      <c r="G23" s="107"/>
      <c r="H23" s="213" t="s">
        <v>1085</v>
      </c>
      <c r="I23" s="111">
        <f t="shared" si="0"/>
        <v>0.01</v>
      </c>
      <c r="J23" s="34"/>
      <c r="K23" s="198"/>
      <c r="L23" s="107"/>
      <c r="M23" s="34"/>
      <c r="N23" s="198">
        <v>0.01</v>
      </c>
      <c r="O23" s="615"/>
      <c r="P23" s="36"/>
    </row>
    <row r="24" spans="1:16" ht="12.75">
      <c r="A24" s="611"/>
      <c r="B24" s="613"/>
      <c r="C24" s="34">
        <v>0.01</v>
      </c>
      <c r="D24" s="34">
        <v>0.01</v>
      </c>
      <c r="E24" s="107"/>
      <c r="F24" s="107"/>
      <c r="G24" s="107"/>
      <c r="H24" s="213" t="s">
        <v>1099</v>
      </c>
      <c r="I24" s="111">
        <f t="shared" si="0"/>
        <v>0.01</v>
      </c>
      <c r="J24" s="34"/>
      <c r="K24" s="198"/>
      <c r="L24" s="107"/>
      <c r="M24" s="34"/>
      <c r="N24" s="198">
        <v>0.01</v>
      </c>
      <c r="O24" s="615"/>
      <c r="P24" s="36"/>
    </row>
    <row r="25" spans="1:16" ht="12.75">
      <c r="A25" s="611"/>
      <c r="B25" s="613"/>
      <c r="C25" s="34">
        <v>0.01</v>
      </c>
      <c r="D25" s="34">
        <v>0.01</v>
      </c>
      <c r="E25" s="107"/>
      <c r="F25" s="107"/>
      <c r="G25" s="107"/>
      <c r="H25" s="213" t="s">
        <v>1100</v>
      </c>
      <c r="I25" s="111">
        <f t="shared" si="0"/>
        <v>0.02</v>
      </c>
      <c r="J25" s="34"/>
      <c r="K25" s="198"/>
      <c r="L25" s="107"/>
      <c r="M25" s="34"/>
      <c r="N25" s="198">
        <v>0.02</v>
      </c>
      <c r="O25" s="615"/>
      <c r="P25" s="36"/>
    </row>
    <row r="26" spans="1:16" ht="12.75">
      <c r="A26" s="612"/>
      <c r="B26" s="613"/>
      <c r="C26" s="34">
        <v>0.01</v>
      </c>
      <c r="D26" s="34">
        <v>0.01</v>
      </c>
      <c r="E26" s="107"/>
      <c r="F26" s="107"/>
      <c r="G26" s="107"/>
      <c r="H26" s="213" t="s">
        <v>1101</v>
      </c>
      <c r="I26" s="111">
        <f t="shared" si="0"/>
        <v>0.01</v>
      </c>
      <c r="J26" s="34"/>
      <c r="K26" s="198"/>
      <c r="L26" s="107"/>
      <c r="M26" s="34"/>
      <c r="N26" s="198">
        <v>0.01</v>
      </c>
      <c r="O26" s="616"/>
      <c r="P26" s="36"/>
    </row>
    <row r="27" spans="1:16" ht="12.75">
      <c r="A27" s="85" t="s">
        <v>130</v>
      </c>
      <c r="B27" s="86" t="s">
        <v>1102</v>
      </c>
      <c r="C27" s="35">
        <f>C28</f>
        <v>4.6</v>
      </c>
      <c r="D27" s="35"/>
      <c r="E27" s="35">
        <f>E28</f>
        <v>3.5</v>
      </c>
      <c r="F27" s="35"/>
      <c r="G27" s="35">
        <f>G28</f>
        <v>1.1</v>
      </c>
      <c r="H27" s="96"/>
      <c r="I27" s="35">
        <f>I28</f>
        <v>0.78</v>
      </c>
      <c r="J27" s="35"/>
      <c r="K27" s="35">
        <f>K28</f>
        <v>0.39</v>
      </c>
      <c r="L27" s="35">
        <f>L28</f>
        <v>0.39</v>
      </c>
      <c r="M27" s="35"/>
      <c r="N27" s="35"/>
      <c r="O27" s="96"/>
      <c r="P27" s="86"/>
    </row>
    <row r="28" spans="1:16" ht="93.75" customHeight="1">
      <c r="A28" s="87">
        <v>1</v>
      </c>
      <c r="B28" s="36" t="s">
        <v>1103</v>
      </c>
      <c r="C28" s="34">
        <f>SUM(D28:G28)</f>
        <v>4.6</v>
      </c>
      <c r="D28" s="34"/>
      <c r="E28" s="34">
        <v>3.5</v>
      </c>
      <c r="F28" s="34"/>
      <c r="G28" s="34">
        <v>1.1</v>
      </c>
      <c r="H28" s="213" t="s">
        <v>1104</v>
      </c>
      <c r="I28" s="111">
        <f>SUM(J28:N28)</f>
        <v>0.78</v>
      </c>
      <c r="J28" s="34"/>
      <c r="K28" s="34">
        <v>0.39</v>
      </c>
      <c r="L28" s="34">
        <v>0.39</v>
      </c>
      <c r="M28" s="34"/>
      <c r="N28" s="107"/>
      <c r="O28" s="213" t="s">
        <v>1105</v>
      </c>
      <c r="P28" s="36"/>
    </row>
    <row r="29" spans="1:16" ht="25.5">
      <c r="A29" s="113" t="s">
        <v>186</v>
      </c>
      <c r="B29" s="108" t="s">
        <v>633</v>
      </c>
      <c r="C29" s="197">
        <f>SUM(C30)</f>
        <v>0.03</v>
      </c>
      <c r="D29" s="197">
        <f>SUM(D30)</f>
        <v>0.03</v>
      </c>
      <c r="E29" s="197"/>
      <c r="F29" s="197"/>
      <c r="G29" s="197"/>
      <c r="H29" s="118"/>
      <c r="I29" s="197">
        <f>SUM(I30)</f>
        <v>0.03</v>
      </c>
      <c r="J29" s="197"/>
      <c r="K29" s="197"/>
      <c r="L29" s="197">
        <f>I29</f>
        <v>0.03</v>
      </c>
      <c r="M29" s="197"/>
      <c r="N29" s="197"/>
      <c r="O29" s="118"/>
      <c r="P29" s="108"/>
    </row>
    <row r="30" spans="1:16" ht="38.25">
      <c r="A30" s="87">
        <v>1</v>
      </c>
      <c r="B30" s="88" t="s">
        <v>1106</v>
      </c>
      <c r="C30" s="207">
        <v>0.03</v>
      </c>
      <c r="D30" s="207">
        <v>0.03</v>
      </c>
      <c r="E30" s="91"/>
      <c r="F30" s="91"/>
      <c r="G30" s="91"/>
      <c r="H30" s="213" t="s">
        <v>1107</v>
      </c>
      <c r="I30" s="111">
        <f>SUM(J30:N30)</f>
        <v>0.03</v>
      </c>
      <c r="J30" s="107"/>
      <c r="K30" s="107"/>
      <c r="L30" s="34">
        <v>0.03</v>
      </c>
      <c r="M30" s="34"/>
      <c r="N30" s="107"/>
      <c r="O30" s="213" t="s">
        <v>1108</v>
      </c>
      <c r="P30" s="36"/>
    </row>
    <row r="31" spans="1:16" ht="12.75">
      <c r="A31" s="85">
        <f>SUM(A28,A19,A13,A16,A30,A22)</f>
        <v>9</v>
      </c>
      <c r="B31" s="85" t="s">
        <v>1109</v>
      </c>
      <c r="C31" s="35">
        <f>SUM(C17,C12,C14,C29,C20,C27)</f>
        <v>7.353</v>
      </c>
      <c r="D31" s="35">
        <f>SUM(D17,D12,D14,D29,D20,D27)</f>
        <v>2.65</v>
      </c>
      <c r="E31" s="35">
        <f>SUM(E17,E12,E14,E29,E20,E27)</f>
        <v>3.5</v>
      </c>
      <c r="F31" s="35">
        <f>SUM(F17,F12,F14,F29,F20,F27)</f>
        <v>0</v>
      </c>
      <c r="G31" s="35">
        <f>SUM(G17,G12,G14,G29,G20,G27)</f>
        <v>1.203</v>
      </c>
      <c r="H31" s="209"/>
      <c r="I31" s="35">
        <f aca="true" t="shared" si="1" ref="I31:N31">SUM(I17,I12,I14,I27,I29,I20)</f>
        <v>3.57</v>
      </c>
      <c r="J31" s="35">
        <f t="shared" si="1"/>
        <v>0</v>
      </c>
      <c r="K31" s="35">
        <f t="shared" si="1"/>
        <v>0.39</v>
      </c>
      <c r="L31" s="35">
        <f t="shared" si="1"/>
        <v>1.4800000000000002</v>
      </c>
      <c r="M31" s="35">
        <f t="shared" si="1"/>
        <v>0.6900000000000001</v>
      </c>
      <c r="N31" s="35">
        <f t="shared" si="1"/>
        <v>1.01</v>
      </c>
      <c r="O31" s="96"/>
      <c r="P31" s="86"/>
    </row>
    <row r="32" spans="1:16" ht="32.25" customHeight="1">
      <c r="A32" s="601" t="s">
        <v>1860</v>
      </c>
      <c r="B32" s="602"/>
      <c r="C32" s="602"/>
      <c r="D32" s="602"/>
      <c r="E32" s="602"/>
      <c r="F32" s="602"/>
      <c r="G32" s="602"/>
      <c r="H32" s="602"/>
      <c r="I32" s="602"/>
      <c r="J32" s="602"/>
      <c r="K32" s="602"/>
      <c r="L32" s="602"/>
      <c r="M32" s="602"/>
      <c r="N32" s="602"/>
      <c r="O32" s="602"/>
      <c r="P32" s="603"/>
    </row>
    <row r="33" spans="1:16" ht="12.75">
      <c r="A33" s="33" t="s">
        <v>94</v>
      </c>
      <c r="B33" s="43" t="s">
        <v>1110</v>
      </c>
      <c r="C33" s="39">
        <f>SUM(C34)</f>
        <v>6.5</v>
      </c>
      <c r="D33" s="39"/>
      <c r="E33" s="39"/>
      <c r="F33" s="39"/>
      <c r="G33" s="39">
        <f>SUM(G34)</f>
        <v>6.5</v>
      </c>
      <c r="H33" s="214"/>
      <c r="I33" s="39">
        <f>SUM(I34)</f>
        <v>3.9</v>
      </c>
      <c r="J33" s="39"/>
      <c r="K33" s="39">
        <f>SUM(K34)</f>
        <v>2.34</v>
      </c>
      <c r="L33" s="39">
        <f>SUM(L34)</f>
        <v>1.56</v>
      </c>
      <c r="M33" s="39"/>
      <c r="N33" s="39"/>
      <c r="O33" s="215"/>
      <c r="P33" s="43"/>
    </row>
    <row r="34" spans="1:16" ht="51">
      <c r="A34" s="40">
        <v>1</v>
      </c>
      <c r="B34" s="100" t="s">
        <v>1111</v>
      </c>
      <c r="C34" s="111">
        <f>SUM(D34:G34)</f>
        <v>6.5</v>
      </c>
      <c r="D34" s="111"/>
      <c r="E34" s="111"/>
      <c r="F34" s="110"/>
      <c r="G34" s="111">
        <v>6.5</v>
      </c>
      <c r="H34" s="213" t="s">
        <v>1112</v>
      </c>
      <c r="I34" s="111">
        <f>SUM(J34:N34)</f>
        <v>3.9</v>
      </c>
      <c r="J34" s="42"/>
      <c r="K34" s="41">
        <v>2.34</v>
      </c>
      <c r="L34" s="41">
        <v>1.56</v>
      </c>
      <c r="M34" s="199"/>
      <c r="N34" s="199"/>
      <c r="O34" s="206" t="s">
        <v>497</v>
      </c>
      <c r="P34" s="43"/>
    </row>
    <row r="35" spans="1:16" ht="12.75">
      <c r="A35" s="97" t="s">
        <v>113</v>
      </c>
      <c r="B35" s="108" t="s">
        <v>273</v>
      </c>
      <c r="C35" s="99">
        <f>SUM(C36)</f>
        <v>0.16</v>
      </c>
      <c r="D35" s="99"/>
      <c r="E35" s="99"/>
      <c r="F35" s="99"/>
      <c r="G35" s="99">
        <f>SUM(G36)</f>
        <v>0.16</v>
      </c>
      <c r="H35" s="216"/>
      <c r="I35" s="99">
        <f>SUM(I36)</f>
        <v>0.1</v>
      </c>
      <c r="J35" s="99"/>
      <c r="K35" s="99"/>
      <c r="L35" s="99"/>
      <c r="M35" s="99">
        <f>SUM(M36)</f>
        <v>0.1</v>
      </c>
      <c r="N35" s="99"/>
      <c r="O35" s="206"/>
      <c r="P35" s="100"/>
    </row>
    <row r="36" spans="1:16" ht="25.5">
      <c r="A36" s="95">
        <v>1</v>
      </c>
      <c r="B36" s="100" t="s">
        <v>1113</v>
      </c>
      <c r="C36" s="103">
        <f>D36+E36+F36+G36</f>
        <v>0.16</v>
      </c>
      <c r="D36" s="103"/>
      <c r="E36" s="103"/>
      <c r="F36" s="103"/>
      <c r="G36" s="103">
        <v>0.16</v>
      </c>
      <c r="H36" s="213" t="s">
        <v>1085</v>
      </c>
      <c r="I36" s="111">
        <f>SUM(J36:N36)</f>
        <v>0.1</v>
      </c>
      <c r="J36" s="111"/>
      <c r="K36" s="111"/>
      <c r="L36" s="111"/>
      <c r="M36" s="111">
        <v>0.1</v>
      </c>
      <c r="N36" s="110"/>
      <c r="O36" s="206" t="s">
        <v>475</v>
      </c>
      <c r="P36" s="100"/>
    </row>
    <row r="37" spans="1:16" ht="25.5">
      <c r="A37" s="113" t="s">
        <v>120</v>
      </c>
      <c r="B37" s="114" t="s">
        <v>277</v>
      </c>
      <c r="C37" s="200">
        <f>SUM(C38:C42)</f>
        <v>2.5300000000000002</v>
      </c>
      <c r="D37" s="200"/>
      <c r="E37" s="200"/>
      <c r="F37" s="200"/>
      <c r="G37" s="200">
        <f>SUM(G38:G42)</f>
        <v>2.5300000000000002</v>
      </c>
      <c r="H37" s="217"/>
      <c r="I37" s="200">
        <f>SUM(I38:I42)</f>
        <v>1.27</v>
      </c>
      <c r="J37" s="200"/>
      <c r="K37" s="200"/>
      <c r="L37" s="200"/>
      <c r="M37" s="200">
        <f>SUM(M38:M42)</f>
        <v>1.27</v>
      </c>
      <c r="N37" s="200">
        <f>SUM(N38:N42)</f>
        <v>0</v>
      </c>
      <c r="O37" s="206"/>
      <c r="P37" s="112"/>
    </row>
    <row r="38" spans="1:16" ht="25.5">
      <c r="A38" s="87">
        <v>1</v>
      </c>
      <c r="B38" s="218" t="s">
        <v>1114</v>
      </c>
      <c r="C38" s="34">
        <f>SUM(D38:G38)</f>
        <v>0.24</v>
      </c>
      <c r="D38" s="107"/>
      <c r="E38" s="107"/>
      <c r="F38" s="107"/>
      <c r="G38" s="34">
        <v>0.24</v>
      </c>
      <c r="H38" s="219" t="s">
        <v>1104</v>
      </c>
      <c r="I38" s="111">
        <f>SUM(J38:N38)</f>
        <v>0.12</v>
      </c>
      <c r="J38" s="34"/>
      <c r="K38" s="34"/>
      <c r="L38" s="34"/>
      <c r="M38" s="34">
        <v>0.12</v>
      </c>
      <c r="N38" s="34"/>
      <c r="O38" s="206" t="s">
        <v>475</v>
      </c>
      <c r="P38" s="36"/>
    </row>
    <row r="39" spans="1:16" ht="25.5">
      <c r="A39" s="87">
        <v>2</v>
      </c>
      <c r="B39" s="100" t="s">
        <v>1115</v>
      </c>
      <c r="C39" s="201">
        <f>D39+E39+F39+G39</f>
        <v>1</v>
      </c>
      <c r="D39" s="197"/>
      <c r="E39" s="197"/>
      <c r="F39" s="197"/>
      <c r="G39" s="104">
        <v>1</v>
      </c>
      <c r="H39" s="206" t="s">
        <v>1116</v>
      </c>
      <c r="I39" s="111">
        <f>SUM(J39:N39)</f>
        <v>0.5</v>
      </c>
      <c r="J39" s="103"/>
      <c r="K39" s="103"/>
      <c r="L39" s="103"/>
      <c r="M39" s="34">
        <v>0.5</v>
      </c>
      <c r="N39" s="103"/>
      <c r="O39" s="206" t="s">
        <v>475</v>
      </c>
      <c r="P39" s="112"/>
    </row>
    <row r="40" spans="1:16" ht="25.5">
      <c r="A40" s="87">
        <v>3</v>
      </c>
      <c r="B40" s="100" t="s">
        <v>1117</v>
      </c>
      <c r="C40" s="201">
        <f>D40+E40+F40+G40</f>
        <v>0.4</v>
      </c>
      <c r="D40" s="197"/>
      <c r="E40" s="197"/>
      <c r="F40" s="197"/>
      <c r="G40" s="104">
        <v>0.4</v>
      </c>
      <c r="H40" s="213" t="s">
        <v>1099</v>
      </c>
      <c r="I40" s="111">
        <f>SUM(J40:N40)</f>
        <v>0.2</v>
      </c>
      <c r="J40" s="103"/>
      <c r="K40" s="103"/>
      <c r="L40" s="103"/>
      <c r="M40" s="34">
        <v>0.2</v>
      </c>
      <c r="N40" s="103"/>
      <c r="O40" s="206" t="s">
        <v>475</v>
      </c>
      <c r="P40" s="112"/>
    </row>
    <row r="41" spans="1:16" ht="25.5">
      <c r="A41" s="87">
        <v>4</v>
      </c>
      <c r="B41" s="220" t="s">
        <v>1118</v>
      </c>
      <c r="C41" s="103">
        <f>D41+E41+F41+G41</f>
        <v>0.18</v>
      </c>
      <c r="D41" s="117"/>
      <c r="E41" s="117"/>
      <c r="F41" s="117"/>
      <c r="G41" s="117">
        <v>0.18</v>
      </c>
      <c r="H41" s="210" t="s">
        <v>1092</v>
      </c>
      <c r="I41" s="111">
        <f>SUM(J41:N41)</f>
        <v>0.09</v>
      </c>
      <c r="J41" s="111"/>
      <c r="K41" s="111"/>
      <c r="L41" s="111"/>
      <c r="M41" s="34">
        <v>0.09</v>
      </c>
      <c r="N41" s="111"/>
      <c r="O41" s="206" t="s">
        <v>475</v>
      </c>
      <c r="P41" s="100"/>
    </row>
    <row r="42" spans="1:16" ht="25.5">
      <c r="A42" s="102">
        <v>5</v>
      </c>
      <c r="B42" s="100" t="s">
        <v>1119</v>
      </c>
      <c r="C42" s="201">
        <f>D42+E42+F42+G42</f>
        <v>0.71</v>
      </c>
      <c r="D42" s="111"/>
      <c r="E42" s="111"/>
      <c r="F42" s="111"/>
      <c r="G42" s="111">
        <v>0.71</v>
      </c>
      <c r="H42" s="206" t="s">
        <v>1120</v>
      </c>
      <c r="I42" s="111">
        <f>SUM(J42:N42)</f>
        <v>0.36</v>
      </c>
      <c r="J42" s="103"/>
      <c r="K42" s="103"/>
      <c r="L42" s="103"/>
      <c r="M42" s="34">
        <v>0.36</v>
      </c>
      <c r="N42" s="103"/>
      <c r="O42" s="206" t="s">
        <v>475</v>
      </c>
      <c r="P42" s="95"/>
    </row>
    <row r="43" spans="1:16" ht="25.5">
      <c r="A43" s="113" t="s">
        <v>125</v>
      </c>
      <c r="B43" s="114" t="s">
        <v>368</v>
      </c>
      <c r="C43" s="200">
        <f>SUM(C44:C46)</f>
        <v>2.07</v>
      </c>
      <c r="D43" s="200">
        <f>SUM(D44:D46)</f>
        <v>1.96</v>
      </c>
      <c r="E43" s="200"/>
      <c r="F43" s="200"/>
      <c r="G43" s="200">
        <f>SUM(G44:G46)</f>
        <v>0.11</v>
      </c>
      <c r="H43" s="221"/>
      <c r="I43" s="115">
        <f>SUM(I44:I46)</f>
        <v>1.67</v>
      </c>
      <c r="J43" s="115"/>
      <c r="K43" s="115"/>
      <c r="L43" s="115">
        <f>SUM(L44:L46)</f>
        <v>0.36</v>
      </c>
      <c r="M43" s="115">
        <f>SUM(M44:M46)</f>
        <v>1.31</v>
      </c>
      <c r="N43" s="115"/>
      <c r="O43" s="206"/>
      <c r="P43" s="112"/>
    </row>
    <row r="44" spans="1:16" ht="25.5">
      <c r="A44" s="95">
        <v>1</v>
      </c>
      <c r="B44" s="100" t="s">
        <v>1121</v>
      </c>
      <c r="C44" s="103">
        <f>D44+E44+F44+G44</f>
        <v>1.08</v>
      </c>
      <c r="D44" s="111">
        <v>1.08</v>
      </c>
      <c r="E44" s="111"/>
      <c r="F44" s="111"/>
      <c r="G44" s="111"/>
      <c r="H44" s="222" t="s">
        <v>1100</v>
      </c>
      <c r="I44" s="111">
        <f>SUM(J44:N44)</f>
        <v>0.92</v>
      </c>
      <c r="J44" s="111"/>
      <c r="K44" s="111"/>
      <c r="L44" s="111"/>
      <c r="M44" s="111">
        <v>0.92</v>
      </c>
      <c r="N44" s="111"/>
      <c r="O44" s="206" t="s">
        <v>475</v>
      </c>
      <c r="P44" s="100"/>
    </row>
    <row r="45" spans="1:16" ht="25.5">
      <c r="A45" s="87">
        <v>2</v>
      </c>
      <c r="B45" s="262" t="s">
        <v>1122</v>
      </c>
      <c r="C45" s="34">
        <v>0.42</v>
      </c>
      <c r="D45" s="34">
        <v>0.42</v>
      </c>
      <c r="E45" s="34"/>
      <c r="F45" s="34"/>
      <c r="G45" s="34"/>
      <c r="H45" s="206" t="s">
        <v>1101</v>
      </c>
      <c r="I45" s="111">
        <f>SUM(J45:N45)</f>
        <v>0.36</v>
      </c>
      <c r="J45" s="110"/>
      <c r="K45" s="110"/>
      <c r="L45" s="111">
        <v>0.36</v>
      </c>
      <c r="M45" s="111"/>
      <c r="N45" s="35"/>
      <c r="O45" s="206" t="s">
        <v>475</v>
      </c>
      <c r="P45" s="36"/>
    </row>
    <row r="46" spans="1:16" ht="25.5">
      <c r="A46" s="87">
        <v>3</v>
      </c>
      <c r="B46" s="88" t="s">
        <v>1123</v>
      </c>
      <c r="C46" s="34">
        <v>0.57</v>
      </c>
      <c r="D46" s="34">
        <v>0.46</v>
      </c>
      <c r="E46" s="34"/>
      <c r="F46" s="34"/>
      <c r="G46" s="34">
        <v>0.11</v>
      </c>
      <c r="H46" s="206" t="s">
        <v>1116</v>
      </c>
      <c r="I46" s="111">
        <f>SUM(J46:N46)</f>
        <v>0.39</v>
      </c>
      <c r="J46" s="110"/>
      <c r="K46" s="110"/>
      <c r="L46" s="111"/>
      <c r="M46" s="111">
        <v>0.39</v>
      </c>
      <c r="N46" s="35"/>
      <c r="O46" s="206" t="s">
        <v>475</v>
      </c>
      <c r="P46" s="87"/>
    </row>
    <row r="47" spans="1:16" ht="12.75">
      <c r="A47" s="97" t="s">
        <v>130</v>
      </c>
      <c r="B47" s="98" t="s">
        <v>114</v>
      </c>
      <c r="C47" s="99">
        <f>SUM(C48:C54)</f>
        <v>55.6</v>
      </c>
      <c r="D47" s="99">
        <f>SUM(D48:D54)</f>
        <v>28.29</v>
      </c>
      <c r="E47" s="99">
        <f>SUM(E48:E54)</f>
        <v>5.07</v>
      </c>
      <c r="F47" s="99">
        <f>SUM(F48:F54)</f>
        <v>0</v>
      </c>
      <c r="G47" s="99">
        <f>SUM(G48:G54)</f>
        <v>22.24</v>
      </c>
      <c r="H47" s="216"/>
      <c r="I47" s="99">
        <f>SUM(I48:I54)</f>
        <v>33.36</v>
      </c>
      <c r="J47" s="99">
        <f>SUM(J48:J54)</f>
        <v>2</v>
      </c>
      <c r="K47" s="99">
        <f>SUM(K48:K54)</f>
        <v>28.76</v>
      </c>
      <c r="L47" s="99">
        <f>SUM(L48:L54)</f>
        <v>2.6</v>
      </c>
      <c r="M47" s="99"/>
      <c r="N47" s="99"/>
      <c r="O47" s="206"/>
      <c r="P47" s="98"/>
    </row>
    <row r="48" spans="1:16" ht="38.25">
      <c r="A48" s="95">
        <v>1</v>
      </c>
      <c r="B48" s="100" t="s">
        <v>1124</v>
      </c>
      <c r="C48" s="111">
        <f>SUM(D48:G48)</f>
        <v>1</v>
      </c>
      <c r="D48" s="111">
        <v>0.6</v>
      </c>
      <c r="E48" s="111"/>
      <c r="F48" s="110"/>
      <c r="G48" s="111">
        <v>0.4</v>
      </c>
      <c r="H48" s="206" t="s">
        <v>1100</v>
      </c>
      <c r="I48" s="111">
        <f aca="true" t="shared" si="2" ref="I48:I54">SUM(J48:N48)</f>
        <v>1.82</v>
      </c>
      <c r="J48" s="103"/>
      <c r="K48" s="103">
        <v>1.82</v>
      </c>
      <c r="L48" s="103"/>
      <c r="M48" s="103"/>
      <c r="N48" s="103"/>
      <c r="O48" s="206" t="s">
        <v>497</v>
      </c>
      <c r="P48" s="112"/>
    </row>
    <row r="49" spans="1:16" ht="25.5">
      <c r="A49" s="95">
        <v>2</v>
      </c>
      <c r="B49" s="100" t="s">
        <v>1125</v>
      </c>
      <c r="C49" s="111">
        <f aca="true" t="shared" si="3" ref="C49:C54">SUM(D49:G49)</f>
        <v>12.120000000000001</v>
      </c>
      <c r="D49" s="111">
        <v>10</v>
      </c>
      <c r="E49" s="111">
        <v>1</v>
      </c>
      <c r="F49" s="110"/>
      <c r="G49" s="111">
        <v>1.12</v>
      </c>
      <c r="H49" s="206" t="s">
        <v>1126</v>
      </c>
      <c r="I49" s="111">
        <f t="shared" si="2"/>
        <v>14</v>
      </c>
      <c r="J49" s="103"/>
      <c r="K49" s="103">
        <v>14</v>
      </c>
      <c r="L49" s="103"/>
      <c r="M49" s="103"/>
      <c r="N49" s="103"/>
      <c r="O49" s="206" t="s">
        <v>497</v>
      </c>
      <c r="P49" s="112"/>
    </row>
    <row r="50" spans="1:16" ht="38.25">
      <c r="A50" s="95">
        <v>3</v>
      </c>
      <c r="B50" s="88" t="s">
        <v>1127</v>
      </c>
      <c r="C50" s="111">
        <f t="shared" si="3"/>
        <v>2.4</v>
      </c>
      <c r="D50" s="89">
        <v>1</v>
      </c>
      <c r="E50" s="89"/>
      <c r="F50" s="89"/>
      <c r="G50" s="34">
        <v>1.4</v>
      </c>
      <c r="H50" s="213" t="s">
        <v>1104</v>
      </c>
      <c r="I50" s="111">
        <f t="shared" si="2"/>
        <v>1.5</v>
      </c>
      <c r="J50" s="34"/>
      <c r="K50" s="34">
        <v>1.5</v>
      </c>
      <c r="L50" s="34"/>
      <c r="M50" s="34"/>
      <c r="N50" s="34"/>
      <c r="O50" s="206" t="s">
        <v>475</v>
      </c>
      <c r="P50" s="88"/>
    </row>
    <row r="51" spans="1:16" ht="38.25">
      <c r="A51" s="95">
        <v>4</v>
      </c>
      <c r="B51" s="112" t="s">
        <v>1128</v>
      </c>
      <c r="C51" s="111">
        <f t="shared" si="3"/>
        <v>4.07</v>
      </c>
      <c r="D51" s="111"/>
      <c r="E51" s="111">
        <v>4.07</v>
      </c>
      <c r="F51" s="111"/>
      <c r="G51" s="111"/>
      <c r="H51" s="198" t="s">
        <v>1129</v>
      </c>
      <c r="I51" s="111">
        <f t="shared" si="2"/>
        <v>2.44</v>
      </c>
      <c r="J51" s="111"/>
      <c r="K51" s="111">
        <v>1.44</v>
      </c>
      <c r="L51" s="111">
        <v>1</v>
      </c>
      <c r="M51" s="111"/>
      <c r="N51" s="111"/>
      <c r="O51" s="206" t="s">
        <v>475</v>
      </c>
      <c r="P51" s="88"/>
    </row>
    <row r="52" spans="1:16" ht="25.5">
      <c r="A52" s="95">
        <v>5</v>
      </c>
      <c r="B52" s="223" t="s">
        <v>1130</v>
      </c>
      <c r="C52" s="111">
        <f t="shared" si="3"/>
        <v>2.0100000000000002</v>
      </c>
      <c r="D52" s="111">
        <v>1.34</v>
      </c>
      <c r="E52" s="111"/>
      <c r="F52" s="111"/>
      <c r="G52" s="104">
        <v>0.67</v>
      </c>
      <c r="H52" s="224" t="s">
        <v>1107</v>
      </c>
      <c r="I52" s="111">
        <f t="shared" si="2"/>
        <v>2</v>
      </c>
      <c r="J52" s="103">
        <v>2</v>
      </c>
      <c r="K52" s="103"/>
      <c r="L52" s="103"/>
      <c r="M52" s="103"/>
      <c r="N52" s="103"/>
      <c r="O52" s="206" t="s">
        <v>475</v>
      </c>
      <c r="P52" s="112"/>
    </row>
    <row r="53" spans="1:16" ht="38.25">
      <c r="A53" s="95">
        <v>6</v>
      </c>
      <c r="B53" s="223" t="s">
        <v>1131</v>
      </c>
      <c r="C53" s="111">
        <f t="shared" si="3"/>
        <v>32.9</v>
      </c>
      <c r="D53" s="111">
        <v>14.4</v>
      </c>
      <c r="E53" s="111"/>
      <c r="F53" s="111"/>
      <c r="G53" s="111">
        <v>18.5</v>
      </c>
      <c r="H53" s="224" t="s">
        <v>1132</v>
      </c>
      <c r="I53" s="111">
        <f t="shared" si="2"/>
        <v>10</v>
      </c>
      <c r="J53" s="103"/>
      <c r="K53" s="103">
        <v>10</v>
      </c>
      <c r="L53" s="103"/>
      <c r="M53" s="103"/>
      <c r="N53" s="103"/>
      <c r="O53" s="206" t="s">
        <v>475</v>
      </c>
      <c r="P53" s="112"/>
    </row>
    <row r="54" spans="1:16" ht="25.5">
      <c r="A54" s="95">
        <v>7</v>
      </c>
      <c r="B54" s="88" t="s">
        <v>1133</v>
      </c>
      <c r="C54" s="111">
        <f t="shared" si="3"/>
        <v>1.0999999999999999</v>
      </c>
      <c r="D54" s="89">
        <v>0.95</v>
      </c>
      <c r="E54" s="89"/>
      <c r="F54" s="89"/>
      <c r="G54" s="34">
        <v>0.15</v>
      </c>
      <c r="H54" s="213" t="s">
        <v>1134</v>
      </c>
      <c r="I54" s="111">
        <f t="shared" si="2"/>
        <v>1.6</v>
      </c>
      <c r="J54" s="34"/>
      <c r="K54" s="34"/>
      <c r="L54" s="34">
        <v>1.6</v>
      </c>
      <c r="M54" s="34"/>
      <c r="N54" s="34"/>
      <c r="O54" s="206" t="s">
        <v>475</v>
      </c>
      <c r="P54" s="112"/>
    </row>
    <row r="55" spans="1:16" ht="12.75">
      <c r="A55" s="113" t="s">
        <v>186</v>
      </c>
      <c r="B55" s="114" t="s">
        <v>1135</v>
      </c>
      <c r="C55" s="200">
        <f>SUM(C56:C57)</f>
        <v>275.4</v>
      </c>
      <c r="D55" s="200">
        <f>SUM(D56:D57)</f>
        <v>38.4</v>
      </c>
      <c r="E55" s="200"/>
      <c r="F55" s="200"/>
      <c r="G55" s="200">
        <f>SUM(G56:G57)</f>
        <v>237</v>
      </c>
      <c r="H55" s="217"/>
      <c r="I55" s="200">
        <f>SUM(I56,I57)</f>
        <v>45.25</v>
      </c>
      <c r="J55" s="200"/>
      <c r="K55" s="200">
        <f>SUM(K56,K57)</f>
        <v>45</v>
      </c>
      <c r="L55" s="200">
        <f>SUM(L56,L57)</f>
        <v>0.25</v>
      </c>
      <c r="M55" s="200"/>
      <c r="N55" s="200"/>
      <c r="O55" s="206"/>
      <c r="P55" s="112"/>
    </row>
    <row r="56" spans="1:16" ht="25.5">
      <c r="A56" s="225">
        <v>1</v>
      </c>
      <c r="B56" s="88" t="s">
        <v>1136</v>
      </c>
      <c r="C56" s="34">
        <f>SUM(D56:G56)</f>
        <v>0.4</v>
      </c>
      <c r="D56" s="89">
        <v>0.4</v>
      </c>
      <c r="E56" s="89"/>
      <c r="F56" s="89"/>
      <c r="G56" s="34"/>
      <c r="H56" s="213" t="s">
        <v>1112</v>
      </c>
      <c r="I56" s="111">
        <f>SUM(J56:N56)</f>
        <v>0.25</v>
      </c>
      <c r="J56" s="34"/>
      <c r="K56" s="34"/>
      <c r="L56" s="34">
        <v>0.25</v>
      </c>
      <c r="M56" s="34"/>
      <c r="N56" s="34"/>
      <c r="O56" s="206" t="s">
        <v>475</v>
      </c>
      <c r="P56" s="88"/>
    </row>
    <row r="57" spans="1:16" ht="38.25">
      <c r="A57" s="225">
        <v>2</v>
      </c>
      <c r="B57" s="88" t="s">
        <v>1137</v>
      </c>
      <c r="C57" s="34">
        <f>SUM(D57:G57)</f>
        <v>275</v>
      </c>
      <c r="D57" s="89">
        <v>38</v>
      </c>
      <c r="E57" s="89"/>
      <c r="F57" s="89"/>
      <c r="G57" s="34">
        <v>237</v>
      </c>
      <c r="H57" s="198" t="s">
        <v>1138</v>
      </c>
      <c r="I57" s="111">
        <f>SUM(J57:N57)</f>
        <v>45</v>
      </c>
      <c r="J57" s="34"/>
      <c r="K57" s="34">
        <v>45</v>
      </c>
      <c r="L57" s="34"/>
      <c r="M57" s="34"/>
      <c r="N57" s="34"/>
      <c r="O57" s="206" t="s">
        <v>475</v>
      </c>
      <c r="P57" s="225"/>
    </row>
    <row r="58" spans="1:16" ht="12.75">
      <c r="A58" s="113" t="s">
        <v>189</v>
      </c>
      <c r="B58" s="114" t="s">
        <v>190</v>
      </c>
      <c r="C58" s="200">
        <f>SUM(C59:C61)</f>
        <v>0.2</v>
      </c>
      <c r="D58" s="200">
        <f>SUM(D59:D61)</f>
        <v>0.15000000000000002</v>
      </c>
      <c r="E58" s="200"/>
      <c r="F58" s="200"/>
      <c r="G58" s="200">
        <f>SUM(G59:G61)</f>
        <v>0.05</v>
      </c>
      <c r="H58" s="217"/>
      <c r="I58" s="200">
        <f>SUM(I59:I61)</f>
        <v>0.51</v>
      </c>
      <c r="J58" s="200"/>
      <c r="K58" s="200"/>
      <c r="L58" s="200"/>
      <c r="M58" s="200"/>
      <c r="N58" s="200">
        <f>SUM(N59:N61)</f>
        <v>0.51</v>
      </c>
      <c r="O58" s="206"/>
      <c r="P58" s="98"/>
    </row>
    <row r="59" spans="1:16" ht="38.25">
      <c r="A59" s="87">
        <v>1</v>
      </c>
      <c r="B59" s="36" t="s">
        <v>1139</v>
      </c>
      <c r="C59" s="34">
        <f>SUM(D59:G59)</f>
        <v>0.02</v>
      </c>
      <c r="D59" s="34">
        <v>0.02</v>
      </c>
      <c r="E59" s="107"/>
      <c r="F59" s="107"/>
      <c r="G59" s="34"/>
      <c r="H59" s="213" t="s">
        <v>1140</v>
      </c>
      <c r="I59" s="111">
        <f>SUM(J59:N59)</f>
        <v>0.06</v>
      </c>
      <c r="J59" s="34"/>
      <c r="K59" s="34"/>
      <c r="L59" s="34"/>
      <c r="M59" s="34"/>
      <c r="N59" s="34">
        <v>0.06</v>
      </c>
      <c r="O59" s="206" t="s">
        <v>475</v>
      </c>
      <c r="P59" s="36"/>
    </row>
    <row r="60" spans="1:16" ht="73.5" customHeight="1">
      <c r="A60" s="87">
        <v>2</v>
      </c>
      <c r="B60" s="100" t="s">
        <v>1141</v>
      </c>
      <c r="C60" s="34">
        <f>SUM(D60:G60)</f>
        <v>0.11</v>
      </c>
      <c r="D60" s="111">
        <v>0.06</v>
      </c>
      <c r="E60" s="111"/>
      <c r="F60" s="111"/>
      <c r="G60" s="111">
        <v>0.05</v>
      </c>
      <c r="H60" s="222" t="s">
        <v>1142</v>
      </c>
      <c r="I60" s="111">
        <f>SUM(J60:N60)</f>
        <v>0.3</v>
      </c>
      <c r="J60" s="111"/>
      <c r="K60" s="111"/>
      <c r="L60" s="111"/>
      <c r="M60" s="111"/>
      <c r="N60" s="111">
        <v>0.3</v>
      </c>
      <c r="O60" s="206" t="s">
        <v>475</v>
      </c>
      <c r="P60" s="226"/>
    </row>
    <row r="61" spans="1:16" ht="69" customHeight="1">
      <c r="A61" s="87">
        <v>3</v>
      </c>
      <c r="B61" s="36" t="s">
        <v>1143</v>
      </c>
      <c r="C61" s="34">
        <f>SUM(D61:G61)</f>
        <v>0.07</v>
      </c>
      <c r="D61" s="34">
        <v>0.07</v>
      </c>
      <c r="E61" s="107"/>
      <c r="F61" s="107"/>
      <c r="G61" s="34"/>
      <c r="H61" s="213" t="s">
        <v>1144</v>
      </c>
      <c r="I61" s="111">
        <f>SUM(J61:N61)</f>
        <v>0.15</v>
      </c>
      <c r="J61" s="34"/>
      <c r="K61" s="34"/>
      <c r="L61" s="34"/>
      <c r="M61" s="34"/>
      <c r="N61" s="34">
        <v>0.15</v>
      </c>
      <c r="O61" s="206" t="s">
        <v>475</v>
      </c>
      <c r="P61" s="87"/>
    </row>
    <row r="62" spans="1:16" s="32" customFormat="1" ht="25.5">
      <c r="A62" s="113" t="s">
        <v>193</v>
      </c>
      <c r="B62" s="116" t="s">
        <v>1145</v>
      </c>
      <c r="C62" s="200">
        <f>SUM(C63)</f>
        <v>0.04</v>
      </c>
      <c r="D62" s="115"/>
      <c r="E62" s="115"/>
      <c r="F62" s="115"/>
      <c r="G62" s="115">
        <f>SUM(G63)</f>
        <v>0.04</v>
      </c>
      <c r="H62" s="221"/>
      <c r="I62" s="115">
        <f>SUM(I63)</f>
        <v>0.02</v>
      </c>
      <c r="J62" s="115"/>
      <c r="K62" s="115"/>
      <c r="L62" s="115"/>
      <c r="M62" s="115"/>
      <c r="N62" s="115">
        <f>SUM(N63)</f>
        <v>0.02</v>
      </c>
      <c r="O62" s="206"/>
      <c r="P62" s="112"/>
    </row>
    <row r="63" spans="1:16" ht="25.5">
      <c r="A63" s="102">
        <v>1</v>
      </c>
      <c r="B63" s="100" t="s">
        <v>1146</v>
      </c>
      <c r="C63" s="201">
        <f>D63+E63+F63+G63</f>
        <v>0.04</v>
      </c>
      <c r="D63" s="197"/>
      <c r="E63" s="197"/>
      <c r="F63" s="197"/>
      <c r="G63" s="104">
        <v>0.04</v>
      </c>
      <c r="H63" s="206" t="s">
        <v>1147</v>
      </c>
      <c r="I63" s="111">
        <f>SUM(J63:N63)</f>
        <v>0.02</v>
      </c>
      <c r="J63" s="103"/>
      <c r="K63" s="103"/>
      <c r="L63" s="103"/>
      <c r="M63" s="103"/>
      <c r="N63" s="201">
        <v>0.02</v>
      </c>
      <c r="O63" s="206" t="s">
        <v>475</v>
      </c>
      <c r="P63" s="112"/>
    </row>
    <row r="64" spans="1:16" ht="12.75">
      <c r="A64" s="113" t="s">
        <v>240</v>
      </c>
      <c r="B64" s="114" t="s">
        <v>598</v>
      </c>
      <c r="C64" s="200">
        <f>SUM(C65:C67)</f>
        <v>3.52</v>
      </c>
      <c r="D64" s="200">
        <f>SUM(D65:D67)</f>
        <v>3.52</v>
      </c>
      <c r="E64" s="200"/>
      <c r="F64" s="200"/>
      <c r="G64" s="200"/>
      <c r="H64" s="221"/>
      <c r="I64" s="115">
        <f>SUM(I65:I67)</f>
        <v>3.0100000000000002</v>
      </c>
      <c r="J64" s="115"/>
      <c r="K64" s="115">
        <f>SUM(K65:K67)</f>
        <v>0.77</v>
      </c>
      <c r="L64" s="115">
        <f>SUM(L65:L67)</f>
        <v>1.79</v>
      </c>
      <c r="M64" s="115">
        <f>SUM(M65:M67)</f>
        <v>0.45</v>
      </c>
      <c r="N64" s="115"/>
      <c r="O64" s="206"/>
      <c r="P64" s="112"/>
    </row>
    <row r="65" spans="1:16" ht="25.5">
      <c r="A65" s="102">
        <v>1</v>
      </c>
      <c r="B65" s="223" t="s">
        <v>1148</v>
      </c>
      <c r="C65" s="201">
        <f>D65+E65+F65+G65</f>
        <v>0.3</v>
      </c>
      <c r="D65" s="111">
        <v>0.3</v>
      </c>
      <c r="E65" s="197"/>
      <c r="F65" s="197"/>
      <c r="G65" s="111"/>
      <c r="H65" s="222" t="s">
        <v>1087</v>
      </c>
      <c r="I65" s="111">
        <f>SUM(J65:N65)</f>
        <v>0.26</v>
      </c>
      <c r="J65" s="103"/>
      <c r="K65" s="103"/>
      <c r="L65" s="103"/>
      <c r="M65" s="103">
        <v>0.26</v>
      </c>
      <c r="N65" s="103"/>
      <c r="O65" s="206" t="s">
        <v>475</v>
      </c>
      <c r="P65" s="226"/>
    </row>
    <row r="66" spans="1:16" ht="25.5">
      <c r="A66" s="102">
        <v>2</v>
      </c>
      <c r="B66" s="223" t="s">
        <v>1149</v>
      </c>
      <c r="C66" s="201">
        <f>D66+E66+F66+G66</f>
        <v>0.22</v>
      </c>
      <c r="D66" s="111">
        <v>0.22</v>
      </c>
      <c r="E66" s="197"/>
      <c r="F66" s="197"/>
      <c r="G66" s="104"/>
      <c r="H66" s="210" t="s">
        <v>1092</v>
      </c>
      <c r="I66" s="111">
        <f>SUM(J66:N66)</f>
        <v>0.19</v>
      </c>
      <c r="J66" s="103"/>
      <c r="K66" s="103"/>
      <c r="L66" s="103"/>
      <c r="M66" s="103">
        <v>0.19</v>
      </c>
      <c r="N66" s="103"/>
      <c r="O66" s="206" t="s">
        <v>475</v>
      </c>
      <c r="P66" s="95"/>
    </row>
    <row r="67" spans="1:16" ht="25.5">
      <c r="A67" s="102">
        <v>3</v>
      </c>
      <c r="B67" s="223" t="s">
        <v>1150</v>
      </c>
      <c r="C67" s="201">
        <f>D67+E67+F67+G67</f>
        <v>3</v>
      </c>
      <c r="D67" s="111">
        <v>3</v>
      </c>
      <c r="E67" s="197"/>
      <c r="F67" s="197"/>
      <c r="G67" s="104"/>
      <c r="H67" s="206" t="s">
        <v>1101</v>
      </c>
      <c r="I67" s="111">
        <f>SUM(J67:N67)</f>
        <v>2.56</v>
      </c>
      <c r="J67" s="103"/>
      <c r="K67" s="103">
        <v>0.77</v>
      </c>
      <c r="L67" s="103">
        <v>1.79</v>
      </c>
      <c r="M67" s="103"/>
      <c r="N67" s="103"/>
      <c r="O67" s="206" t="s">
        <v>475</v>
      </c>
      <c r="P67" s="95"/>
    </row>
    <row r="68" spans="1:16" ht="12.75">
      <c r="A68" s="105" t="s">
        <v>243</v>
      </c>
      <c r="B68" s="106" t="s">
        <v>562</v>
      </c>
      <c r="C68" s="35">
        <f>C69</f>
        <v>1.2</v>
      </c>
      <c r="D68" s="35"/>
      <c r="E68" s="35"/>
      <c r="F68" s="35"/>
      <c r="G68" s="35">
        <f>G69</f>
        <v>1.2</v>
      </c>
      <c r="H68" s="209"/>
      <c r="I68" s="35">
        <f>I69</f>
        <v>0.66</v>
      </c>
      <c r="J68" s="35"/>
      <c r="K68" s="35"/>
      <c r="L68" s="35"/>
      <c r="M68" s="35">
        <f>M69</f>
        <v>0.66</v>
      </c>
      <c r="N68" s="35"/>
      <c r="O68" s="90"/>
      <c r="P68" s="106"/>
    </row>
    <row r="69" spans="1:16" ht="38.25">
      <c r="A69" s="225">
        <v>1</v>
      </c>
      <c r="B69" s="88" t="s">
        <v>1151</v>
      </c>
      <c r="C69" s="34">
        <f>SUM(D69:G69)</f>
        <v>1.2</v>
      </c>
      <c r="D69" s="89"/>
      <c r="E69" s="89"/>
      <c r="F69" s="89"/>
      <c r="G69" s="34">
        <v>1.2</v>
      </c>
      <c r="H69" s="213" t="s">
        <v>1104</v>
      </c>
      <c r="I69" s="111">
        <f>SUM(J69:N69)</f>
        <v>0.66</v>
      </c>
      <c r="J69" s="34"/>
      <c r="K69" s="34"/>
      <c r="L69" s="34"/>
      <c r="M69" s="34">
        <v>0.66</v>
      </c>
      <c r="N69" s="34"/>
      <c r="O69" s="206" t="s">
        <v>475</v>
      </c>
      <c r="P69" s="88"/>
    </row>
    <row r="70" spans="1:16" ht="12.75">
      <c r="A70" s="113" t="s">
        <v>246</v>
      </c>
      <c r="B70" s="108" t="s">
        <v>651</v>
      </c>
      <c r="C70" s="200">
        <f>SUM(C71:C82)</f>
        <v>25.42</v>
      </c>
      <c r="D70" s="200">
        <f aca="true" t="shared" si="4" ref="D70:M70">SUM(D71:D82)</f>
        <v>18.570000000000004</v>
      </c>
      <c r="E70" s="200">
        <f t="shared" si="4"/>
        <v>0</v>
      </c>
      <c r="F70" s="200">
        <f t="shared" si="4"/>
        <v>0</v>
      </c>
      <c r="G70" s="200">
        <f t="shared" si="4"/>
        <v>6.8500000000000005</v>
      </c>
      <c r="H70" s="217"/>
      <c r="I70" s="200">
        <f t="shared" si="4"/>
        <v>18.49</v>
      </c>
      <c r="J70" s="200">
        <f t="shared" si="4"/>
        <v>0</v>
      </c>
      <c r="K70" s="200">
        <f t="shared" si="4"/>
        <v>1.89</v>
      </c>
      <c r="L70" s="200">
        <f t="shared" si="4"/>
        <v>3.36</v>
      </c>
      <c r="M70" s="200">
        <f t="shared" si="4"/>
        <v>13.239999999999997</v>
      </c>
      <c r="N70" s="200"/>
      <c r="O70" s="206"/>
      <c r="P70" s="112"/>
    </row>
    <row r="71" spans="1:16" ht="25.5">
      <c r="A71" s="102">
        <v>1</v>
      </c>
      <c r="B71" s="88" t="s">
        <v>1152</v>
      </c>
      <c r="C71" s="111">
        <v>4</v>
      </c>
      <c r="D71" s="111">
        <v>3</v>
      </c>
      <c r="E71" s="111"/>
      <c r="F71" s="111"/>
      <c r="G71" s="111">
        <v>1</v>
      </c>
      <c r="H71" s="206" t="s">
        <v>1101</v>
      </c>
      <c r="I71" s="111">
        <f aca="true" t="shared" si="5" ref="I71:I82">SUM(J71:N71)</f>
        <v>2.55</v>
      </c>
      <c r="J71" s="110"/>
      <c r="K71" s="110"/>
      <c r="L71" s="110">
        <v>2.55</v>
      </c>
      <c r="M71" s="110"/>
      <c r="N71" s="110"/>
      <c r="O71" s="206" t="s">
        <v>475</v>
      </c>
      <c r="P71" s="36"/>
    </row>
    <row r="72" spans="1:16" ht="51">
      <c r="A72" s="102">
        <v>2</v>
      </c>
      <c r="B72" s="88" t="s">
        <v>1153</v>
      </c>
      <c r="C72" s="103">
        <f>D72+E72+F72+G72</f>
        <v>0.8</v>
      </c>
      <c r="D72" s="111">
        <v>0.8</v>
      </c>
      <c r="E72" s="111"/>
      <c r="F72" s="111"/>
      <c r="G72" s="103"/>
      <c r="H72" s="210" t="s">
        <v>1101</v>
      </c>
      <c r="I72" s="111">
        <f t="shared" si="5"/>
        <v>0.68</v>
      </c>
      <c r="J72" s="103"/>
      <c r="K72" s="103"/>
      <c r="L72" s="103"/>
      <c r="M72" s="103">
        <v>0.68</v>
      </c>
      <c r="N72" s="103"/>
      <c r="O72" s="206" t="s">
        <v>475</v>
      </c>
      <c r="P72" s="227"/>
    </row>
    <row r="73" spans="1:16" ht="25.5">
      <c r="A73" s="102">
        <v>3</v>
      </c>
      <c r="B73" s="88" t="s">
        <v>1154</v>
      </c>
      <c r="C73" s="103">
        <f>D73+E73+F73+G73</f>
        <v>6</v>
      </c>
      <c r="D73" s="111">
        <v>6</v>
      </c>
      <c r="E73" s="111"/>
      <c r="F73" s="111"/>
      <c r="G73" s="103"/>
      <c r="H73" s="210" t="s">
        <v>1101</v>
      </c>
      <c r="I73" s="111">
        <f t="shared" si="5"/>
        <v>5.1</v>
      </c>
      <c r="J73" s="103"/>
      <c r="K73" s="103"/>
      <c r="L73" s="103"/>
      <c r="M73" s="103">
        <v>5.1</v>
      </c>
      <c r="N73" s="103"/>
      <c r="O73" s="206" t="s">
        <v>475</v>
      </c>
      <c r="P73" s="227"/>
    </row>
    <row r="74" spans="1:16" ht="25.5">
      <c r="A74" s="102">
        <v>4</v>
      </c>
      <c r="B74" s="88" t="s">
        <v>1155</v>
      </c>
      <c r="C74" s="34">
        <f>SUM(D74:G74)</f>
        <v>3</v>
      </c>
      <c r="D74" s="34">
        <v>3</v>
      </c>
      <c r="E74" s="35"/>
      <c r="F74" s="35"/>
      <c r="G74" s="35"/>
      <c r="H74" s="198" t="s">
        <v>1129</v>
      </c>
      <c r="I74" s="111">
        <f t="shared" si="5"/>
        <v>2.55</v>
      </c>
      <c r="J74" s="35"/>
      <c r="K74" s="35"/>
      <c r="L74" s="35"/>
      <c r="M74" s="103">
        <v>2.55</v>
      </c>
      <c r="N74" s="35"/>
      <c r="O74" s="206" t="s">
        <v>475</v>
      </c>
      <c r="P74" s="88"/>
    </row>
    <row r="75" spans="1:16" ht="25.5">
      <c r="A75" s="102">
        <v>5</v>
      </c>
      <c r="B75" s="88" t="s">
        <v>1156</v>
      </c>
      <c r="C75" s="103">
        <f>D75+E75+F75+G75</f>
        <v>0.6499999999999999</v>
      </c>
      <c r="D75" s="111">
        <v>0.3</v>
      </c>
      <c r="E75" s="111"/>
      <c r="F75" s="111"/>
      <c r="G75" s="103">
        <v>0.35</v>
      </c>
      <c r="H75" s="210" t="s">
        <v>1112</v>
      </c>
      <c r="I75" s="111">
        <f t="shared" si="5"/>
        <v>0.26</v>
      </c>
      <c r="J75" s="103"/>
      <c r="K75" s="103"/>
      <c r="L75" s="103"/>
      <c r="M75" s="103">
        <v>0.26</v>
      </c>
      <c r="N75" s="103"/>
      <c r="O75" s="206" t="s">
        <v>475</v>
      </c>
      <c r="P75" s="100"/>
    </row>
    <row r="76" spans="1:16" ht="38.25">
      <c r="A76" s="102">
        <v>6</v>
      </c>
      <c r="B76" s="112" t="s">
        <v>1157</v>
      </c>
      <c r="C76" s="103">
        <f>D76+E76+F76+G76</f>
        <v>2.1</v>
      </c>
      <c r="D76" s="111">
        <v>2</v>
      </c>
      <c r="E76" s="111"/>
      <c r="F76" s="111"/>
      <c r="G76" s="111">
        <v>0.1</v>
      </c>
      <c r="H76" s="210" t="s">
        <v>1092</v>
      </c>
      <c r="I76" s="111">
        <f t="shared" si="5"/>
        <v>1.7</v>
      </c>
      <c r="J76" s="111"/>
      <c r="K76" s="111"/>
      <c r="L76" s="111"/>
      <c r="M76" s="103">
        <v>1.7</v>
      </c>
      <c r="N76" s="111"/>
      <c r="O76" s="206" t="s">
        <v>475</v>
      </c>
      <c r="P76" s="100"/>
    </row>
    <row r="77" spans="1:16" ht="25.5">
      <c r="A77" s="102">
        <v>7</v>
      </c>
      <c r="B77" s="112" t="s">
        <v>1158</v>
      </c>
      <c r="C77" s="103">
        <f>D77+E77+F77+G77</f>
        <v>1</v>
      </c>
      <c r="D77" s="111">
        <v>1</v>
      </c>
      <c r="E77" s="111"/>
      <c r="F77" s="111"/>
      <c r="G77" s="111"/>
      <c r="H77" s="210" t="s">
        <v>1092</v>
      </c>
      <c r="I77" s="111">
        <f t="shared" si="5"/>
        <v>0.85</v>
      </c>
      <c r="J77" s="111"/>
      <c r="K77" s="111"/>
      <c r="L77" s="111"/>
      <c r="M77" s="103">
        <v>0.85</v>
      </c>
      <c r="N77" s="111"/>
      <c r="O77" s="206" t="s">
        <v>475</v>
      </c>
      <c r="P77" s="100"/>
    </row>
    <row r="78" spans="1:16" ht="25.5">
      <c r="A78" s="102">
        <v>8</v>
      </c>
      <c r="B78" s="100" t="s">
        <v>1159</v>
      </c>
      <c r="C78" s="201">
        <f>D78+E78+F78+G78</f>
        <v>0.3</v>
      </c>
      <c r="D78" s="111">
        <v>0.3</v>
      </c>
      <c r="E78" s="197"/>
      <c r="F78" s="197"/>
      <c r="G78" s="111"/>
      <c r="H78" s="213" t="s">
        <v>1085</v>
      </c>
      <c r="I78" s="111">
        <f t="shared" si="5"/>
        <v>0.26</v>
      </c>
      <c r="J78" s="103"/>
      <c r="K78" s="103"/>
      <c r="L78" s="103"/>
      <c r="M78" s="103">
        <v>0.26</v>
      </c>
      <c r="N78" s="103"/>
      <c r="O78" s="206" t="s">
        <v>475</v>
      </c>
      <c r="P78" s="112"/>
    </row>
    <row r="79" spans="1:16" ht="25.5">
      <c r="A79" s="102">
        <v>9</v>
      </c>
      <c r="B79" s="220" t="s">
        <v>1160</v>
      </c>
      <c r="C79" s="103">
        <f>D79+E79+F79+G79</f>
        <v>0.6</v>
      </c>
      <c r="D79" s="117">
        <v>0.6</v>
      </c>
      <c r="E79" s="117"/>
      <c r="F79" s="117"/>
      <c r="G79" s="117"/>
      <c r="H79" s="210" t="s">
        <v>1134</v>
      </c>
      <c r="I79" s="111">
        <f t="shared" si="5"/>
        <v>0.51</v>
      </c>
      <c r="J79" s="111"/>
      <c r="K79" s="111"/>
      <c r="L79" s="111"/>
      <c r="M79" s="103">
        <v>0.51</v>
      </c>
      <c r="N79" s="111"/>
      <c r="O79" s="206" t="s">
        <v>475</v>
      </c>
      <c r="P79" s="100"/>
    </row>
    <row r="80" spans="1:16" ht="38.25">
      <c r="A80" s="102">
        <v>10</v>
      </c>
      <c r="B80" s="109" t="s">
        <v>1161</v>
      </c>
      <c r="C80" s="103">
        <f>SUM(D80:G80)</f>
        <v>1</v>
      </c>
      <c r="D80" s="89">
        <v>1</v>
      </c>
      <c r="E80" s="92"/>
      <c r="F80" s="92"/>
      <c r="G80" s="92"/>
      <c r="H80" s="210" t="s">
        <v>1134</v>
      </c>
      <c r="I80" s="111">
        <f t="shared" si="5"/>
        <v>0.85</v>
      </c>
      <c r="J80" s="107"/>
      <c r="K80" s="107"/>
      <c r="L80" s="107"/>
      <c r="M80" s="103">
        <v>0.85</v>
      </c>
      <c r="N80" s="107"/>
      <c r="O80" s="206" t="s">
        <v>475</v>
      </c>
      <c r="P80" s="36"/>
    </row>
    <row r="81" spans="1:16" ht="25.5">
      <c r="A81" s="102">
        <v>11</v>
      </c>
      <c r="B81" s="100" t="s">
        <v>1162</v>
      </c>
      <c r="C81" s="103">
        <f>D81+E81+F81+G81</f>
        <v>0.57</v>
      </c>
      <c r="D81" s="111">
        <v>0.57</v>
      </c>
      <c r="E81" s="111"/>
      <c r="F81" s="111"/>
      <c r="G81" s="111"/>
      <c r="H81" s="222" t="s">
        <v>1100</v>
      </c>
      <c r="I81" s="111">
        <f t="shared" si="5"/>
        <v>0.48</v>
      </c>
      <c r="J81" s="111"/>
      <c r="K81" s="111"/>
      <c r="L81" s="111"/>
      <c r="M81" s="103">
        <v>0.48</v>
      </c>
      <c r="N81" s="111"/>
      <c r="O81" s="206" t="s">
        <v>475</v>
      </c>
      <c r="P81" s="100"/>
    </row>
    <row r="82" spans="1:16" ht="38.25">
      <c r="A82" s="102">
        <v>12</v>
      </c>
      <c r="B82" s="262" t="s">
        <v>1163</v>
      </c>
      <c r="C82" s="263">
        <v>5.4</v>
      </c>
      <c r="D82" s="262"/>
      <c r="E82" s="262"/>
      <c r="F82" s="262"/>
      <c r="G82" s="263">
        <v>5.4</v>
      </c>
      <c r="H82" s="261" t="s">
        <v>1164</v>
      </c>
      <c r="I82" s="111">
        <f t="shared" si="5"/>
        <v>2.7</v>
      </c>
      <c r="J82" s="264"/>
      <c r="K82" s="264">
        <v>1.89</v>
      </c>
      <c r="L82" s="264">
        <v>0.81</v>
      </c>
      <c r="M82" s="264"/>
      <c r="N82" s="262"/>
      <c r="O82" s="206" t="s">
        <v>497</v>
      </c>
      <c r="P82" s="95"/>
    </row>
    <row r="83" spans="1:16" ht="12.75">
      <c r="A83" s="113" t="s">
        <v>249</v>
      </c>
      <c r="B83" s="108" t="s">
        <v>244</v>
      </c>
      <c r="C83" s="200">
        <f>SUM(C84:C85)</f>
        <v>3.2</v>
      </c>
      <c r="D83" s="200">
        <f>SUM(D84:D85)</f>
        <v>3.2</v>
      </c>
      <c r="E83" s="200"/>
      <c r="F83" s="200"/>
      <c r="G83" s="200"/>
      <c r="H83" s="217"/>
      <c r="I83" s="200">
        <f>SUM(I84:I85)</f>
        <v>2.7199999999999998</v>
      </c>
      <c r="J83" s="200">
        <f>SUM(J84:J85)</f>
        <v>0</v>
      </c>
      <c r="K83" s="200">
        <f>SUM(K84:K85)</f>
        <v>1.9</v>
      </c>
      <c r="L83" s="200">
        <f>SUM(L84:L85)</f>
        <v>0.8200000000000001</v>
      </c>
      <c r="M83" s="200"/>
      <c r="N83" s="200"/>
      <c r="O83" s="206"/>
      <c r="P83" s="98"/>
    </row>
    <row r="84" spans="1:16" ht="25.5">
      <c r="A84" s="102">
        <v>1</v>
      </c>
      <c r="B84" s="262" t="s">
        <v>1165</v>
      </c>
      <c r="C84" s="103">
        <f>D84+E84+F84+G84</f>
        <v>1.2</v>
      </c>
      <c r="D84" s="228">
        <v>1.2</v>
      </c>
      <c r="E84" s="200"/>
      <c r="F84" s="200"/>
      <c r="G84" s="200"/>
      <c r="H84" s="198" t="s">
        <v>1101</v>
      </c>
      <c r="I84" s="111">
        <f>SUM(J84:N84)</f>
        <v>1.02</v>
      </c>
      <c r="J84" s="200"/>
      <c r="K84" s="111">
        <v>0.71</v>
      </c>
      <c r="L84" s="111">
        <v>0.31</v>
      </c>
      <c r="M84" s="200"/>
      <c r="N84" s="200"/>
      <c r="O84" s="206" t="s">
        <v>475</v>
      </c>
      <c r="P84" s="98"/>
    </row>
    <row r="85" spans="1:16" ht="38.25">
      <c r="A85" s="102">
        <v>2</v>
      </c>
      <c r="B85" s="100" t="s">
        <v>1166</v>
      </c>
      <c r="C85" s="103">
        <f>SUM(D85:G85)</f>
        <v>2</v>
      </c>
      <c r="D85" s="104">
        <v>2</v>
      </c>
      <c r="E85" s="111"/>
      <c r="F85" s="111"/>
      <c r="G85" s="110"/>
      <c r="H85" s="198" t="s">
        <v>1101</v>
      </c>
      <c r="I85" s="111">
        <f>SUM(J85:N85)</f>
        <v>1.7</v>
      </c>
      <c r="J85" s="111"/>
      <c r="K85" s="111">
        <v>1.19</v>
      </c>
      <c r="L85" s="111">
        <v>0.51</v>
      </c>
      <c r="M85" s="111"/>
      <c r="N85" s="111"/>
      <c r="O85" s="206" t="s">
        <v>475</v>
      </c>
      <c r="P85" s="100"/>
    </row>
    <row r="86" spans="1:16" ht="12.75">
      <c r="A86" s="113" t="s">
        <v>945</v>
      </c>
      <c r="B86" s="114" t="s">
        <v>131</v>
      </c>
      <c r="C86" s="200">
        <f>SUM(C87:C90)</f>
        <v>0.7599999999999999</v>
      </c>
      <c r="D86" s="200"/>
      <c r="E86" s="200"/>
      <c r="F86" s="200"/>
      <c r="G86" s="200">
        <f>SUM(G87:G90)</f>
        <v>0.7599999999999999</v>
      </c>
      <c r="H86" s="217"/>
      <c r="I86" s="200">
        <f>SUM(I87:I90)</f>
        <v>0.42</v>
      </c>
      <c r="J86" s="200"/>
      <c r="K86" s="200"/>
      <c r="L86" s="200"/>
      <c r="M86" s="200">
        <f>SUM(M87:M90)</f>
        <v>0.42</v>
      </c>
      <c r="N86" s="200"/>
      <c r="O86" s="206"/>
      <c r="P86" s="112"/>
    </row>
    <row r="87" spans="1:16" ht="25.5">
      <c r="A87" s="95">
        <v>1</v>
      </c>
      <c r="B87" s="100" t="s">
        <v>1167</v>
      </c>
      <c r="C87" s="103">
        <f>SUM(D87:G87)</f>
        <v>0.06</v>
      </c>
      <c r="D87" s="111"/>
      <c r="E87" s="111"/>
      <c r="F87" s="111"/>
      <c r="G87" s="111">
        <v>0.06</v>
      </c>
      <c r="H87" s="206" t="s">
        <v>1112</v>
      </c>
      <c r="I87" s="111">
        <f>SUM(J87:N87)</f>
        <v>0.03</v>
      </c>
      <c r="J87" s="110"/>
      <c r="K87" s="110"/>
      <c r="L87" s="110"/>
      <c r="M87" s="111">
        <v>0.03</v>
      </c>
      <c r="N87" s="110"/>
      <c r="O87" s="206" t="s">
        <v>475</v>
      </c>
      <c r="P87" s="100"/>
    </row>
    <row r="88" spans="1:16" ht="25.5">
      <c r="A88" s="95">
        <v>2</v>
      </c>
      <c r="B88" s="88" t="s">
        <v>1168</v>
      </c>
      <c r="C88" s="103">
        <f>SUM(D88:G88)</f>
        <v>0.31</v>
      </c>
      <c r="D88" s="111"/>
      <c r="E88" s="111"/>
      <c r="F88" s="111"/>
      <c r="G88" s="103">
        <v>0.31</v>
      </c>
      <c r="H88" s="210" t="s">
        <v>1085</v>
      </c>
      <c r="I88" s="111">
        <f>SUM(J88:N88)</f>
        <v>0.17</v>
      </c>
      <c r="J88" s="103"/>
      <c r="K88" s="103"/>
      <c r="L88" s="103"/>
      <c r="M88" s="111">
        <v>0.17</v>
      </c>
      <c r="N88" s="103"/>
      <c r="O88" s="206" t="s">
        <v>475</v>
      </c>
      <c r="P88" s="102"/>
    </row>
    <row r="89" spans="1:16" ht="25.5">
      <c r="A89" s="95">
        <v>3</v>
      </c>
      <c r="B89" s="223" t="s">
        <v>1169</v>
      </c>
      <c r="C89" s="103">
        <f>SUM(D89:G89)</f>
        <v>0.29</v>
      </c>
      <c r="D89" s="197"/>
      <c r="E89" s="197"/>
      <c r="F89" s="197"/>
      <c r="G89" s="104">
        <v>0.29</v>
      </c>
      <c r="H89" s="219" t="s">
        <v>1104</v>
      </c>
      <c r="I89" s="111">
        <f>SUM(J89:N89)</f>
        <v>0.16</v>
      </c>
      <c r="J89" s="103"/>
      <c r="K89" s="103"/>
      <c r="L89" s="103"/>
      <c r="M89" s="111">
        <v>0.16</v>
      </c>
      <c r="N89" s="103"/>
      <c r="O89" s="206" t="s">
        <v>475</v>
      </c>
      <c r="P89" s="225"/>
    </row>
    <row r="90" spans="1:16" ht="25.5">
      <c r="A90" s="95">
        <v>4</v>
      </c>
      <c r="B90" s="223" t="s">
        <v>1170</v>
      </c>
      <c r="C90" s="103">
        <f>SUM(D90:G90)</f>
        <v>0.1</v>
      </c>
      <c r="D90" s="197"/>
      <c r="E90" s="197"/>
      <c r="F90" s="197"/>
      <c r="G90" s="104">
        <v>0.1</v>
      </c>
      <c r="H90" s="219" t="s">
        <v>1104</v>
      </c>
      <c r="I90" s="111">
        <f>SUM(J90:N90)</f>
        <v>0.06</v>
      </c>
      <c r="J90" s="103"/>
      <c r="K90" s="103"/>
      <c r="L90" s="103"/>
      <c r="M90" s="111">
        <v>0.06</v>
      </c>
      <c r="N90" s="103"/>
      <c r="O90" s="206" t="s">
        <v>475</v>
      </c>
      <c r="P90" s="95"/>
    </row>
    <row r="91" spans="1:16" ht="25.5">
      <c r="A91" s="113" t="s">
        <v>947</v>
      </c>
      <c r="B91" s="108" t="s">
        <v>633</v>
      </c>
      <c r="C91" s="200">
        <f>SUM(C92:C92)</f>
        <v>0.6</v>
      </c>
      <c r="D91" s="200">
        <f>SUM(D92:D92)</f>
        <v>0.6</v>
      </c>
      <c r="E91" s="200"/>
      <c r="F91" s="200"/>
      <c r="G91" s="200"/>
      <c r="H91" s="217"/>
      <c r="I91" s="200">
        <f>SUM(I92:I92)</f>
        <v>0.51</v>
      </c>
      <c r="J91" s="200">
        <f>SUM(J92:J92)</f>
        <v>0</v>
      </c>
      <c r="K91" s="200">
        <f>SUM(K92:K92)</f>
        <v>0</v>
      </c>
      <c r="L91" s="200">
        <f>SUM(L92:L92)</f>
        <v>0</v>
      </c>
      <c r="M91" s="200">
        <f>SUM(M92:M92)</f>
        <v>0.51</v>
      </c>
      <c r="N91" s="200"/>
      <c r="O91" s="206"/>
      <c r="P91" s="98"/>
    </row>
    <row r="92" spans="1:16" ht="25.5">
      <c r="A92" s="95">
        <v>1</v>
      </c>
      <c r="B92" s="100" t="s">
        <v>1171</v>
      </c>
      <c r="C92" s="103">
        <f>SUM(D92:G92)</f>
        <v>0.6</v>
      </c>
      <c r="D92" s="111">
        <v>0.6</v>
      </c>
      <c r="E92" s="111"/>
      <c r="F92" s="111"/>
      <c r="G92" s="111"/>
      <c r="H92" s="222" t="s">
        <v>1100</v>
      </c>
      <c r="I92" s="111">
        <f>SUM(J92:N92)</f>
        <v>0.51</v>
      </c>
      <c r="J92" s="110"/>
      <c r="K92" s="110"/>
      <c r="L92" s="110"/>
      <c r="M92" s="111">
        <v>0.51</v>
      </c>
      <c r="N92" s="110"/>
      <c r="O92" s="206" t="s">
        <v>475</v>
      </c>
      <c r="P92" s="100"/>
    </row>
    <row r="93" spans="1:16" ht="12.75">
      <c r="A93" s="97">
        <f>SUM(A34,A36,A42,A46,,A63,A54,A57,A61,A67,A69,A82,A85,A90,A92)</f>
        <v>46</v>
      </c>
      <c r="B93" s="108" t="s">
        <v>1172</v>
      </c>
      <c r="C93" s="99">
        <f>SUM(C33,C35,C37,C43,C47,C55,C58,C62,C64,C68,C70,C83,C86,C91)</f>
        <v>377.2</v>
      </c>
      <c r="D93" s="99">
        <f>SUM(D33,D35,D37,D43,D47,D55,D58,D62,D64,D68,D70,D83,D86,D91)</f>
        <v>94.69000000000001</v>
      </c>
      <c r="E93" s="99">
        <f>SUM(E33,E35,E37,E43,E47,E55,E58,E62,E64,E68,E70,E83,E86,E91)</f>
        <v>5.07</v>
      </c>
      <c r="F93" s="99">
        <f>SUM(F33,F35,F37,F43,F47,F55,F58,F62,F64,F68,F70,F83,F86,F91)</f>
        <v>0</v>
      </c>
      <c r="G93" s="99">
        <f>SUM(G33,G35,G37,G43,G47,G55,G58,G62,G64,G68,G70,G83,G86,G91)</f>
        <v>277.44000000000005</v>
      </c>
      <c r="H93" s="216"/>
      <c r="I93" s="99">
        <f aca="true" t="shared" si="6" ref="I93:N93">SUM(I33,I35,I37,I43,I47,I55,I58,I62,I64,I68,I70,I83,I86,I91)</f>
        <v>111.89</v>
      </c>
      <c r="J93" s="99">
        <f t="shared" si="6"/>
        <v>2</v>
      </c>
      <c r="K93" s="99">
        <f t="shared" si="6"/>
        <v>80.66</v>
      </c>
      <c r="L93" s="99">
        <f t="shared" si="6"/>
        <v>10.74</v>
      </c>
      <c r="M93" s="99">
        <f t="shared" si="6"/>
        <v>17.96</v>
      </c>
      <c r="N93" s="99">
        <f t="shared" si="6"/>
        <v>0.53</v>
      </c>
      <c r="O93" s="118"/>
      <c r="P93" s="108"/>
    </row>
    <row r="94" spans="1:16" ht="12.75">
      <c r="A94" s="97">
        <f>SUM(A93,A31)</f>
        <v>55</v>
      </c>
      <c r="B94" s="108" t="s">
        <v>1173</v>
      </c>
      <c r="C94" s="99">
        <f>SUM(C93,C31)</f>
        <v>384.553</v>
      </c>
      <c r="D94" s="99">
        <f>SUM(D93,D31)</f>
        <v>97.34000000000002</v>
      </c>
      <c r="E94" s="99">
        <f>SUM(E93,E31)</f>
        <v>8.57</v>
      </c>
      <c r="F94" s="99">
        <f>SUM(F93,F31)</f>
        <v>0</v>
      </c>
      <c r="G94" s="99">
        <f>SUM(G93,G31)</f>
        <v>278.64300000000003</v>
      </c>
      <c r="H94" s="216"/>
      <c r="I94" s="99">
        <f aca="true" t="shared" si="7" ref="I94:N94">SUM(I93,I31)</f>
        <v>115.46</v>
      </c>
      <c r="J94" s="99">
        <f t="shared" si="7"/>
        <v>2</v>
      </c>
      <c r="K94" s="99">
        <f t="shared" si="7"/>
        <v>81.05</v>
      </c>
      <c r="L94" s="99">
        <f t="shared" si="7"/>
        <v>12.22</v>
      </c>
      <c r="M94" s="99">
        <f t="shared" si="7"/>
        <v>18.650000000000002</v>
      </c>
      <c r="N94" s="99">
        <f t="shared" si="7"/>
        <v>1.54</v>
      </c>
      <c r="O94" s="216"/>
      <c r="P94" s="108"/>
    </row>
    <row r="95" spans="4:7" ht="12.75">
      <c r="D95" s="230"/>
      <c r="E95" s="230"/>
      <c r="F95" s="230"/>
      <c r="G95" s="230"/>
    </row>
    <row r="96" spans="3:16" ht="12.75">
      <c r="C96" s="120"/>
      <c r="D96" s="120"/>
      <c r="E96" s="120"/>
      <c r="F96" s="120"/>
      <c r="G96" s="120"/>
      <c r="H96" s="120"/>
      <c r="I96" s="120"/>
      <c r="J96" s="120"/>
      <c r="K96" s="120"/>
      <c r="L96" s="120"/>
      <c r="M96" s="120"/>
      <c r="N96" s="604" t="s">
        <v>77</v>
      </c>
      <c r="O96" s="604"/>
      <c r="P96" s="604"/>
    </row>
    <row r="97" spans="3:16" ht="12.75">
      <c r="C97" s="120"/>
      <c r="D97" s="120"/>
      <c r="E97" s="120"/>
      <c r="F97" s="120"/>
      <c r="G97" s="120"/>
      <c r="H97" s="120"/>
      <c r="I97" s="120"/>
      <c r="J97" s="120"/>
      <c r="K97" s="120"/>
      <c r="L97" s="120"/>
      <c r="M97" s="120"/>
      <c r="N97" s="604"/>
      <c r="O97" s="604"/>
      <c r="P97" s="604"/>
    </row>
  </sheetData>
  <sheetProtection/>
  <mergeCells count="25">
    <mergeCell ref="A32:P32"/>
    <mergeCell ref="N96:P97"/>
    <mergeCell ref="J8:N8"/>
    <mergeCell ref="O8:O9"/>
    <mergeCell ref="P8:P9"/>
    <mergeCell ref="A11:P11"/>
    <mergeCell ref="A22:A26"/>
    <mergeCell ref="B22:B26"/>
    <mergeCell ref="O22:O26"/>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28" right="0.28" top="0.61" bottom="0.57"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1:P89"/>
  <sheetViews>
    <sheetView showZeros="0" zoomScale="70" zoomScaleNormal="70" zoomScaleSheetLayoutView="70" zoomScalePageLayoutView="0" workbookViewId="0" topLeftCell="A1">
      <pane ySplit="9" topLeftCell="A10" activePane="bottomLeft" state="frozen"/>
      <selection pane="topLeft" activeCell="A1" sqref="A1"/>
      <selection pane="bottomLeft" activeCell="A7" sqref="A7:P7"/>
    </sheetView>
  </sheetViews>
  <sheetFormatPr defaultColWidth="9.00390625" defaultRowHeight="15.75"/>
  <cols>
    <col min="1" max="1" width="4.25390625" style="1" customWidth="1"/>
    <col min="2" max="2" width="20.75390625" style="2" customWidth="1"/>
    <col min="3" max="3" width="6.75390625" style="232" customWidth="1"/>
    <col min="4" max="4" width="5.75390625" style="232" customWidth="1"/>
    <col min="5" max="6" width="4.75390625" style="232" customWidth="1"/>
    <col min="7" max="7" width="6.75390625" style="232" customWidth="1"/>
    <col min="8" max="8" width="13.50390625" style="2" customWidth="1"/>
    <col min="9" max="9" width="8.50390625" style="1" customWidth="1"/>
    <col min="10" max="10" width="5.75390625" style="1" customWidth="1"/>
    <col min="11" max="11" width="5.50390625" style="1" customWidth="1"/>
    <col min="12" max="12" width="6.25390625" style="1" customWidth="1"/>
    <col min="13" max="13" width="6.00390625" style="1" customWidth="1"/>
    <col min="14" max="14" width="6.75390625" style="1" customWidth="1"/>
    <col min="15" max="15" width="21.75390625" style="2" customWidth="1"/>
    <col min="16" max="16" width="6.75390625" style="1" customWidth="1"/>
    <col min="17" max="16384" width="9.00390625" style="1" customWidth="1"/>
  </cols>
  <sheetData>
    <row r="1" spans="1:16" s="8" customFormat="1" ht="15.75">
      <c r="A1" s="503" t="s">
        <v>253</v>
      </c>
      <c r="B1" s="503"/>
      <c r="C1" s="503"/>
      <c r="D1" s="503"/>
      <c r="E1" s="503"/>
      <c r="F1" s="504" t="s">
        <v>23</v>
      </c>
      <c r="G1" s="504"/>
      <c r="H1" s="504"/>
      <c r="I1" s="504"/>
      <c r="J1" s="504"/>
      <c r="K1" s="504"/>
      <c r="L1" s="504"/>
      <c r="M1" s="504"/>
      <c r="N1" s="504"/>
      <c r="O1" s="504"/>
      <c r="P1" s="504"/>
    </row>
    <row r="2" spans="1:16" s="8" customFormat="1" ht="15.75">
      <c r="A2" s="504" t="s">
        <v>75</v>
      </c>
      <c r="B2" s="504"/>
      <c r="C2" s="504"/>
      <c r="D2" s="504"/>
      <c r="E2" s="504"/>
      <c r="F2" s="544" t="s">
        <v>24</v>
      </c>
      <c r="G2" s="504"/>
      <c r="H2" s="504"/>
      <c r="I2" s="504"/>
      <c r="J2" s="504"/>
      <c r="K2" s="504"/>
      <c r="L2" s="504"/>
      <c r="M2" s="504"/>
      <c r="N2" s="504"/>
      <c r="O2" s="504"/>
      <c r="P2" s="504"/>
    </row>
    <row r="3" spans="1:16" s="8" customFormat="1" ht="15.75">
      <c r="A3" s="505"/>
      <c r="B3" s="505"/>
      <c r="C3" s="505"/>
      <c r="D3" s="505"/>
      <c r="E3" s="505"/>
      <c r="F3" s="505"/>
      <c r="G3" s="505"/>
      <c r="H3" s="505"/>
      <c r="I3" s="505"/>
      <c r="J3" s="505"/>
      <c r="K3" s="505"/>
      <c r="L3" s="505"/>
      <c r="M3" s="505"/>
      <c r="N3" s="505"/>
      <c r="O3" s="505"/>
      <c r="P3" s="505"/>
    </row>
    <row r="4" spans="1:16" s="8" customFormat="1" ht="15.75">
      <c r="A4" s="506" t="s">
        <v>1175</v>
      </c>
      <c r="B4" s="506"/>
      <c r="C4" s="506"/>
      <c r="D4" s="506"/>
      <c r="E4" s="506"/>
      <c r="F4" s="506"/>
      <c r="G4" s="506"/>
      <c r="H4" s="506"/>
      <c r="I4" s="506"/>
      <c r="J4" s="506"/>
      <c r="K4" s="506"/>
      <c r="L4" s="506"/>
      <c r="M4" s="506"/>
      <c r="N4" s="506"/>
      <c r="O4" s="506"/>
      <c r="P4" s="506"/>
    </row>
    <row r="5" spans="1:16" s="8" customFormat="1" ht="15.75">
      <c r="A5" s="529" t="s">
        <v>1176</v>
      </c>
      <c r="B5" s="529"/>
      <c r="C5" s="529"/>
      <c r="D5" s="529"/>
      <c r="E5" s="529"/>
      <c r="F5" s="529"/>
      <c r="G5" s="529"/>
      <c r="H5" s="529"/>
      <c r="I5" s="529"/>
      <c r="J5" s="529"/>
      <c r="K5" s="529"/>
      <c r="L5" s="529"/>
      <c r="M5" s="529"/>
      <c r="N5" s="529"/>
      <c r="O5" s="529"/>
      <c r="P5" s="529"/>
    </row>
    <row r="6" spans="1:16" s="8"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8" customFormat="1" ht="19.5" customHeight="1">
      <c r="A7" s="626"/>
      <c r="B7" s="626"/>
      <c r="C7" s="626"/>
      <c r="D7" s="626"/>
      <c r="E7" s="626"/>
      <c r="F7" s="626"/>
      <c r="G7" s="626"/>
      <c r="H7" s="626"/>
      <c r="I7" s="626"/>
      <c r="J7" s="626"/>
      <c r="K7" s="626"/>
      <c r="L7" s="626"/>
      <c r="M7" s="626"/>
      <c r="N7" s="626"/>
      <c r="O7" s="626"/>
      <c r="P7" s="626"/>
    </row>
    <row r="8" spans="1:16" s="3" customFormat="1" ht="21" customHeight="1">
      <c r="A8" s="627" t="s">
        <v>20</v>
      </c>
      <c r="B8" s="561" t="s">
        <v>83</v>
      </c>
      <c r="C8" s="562" t="s">
        <v>84</v>
      </c>
      <c r="D8" s="562" t="s">
        <v>17</v>
      </c>
      <c r="E8" s="562"/>
      <c r="F8" s="562"/>
      <c r="G8" s="562"/>
      <c r="H8" s="582" t="s">
        <v>1177</v>
      </c>
      <c r="I8" s="562" t="s">
        <v>16</v>
      </c>
      <c r="J8" s="628" t="s">
        <v>15</v>
      </c>
      <c r="K8" s="628"/>
      <c r="L8" s="628"/>
      <c r="M8" s="628"/>
      <c r="N8" s="628"/>
      <c r="O8" s="533" t="s">
        <v>87</v>
      </c>
      <c r="P8" s="533" t="s">
        <v>14</v>
      </c>
    </row>
    <row r="9" spans="1:16" s="3" customFormat="1" ht="87.75" customHeight="1">
      <c r="A9" s="627"/>
      <c r="B9" s="561"/>
      <c r="C9" s="562"/>
      <c r="D9" s="128" t="s">
        <v>13</v>
      </c>
      <c r="E9" s="128" t="s">
        <v>12</v>
      </c>
      <c r="F9" s="128" t="s">
        <v>88</v>
      </c>
      <c r="G9" s="128" t="s">
        <v>22</v>
      </c>
      <c r="H9" s="583"/>
      <c r="I9" s="562"/>
      <c r="J9" s="128" t="s">
        <v>10</v>
      </c>
      <c r="K9" s="128" t="s">
        <v>9</v>
      </c>
      <c r="L9" s="128" t="s">
        <v>89</v>
      </c>
      <c r="M9" s="128" t="s">
        <v>90</v>
      </c>
      <c r="N9" s="128" t="s">
        <v>6</v>
      </c>
      <c r="O9" s="534"/>
      <c r="P9" s="534"/>
    </row>
    <row r="10" spans="1:16" s="365" customFormat="1" ht="33.75" customHeight="1">
      <c r="A10" s="364">
        <v>-1</v>
      </c>
      <c r="B10" s="364">
        <v>-2</v>
      </c>
      <c r="C10" s="364" t="s">
        <v>256</v>
      </c>
      <c r="D10" s="364">
        <v>-4</v>
      </c>
      <c r="E10" s="364">
        <v>-5</v>
      </c>
      <c r="F10" s="364">
        <v>-6</v>
      </c>
      <c r="G10" s="364">
        <v>-7</v>
      </c>
      <c r="H10" s="364">
        <v>-8</v>
      </c>
      <c r="I10" s="364" t="s">
        <v>257</v>
      </c>
      <c r="J10" s="364">
        <v>-10</v>
      </c>
      <c r="K10" s="364">
        <v>-11</v>
      </c>
      <c r="L10" s="364">
        <v>-12</v>
      </c>
      <c r="M10" s="364">
        <v>-13</v>
      </c>
      <c r="N10" s="364">
        <v>-14</v>
      </c>
      <c r="O10" s="364">
        <v>-15</v>
      </c>
      <c r="P10" s="364">
        <v>-16</v>
      </c>
    </row>
    <row r="11" spans="1:16" ht="12.75" customHeight="1">
      <c r="A11" s="629" t="s">
        <v>1081</v>
      </c>
      <c r="B11" s="630"/>
      <c r="C11" s="630"/>
      <c r="D11" s="630"/>
      <c r="E11" s="630"/>
      <c r="F11" s="630"/>
      <c r="G11" s="630"/>
      <c r="H11" s="630"/>
      <c r="I11" s="630"/>
      <c r="J11" s="630"/>
      <c r="K11" s="630"/>
      <c r="L11" s="630"/>
      <c r="M11" s="630"/>
      <c r="N11" s="630"/>
      <c r="O11" s="630"/>
      <c r="P11" s="631"/>
    </row>
    <row r="12" spans="1:16" ht="38.25">
      <c r="A12" s="145" t="s">
        <v>94</v>
      </c>
      <c r="B12" s="48" t="s">
        <v>271</v>
      </c>
      <c r="C12" s="366">
        <f>C13+C28+C25</f>
        <v>15.760000000000002</v>
      </c>
      <c r="D12" s="366">
        <f aca="true" t="shared" si="0" ref="D12:N12">D13+D28+D25</f>
        <v>0.92</v>
      </c>
      <c r="E12" s="366">
        <f t="shared" si="0"/>
        <v>0</v>
      </c>
      <c r="F12" s="366">
        <f t="shared" si="0"/>
        <v>0</v>
      </c>
      <c r="G12" s="366">
        <f t="shared" si="0"/>
        <v>14.840000000000003</v>
      </c>
      <c r="H12" s="366"/>
      <c r="I12" s="366">
        <f t="shared" si="0"/>
        <v>5.919999999999999</v>
      </c>
      <c r="J12" s="366">
        <f t="shared" si="0"/>
        <v>1.5</v>
      </c>
      <c r="K12" s="366">
        <f t="shared" si="0"/>
        <v>1.3</v>
      </c>
      <c r="L12" s="366">
        <f t="shared" si="0"/>
        <v>3.02</v>
      </c>
      <c r="M12" s="366">
        <f t="shared" si="0"/>
        <v>0</v>
      </c>
      <c r="N12" s="366">
        <f t="shared" si="0"/>
        <v>0.1</v>
      </c>
      <c r="O12" s="147"/>
      <c r="P12" s="147"/>
    </row>
    <row r="13" spans="1:16" ht="26.25" customHeight="1">
      <c r="A13" s="363" t="s">
        <v>260</v>
      </c>
      <c r="B13" s="367" t="s">
        <v>114</v>
      </c>
      <c r="C13" s="123">
        <f aca="true" t="shared" si="1" ref="C13:N13">SUM(C14:C24)</f>
        <v>14.510000000000002</v>
      </c>
      <c r="D13" s="123">
        <f t="shared" si="1"/>
        <v>0.92</v>
      </c>
      <c r="E13" s="123">
        <f t="shared" si="1"/>
        <v>0</v>
      </c>
      <c r="F13" s="123">
        <f t="shared" si="1"/>
        <v>0</v>
      </c>
      <c r="G13" s="123">
        <f t="shared" si="1"/>
        <v>13.590000000000002</v>
      </c>
      <c r="H13" s="123">
        <f t="shared" si="1"/>
        <v>0</v>
      </c>
      <c r="I13" s="123">
        <f t="shared" si="1"/>
        <v>5.43</v>
      </c>
      <c r="J13" s="123">
        <f t="shared" si="1"/>
        <v>1.5</v>
      </c>
      <c r="K13" s="123">
        <f t="shared" si="1"/>
        <v>1.3</v>
      </c>
      <c r="L13" s="123">
        <f t="shared" si="1"/>
        <v>2.63</v>
      </c>
      <c r="M13" s="123">
        <f t="shared" si="1"/>
        <v>0</v>
      </c>
      <c r="N13" s="123">
        <f t="shared" si="1"/>
        <v>0</v>
      </c>
      <c r="O13" s="363"/>
      <c r="P13" s="363"/>
    </row>
    <row r="14" spans="1:16" ht="49.5" customHeight="1">
      <c r="A14" s="632">
        <v>1</v>
      </c>
      <c r="B14" s="633" t="s">
        <v>1181</v>
      </c>
      <c r="C14" s="64">
        <v>0.21</v>
      </c>
      <c r="D14" s="64">
        <v>0.05</v>
      </c>
      <c r="E14" s="123"/>
      <c r="F14" s="123"/>
      <c r="G14" s="64">
        <v>0.16</v>
      </c>
      <c r="H14" s="154" t="s">
        <v>1182</v>
      </c>
      <c r="I14" s="64">
        <v>0.11</v>
      </c>
      <c r="J14" s="64"/>
      <c r="K14" s="64"/>
      <c r="L14" s="64">
        <v>0.11</v>
      </c>
      <c r="M14" s="64"/>
      <c r="N14" s="64"/>
      <c r="O14" s="557" t="s">
        <v>1183</v>
      </c>
      <c r="P14" s="557"/>
    </row>
    <row r="15" spans="1:16" ht="54.75" customHeight="1">
      <c r="A15" s="632"/>
      <c r="B15" s="633"/>
      <c r="C15" s="64">
        <f>G15</f>
        <v>0.8</v>
      </c>
      <c r="D15" s="64"/>
      <c r="E15" s="123"/>
      <c r="F15" s="123"/>
      <c r="G15" s="64">
        <v>0.8</v>
      </c>
      <c r="H15" s="156" t="s">
        <v>1180</v>
      </c>
      <c r="I15" s="64">
        <v>0.52</v>
      </c>
      <c r="J15" s="64"/>
      <c r="K15" s="64"/>
      <c r="L15" s="64">
        <v>0.52</v>
      </c>
      <c r="M15" s="64"/>
      <c r="N15" s="64"/>
      <c r="O15" s="557"/>
      <c r="P15" s="557"/>
    </row>
    <row r="16" spans="1:16" ht="151.5" customHeight="1">
      <c r="A16" s="368">
        <v>2</v>
      </c>
      <c r="B16" s="369" t="s">
        <v>1184</v>
      </c>
      <c r="C16" s="64">
        <v>3.48</v>
      </c>
      <c r="D16" s="64">
        <v>0.86</v>
      </c>
      <c r="E16" s="123"/>
      <c r="F16" s="123"/>
      <c r="G16" s="64">
        <v>2.62</v>
      </c>
      <c r="H16" s="154" t="s">
        <v>1185</v>
      </c>
      <c r="I16" s="64">
        <v>0.65</v>
      </c>
      <c r="J16" s="64"/>
      <c r="K16" s="64">
        <v>0.65</v>
      </c>
      <c r="L16" s="64"/>
      <c r="M16" s="64"/>
      <c r="N16" s="64"/>
      <c r="O16" s="52" t="s">
        <v>1186</v>
      </c>
      <c r="P16" s="73"/>
    </row>
    <row r="17" spans="1:16" ht="122.25" customHeight="1">
      <c r="A17" s="368">
        <v>3</v>
      </c>
      <c r="B17" s="73" t="s">
        <v>1187</v>
      </c>
      <c r="C17" s="64">
        <v>8</v>
      </c>
      <c r="D17" s="64"/>
      <c r="E17" s="123"/>
      <c r="F17" s="123"/>
      <c r="G17" s="64">
        <v>8</v>
      </c>
      <c r="H17" s="156" t="s">
        <v>1179</v>
      </c>
      <c r="I17" s="64">
        <v>0.4</v>
      </c>
      <c r="J17" s="64"/>
      <c r="K17" s="64">
        <v>0.4</v>
      </c>
      <c r="L17" s="64"/>
      <c r="M17" s="64"/>
      <c r="N17" s="64"/>
      <c r="O17" s="52" t="s">
        <v>1188</v>
      </c>
      <c r="P17" s="73"/>
    </row>
    <row r="18" spans="1:16" ht="169.5" customHeight="1">
      <c r="A18" s="368">
        <v>4</v>
      </c>
      <c r="B18" s="73" t="s">
        <v>1189</v>
      </c>
      <c r="C18" s="64">
        <v>0.5</v>
      </c>
      <c r="D18" s="64"/>
      <c r="E18" s="123"/>
      <c r="F18" s="123"/>
      <c r="G18" s="64">
        <v>0.5</v>
      </c>
      <c r="H18" s="154" t="s">
        <v>1190</v>
      </c>
      <c r="I18" s="64">
        <v>2</v>
      </c>
      <c r="J18" s="64"/>
      <c r="K18" s="64"/>
      <c r="L18" s="64">
        <v>2</v>
      </c>
      <c r="M18" s="64"/>
      <c r="N18" s="64"/>
      <c r="O18" s="52" t="s">
        <v>1191</v>
      </c>
      <c r="P18" s="73"/>
    </row>
    <row r="19" spans="1:16" ht="12.75">
      <c r="A19" s="632">
        <v>5</v>
      </c>
      <c r="B19" s="633" t="s">
        <v>1192</v>
      </c>
      <c r="C19" s="64">
        <v>0.8</v>
      </c>
      <c r="D19" s="64"/>
      <c r="E19" s="123"/>
      <c r="F19" s="123"/>
      <c r="G19" s="64">
        <v>0.8</v>
      </c>
      <c r="H19" s="156" t="s">
        <v>1179</v>
      </c>
      <c r="I19" s="64">
        <v>1</v>
      </c>
      <c r="J19" s="64">
        <v>1</v>
      </c>
      <c r="K19" s="64"/>
      <c r="L19" s="64"/>
      <c r="M19" s="64"/>
      <c r="N19" s="64"/>
      <c r="O19" s="557" t="s">
        <v>1193</v>
      </c>
      <c r="P19" s="73"/>
    </row>
    <row r="20" spans="1:16" ht="74.25" customHeight="1">
      <c r="A20" s="632"/>
      <c r="B20" s="633"/>
      <c r="C20" s="64">
        <v>0.3</v>
      </c>
      <c r="D20" s="64"/>
      <c r="E20" s="123"/>
      <c r="F20" s="123"/>
      <c r="G20" s="64">
        <v>0.3</v>
      </c>
      <c r="H20" s="154" t="s">
        <v>1194</v>
      </c>
      <c r="I20" s="64">
        <v>0.5</v>
      </c>
      <c r="J20" s="64">
        <v>0.5</v>
      </c>
      <c r="K20" s="64"/>
      <c r="L20" s="64"/>
      <c r="M20" s="64"/>
      <c r="N20" s="64"/>
      <c r="O20" s="557"/>
      <c r="P20" s="73"/>
    </row>
    <row r="21" spans="1:16" ht="12.75">
      <c r="A21" s="632">
        <v>6</v>
      </c>
      <c r="B21" s="633" t="s">
        <v>1195</v>
      </c>
      <c r="C21" s="64">
        <v>0.3</v>
      </c>
      <c r="D21" s="64"/>
      <c r="E21" s="370"/>
      <c r="F21" s="370"/>
      <c r="G21" s="64">
        <v>0.3</v>
      </c>
      <c r="H21" s="52" t="s">
        <v>1196</v>
      </c>
      <c r="I21" s="64">
        <v>0.16</v>
      </c>
      <c r="J21" s="371"/>
      <c r="K21" s="64">
        <v>0.16</v>
      </c>
      <c r="L21" s="372"/>
      <c r="M21" s="64"/>
      <c r="N21" s="64"/>
      <c r="O21" s="634" t="s">
        <v>1197</v>
      </c>
      <c r="P21" s="73"/>
    </row>
    <row r="22" spans="1:16" ht="54.75" customHeight="1">
      <c r="A22" s="632"/>
      <c r="B22" s="633"/>
      <c r="C22" s="64">
        <v>0.01</v>
      </c>
      <c r="D22" s="64">
        <v>0.01</v>
      </c>
      <c r="E22" s="370"/>
      <c r="F22" s="370"/>
      <c r="G22" s="64"/>
      <c r="H22" s="156" t="s">
        <v>1198</v>
      </c>
      <c r="I22" s="64">
        <v>0.01</v>
      </c>
      <c r="J22" s="371"/>
      <c r="K22" s="64">
        <v>0.01</v>
      </c>
      <c r="L22" s="372"/>
      <c r="M22" s="64"/>
      <c r="N22" s="64"/>
      <c r="O22" s="635"/>
      <c r="P22" s="73"/>
    </row>
    <row r="23" spans="1:16" ht="41.25" customHeight="1">
      <c r="A23" s="632"/>
      <c r="B23" s="633"/>
      <c r="C23" s="64">
        <v>0.07</v>
      </c>
      <c r="D23" s="64"/>
      <c r="E23" s="370"/>
      <c r="F23" s="370"/>
      <c r="G23" s="64">
        <v>0.07</v>
      </c>
      <c r="H23" s="52" t="s">
        <v>1199</v>
      </c>
      <c r="I23" s="64">
        <v>0.05</v>
      </c>
      <c r="J23" s="371"/>
      <c r="K23" s="64">
        <v>0.05</v>
      </c>
      <c r="L23" s="372"/>
      <c r="M23" s="64"/>
      <c r="N23" s="64"/>
      <c r="O23" s="635"/>
      <c r="P23" s="73"/>
    </row>
    <row r="24" spans="1:16" ht="35.25" customHeight="1">
      <c r="A24" s="632"/>
      <c r="B24" s="633"/>
      <c r="C24" s="64">
        <v>0.04</v>
      </c>
      <c r="D24" s="64"/>
      <c r="E24" s="370"/>
      <c r="F24" s="370"/>
      <c r="G24" s="64">
        <v>0.04</v>
      </c>
      <c r="H24" s="154" t="s">
        <v>1200</v>
      </c>
      <c r="I24" s="64">
        <v>0.03</v>
      </c>
      <c r="J24" s="371"/>
      <c r="K24" s="64">
        <v>0.03</v>
      </c>
      <c r="L24" s="372"/>
      <c r="M24" s="64"/>
      <c r="N24" s="64"/>
      <c r="O24" s="636"/>
      <c r="P24" s="73"/>
    </row>
    <row r="25" spans="1:16" ht="12.75">
      <c r="A25" s="363" t="s">
        <v>400</v>
      </c>
      <c r="B25" s="373" t="s">
        <v>121</v>
      </c>
      <c r="C25" s="123">
        <f>SUM(C26:C27)</f>
        <v>1.2000000000000002</v>
      </c>
      <c r="D25" s="123">
        <f aca="true" t="shared" si="2" ref="D25:N25">SUM(D26:D27)</f>
        <v>0</v>
      </c>
      <c r="E25" s="123">
        <f t="shared" si="2"/>
        <v>0</v>
      </c>
      <c r="F25" s="123">
        <f t="shared" si="2"/>
        <v>0</v>
      </c>
      <c r="G25" s="123">
        <f t="shared" si="2"/>
        <v>1.2000000000000002</v>
      </c>
      <c r="H25" s="123"/>
      <c r="I25" s="123">
        <f t="shared" si="2"/>
        <v>0.39</v>
      </c>
      <c r="J25" s="123">
        <f t="shared" si="2"/>
        <v>0</v>
      </c>
      <c r="K25" s="123">
        <f t="shared" si="2"/>
        <v>0</v>
      </c>
      <c r="L25" s="123">
        <f t="shared" si="2"/>
        <v>0.39</v>
      </c>
      <c r="M25" s="123">
        <f t="shared" si="2"/>
        <v>0</v>
      </c>
      <c r="N25" s="123">
        <f t="shared" si="2"/>
        <v>0</v>
      </c>
      <c r="O25" s="56"/>
      <c r="P25" s="73"/>
    </row>
    <row r="26" spans="1:16" ht="126" customHeight="1">
      <c r="A26" s="368">
        <v>1</v>
      </c>
      <c r="B26" s="73" t="s">
        <v>1851</v>
      </c>
      <c r="C26" s="285">
        <v>1.1</v>
      </c>
      <c r="D26" s="64"/>
      <c r="E26" s="64"/>
      <c r="F26" s="64"/>
      <c r="G26" s="285">
        <v>1.1</v>
      </c>
      <c r="H26" s="156" t="s">
        <v>1852</v>
      </c>
      <c r="I26" s="64">
        <v>0.38</v>
      </c>
      <c r="J26" s="64"/>
      <c r="K26" s="64"/>
      <c r="L26" s="64">
        <v>0.38</v>
      </c>
      <c r="M26" s="64"/>
      <c r="N26" s="64"/>
      <c r="O26" s="287" t="s">
        <v>1855</v>
      </c>
      <c r="P26" s="73"/>
    </row>
    <row r="27" spans="1:16" ht="94.5" customHeight="1">
      <c r="A27" s="368">
        <v>2</v>
      </c>
      <c r="B27" s="73" t="s">
        <v>1853</v>
      </c>
      <c r="C27" s="64">
        <v>0.1</v>
      </c>
      <c r="D27" s="64"/>
      <c r="E27" s="64"/>
      <c r="F27" s="64"/>
      <c r="G27" s="64">
        <v>0.1</v>
      </c>
      <c r="H27" s="154" t="s">
        <v>1854</v>
      </c>
      <c r="I27" s="64">
        <v>0.01</v>
      </c>
      <c r="J27" s="64"/>
      <c r="K27" s="64"/>
      <c r="L27" s="64">
        <v>0.01</v>
      </c>
      <c r="M27" s="64"/>
      <c r="N27" s="64"/>
      <c r="O27" s="73" t="s">
        <v>1856</v>
      </c>
      <c r="P27" s="368"/>
    </row>
    <row r="28" spans="1:16" ht="22.5" customHeight="1">
      <c r="A28" s="363" t="s">
        <v>442</v>
      </c>
      <c r="B28" s="373" t="s">
        <v>190</v>
      </c>
      <c r="C28" s="123">
        <v>0.05</v>
      </c>
      <c r="D28" s="123"/>
      <c r="E28" s="123"/>
      <c r="F28" s="123"/>
      <c r="G28" s="123">
        <v>0.05</v>
      </c>
      <c r="H28" s="306"/>
      <c r="I28" s="123">
        <v>0.1</v>
      </c>
      <c r="J28" s="123"/>
      <c r="K28" s="123"/>
      <c r="L28" s="123"/>
      <c r="M28" s="123"/>
      <c r="N28" s="123">
        <v>0.1</v>
      </c>
      <c r="O28" s="56"/>
      <c r="P28" s="73"/>
    </row>
    <row r="29" spans="1:16" ht="66" customHeight="1">
      <c r="A29" s="368">
        <v>1</v>
      </c>
      <c r="B29" s="374" t="s">
        <v>1201</v>
      </c>
      <c r="C29" s="53">
        <v>0.05</v>
      </c>
      <c r="D29" s="53"/>
      <c r="E29" s="375"/>
      <c r="F29" s="375"/>
      <c r="G29" s="53">
        <v>0.05</v>
      </c>
      <c r="H29" s="69" t="s">
        <v>1202</v>
      </c>
      <c r="I29" s="53">
        <f>SUM(J29:N29)</f>
        <v>0.1</v>
      </c>
      <c r="J29" s="375"/>
      <c r="K29" s="53"/>
      <c r="L29" s="375"/>
      <c r="M29" s="53"/>
      <c r="N29" s="53">
        <v>0.1</v>
      </c>
      <c r="O29" s="69" t="s">
        <v>991</v>
      </c>
      <c r="P29" s="73"/>
    </row>
    <row r="30" spans="1:16" ht="25.5">
      <c r="A30" s="145" t="s">
        <v>113</v>
      </c>
      <c r="B30" s="147" t="s">
        <v>1842</v>
      </c>
      <c r="C30" s="366">
        <f>SUM(C31:C33)</f>
        <v>4.5</v>
      </c>
      <c r="D30" s="366">
        <f aca="true" t="shared" si="3" ref="D30:N30">SUM(D31:D33)</f>
        <v>0</v>
      </c>
      <c r="E30" s="366">
        <f t="shared" si="3"/>
        <v>0</v>
      </c>
      <c r="F30" s="366">
        <f t="shared" si="3"/>
        <v>0</v>
      </c>
      <c r="G30" s="366">
        <f t="shared" si="3"/>
        <v>4.5</v>
      </c>
      <c r="H30" s="366"/>
      <c r="I30" s="366">
        <f t="shared" si="3"/>
        <v>2.75</v>
      </c>
      <c r="J30" s="366">
        <f t="shared" si="3"/>
        <v>2.75</v>
      </c>
      <c r="K30" s="366">
        <f t="shared" si="3"/>
        <v>0</v>
      </c>
      <c r="L30" s="366">
        <f t="shared" si="3"/>
        <v>0</v>
      </c>
      <c r="M30" s="366">
        <f t="shared" si="3"/>
        <v>0</v>
      </c>
      <c r="N30" s="366">
        <f t="shared" si="3"/>
        <v>0</v>
      </c>
      <c r="O30" s="147"/>
      <c r="P30" s="147"/>
    </row>
    <row r="31" spans="1:16" ht="58.5" customHeight="1">
      <c r="A31" s="617">
        <v>1</v>
      </c>
      <c r="B31" s="618" t="s">
        <v>1178</v>
      </c>
      <c r="C31" s="167">
        <v>1.5</v>
      </c>
      <c r="D31" s="167"/>
      <c r="E31" s="377"/>
      <c r="F31" s="377"/>
      <c r="G31" s="167">
        <v>1.5</v>
      </c>
      <c r="H31" s="156" t="s">
        <v>1843</v>
      </c>
      <c r="I31" s="167">
        <f>SUM(J31:N31)</f>
        <v>0.98</v>
      </c>
      <c r="J31" s="167">
        <v>0.98</v>
      </c>
      <c r="K31" s="377"/>
      <c r="L31" s="377"/>
      <c r="M31" s="377"/>
      <c r="N31" s="147"/>
      <c r="O31" s="619" t="s">
        <v>1857</v>
      </c>
      <c r="P31" s="622"/>
    </row>
    <row r="32" spans="1:16" ht="45" customHeight="1">
      <c r="A32" s="617"/>
      <c r="B32" s="618"/>
      <c r="C32" s="167">
        <v>1.5</v>
      </c>
      <c r="D32" s="167"/>
      <c r="E32" s="377"/>
      <c r="F32" s="377"/>
      <c r="G32" s="167">
        <v>1.5</v>
      </c>
      <c r="H32" s="156" t="s">
        <v>1179</v>
      </c>
      <c r="I32" s="167">
        <f>SUM(J32:N32)</f>
        <v>0.79</v>
      </c>
      <c r="J32" s="167">
        <v>0.79</v>
      </c>
      <c r="K32" s="377"/>
      <c r="L32" s="377"/>
      <c r="M32" s="377"/>
      <c r="N32" s="147"/>
      <c r="O32" s="620"/>
      <c r="P32" s="623"/>
    </row>
    <row r="33" spans="1:16" ht="37.5" customHeight="1">
      <c r="A33" s="617"/>
      <c r="B33" s="618"/>
      <c r="C33" s="167">
        <v>1.5</v>
      </c>
      <c r="D33" s="167"/>
      <c r="E33" s="377"/>
      <c r="F33" s="377"/>
      <c r="G33" s="167">
        <v>1.5</v>
      </c>
      <c r="H33" s="156" t="s">
        <v>1180</v>
      </c>
      <c r="I33" s="167">
        <f>SUM(J33:N33)</f>
        <v>0.98</v>
      </c>
      <c r="J33" s="167">
        <v>0.98</v>
      </c>
      <c r="K33" s="377"/>
      <c r="L33" s="377"/>
      <c r="M33" s="377"/>
      <c r="N33" s="147"/>
      <c r="O33" s="621"/>
      <c r="P33" s="624"/>
    </row>
    <row r="34" spans="1:16" ht="12.75">
      <c r="A34" s="378">
        <f>A29+A21+A31+A27</f>
        <v>10</v>
      </c>
      <c r="B34" s="56" t="s">
        <v>1858</v>
      </c>
      <c r="C34" s="123">
        <f>C12+C30</f>
        <v>20.26</v>
      </c>
      <c r="D34" s="123">
        <f aca="true" t="shared" si="4" ref="D34:N34">D12+D30</f>
        <v>0.92</v>
      </c>
      <c r="E34" s="123">
        <f t="shared" si="4"/>
        <v>0</v>
      </c>
      <c r="F34" s="123">
        <f t="shared" si="4"/>
        <v>0</v>
      </c>
      <c r="G34" s="123">
        <f t="shared" si="4"/>
        <v>19.340000000000003</v>
      </c>
      <c r="H34" s="123"/>
      <c r="I34" s="123">
        <f t="shared" si="4"/>
        <v>8.669999999999998</v>
      </c>
      <c r="J34" s="123">
        <f t="shared" si="4"/>
        <v>4.25</v>
      </c>
      <c r="K34" s="123">
        <f t="shared" si="4"/>
        <v>1.3</v>
      </c>
      <c r="L34" s="123">
        <f t="shared" si="4"/>
        <v>3.02</v>
      </c>
      <c r="M34" s="123">
        <f t="shared" si="4"/>
        <v>0</v>
      </c>
      <c r="N34" s="123">
        <f t="shared" si="4"/>
        <v>0.1</v>
      </c>
      <c r="O34" s="368"/>
      <c r="P34" s="368"/>
    </row>
    <row r="35" spans="1:16" ht="27.75" customHeight="1">
      <c r="A35" s="541" t="s">
        <v>826</v>
      </c>
      <c r="B35" s="542"/>
      <c r="C35" s="542"/>
      <c r="D35" s="542"/>
      <c r="E35" s="542"/>
      <c r="F35" s="542"/>
      <c r="G35" s="542"/>
      <c r="H35" s="542"/>
      <c r="I35" s="542"/>
      <c r="J35" s="542"/>
      <c r="K35" s="542"/>
      <c r="L35" s="542"/>
      <c r="M35" s="542"/>
      <c r="N35" s="542"/>
      <c r="O35" s="542"/>
      <c r="P35" s="543"/>
    </row>
    <row r="36" spans="1:16" ht="25.5">
      <c r="A36" s="128" t="s">
        <v>94</v>
      </c>
      <c r="B36" s="335" t="s">
        <v>1203</v>
      </c>
      <c r="C36" s="379">
        <f>SUM(C37:C42)</f>
        <v>9.2</v>
      </c>
      <c r="D36" s="379">
        <f>SUM(D37:D42)</f>
        <v>0</v>
      </c>
      <c r="E36" s="379">
        <f>SUM(E37:E42)</f>
        <v>0</v>
      </c>
      <c r="F36" s="379">
        <f>SUM(F37:F42)</f>
        <v>0</v>
      </c>
      <c r="G36" s="379">
        <f>SUM(G37:G42)</f>
        <v>9.2</v>
      </c>
      <c r="H36" s="380"/>
      <c r="I36" s="379">
        <f aca="true" t="shared" si="5" ref="I36:N36">SUM(I37:I42)</f>
        <v>5.7</v>
      </c>
      <c r="J36" s="379">
        <f t="shared" si="5"/>
        <v>5.7</v>
      </c>
      <c r="K36" s="379">
        <f t="shared" si="5"/>
        <v>0</v>
      </c>
      <c r="L36" s="379">
        <f t="shared" si="5"/>
        <v>0</v>
      </c>
      <c r="M36" s="379">
        <f t="shared" si="5"/>
        <v>0</v>
      </c>
      <c r="N36" s="379">
        <f t="shared" si="5"/>
        <v>0</v>
      </c>
      <c r="O36" s="381"/>
      <c r="P36" s="332"/>
    </row>
    <row r="37" spans="1:16" ht="12.75">
      <c r="A37" s="637">
        <v>1</v>
      </c>
      <c r="B37" s="638" t="s">
        <v>1178</v>
      </c>
      <c r="C37" s="167">
        <f aca="true" t="shared" si="6" ref="C37:C42">SUM(D37:G37)</f>
        <v>1.3</v>
      </c>
      <c r="D37" s="377"/>
      <c r="E37" s="377"/>
      <c r="F37" s="377"/>
      <c r="G37" s="167">
        <v>1.3</v>
      </c>
      <c r="H37" s="52" t="s">
        <v>1204</v>
      </c>
      <c r="I37" s="167">
        <f aca="true" t="shared" si="7" ref="I37:I42">SUM(J37:N37)</f>
        <v>0.7</v>
      </c>
      <c r="J37" s="167">
        <v>0.7</v>
      </c>
      <c r="K37" s="377"/>
      <c r="L37" s="377"/>
      <c r="M37" s="377"/>
      <c r="N37" s="377"/>
      <c r="O37" s="625" t="s">
        <v>475</v>
      </c>
      <c r="P37" s="332"/>
    </row>
    <row r="38" spans="1:16" ht="12.75">
      <c r="A38" s="637"/>
      <c r="B38" s="638"/>
      <c r="C38" s="167">
        <f t="shared" si="6"/>
        <v>1.3</v>
      </c>
      <c r="D38" s="312"/>
      <c r="E38" s="312"/>
      <c r="F38" s="312"/>
      <c r="G38" s="312">
        <v>1.3</v>
      </c>
      <c r="H38" s="154" t="s">
        <v>1205</v>
      </c>
      <c r="I38" s="167">
        <f t="shared" si="7"/>
        <v>0.5</v>
      </c>
      <c r="J38" s="312">
        <v>0.5</v>
      </c>
      <c r="K38" s="312"/>
      <c r="L38" s="312"/>
      <c r="M38" s="312"/>
      <c r="N38" s="312"/>
      <c r="O38" s="625"/>
      <c r="P38" s="332"/>
    </row>
    <row r="39" spans="1:16" ht="12.75">
      <c r="A39" s="637"/>
      <c r="B39" s="638"/>
      <c r="C39" s="167">
        <f t="shared" si="6"/>
        <v>1.3</v>
      </c>
      <c r="D39" s="312"/>
      <c r="E39" s="312"/>
      <c r="F39" s="312"/>
      <c r="G39" s="312">
        <v>1.3</v>
      </c>
      <c r="H39" s="383" t="s">
        <v>1206</v>
      </c>
      <c r="I39" s="167">
        <f t="shared" si="7"/>
        <v>0.5</v>
      </c>
      <c r="J39" s="312">
        <v>0.5</v>
      </c>
      <c r="K39" s="312"/>
      <c r="L39" s="312"/>
      <c r="M39" s="312"/>
      <c r="N39" s="312"/>
      <c r="O39" s="625"/>
      <c r="P39" s="332"/>
    </row>
    <row r="40" spans="1:16" ht="12.75">
      <c r="A40" s="637"/>
      <c r="B40" s="638"/>
      <c r="C40" s="167">
        <f t="shared" si="6"/>
        <v>1.3</v>
      </c>
      <c r="D40" s="312"/>
      <c r="E40" s="312"/>
      <c r="F40" s="312"/>
      <c r="G40" s="312">
        <v>1.3</v>
      </c>
      <c r="H40" s="52" t="s">
        <v>1207</v>
      </c>
      <c r="I40" s="167">
        <f t="shared" si="7"/>
        <v>0.5</v>
      </c>
      <c r="J40" s="312">
        <v>0.5</v>
      </c>
      <c r="K40" s="312"/>
      <c r="L40" s="312"/>
      <c r="M40" s="312"/>
      <c r="N40" s="312"/>
      <c r="O40" s="625"/>
      <c r="P40" s="332"/>
    </row>
    <row r="41" spans="1:16" ht="37.5" customHeight="1">
      <c r="A41" s="637"/>
      <c r="B41" s="638"/>
      <c r="C41" s="167">
        <f t="shared" si="6"/>
        <v>1.5</v>
      </c>
      <c r="D41" s="377"/>
      <c r="E41" s="377"/>
      <c r="F41" s="377"/>
      <c r="G41" s="167">
        <v>1.5</v>
      </c>
      <c r="H41" s="154" t="s">
        <v>1208</v>
      </c>
      <c r="I41" s="167">
        <f t="shared" si="7"/>
        <v>2</v>
      </c>
      <c r="J41" s="167">
        <v>2</v>
      </c>
      <c r="K41" s="377"/>
      <c r="L41" s="377"/>
      <c r="M41" s="377"/>
      <c r="N41" s="377"/>
      <c r="O41" s="625"/>
      <c r="P41" s="332"/>
    </row>
    <row r="42" spans="1:16" ht="25.5" customHeight="1">
      <c r="A42" s="637"/>
      <c r="B42" s="638"/>
      <c r="C42" s="167">
        <f t="shared" si="6"/>
        <v>2.5</v>
      </c>
      <c r="D42" s="377"/>
      <c r="E42" s="377"/>
      <c r="F42" s="377"/>
      <c r="G42" s="167">
        <v>2.5</v>
      </c>
      <c r="H42" s="156" t="s">
        <v>1209</v>
      </c>
      <c r="I42" s="167">
        <f t="shared" si="7"/>
        <v>1.5</v>
      </c>
      <c r="J42" s="167">
        <v>1.5</v>
      </c>
      <c r="K42" s="377"/>
      <c r="L42" s="377"/>
      <c r="M42" s="377"/>
      <c r="N42" s="377"/>
      <c r="O42" s="625"/>
      <c r="P42" s="332"/>
    </row>
    <row r="43" spans="1:16" ht="38.25">
      <c r="A43" s="128" t="s">
        <v>113</v>
      </c>
      <c r="B43" s="48" t="s">
        <v>271</v>
      </c>
      <c r="C43" s="188">
        <f>C44+C47+C50+C59</f>
        <v>58.93000000000001</v>
      </c>
      <c r="D43" s="188">
        <f>D44+D47+D50+D59</f>
        <v>2.8400000000000003</v>
      </c>
      <c r="E43" s="188">
        <f>E44+E47+E50+E59</f>
        <v>0</v>
      </c>
      <c r="F43" s="188">
        <f>F44+F47+F50+F59</f>
        <v>0</v>
      </c>
      <c r="G43" s="188">
        <f>G44+G47+G50+G59</f>
        <v>56.09</v>
      </c>
      <c r="H43" s="331"/>
      <c r="I43" s="188">
        <f aca="true" t="shared" si="8" ref="I43:N43">I44+I47+I50+I59</f>
        <v>41.29</v>
      </c>
      <c r="J43" s="188">
        <f t="shared" si="8"/>
        <v>11.93</v>
      </c>
      <c r="K43" s="188">
        <f t="shared" si="8"/>
        <v>25.96</v>
      </c>
      <c r="L43" s="188">
        <f t="shared" si="8"/>
        <v>0</v>
      </c>
      <c r="M43" s="188">
        <f t="shared" si="8"/>
        <v>3.4</v>
      </c>
      <c r="N43" s="188">
        <f t="shared" si="8"/>
        <v>0</v>
      </c>
      <c r="O43" s="331"/>
      <c r="P43" s="330"/>
    </row>
    <row r="44" spans="1:16" ht="25.5">
      <c r="A44" s="384" t="s">
        <v>260</v>
      </c>
      <c r="B44" s="367" t="s">
        <v>277</v>
      </c>
      <c r="C44" s="188">
        <f>SUM(C45:C46)</f>
        <v>1.1800000000000002</v>
      </c>
      <c r="D44" s="188">
        <f>SUM(D45:D46)</f>
        <v>0</v>
      </c>
      <c r="E44" s="188">
        <f>SUM(E45:E46)</f>
        <v>0</v>
      </c>
      <c r="F44" s="188">
        <f>SUM(F45:F46)</f>
        <v>0</v>
      </c>
      <c r="G44" s="188">
        <f>SUM(G45:G46)</f>
        <v>1.1800000000000002</v>
      </c>
      <c r="H44" s="385"/>
      <c r="I44" s="188">
        <f aca="true" t="shared" si="9" ref="I44:N44">SUM(I45:I46)</f>
        <v>0.9</v>
      </c>
      <c r="J44" s="188">
        <f t="shared" si="9"/>
        <v>0</v>
      </c>
      <c r="K44" s="188">
        <f t="shared" si="9"/>
        <v>0</v>
      </c>
      <c r="L44" s="188">
        <f t="shared" si="9"/>
        <v>0</v>
      </c>
      <c r="M44" s="188">
        <f t="shared" si="9"/>
        <v>0.9</v>
      </c>
      <c r="N44" s="188">
        <f t="shared" si="9"/>
        <v>0</v>
      </c>
      <c r="O44" s="156"/>
      <c r="P44" s="332"/>
    </row>
    <row r="45" spans="1:16" ht="25.5">
      <c r="A45" s="125">
        <v>1</v>
      </c>
      <c r="B45" s="141" t="s">
        <v>1210</v>
      </c>
      <c r="C45" s="312">
        <f>G45</f>
        <v>0.06</v>
      </c>
      <c r="D45" s="312"/>
      <c r="E45" s="312"/>
      <c r="F45" s="312"/>
      <c r="G45" s="312">
        <v>0.06</v>
      </c>
      <c r="H45" s="156" t="s">
        <v>1211</v>
      </c>
      <c r="I45" s="167">
        <f>SUM(J45:N45)</f>
        <v>0.1</v>
      </c>
      <c r="J45" s="312"/>
      <c r="K45" s="312"/>
      <c r="L45" s="312"/>
      <c r="M45" s="312">
        <v>0.1</v>
      </c>
      <c r="N45" s="312"/>
      <c r="O45" s="386" t="s">
        <v>475</v>
      </c>
      <c r="P45" s="332"/>
    </row>
    <row r="46" spans="1:16" ht="25.5">
      <c r="A46" s="125">
        <v>2</v>
      </c>
      <c r="B46" s="52" t="s">
        <v>1212</v>
      </c>
      <c r="C46" s="64">
        <f>SUM(D46:G46)</f>
        <v>1.12</v>
      </c>
      <c r="D46" s="64"/>
      <c r="E46" s="370"/>
      <c r="F46" s="370"/>
      <c r="G46" s="64">
        <v>1.12</v>
      </c>
      <c r="H46" s="156" t="s">
        <v>1213</v>
      </c>
      <c r="I46" s="64">
        <f>SUM(J46:N46)</f>
        <v>0.8</v>
      </c>
      <c r="J46" s="371"/>
      <c r="K46" s="372"/>
      <c r="L46" s="372"/>
      <c r="M46" s="387">
        <v>0.8</v>
      </c>
      <c r="N46" s="368"/>
      <c r="O46" s="386" t="s">
        <v>475</v>
      </c>
      <c r="P46" s="368"/>
    </row>
    <row r="47" spans="1:16" ht="25.5">
      <c r="A47" s="128" t="s">
        <v>400</v>
      </c>
      <c r="B47" s="48" t="s">
        <v>368</v>
      </c>
      <c r="C47" s="379">
        <f>SUM(C48:C49)</f>
        <v>1.4900000000000002</v>
      </c>
      <c r="D47" s="379">
        <f>SUM(D48:D49)</f>
        <v>0.39</v>
      </c>
      <c r="E47" s="379">
        <f>SUM(E48:E49)</f>
        <v>0</v>
      </c>
      <c r="F47" s="379">
        <f>SUM(F48:F49)</f>
        <v>0</v>
      </c>
      <c r="G47" s="379">
        <f>SUM(G48:G49)</f>
        <v>1.1</v>
      </c>
      <c r="H47" s="380"/>
      <c r="I47" s="379">
        <f aca="true" t="shared" si="10" ref="I47:N47">SUM(I48:I49)</f>
        <v>0.5</v>
      </c>
      <c r="J47" s="379">
        <f t="shared" si="10"/>
        <v>0</v>
      </c>
      <c r="K47" s="379">
        <f t="shared" si="10"/>
        <v>0</v>
      </c>
      <c r="L47" s="379">
        <f t="shared" si="10"/>
        <v>0</v>
      </c>
      <c r="M47" s="379">
        <f t="shared" si="10"/>
        <v>0.5</v>
      </c>
      <c r="N47" s="379">
        <f t="shared" si="10"/>
        <v>0</v>
      </c>
      <c r="O47" s="156"/>
      <c r="P47" s="332"/>
    </row>
    <row r="48" spans="1:16" ht="25.5">
      <c r="A48" s="125">
        <v>1</v>
      </c>
      <c r="B48" s="141" t="s">
        <v>1214</v>
      </c>
      <c r="C48" s="312">
        <f>SUM(D48:G48)</f>
        <v>1.1</v>
      </c>
      <c r="D48" s="312"/>
      <c r="E48" s="312"/>
      <c r="F48" s="312"/>
      <c r="G48" s="312">
        <v>1.1</v>
      </c>
      <c r="H48" s="156" t="s">
        <v>1215</v>
      </c>
      <c r="I48" s="167">
        <f>SUM(J48:N48)</f>
        <v>0.2</v>
      </c>
      <c r="J48" s="312"/>
      <c r="K48" s="312"/>
      <c r="L48" s="312"/>
      <c r="M48" s="312">
        <v>0.2</v>
      </c>
      <c r="N48" s="312"/>
      <c r="O48" s="386" t="s">
        <v>475</v>
      </c>
      <c r="P48" s="332"/>
    </row>
    <row r="49" spans="1:16" ht="25.5">
      <c r="A49" s="125">
        <v>2</v>
      </c>
      <c r="B49" s="52" t="s">
        <v>1216</v>
      </c>
      <c r="C49" s="64">
        <f>SUM(D49:G49)</f>
        <v>0.39</v>
      </c>
      <c r="D49" s="64">
        <v>0.39</v>
      </c>
      <c r="E49" s="370"/>
      <c r="F49" s="370"/>
      <c r="G49" s="64"/>
      <c r="H49" s="52" t="s">
        <v>1217</v>
      </c>
      <c r="I49" s="64">
        <f>SUM(J49:N49)</f>
        <v>0.3</v>
      </c>
      <c r="J49" s="371"/>
      <c r="K49" s="372"/>
      <c r="L49" s="372"/>
      <c r="M49" s="387">
        <v>0.3</v>
      </c>
      <c r="N49" s="368"/>
      <c r="O49" s="386" t="s">
        <v>475</v>
      </c>
      <c r="P49" s="368"/>
    </row>
    <row r="50" spans="1:16" ht="12.75">
      <c r="A50" s="128" t="s">
        <v>442</v>
      </c>
      <c r="B50" s="335" t="s">
        <v>114</v>
      </c>
      <c r="C50" s="379">
        <f>SUM(C51:C58)</f>
        <v>42.35000000000001</v>
      </c>
      <c r="D50" s="379">
        <f>SUM(D51:D58)</f>
        <v>2.25</v>
      </c>
      <c r="E50" s="379">
        <f>SUM(E51:E58)</f>
        <v>0</v>
      </c>
      <c r="F50" s="379">
        <f>SUM(F51:F58)</f>
        <v>0</v>
      </c>
      <c r="G50" s="379">
        <f>SUM(G51:G58)</f>
        <v>40.1</v>
      </c>
      <c r="H50" s="380"/>
      <c r="I50" s="379">
        <f aca="true" t="shared" si="11" ref="I50:N50">SUM(I51:I58)</f>
        <v>32.96</v>
      </c>
      <c r="J50" s="379">
        <f t="shared" si="11"/>
        <v>5</v>
      </c>
      <c r="K50" s="379">
        <f t="shared" si="11"/>
        <v>25.96</v>
      </c>
      <c r="L50" s="379">
        <f t="shared" si="11"/>
        <v>0</v>
      </c>
      <c r="M50" s="379">
        <f t="shared" si="11"/>
        <v>2</v>
      </c>
      <c r="N50" s="379">
        <f t="shared" si="11"/>
        <v>0</v>
      </c>
      <c r="O50" s="156"/>
      <c r="P50" s="330"/>
    </row>
    <row r="51" spans="1:16" ht="38.25">
      <c r="A51" s="125">
        <v>1</v>
      </c>
      <c r="B51" s="52" t="s">
        <v>1218</v>
      </c>
      <c r="C51" s="64">
        <f aca="true" t="shared" si="12" ref="C51:C57">SUM(D51:G51)</f>
        <v>1.7999999999999998</v>
      </c>
      <c r="D51" s="64"/>
      <c r="E51" s="370"/>
      <c r="F51" s="370"/>
      <c r="G51" s="64">
        <v>1.7999999999999998</v>
      </c>
      <c r="H51" s="154" t="s">
        <v>1219</v>
      </c>
      <c r="I51" s="64">
        <f>SUM(J51:N51)</f>
        <v>1.3</v>
      </c>
      <c r="J51" s="371"/>
      <c r="K51" s="372"/>
      <c r="L51" s="372"/>
      <c r="M51" s="387">
        <v>1.3</v>
      </c>
      <c r="N51" s="368"/>
      <c r="O51" s="386" t="s">
        <v>475</v>
      </c>
      <c r="P51" s="368"/>
    </row>
    <row r="52" spans="1:16" ht="38.25">
      <c r="A52" s="125">
        <v>2</v>
      </c>
      <c r="B52" s="52" t="s">
        <v>1220</v>
      </c>
      <c r="C52" s="64">
        <f t="shared" si="12"/>
        <v>0.8</v>
      </c>
      <c r="D52" s="64"/>
      <c r="E52" s="370"/>
      <c r="F52" s="370"/>
      <c r="G52" s="64">
        <v>0.8</v>
      </c>
      <c r="H52" s="154" t="s">
        <v>1221</v>
      </c>
      <c r="I52" s="64">
        <f>SUM(J52:N52)</f>
        <v>0.6</v>
      </c>
      <c r="J52" s="371"/>
      <c r="K52" s="372"/>
      <c r="L52" s="372"/>
      <c r="M52" s="387">
        <v>0.6</v>
      </c>
      <c r="N52" s="368"/>
      <c r="O52" s="386" t="s">
        <v>475</v>
      </c>
      <c r="P52" s="368"/>
    </row>
    <row r="53" spans="1:16" ht="89.25">
      <c r="A53" s="125">
        <v>3</v>
      </c>
      <c r="B53" s="52" t="s">
        <v>1222</v>
      </c>
      <c r="C53" s="64">
        <f t="shared" si="12"/>
        <v>2</v>
      </c>
      <c r="D53" s="64"/>
      <c r="E53" s="370"/>
      <c r="F53" s="370"/>
      <c r="G53" s="64">
        <v>2</v>
      </c>
      <c r="H53" s="52" t="s">
        <v>1223</v>
      </c>
      <c r="I53" s="64">
        <f>SUM(J53:N53)</f>
        <v>1.5</v>
      </c>
      <c r="J53" s="371"/>
      <c r="K53" s="372">
        <v>1.5</v>
      </c>
      <c r="L53" s="372"/>
      <c r="M53" s="387"/>
      <c r="N53" s="368"/>
      <c r="O53" s="386" t="s">
        <v>475</v>
      </c>
      <c r="P53" s="82"/>
    </row>
    <row r="54" spans="1:16" ht="38.25">
      <c r="A54" s="125">
        <v>4</v>
      </c>
      <c r="B54" s="73" t="s">
        <v>1224</v>
      </c>
      <c r="C54" s="64">
        <f t="shared" si="12"/>
        <v>1.2</v>
      </c>
      <c r="D54" s="64"/>
      <c r="E54" s="370"/>
      <c r="F54" s="370"/>
      <c r="G54" s="64">
        <v>1.2</v>
      </c>
      <c r="H54" s="154" t="s">
        <v>1225</v>
      </c>
      <c r="I54" s="64">
        <v>1.34</v>
      </c>
      <c r="J54" s="371"/>
      <c r="K54" s="372">
        <v>1.34</v>
      </c>
      <c r="L54" s="372"/>
      <c r="M54" s="387"/>
      <c r="N54" s="368"/>
      <c r="O54" s="386" t="s">
        <v>497</v>
      </c>
      <c r="P54" s="82"/>
    </row>
    <row r="55" spans="1:16" ht="25.5">
      <c r="A55" s="125">
        <v>5</v>
      </c>
      <c r="B55" s="141" t="s">
        <v>1226</v>
      </c>
      <c r="C55" s="312">
        <f t="shared" si="12"/>
        <v>0.05</v>
      </c>
      <c r="D55" s="312"/>
      <c r="E55" s="312"/>
      <c r="F55" s="312"/>
      <c r="G55" s="312">
        <v>0.05</v>
      </c>
      <c r="H55" s="156" t="s">
        <v>1227</v>
      </c>
      <c r="I55" s="167">
        <f>SUM(J55:N55)</f>
        <v>0.1</v>
      </c>
      <c r="J55" s="312"/>
      <c r="K55" s="312"/>
      <c r="L55" s="312"/>
      <c r="M55" s="312">
        <v>0.1</v>
      </c>
      <c r="N55" s="312"/>
      <c r="O55" s="386" t="s">
        <v>475</v>
      </c>
      <c r="P55" s="82"/>
    </row>
    <row r="56" spans="1:16" ht="38.25">
      <c r="A56" s="125">
        <v>6</v>
      </c>
      <c r="B56" s="156" t="s">
        <v>1228</v>
      </c>
      <c r="C56" s="312">
        <f t="shared" si="12"/>
        <v>22</v>
      </c>
      <c r="D56" s="312">
        <v>2.2</v>
      </c>
      <c r="E56" s="312"/>
      <c r="F56" s="312"/>
      <c r="G56" s="312">
        <v>19.8</v>
      </c>
      <c r="H56" s="141" t="s">
        <v>1229</v>
      </c>
      <c r="I56" s="167">
        <f>SUM(J56:N56)</f>
        <v>22</v>
      </c>
      <c r="J56" s="388"/>
      <c r="K56" s="312">
        <v>22</v>
      </c>
      <c r="L56" s="312"/>
      <c r="M56" s="312"/>
      <c r="N56" s="312"/>
      <c r="O56" s="386" t="s">
        <v>475</v>
      </c>
      <c r="P56" s="82"/>
    </row>
    <row r="57" spans="1:16" ht="51">
      <c r="A57" s="125">
        <v>7</v>
      </c>
      <c r="B57" s="141" t="s">
        <v>1230</v>
      </c>
      <c r="C57" s="312">
        <f t="shared" si="12"/>
        <v>12.3</v>
      </c>
      <c r="D57" s="312"/>
      <c r="E57" s="312"/>
      <c r="F57" s="312"/>
      <c r="G57" s="312">
        <v>12.3</v>
      </c>
      <c r="H57" s="383" t="s">
        <v>1231</v>
      </c>
      <c r="I57" s="167">
        <f>SUM(J57:N57)</f>
        <v>5</v>
      </c>
      <c r="J57" s="388">
        <v>5</v>
      </c>
      <c r="K57" s="312"/>
      <c r="L57" s="312"/>
      <c r="M57" s="312"/>
      <c r="N57" s="312"/>
      <c r="O57" s="386" t="s">
        <v>475</v>
      </c>
      <c r="P57" s="82"/>
    </row>
    <row r="58" spans="1:16" ht="38.25">
      <c r="A58" s="125">
        <v>8</v>
      </c>
      <c r="B58" s="389" t="s">
        <v>1195</v>
      </c>
      <c r="C58" s="64">
        <v>2.2</v>
      </c>
      <c r="D58" s="64">
        <v>0.05</v>
      </c>
      <c r="E58" s="370"/>
      <c r="F58" s="370"/>
      <c r="G58" s="64">
        <v>2.15</v>
      </c>
      <c r="H58" s="154" t="s">
        <v>1232</v>
      </c>
      <c r="I58" s="64">
        <v>1.12</v>
      </c>
      <c r="J58" s="371"/>
      <c r="K58" s="64">
        <v>1.12</v>
      </c>
      <c r="L58" s="372"/>
      <c r="M58" s="387"/>
      <c r="N58" s="368"/>
      <c r="O58" s="386" t="s">
        <v>475</v>
      </c>
      <c r="P58" s="376"/>
    </row>
    <row r="59" spans="1:16" ht="12.75">
      <c r="A59" s="390" t="s">
        <v>445</v>
      </c>
      <c r="B59" s="373" t="s">
        <v>190</v>
      </c>
      <c r="C59" s="391">
        <f>SUM(C60:C61)</f>
        <v>13.909999999999998</v>
      </c>
      <c r="D59" s="391">
        <f>SUM(D60:D61)</f>
        <v>0.2</v>
      </c>
      <c r="E59" s="391"/>
      <c r="F59" s="391"/>
      <c r="G59" s="391">
        <f>G60+G61</f>
        <v>13.709999999999999</v>
      </c>
      <c r="H59" s="373"/>
      <c r="I59" s="391">
        <f>SUM(I60:I61)</f>
        <v>6.93</v>
      </c>
      <c r="J59" s="391">
        <f>SUM(J60:J61)</f>
        <v>6.93</v>
      </c>
      <c r="K59" s="391"/>
      <c r="L59" s="391"/>
      <c r="M59" s="391"/>
      <c r="N59" s="391"/>
      <c r="O59" s="392"/>
      <c r="P59" s="373"/>
    </row>
    <row r="60" spans="1:16" ht="38.25">
      <c r="A60" s="125">
        <v>1</v>
      </c>
      <c r="B60" s="52" t="s">
        <v>1233</v>
      </c>
      <c r="C60" s="64">
        <f>SUM(D60:G60)</f>
        <v>0.01</v>
      </c>
      <c r="D60" s="64"/>
      <c r="E60" s="370"/>
      <c r="F60" s="370"/>
      <c r="G60" s="64">
        <v>0.01</v>
      </c>
      <c r="H60" s="52" t="s">
        <v>1234</v>
      </c>
      <c r="I60" s="64">
        <f>SUM(J60:N60)</f>
        <v>0.1</v>
      </c>
      <c r="J60" s="387">
        <v>0.1</v>
      </c>
      <c r="K60" s="372"/>
      <c r="L60" s="372"/>
      <c r="M60" s="387"/>
      <c r="N60" s="368"/>
      <c r="O60" s="386" t="s">
        <v>475</v>
      </c>
      <c r="P60" s="82"/>
    </row>
    <row r="61" spans="1:16" ht="51">
      <c r="A61" s="125">
        <v>2</v>
      </c>
      <c r="B61" s="52" t="s">
        <v>1235</v>
      </c>
      <c r="C61" s="64">
        <f>SUM(D61:G61)</f>
        <v>13.899999999999999</v>
      </c>
      <c r="D61" s="64">
        <v>0.2</v>
      </c>
      <c r="E61" s="370"/>
      <c r="F61" s="370"/>
      <c r="G61" s="64">
        <v>13.7</v>
      </c>
      <c r="H61" s="52" t="s">
        <v>1236</v>
      </c>
      <c r="I61" s="64">
        <f>SUM(J61:N61)</f>
        <v>6.83</v>
      </c>
      <c r="J61" s="387">
        <v>6.83</v>
      </c>
      <c r="K61" s="372"/>
      <c r="L61" s="372"/>
      <c r="M61" s="387"/>
      <c r="N61" s="368"/>
      <c r="O61" s="386" t="s">
        <v>475</v>
      </c>
      <c r="P61" s="82"/>
    </row>
    <row r="62" spans="1:16" ht="12.75">
      <c r="A62" s="128" t="s">
        <v>120</v>
      </c>
      <c r="B62" s="367" t="s">
        <v>467</v>
      </c>
      <c r="C62" s="123">
        <f>SUM(C63:C74)</f>
        <v>10.32</v>
      </c>
      <c r="D62" s="123">
        <f>SUM(D63:D74)</f>
        <v>3.5300000000000002</v>
      </c>
      <c r="E62" s="123">
        <f>SUM(E63:E74)</f>
        <v>0</v>
      </c>
      <c r="F62" s="123">
        <f>SUM(F63:F74)</f>
        <v>0</v>
      </c>
      <c r="G62" s="123">
        <f>SUM(G63:G74)</f>
        <v>6.79</v>
      </c>
      <c r="H62" s="124"/>
      <c r="I62" s="123">
        <f aca="true" t="shared" si="13" ref="I62:N62">SUM(I63:I74)</f>
        <v>4.17</v>
      </c>
      <c r="J62" s="123">
        <f t="shared" si="13"/>
        <v>0</v>
      </c>
      <c r="K62" s="123">
        <f t="shared" si="13"/>
        <v>0</v>
      </c>
      <c r="L62" s="123">
        <f t="shared" si="13"/>
        <v>0</v>
      </c>
      <c r="M62" s="123">
        <f t="shared" si="13"/>
        <v>4.17</v>
      </c>
      <c r="N62" s="123">
        <f t="shared" si="13"/>
        <v>0</v>
      </c>
      <c r="O62" s="156"/>
      <c r="P62" s="147"/>
    </row>
    <row r="63" spans="1:16" ht="42" customHeight="1">
      <c r="A63" s="125">
        <v>1</v>
      </c>
      <c r="B63" s="52" t="s">
        <v>1237</v>
      </c>
      <c r="C63" s="64">
        <f>SUM(D63:G63)</f>
        <v>0.8</v>
      </c>
      <c r="D63" s="64">
        <v>0.8</v>
      </c>
      <c r="E63" s="370"/>
      <c r="F63" s="370"/>
      <c r="G63" s="64"/>
      <c r="H63" s="52" t="s">
        <v>1238</v>
      </c>
      <c r="I63" s="64">
        <f>SUM(J63:N63)</f>
        <v>0.6</v>
      </c>
      <c r="J63" s="371"/>
      <c r="K63" s="372"/>
      <c r="L63" s="372"/>
      <c r="M63" s="387">
        <v>0.6</v>
      </c>
      <c r="N63" s="368"/>
      <c r="O63" s="386" t="s">
        <v>475</v>
      </c>
      <c r="P63" s="82"/>
    </row>
    <row r="64" spans="1:16" ht="57" customHeight="1">
      <c r="A64" s="125">
        <v>2</v>
      </c>
      <c r="B64" s="52" t="s">
        <v>1237</v>
      </c>
      <c r="C64" s="64">
        <f>SUM(D64:G64)</f>
        <v>1.32</v>
      </c>
      <c r="D64" s="64">
        <v>1.27</v>
      </c>
      <c r="E64" s="370"/>
      <c r="F64" s="370"/>
      <c r="G64" s="64">
        <v>0.05</v>
      </c>
      <c r="H64" s="156" t="s">
        <v>1239</v>
      </c>
      <c r="I64" s="64">
        <f>SUM(J64:N64)</f>
        <v>0.05</v>
      </c>
      <c r="J64" s="371"/>
      <c r="K64" s="372"/>
      <c r="L64" s="372"/>
      <c r="M64" s="387">
        <v>0.05</v>
      </c>
      <c r="N64" s="368"/>
      <c r="O64" s="386" t="s">
        <v>475</v>
      </c>
      <c r="P64" s="82"/>
    </row>
    <row r="65" spans="1:16" ht="25.5">
      <c r="A65" s="125">
        <v>3</v>
      </c>
      <c r="B65" s="393" t="s">
        <v>1240</v>
      </c>
      <c r="C65" s="64">
        <f>SUM(D65:G65)</f>
        <v>1.7</v>
      </c>
      <c r="D65" s="64"/>
      <c r="E65" s="370"/>
      <c r="F65" s="370"/>
      <c r="G65" s="64">
        <v>1.7</v>
      </c>
      <c r="H65" s="52" t="s">
        <v>1241</v>
      </c>
      <c r="I65" s="64">
        <f>SUM(J65:N65)</f>
        <v>1.2</v>
      </c>
      <c r="J65" s="371"/>
      <c r="K65" s="372"/>
      <c r="L65" s="372"/>
      <c r="M65" s="387">
        <v>1.2</v>
      </c>
      <c r="N65" s="368"/>
      <c r="O65" s="386" t="s">
        <v>475</v>
      </c>
      <c r="P65" s="82"/>
    </row>
    <row r="66" spans="1:16" ht="25.5">
      <c r="A66" s="125">
        <v>4</v>
      </c>
      <c r="B66" s="52" t="s">
        <v>1242</v>
      </c>
      <c r="C66" s="64">
        <f>SUM(D66:G66)</f>
        <v>0.48</v>
      </c>
      <c r="D66" s="64">
        <v>0.48</v>
      </c>
      <c r="E66" s="370"/>
      <c r="F66" s="370"/>
      <c r="G66" s="64"/>
      <c r="H66" s="52" t="s">
        <v>1243</v>
      </c>
      <c r="I66" s="64">
        <f>SUM(J66:N66)</f>
        <v>0.35</v>
      </c>
      <c r="J66" s="371"/>
      <c r="K66" s="372"/>
      <c r="L66" s="372"/>
      <c r="M66" s="387">
        <v>0.35</v>
      </c>
      <c r="N66" s="368"/>
      <c r="O66" s="386" t="s">
        <v>475</v>
      </c>
      <c r="P66" s="82"/>
    </row>
    <row r="67" spans="1:16" ht="36" customHeight="1">
      <c r="A67" s="125">
        <v>5</v>
      </c>
      <c r="B67" s="393" t="s">
        <v>1237</v>
      </c>
      <c r="C67" s="370">
        <v>0.25</v>
      </c>
      <c r="D67" s="370"/>
      <c r="E67" s="370"/>
      <c r="F67" s="370"/>
      <c r="G67" s="370">
        <v>0.25</v>
      </c>
      <c r="H67" s="156" t="s">
        <v>1244</v>
      </c>
      <c r="I67" s="64">
        <f>SUM(J67:N67)</f>
        <v>0.2</v>
      </c>
      <c r="J67" s="65"/>
      <c r="K67" s="65"/>
      <c r="L67" s="65"/>
      <c r="M67" s="65">
        <v>0.2</v>
      </c>
      <c r="N67" s="394"/>
      <c r="O67" s="386" t="s">
        <v>475</v>
      </c>
      <c r="P67" s="82"/>
    </row>
    <row r="68" spans="1:16" ht="38.25">
      <c r="A68" s="125">
        <v>6</v>
      </c>
      <c r="B68" s="73" t="s">
        <v>1245</v>
      </c>
      <c r="C68" s="370">
        <f>G68</f>
        <v>0.55</v>
      </c>
      <c r="D68" s="370"/>
      <c r="E68" s="370"/>
      <c r="F68" s="370"/>
      <c r="G68" s="370">
        <v>0.55</v>
      </c>
      <c r="H68" s="156" t="s">
        <v>1246</v>
      </c>
      <c r="I68" s="64">
        <v>0.61</v>
      </c>
      <c r="J68" s="65"/>
      <c r="K68" s="65"/>
      <c r="L68" s="65"/>
      <c r="M68" s="64">
        <v>0.61</v>
      </c>
      <c r="N68" s="394"/>
      <c r="O68" s="386" t="s">
        <v>497</v>
      </c>
      <c r="P68" s="82"/>
    </row>
    <row r="69" spans="1:16" ht="38.25" customHeight="1">
      <c r="A69" s="125">
        <v>7</v>
      </c>
      <c r="B69" s="73" t="s">
        <v>1245</v>
      </c>
      <c r="C69" s="370">
        <v>0.08</v>
      </c>
      <c r="D69" s="370">
        <v>0.08</v>
      </c>
      <c r="E69" s="370"/>
      <c r="F69" s="370"/>
      <c r="G69" s="370"/>
      <c r="H69" s="154" t="s">
        <v>1247</v>
      </c>
      <c r="I69" s="64">
        <v>0.09</v>
      </c>
      <c r="J69" s="65"/>
      <c r="K69" s="65"/>
      <c r="L69" s="65"/>
      <c r="M69" s="64">
        <v>0.09</v>
      </c>
      <c r="N69" s="394"/>
      <c r="O69" s="386" t="s">
        <v>497</v>
      </c>
      <c r="P69" s="82"/>
    </row>
    <row r="70" spans="1:16" ht="51" customHeight="1">
      <c r="A70" s="125">
        <v>8</v>
      </c>
      <c r="B70" s="141" t="s">
        <v>1237</v>
      </c>
      <c r="C70" s="312">
        <f>SUM(D70:G70)</f>
        <v>0.8</v>
      </c>
      <c r="D70" s="312"/>
      <c r="E70" s="312"/>
      <c r="F70" s="312"/>
      <c r="G70" s="312">
        <v>0.8</v>
      </c>
      <c r="H70" s="156" t="s">
        <v>1248</v>
      </c>
      <c r="I70" s="167">
        <f>SUM(J70:N70)</f>
        <v>0.02</v>
      </c>
      <c r="J70" s="312"/>
      <c r="K70" s="312"/>
      <c r="L70" s="312"/>
      <c r="M70" s="312">
        <v>0.02</v>
      </c>
      <c r="N70" s="312"/>
      <c r="O70" s="386" t="s">
        <v>475</v>
      </c>
      <c r="P70" s="332"/>
    </row>
    <row r="71" spans="1:16" ht="45.75" customHeight="1">
      <c r="A71" s="125">
        <v>9</v>
      </c>
      <c r="B71" s="141" t="s">
        <v>1249</v>
      </c>
      <c r="C71" s="312">
        <f>SUM(D71:G71)</f>
        <v>0.54</v>
      </c>
      <c r="D71" s="312"/>
      <c r="E71" s="312"/>
      <c r="F71" s="312"/>
      <c r="G71" s="312">
        <v>0.54</v>
      </c>
      <c r="H71" s="141" t="s">
        <v>1250</v>
      </c>
      <c r="I71" s="167">
        <f>SUM(J71:N71)</f>
        <v>0.1</v>
      </c>
      <c r="J71" s="312"/>
      <c r="K71" s="312"/>
      <c r="L71" s="312"/>
      <c r="M71" s="312">
        <v>0.1</v>
      </c>
      <c r="N71" s="312"/>
      <c r="O71" s="386" t="s">
        <v>475</v>
      </c>
      <c r="P71" s="332"/>
    </row>
    <row r="72" spans="1:16" ht="77.25" customHeight="1">
      <c r="A72" s="125">
        <v>10</v>
      </c>
      <c r="B72" s="141" t="s">
        <v>1237</v>
      </c>
      <c r="C72" s="312">
        <f>SUM(D72:G72)</f>
        <v>1.6</v>
      </c>
      <c r="D72" s="312">
        <v>0.9</v>
      </c>
      <c r="E72" s="312"/>
      <c r="F72" s="312"/>
      <c r="G72" s="312">
        <v>0.7</v>
      </c>
      <c r="H72" s="52" t="s">
        <v>1251</v>
      </c>
      <c r="I72" s="167">
        <f>SUM(J72:N72)</f>
        <v>0.3</v>
      </c>
      <c r="J72" s="312"/>
      <c r="K72" s="312"/>
      <c r="L72" s="312"/>
      <c r="M72" s="312">
        <v>0.3</v>
      </c>
      <c r="N72" s="312"/>
      <c r="O72" s="386" t="s">
        <v>475</v>
      </c>
      <c r="P72" s="332"/>
    </row>
    <row r="73" spans="1:16" ht="25.5">
      <c r="A73" s="125">
        <v>11</v>
      </c>
      <c r="B73" s="141" t="s">
        <v>820</v>
      </c>
      <c r="C73" s="312">
        <f>SUM(D73:G73)</f>
        <v>1.2</v>
      </c>
      <c r="D73" s="312"/>
      <c r="E73" s="312"/>
      <c r="F73" s="312"/>
      <c r="G73" s="312">
        <v>1.2</v>
      </c>
      <c r="H73" s="156" t="s">
        <v>1252</v>
      </c>
      <c r="I73" s="167">
        <f>SUM(J73:N73)</f>
        <v>0.4</v>
      </c>
      <c r="J73" s="388"/>
      <c r="K73" s="312"/>
      <c r="L73" s="312"/>
      <c r="M73" s="312">
        <v>0.4</v>
      </c>
      <c r="N73" s="312"/>
      <c r="O73" s="386" t="s">
        <v>475</v>
      </c>
      <c r="P73" s="332"/>
    </row>
    <row r="74" spans="1:16" ht="25.5">
      <c r="A74" s="125">
        <v>12</v>
      </c>
      <c r="B74" s="393" t="s">
        <v>820</v>
      </c>
      <c r="C74" s="312">
        <f>SUM(D74:G74)</f>
        <v>1</v>
      </c>
      <c r="D74" s="312"/>
      <c r="E74" s="312"/>
      <c r="F74" s="312"/>
      <c r="G74" s="312">
        <v>1</v>
      </c>
      <c r="H74" s="141" t="s">
        <v>1253</v>
      </c>
      <c r="I74" s="167">
        <f>SUM(J74:N74)</f>
        <v>0.25</v>
      </c>
      <c r="J74" s="312"/>
      <c r="K74" s="312"/>
      <c r="L74" s="312"/>
      <c r="M74" s="312">
        <v>0.25</v>
      </c>
      <c r="N74" s="312"/>
      <c r="O74" s="386" t="s">
        <v>475</v>
      </c>
      <c r="P74" s="332"/>
    </row>
    <row r="75" spans="1:16" ht="12.75">
      <c r="A75" s="128" t="s">
        <v>125</v>
      </c>
      <c r="B75" s="367" t="s">
        <v>244</v>
      </c>
      <c r="C75" s="379">
        <f>SUM(C76:C76)</f>
        <v>0.2</v>
      </c>
      <c r="D75" s="379">
        <f>SUM(D76:D76)</f>
        <v>0.06</v>
      </c>
      <c r="E75" s="379">
        <f>SUM(E76:E76)</f>
        <v>0</v>
      </c>
      <c r="F75" s="379">
        <f>SUM(F76:F76)</f>
        <v>0</v>
      </c>
      <c r="G75" s="379">
        <f>SUM(G76:G76)</f>
        <v>0.14</v>
      </c>
      <c r="H75" s="380"/>
      <c r="I75" s="379">
        <f aca="true" t="shared" si="14" ref="I75:N75">SUM(I76:I76)</f>
        <v>0.1</v>
      </c>
      <c r="J75" s="379">
        <f t="shared" si="14"/>
        <v>0</v>
      </c>
      <c r="K75" s="379">
        <f t="shared" si="14"/>
        <v>0</v>
      </c>
      <c r="L75" s="379">
        <f t="shared" si="14"/>
        <v>0</v>
      </c>
      <c r="M75" s="379">
        <f t="shared" si="14"/>
        <v>0.1</v>
      </c>
      <c r="N75" s="379">
        <f t="shared" si="14"/>
        <v>0</v>
      </c>
      <c r="O75" s="156"/>
      <c r="P75" s="332"/>
    </row>
    <row r="76" spans="1:16" ht="25.5">
      <c r="A76" s="125">
        <v>1</v>
      </c>
      <c r="B76" s="141" t="s">
        <v>1254</v>
      </c>
      <c r="C76" s="312">
        <f>SUM(D76:G76)</f>
        <v>0.2</v>
      </c>
      <c r="D76" s="312">
        <v>0.06</v>
      </c>
      <c r="E76" s="312"/>
      <c r="F76" s="312"/>
      <c r="G76" s="312">
        <v>0.14</v>
      </c>
      <c r="H76" s="52" t="s">
        <v>1217</v>
      </c>
      <c r="I76" s="167">
        <f>SUM(J76:N76)</f>
        <v>0.1</v>
      </c>
      <c r="J76" s="312"/>
      <c r="K76" s="312"/>
      <c r="L76" s="312"/>
      <c r="M76" s="312">
        <v>0.1</v>
      </c>
      <c r="N76" s="312"/>
      <c r="O76" s="386" t="s">
        <v>475</v>
      </c>
      <c r="P76" s="332"/>
    </row>
    <row r="77" spans="1:16" ht="12.75">
      <c r="A77" s="128" t="s">
        <v>130</v>
      </c>
      <c r="B77" s="48" t="s">
        <v>247</v>
      </c>
      <c r="C77" s="123">
        <f>SUM(C78)</f>
        <v>0.3</v>
      </c>
      <c r="D77" s="123"/>
      <c r="E77" s="123"/>
      <c r="F77" s="123"/>
      <c r="G77" s="123">
        <f aca="true" t="shared" si="15" ref="G77:N77">SUM(G78)</f>
        <v>0.3</v>
      </c>
      <c r="H77" s="124"/>
      <c r="I77" s="123">
        <f t="shared" si="15"/>
        <v>0.25</v>
      </c>
      <c r="J77" s="123">
        <f t="shared" si="15"/>
        <v>0</v>
      </c>
      <c r="K77" s="123">
        <f t="shared" si="15"/>
        <v>0</v>
      </c>
      <c r="L77" s="123">
        <f t="shared" si="15"/>
        <v>0</v>
      </c>
      <c r="M77" s="123">
        <f t="shared" si="15"/>
        <v>0.25</v>
      </c>
      <c r="N77" s="123">
        <f t="shared" si="15"/>
        <v>0</v>
      </c>
      <c r="O77" s="395"/>
      <c r="P77" s="368"/>
    </row>
    <row r="78" spans="1:16" ht="36" customHeight="1">
      <c r="A78" s="125">
        <v>1</v>
      </c>
      <c r="B78" s="52" t="s">
        <v>1255</v>
      </c>
      <c r="C78" s="64">
        <f>SUM(D78:G78)</f>
        <v>0.3</v>
      </c>
      <c r="D78" s="64"/>
      <c r="E78" s="370"/>
      <c r="F78" s="370"/>
      <c r="G78" s="64">
        <v>0.3</v>
      </c>
      <c r="H78" s="141" t="s">
        <v>1256</v>
      </c>
      <c r="I78" s="64">
        <f>SUM(J78:N78)</f>
        <v>0.25</v>
      </c>
      <c r="J78" s="371"/>
      <c r="K78" s="372"/>
      <c r="L78" s="372"/>
      <c r="M78" s="387">
        <v>0.25</v>
      </c>
      <c r="N78" s="368"/>
      <c r="O78" s="386" t="s">
        <v>475</v>
      </c>
      <c r="P78" s="368"/>
    </row>
    <row r="79" spans="1:16" ht="12.75">
      <c r="A79" s="128" t="s">
        <v>186</v>
      </c>
      <c r="B79" s="367" t="s">
        <v>131</v>
      </c>
      <c r="C79" s="379">
        <f>SUM(C80:C84)</f>
        <v>0.33</v>
      </c>
      <c r="D79" s="379">
        <f>SUM(D80:D84)</f>
        <v>0.11000000000000001</v>
      </c>
      <c r="E79" s="379">
        <f>SUM(E80:E84)</f>
        <v>0</v>
      </c>
      <c r="F79" s="379">
        <f>SUM(F80:F84)</f>
        <v>0</v>
      </c>
      <c r="G79" s="379">
        <f>SUM(G80:G84)</f>
        <v>0.22000000000000003</v>
      </c>
      <c r="H79" s="380"/>
      <c r="I79" s="379">
        <f aca="true" t="shared" si="16" ref="I79:N79">SUM(I80:I84)</f>
        <v>0.7100000000000001</v>
      </c>
      <c r="J79" s="379">
        <f t="shared" si="16"/>
        <v>0</v>
      </c>
      <c r="K79" s="379">
        <f t="shared" si="16"/>
        <v>0</v>
      </c>
      <c r="L79" s="379">
        <f t="shared" si="16"/>
        <v>0</v>
      </c>
      <c r="M79" s="379">
        <f t="shared" si="16"/>
        <v>0.7100000000000001</v>
      </c>
      <c r="N79" s="379">
        <f t="shared" si="16"/>
        <v>0</v>
      </c>
      <c r="O79" s="156"/>
      <c r="P79" s="332"/>
    </row>
    <row r="80" spans="1:16" ht="38.25">
      <c r="A80" s="125">
        <v>1</v>
      </c>
      <c r="B80" s="52" t="s">
        <v>1257</v>
      </c>
      <c r="C80" s="64">
        <f>SUM(D80:G80)</f>
        <v>0.1</v>
      </c>
      <c r="D80" s="64"/>
      <c r="E80" s="370"/>
      <c r="F80" s="370"/>
      <c r="G80" s="64">
        <v>0.1</v>
      </c>
      <c r="H80" s="156" t="s">
        <v>1258</v>
      </c>
      <c r="I80" s="64">
        <f>SUM(J80:N80)</f>
        <v>0.1</v>
      </c>
      <c r="J80" s="371"/>
      <c r="K80" s="372"/>
      <c r="L80" s="372"/>
      <c r="M80" s="387">
        <v>0.1</v>
      </c>
      <c r="N80" s="368"/>
      <c r="O80" s="386" t="s">
        <v>475</v>
      </c>
      <c r="P80" s="368"/>
    </row>
    <row r="81" spans="1:16" ht="38.25">
      <c r="A81" s="125">
        <v>2</v>
      </c>
      <c r="B81" s="52" t="s">
        <v>1259</v>
      </c>
      <c r="C81" s="64">
        <f>SUM(D81:G81)</f>
        <v>0.01</v>
      </c>
      <c r="D81" s="64">
        <v>0.01</v>
      </c>
      <c r="E81" s="370"/>
      <c r="F81" s="370"/>
      <c r="G81" s="64"/>
      <c r="H81" s="156" t="s">
        <v>1260</v>
      </c>
      <c r="I81" s="64">
        <f>SUM(J81:N81)</f>
        <v>0.01</v>
      </c>
      <c r="J81" s="371"/>
      <c r="K81" s="372"/>
      <c r="L81" s="372"/>
      <c r="M81" s="387">
        <v>0.01</v>
      </c>
      <c r="N81" s="368"/>
      <c r="O81" s="386" t="s">
        <v>475</v>
      </c>
      <c r="P81" s="368"/>
    </row>
    <row r="82" spans="1:16" ht="42" customHeight="1">
      <c r="A82" s="125">
        <v>3</v>
      </c>
      <c r="B82" s="52" t="s">
        <v>1261</v>
      </c>
      <c r="C82" s="64">
        <f>SUM(D82:G82)</f>
        <v>0.07</v>
      </c>
      <c r="D82" s="64"/>
      <c r="E82" s="370"/>
      <c r="F82" s="370"/>
      <c r="G82" s="64">
        <v>0.07</v>
      </c>
      <c r="H82" s="141" t="s">
        <v>1262</v>
      </c>
      <c r="I82" s="64">
        <f>SUM(J82:N82)</f>
        <v>0.54</v>
      </c>
      <c r="J82" s="371"/>
      <c r="K82" s="372"/>
      <c r="L82" s="372"/>
      <c r="M82" s="387">
        <v>0.54</v>
      </c>
      <c r="N82" s="368"/>
      <c r="O82" s="386" t="s">
        <v>475</v>
      </c>
      <c r="P82" s="368"/>
    </row>
    <row r="83" spans="1:16" ht="38.25">
      <c r="A83" s="125">
        <v>4</v>
      </c>
      <c r="B83" s="141" t="s">
        <v>1257</v>
      </c>
      <c r="C83" s="312">
        <f>SUM(D83:G83)</f>
        <v>0.1</v>
      </c>
      <c r="D83" s="312">
        <v>0.05</v>
      </c>
      <c r="E83" s="312"/>
      <c r="F83" s="312"/>
      <c r="G83" s="312">
        <v>0.05</v>
      </c>
      <c r="H83" s="156" t="s">
        <v>1263</v>
      </c>
      <c r="I83" s="167">
        <f>SUM(J83:N83)</f>
        <v>0.01</v>
      </c>
      <c r="J83" s="312"/>
      <c r="K83" s="312"/>
      <c r="L83" s="312"/>
      <c r="M83" s="312">
        <v>0.01</v>
      </c>
      <c r="N83" s="312"/>
      <c r="O83" s="386" t="s">
        <v>475</v>
      </c>
      <c r="P83" s="332"/>
    </row>
    <row r="84" spans="1:16" ht="25.5">
      <c r="A84" s="125">
        <v>5</v>
      </c>
      <c r="B84" s="141" t="s">
        <v>1264</v>
      </c>
      <c r="C84" s="312">
        <f>SUM(D84:G84)</f>
        <v>0.05</v>
      </c>
      <c r="D84" s="312">
        <v>0.05</v>
      </c>
      <c r="E84" s="312"/>
      <c r="F84" s="312"/>
      <c r="G84" s="312"/>
      <c r="H84" s="52" t="s">
        <v>1265</v>
      </c>
      <c r="I84" s="167">
        <f>SUM(J84:N84)</f>
        <v>0.05</v>
      </c>
      <c r="J84" s="312"/>
      <c r="K84" s="312"/>
      <c r="L84" s="312"/>
      <c r="M84" s="312">
        <v>0.05</v>
      </c>
      <c r="N84" s="312"/>
      <c r="O84" s="386" t="s">
        <v>475</v>
      </c>
      <c r="P84" s="332"/>
    </row>
    <row r="85" spans="1:16" ht="12.75">
      <c r="A85" s="396">
        <f>A84+A78+A76+A74+A61+A58+A49+A46+A37</f>
        <v>34</v>
      </c>
      <c r="B85" s="397" t="s">
        <v>1266</v>
      </c>
      <c r="C85" s="398">
        <f>C79+C77+C75+C62+C43+C36</f>
        <v>79.28000000000002</v>
      </c>
      <c r="D85" s="398">
        <f>D79+D77+D75+D62+D43+D36</f>
        <v>6.540000000000001</v>
      </c>
      <c r="E85" s="398">
        <f>E79+E77+E75+E62+E43+E36</f>
        <v>0</v>
      </c>
      <c r="F85" s="398">
        <f>F79+F77+F75+F62+F43+F36</f>
        <v>0</v>
      </c>
      <c r="G85" s="398">
        <f>G79+G77+G75+G62+G43+G36</f>
        <v>72.74000000000001</v>
      </c>
      <c r="H85" s="399"/>
      <c r="I85" s="398">
        <f aca="true" t="shared" si="17" ref="I85:N85">I79+I77+I75+I62+I43+I36</f>
        <v>52.22</v>
      </c>
      <c r="J85" s="398">
        <f t="shared" si="17"/>
        <v>17.63</v>
      </c>
      <c r="K85" s="398">
        <f t="shared" si="17"/>
        <v>25.96</v>
      </c>
      <c r="L85" s="398">
        <f t="shared" si="17"/>
        <v>0</v>
      </c>
      <c r="M85" s="398">
        <f t="shared" si="17"/>
        <v>8.63</v>
      </c>
      <c r="N85" s="398">
        <f t="shared" si="17"/>
        <v>0</v>
      </c>
      <c r="O85" s="156"/>
      <c r="P85" s="368"/>
    </row>
    <row r="86" spans="1:16" ht="12.75">
      <c r="A86" s="396">
        <f>A85+A34</f>
        <v>44</v>
      </c>
      <c r="B86" s="400" t="s">
        <v>1859</v>
      </c>
      <c r="C86" s="398">
        <f>SUM(C85+C34)</f>
        <v>99.54000000000002</v>
      </c>
      <c r="D86" s="398">
        <f>SUM(D85+D34)</f>
        <v>7.460000000000001</v>
      </c>
      <c r="E86" s="398">
        <f>E34</f>
        <v>0</v>
      </c>
      <c r="F86" s="398"/>
      <c r="G86" s="398">
        <f>SUM(G85+G34)</f>
        <v>92.08000000000001</v>
      </c>
      <c r="H86" s="399"/>
      <c r="I86" s="398">
        <f aca="true" t="shared" si="18" ref="I86:N86">SUM(I85+I34)</f>
        <v>60.89</v>
      </c>
      <c r="J86" s="398">
        <f t="shared" si="18"/>
        <v>21.88</v>
      </c>
      <c r="K86" s="398">
        <f t="shared" si="18"/>
        <v>27.26</v>
      </c>
      <c r="L86" s="398">
        <f t="shared" si="18"/>
        <v>3.02</v>
      </c>
      <c r="M86" s="398">
        <f t="shared" si="18"/>
        <v>8.63</v>
      </c>
      <c r="N86" s="398">
        <f t="shared" si="18"/>
        <v>0.1</v>
      </c>
      <c r="O86" s="156"/>
      <c r="P86" s="368"/>
    </row>
    <row r="88" spans="15:16" ht="12.75">
      <c r="O88" s="518" t="s">
        <v>77</v>
      </c>
      <c r="P88" s="518"/>
    </row>
    <row r="89" spans="15:16" ht="12.75">
      <c r="O89" s="518"/>
      <c r="P89" s="518"/>
    </row>
  </sheetData>
  <sheetProtection/>
  <mergeCells count="39">
    <mergeCell ref="A19:A20"/>
    <mergeCell ref="B19:B20"/>
    <mergeCell ref="O19:O20"/>
    <mergeCell ref="O88:P89"/>
    <mergeCell ref="A21:A24"/>
    <mergeCell ref="B21:B24"/>
    <mergeCell ref="O21:O24"/>
    <mergeCell ref="A35:P35"/>
    <mergeCell ref="A37:A42"/>
    <mergeCell ref="B37:B42"/>
    <mergeCell ref="J8:N8"/>
    <mergeCell ref="O8:O9"/>
    <mergeCell ref="P8:P9"/>
    <mergeCell ref="A11:P11"/>
    <mergeCell ref="A14:A15"/>
    <mergeCell ref="B14:B15"/>
    <mergeCell ref="O14:O15"/>
    <mergeCell ref="P14:P15"/>
    <mergeCell ref="I8:I9"/>
    <mergeCell ref="O37:O42"/>
    <mergeCell ref="A4:P4"/>
    <mergeCell ref="A5:P5"/>
    <mergeCell ref="A6:P6"/>
    <mergeCell ref="A7:P7"/>
    <mergeCell ref="A8:A9"/>
    <mergeCell ref="B8:B9"/>
    <mergeCell ref="C8:C9"/>
    <mergeCell ref="D8:G8"/>
    <mergeCell ref="H8:H9"/>
    <mergeCell ref="A31:A33"/>
    <mergeCell ref="B31:B33"/>
    <mergeCell ref="O31:O33"/>
    <mergeCell ref="P31:P33"/>
    <mergeCell ref="A1:E1"/>
    <mergeCell ref="F1:P1"/>
    <mergeCell ref="A2:E2"/>
    <mergeCell ref="F2:P2"/>
    <mergeCell ref="A3:E3"/>
    <mergeCell ref="F3:P3"/>
  </mergeCells>
  <printOptions horizontalCentered="1"/>
  <pageMargins left="0.24" right="0.23" top="0.72" bottom="0.39" header="0.118110236220472" footer="0.2"/>
  <pageSetup fitToHeight="100" horizontalDpi="600" verticalDpi="600" orientation="landscape" paperSize="9" r:id="rId2"/>
  <headerFooter>
    <oddFooter>&amp;L&amp;"Times New Roman,nghiêng"&amp;9Phụ lục &amp;A&amp;R&amp;10&amp;P</oddFooter>
  </headerFooter>
  <drawing r:id="rId1"/>
</worksheet>
</file>

<file path=xl/worksheets/sheet15.xml><?xml version="1.0" encoding="utf-8"?>
<worksheet xmlns="http://schemas.openxmlformats.org/spreadsheetml/2006/main" xmlns:r="http://schemas.openxmlformats.org/officeDocument/2006/relationships">
  <sheetPr>
    <tabColor rgb="FFFFFF00"/>
  </sheetPr>
  <dimension ref="A1:P47"/>
  <sheetViews>
    <sheetView showZeros="0" zoomScale="85" zoomScaleNormal="85" zoomScalePageLayoutView="0" workbookViewId="0" topLeftCell="A1">
      <pane ySplit="9" topLeftCell="A10" activePane="bottomLeft" state="frozen"/>
      <selection pane="topLeft" activeCell="A1" sqref="A1"/>
      <selection pane="bottomLeft" activeCell="A7" sqref="A7:P7"/>
    </sheetView>
  </sheetViews>
  <sheetFormatPr defaultColWidth="9.00390625" defaultRowHeight="15.75"/>
  <cols>
    <col min="1" max="1" width="4.25390625" style="93" customWidth="1"/>
    <col min="2" max="2" width="23.25390625" style="94" customWidth="1"/>
    <col min="3" max="3" width="7.25390625" style="93" customWidth="1"/>
    <col min="4" max="4" width="5.25390625" style="93" customWidth="1"/>
    <col min="5" max="5" width="4.75390625" style="93" customWidth="1"/>
    <col min="6" max="6" width="4.50390625" style="93" customWidth="1"/>
    <col min="7" max="7" width="6.25390625" style="93" customWidth="1"/>
    <col min="8" max="8" width="13.75390625" style="93" customWidth="1"/>
    <col min="9" max="9" width="8.75390625" style="93" customWidth="1"/>
    <col min="10" max="11" width="4.75390625" style="93" customWidth="1"/>
    <col min="12" max="12" width="6.75390625" style="93" customWidth="1"/>
    <col min="13" max="13" width="5.50390625" style="93" customWidth="1"/>
    <col min="14" max="14" width="6.75390625" style="93" customWidth="1"/>
    <col min="15" max="15" width="19.625" style="94" customWidth="1"/>
    <col min="16" max="16" width="6.00390625" style="93" customWidth="1"/>
    <col min="17" max="16384" width="9.00390625" style="93" customWidth="1"/>
  </cols>
  <sheetData>
    <row r="1" spans="1:16" s="265" customFormat="1" ht="15.75">
      <c r="A1" s="503" t="s">
        <v>76</v>
      </c>
      <c r="B1" s="503"/>
      <c r="C1" s="503"/>
      <c r="D1" s="503"/>
      <c r="E1" s="503"/>
      <c r="F1" s="504" t="s">
        <v>23</v>
      </c>
      <c r="G1" s="504"/>
      <c r="H1" s="504"/>
      <c r="I1" s="504"/>
      <c r="J1" s="504"/>
      <c r="K1" s="504"/>
      <c r="L1" s="504"/>
      <c r="M1" s="504"/>
      <c r="N1" s="504"/>
      <c r="O1" s="504"/>
      <c r="P1" s="504"/>
    </row>
    <row r="2" spans="1:16" s="265" customFormat="1" ht="15.75">
      <c r="A2" s="504" t="s">
        <v>75</v>
      </c>
      <c r="B2" s="504"/>
      <c r="C2" s="504"/>
      <c r="D2" s="504"/>
      <c r="E2" s="504"/>
      <c r="F2" s="544" t="s">
        <v>24</v>
      </c>
      <c r="G2" s="504"/>
      <c r="H2" s="504"/>
      <c r="I2" s="504"/>
      <c r="J2" s="504"/>
      <c r="K2" s="504"/>
      <c r="L2" s="504"/>
      <c r="M2" s="504"/>
      <c r="N2" s="504"/>
      <c r="O2" s="504"/>
      <c r="P2" s="504"/>
    </row>
    <row r="3" spans="1:16" s="265" customFormat="1" ht="15.75">
      <c r="A3" s="519"/>
      <c r="B3" s="519"/>
      <c r="C3" s="519"/>
      <c r="D3" s="519"/>
      <c r="E3" s="519"/>
      <c r="F3" s="519"/>
      <c r="G3" s="519"/>
      <c r="H3" s="519"/>
      <c r="I3" s="519"/>
      <c r="J3" s="519"/>
      <c r="K3" s="519"/>
      <c r="L3" s="519"/>
      <c r="M3" s="519"/>
      <c r="N3" s="519"/>
      <c r="O3" s="519"/>
      <c r="P3" s="519"/>
    </row>
    <row r="4" spans="1:16" s="23" customFormat="1" ht="15.75">
      <c r="A4" s="506" t="s">
        <v>568</v>
      </c>
      <c r="B4" s="506"/>
      <c r="C4" s="506"/>
      <c r="D4" s="506"/>
      <c r="E4" s="506"/>
      <c r="F4" s="506"/>
      <c r="G4" s="506"/>
      <c r="H4" s="506"/>
      <c r="I4" s="506"/>
      <c r="J4" s="506"/>
      <c r="K4" s="506"/>
      <c r="L4" s="506"/>
      <c r="M4" s="506"/>
      <c r="N4" s="506"/>
      <c r="O4" s="506"/>
      <c r="P4" s="506"/>
    </row>
    <row r="5" spans="1:16" s="23" customFormat="1" ht="15.75">
      <c r="A5" s="529" t="s">
        <v>569</v>
      </c>
      <c r="B5" s="529"/>
      <c r="C5" s="529"/>
      <c r="D5" s="529"/>
      <c r="E5" s="529"/>
      <c r="F5" s="529"/>
      <c r="G5" s="529"/>
      <c r="H5" s="529"/>
      <c r="I5" s="529"/>
      <c r="J5" s="529"/>
      <c r="K5" s="529"/>
      <c r="L5" s="529"/>
      <c r="M5" s="529"/>
      <c r="N5" s="529"/>
      <c r="O5" s="529"/>
      <c r="P5" s="529"/>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65" customFormat="1" ht="15.75">
      <c r="A7" s="639"/>
      <c r="B7" s="639"/>
      <c r="C7" s="639"/>
      <c r="D7" s="639"/>
      <c r="E7" s="639"/>
      <c r="F7" s="639"/>
      <c r="G7" s="639"/>
      <c r="H7" s="639"/>
      <c r="I7" s="639"/>
      <c r="J7" s="639"/>
      <c r="K7" s="639"/>
      <c r="L7" s="639"/>
      <c r="M7" s="639"/>
      <c r="N7" s="639"/>
      <c r="O7" s="639"/>
      <c r="P7" s="639"/>
    </row>
    <row r="8" spans="1:16" s="266" customFormat="1" ht="15.75">
      <c r="A8" s="531" t="s">
        <v>20</v>
      </c>
      <c r="B8" s="533" t="s">
        <v>83</v>
      </c>
      <c r="C8" s="533" t="s">
        <v>84</v>
      </c>
      <c r="D8" s="535" t="s">
        <v>85</v>
      </c>
      <c r="E8" s="536"/>
      <c r="F8" s="536"/>
      <c r="G8" s="537"/>
      <c r="H8" s="533" t="s">
        <v>86</v>
      </c>
      <c r="I8" s="533" t="s">
        <v>16</v>
      </c>
      <c r="J8" s="535" t="s">
        <v>15</v>
      </c>
      <c r="K8" s="536"/>
      <c r="L8" s="536"/>
      <c r="M8" s="536"/>
      <c r="N8" s="537"/>
      <c r="O8" s="533" t="s">
        <v>87</v>
      </c>
      <c r="P8" s="533" t="s">
        <v>14</v>
      </c>
    </row>
    <row r="9" spans="1:16" s="267" customFormat="1" ht="82.5" customHeight="1">
      <c r="A9" s="532"/>
      <c r="B9" s="534"/>
      <c r="C9" s="534"/>
      <c r="D9" s="46" t="s">
        <v>13</v>
      </c>
      <c r="E9" s="46" t="s">
        <v>12</v>
      </c>
      <c r="F9" s="46" t="s">
        <v>88</v>
      </c>
      <c r="G9" s="46" t="s">
        <v>22</v>
      </c>
      <c r="H9" s="534"/>
      <c r="I9" s="534"/>
      <c r="J9" s="46" t="s">
        <v>10</v>
      </c>
      <c r="K9" s="46" t="s">
        <v>9</v>
      </c>
      <c r="L9" s="46" t="s">
        <v>89</v>
      </c>
      <c r="M9" s="46" t="s">
        <v>90</v>
      </c>
      <c r="N9" s="46" t="s">
        <v>6</v>
      </c>
      <c r="O9" s="534"/>
      <c r="P9" s="534"/>
    </row>
    <row r="10" spans="1:16" s="268" customFormat="1" ht="22.5">
      <c r="A10" s="303">
        <v>-1</v>
      </c>
      <c r="B10" s="303">
        <v>-2</v>
      </c>
      <c r="C10" s="303" t="s">
        <v>91</v>
      </c>
      <c r="D10" s="303">
        <v>-4</v>
      </c>
      <c r="E10" s="303">
        <v>-5</v>
      </c>
      <c r="F10" s="303">
        <v>-6</v>
      </c>
      <c r="G10" s="303">
        <v>-7</v>
      </c>
      <c r="H10" s="303"/>
      <c r="I10" s="303" t="s">
        <v>92</v>
      </c>
      <c r="J10" s="303">
        <v>-10</v>
      </c>
      <c r="K10" s="303">
        <v>-11</v>
      </c>
      <c r="L10" s="303">
        <v>-12</v>
      </c>
      <c r="M10" s="303">
        <v>-13</v>
      </c>
      <c r="N10" s="303">
        <v>-14</v>
      </c>
      <c r="O10" s="303">
        <v>-15</v>
      </c>
      <c r="P10" s="303">
        <v>-16</v>
      </c>
    </row>
    <row r="11" spans="1:16" ht="12.75" customHeight="1">
      <c r="A11" s="640" t="s">
        <v>93</v>
      </c>
      <c r="B11" s="641"/>
      <c r="C11" s="641"/>
      <c r="D11" s="641"/>
      <c r="E11" s="641"/>
      <c r="F11" s="641"/>
      <c r="G11" s="641"/>
      <c r="H11" s="641"/>
      <c r="I11" s="641"/>
      <c r="J11" s="641"/>
      <c r="K11" s="641"/>
      <c r="L11" s="641"/>
      <c r="M11" s="641"/>
      <c r="N11" s="641"/>
      <c r="O11" s="641"/>
      <c r="P11" s="642"/>
    </row>
    <row r="12" spans="1:16" ht="12.75">
      <c r="A12" s="47" t="s">
        <v>94</v>
      </c>
      <c r="B12" s="122" t="s">
        <v>114</v>
      </c>
      <c r="C12" s="49">
        <f>C13</f>
        <v>0.45</v>
      </c>
      <c r="D12" s="49">
        <f aca="true" t="shared" si="0" ref="D12:N12">D13</f>
        <v>0.45</v>
      </c>
      <c r="E12" s="49">
        <f t="shared" si="0"/>
        <v>0</v>
      </c>
      <c r="F12" s="333">
        <f t="shared" si="0"/>
        <v>0</v>
      </c>
      <c r="G12" s="333">
        <f t="shared" si="0"/>
        <v>0</v>
      </c>
      <c r="H12" s="235"/>
      <c r="I12" s="49">
        <f>L12</f>
        <v>0.6</v>
      </c>
      <c r="J12" s="49">
        <f t="shared" si="0"/>
        <v>0</v>
      </c>
      <c r="K12" s="49">
        <f t="shared" si="0"/>
        <v>0</v>
      </c>
      <c r="L12" s="49">
        <f t="shared" si="0"/>
        <v>0.6</v>
      </c>
      <c r="M12" s="333">
        <f t="shared" si="0"/>
        <v>0</v>
      </c>
      <c r="N12" s="333">
        <f t="shared" si="0"/>
        <v>0</v>
      </c>
      <c r="O12" s="122"/>
      <c r="P12" s="122"/>
    </row>
    <row r="13" spans="1:16" ht="38.25">
      <c r="A13" s="51">
        <v>1</v>
      </c>
      <c r="B13" s="69" t="s">
        <v>570</v>
      </c>
      <c r="C13" s="53">
        <v>0.45</v>
      </c>
      <c r="D13" s="53">
        <v>0.45</v>
      </c>
      <c r="E13" s="53"/>
      <c r="F13" s="334"/>
      <c r="G13" s="334"/>
      <c r="H13" s="69" t="s">
        <v>571</v>
      </c>
      <c r="I13" s="53">
        <f>L13</f>
        <v>0.6</v>
      </c>
      <c r="J13" s="53"/>
      <c r="K13" s="53"/>
      <c r="L13" s="53">
        <v>0.6</v>
      </c>
      <c r="M13" s="334"/>
      <c r="N13" s="334"/>
      <c r="O13" s="69" t="s">
        <v>572</v>
      </c>
      <c r="P13" s="69"/>
    </row>
    <row r="14" spans="1:16" ht="12.75">
      <c r="A14" s="47">
        <f>A13</f>
        <v>1</v>
      </c>
      <c r="B14" s="335" t="s">
        <v>573</v>
      </c>
      <c r="C14" s="49">
        <f>C12</f>
        <v>0.45</v>
      </c>
      <c r="D14" s="49">
        <f aca="true" t="shared" si="1" ref="D14:N14">D12</f>
        <v>0.45</v>
      </c>
      <c r="E14" s="49">
        <f t="shared" si="1"/>
        <v>0</v>
      </c>
      <c r="F14" s="333">
        <f t="shared" si="1"/>
        <v>0</v>
      </c>
      <c r="G14" s="333">
        <f t="shared" si="1"/>
        <v>0</v>
      </c>
      <c r="H14" s="333">
        <f t="shared" si="1"/>
        <v>0</v>
      </c>
      <c r="I14" s="49">
        <f t="shared" si="1"/>
        <v>0.6</v>
      </c>
      <c r="J14" s="49">
        <f t="shared" si="1"/>
        <v>0</v>
      </c>
      <c r="K14" s="49">
        <f t="shared" si="1"/>
        <v>0</v>
      </c>
      <c r="L14" s="49">
        <f t="shared" si="1"/>
        <v>0.6</v>
      </c>
      <c r="M14" s="333">
        <f t="shared" si="1"/>
        <v>0</v>
      </c>
      <c r="N14" s="333">
        <f t="shared" si="1"/>
        <v>0</v>
      </c>
      <c r="O14" s="122"/>
      <c r="P14" s="122"/>
    </row>
    <row r="15" spans="1:16" ht="31.5" customHeight="1">
      <c r="A15" s="551" t="s">
        <v>826</v>
      </c>
      <c r="B15" s="552"/>
      <c r="C15" s="552"/>
      <c r="D15" s="552"/>
      <c r="E15" s="552"/>
      <c r="F15" s="552"/>
      <c r="G15" s="552"/>
      <c r="H15" s="552"/>
      <c r="I15" s="552"/>
      <c r="J15" s="552"/>
      <c r="K15" s="552"/>
      <c r="L15" s="552"/>
      <c r="M15" s="552"/>
      <c r="N15" s="552"/>
      <c r="O15" s="552"/>
      <c r="P15" s="553"/>
    </row>
    <row r="16" spans="1:16" ht="12.75">
      <c r="A16" s="47" t="s">
        <v>94</v>
      </c>
      <c r="B16" s="122" t="s">
        <v>114</v>
      </c>
      <c r="C16" s="49">
        <f>SUM(C17:C27)</f>
        <v>14.19</v>
      </c>
      <c r="D16" s="49">
        <f aca="true" t="shared" si="2" ref="D16:N16">SUM(D17:D27)</f>
        <v>3.36</v>
      </c>
      <c r="E16" s="49">
        <f t="shared" si="2"/>
        <v>0</v>
      </c>
      <c r="F16" s="49">
        <f t="shared" si="2"/>
        <v>0</v>
      </c>
      <c r="G16" s="49">
        <f t="shared" si="2"/>
        <v>10.83</v>
      </c>
      <c r="H16" s="122">
        <f t="shared" si="2"/>
        <v>0</v>
      </c>
      <c r="I16" s="49">
        <f t="shared" si="2"/>
        <v>5.529999999999999</v>
      </c>
      <c r="J16" s="49">
        <f t="shared" si="2"/>
        <v>0</v>
      </c>
      <c r="K16" s="49">
        <f t="shared" si="2"/>
        <v>4.38</v>
      </c>
      <c r="L16" s="49">
        <f t="shared" si="2"/>
        <v>1.1400000000000001</v>
      </c>
      <c r="M16" s="49">
        <f t="shared" si="2"/>
        <v>0.01</v>
      </c>
      <c r="N16" s="49">
        <f t="shared" si="2"/>
        <v>0</v>
      </c>
      <c r="O16" s="122"/>
      <c r="P16" s="47"/>
    </row>
    <row r="17" spans="1:16" ht="25.5">
      <c r="A17" s="51">
        <v>1</v>
      </c>
      <c r="B17" s="73" t="s">
        <v>574</v>
      </c>
      <c r="C17" s="64">
        <v>4</v>
      </c>
      <c r="D17" s="336">
        <v>1</v>
      </c>
      <c r="E17" s="49"/>
      <c r="F17" s="49"/>
      <c r="G17" s="64">
        <v>3</v>
      </c>
      <c r="H17" s="52" t="s">
        <v>575</v>
      </c>
      <c r="I17" s="53">
        <v>2.1</v>
      </c>
      <c r="J17" s="53"/>
      <c r="K17" s="53">
        <v>2.1</v>
      </c>
      <c r="L17" s="53"/>
      <c r="M17" s="53"/>
      <c r="N17" s="53"/>
      <c r="O17" s="52" t="s">
        <v>576</v>
      </c>
      <c r="P17" s="122"/>
    </row>
    <row r="18" spans="1:16" ht="25.5">
      <c r="A18" s="51">
        <v>2</v>
      </c>
      <c r="B18" s="73" t="s">
        <v>577</v>
      </c>
      <c r="C18" s="64">
        <v>2</v>
      </c>
      <c r="D18" s="336">
        <v>1.2</v>
      </c>
      <c r="E18" s="49"/>
      <c r="F18" s="49"/>
      <c r="G18" s="64">
        <v>0.8</v>
      </c>
      <c r="H18" s="52" t="s">
        <v>578</v>
      </c>
      <c r="I18" s="53">
        <v>1.12</v>
      </c>
      <c r="J18" s="53"/>
      <c r="K18" s="53">
        <v>1.12</v>
      </c>
      <c r="L18" s="53"/>
      <c r="M18" s="53"/>
      <c r="N18" s="53"/>
      <c r="O18" s="52" t="s">
        <v>576</v>
      </c>
      <c r="P18" s="122"/>
    </row>
    <row r="19" spans="1:16" ht="25.5">
      <c r="A19" s="51">
        <v>3</v>
      </c>
      <c r="B19" s="73" t="s">
        <v>579</v>
      </c>
      <c r="C19" s="64">
        <v>1</v>
      </c>
      <c r="D19" s="336">
        <v>0.3</v>
      </c>
      <c r="E19" s="49"/>
      <c r="F19" s="49"/>
      <c r="G19" s="64">
        <v>0.7</v>
      </c>
      <c r="H19" s="52" t="s">
        <v>580</v>
      </c>
      <c r="I19" s="53">
        <v>0.53</v>
      </c>
      <c r="J19" s="53"/>
      <c r="K19" s="53">
        <v>0.53</v>
      </c>
      <c r="L19" s="53"/>
      <c r="M19" s="53"/>
      <c r="N19" s="53"/>
      <c r="O19" s="52" t="s">
        <v>576</v>
      </c>
      <c r="P19" s="122"/>
    </row>
    <row r="20" spans="1:16" ht="38.25">
      <c r="A20" s="51">
        <v>4</v>
      </c>
      <c r="B20" s="73" t="s">
        <v>581</v>
      </c>
      <c r="C20" s="64">
        <v>0.08</v>
      </c>
      <c r="D20" s="65">
        <v>0.04</v>
      </c>
      <c r="E20" s="49"/>
      <c r="F20" s="49"/>
      <c r="G20" s="64">
        <v>0.04</v>
      </c>
      <c r="H20" s="52" t="s">
        <v>582</v>
      </c>
      <c r="I20" s="53">
        <v>0.04</v>
      </c>
      <c r="J20" s="53"/>
      <c r="K20" s="53"/>
      <c r="L20" s="53">
        <v>0.04</v>
      </c>
      <c r="M20" s="53"/>
      <c r="N20" s="53"/>
      <c r="O20" s="52" t="s">
        <v>576</v>
      </c>
      <c r="P20" s="122"/>
    </row>
    <row r="21" spans="1:16" ht="25.5">
      <c r="A21" s="51">
        <v>5</v>
      </c>
      <c r="B21" s="337" t="s">
        <v>583</v>
      </c>
      <c r="C21" s="64">
        <v>1.5</v>
      </c>
      <c r="D21" s="64"/>
      <c r="E21" s="64"/>
      <c r="F21" s="64"/>
      <c r="G21" s="64">
        <v>1.5</v>
      </c>
      <c r="H21" s="338" t="s">
        <v>571</v>
      </c>
      <c r="I21" s="53">
        <v>0.5</v>
      </c>
      <c r="J21" s="339"/>
      <c r="K21" s="339">
        <v>0.3</v>
      </c>
      <c r="L21" s="339">
        <v>0.2</v>
      </c>
      <c r="M21" s="53"/>
      <c r="N21" s="53"/>
      <c r="O21" s="52" t="s">
        <v>576</v>
      </c>
      <c r="P21" s="122"/>
    </row>
    <row r="22" spans="1:16" ht="25.5">
      <c r="A22" s="51">
        <v>6</v>
      </c>
      <c r="B22" s="338" t="s">
        <v>584</v>
      </c>
      <c r="C22" s="64">
        <v>0.5</v>
      </c>
      <c r="D22" s="64"/>
      <c r="E22" s="64"/>
      <c r="F22" s="64"/>
      <c r="G22" s="64">
        <v>0.5</v>
      </c>
      <c r="H22" s="338" t="s">
        <v>585</v>
      </c>
      <c r="I22" s="53">
        <v>0.1</v>
      </c>
      <c r="J22" s="339"/>
      <c r="K22" s="339"/>
      <c r="L22" s="339">
        <v>0.1</v>
      </c>
      <c r="M22" s="53"/>
      <c r="N22" s="53"/>
      <c r="O22" s="52" t="s">
        <v>576</v>
      </c>
      <c r="P22" s="122"/>
    </row>
    <row r="23" spans="1:16" ht="38.25">
      <c r="A23" s="51">
        <v>7</v>
      </c>
      <c r="B23" s="340" t="s">
        <v>586</v>
      </c>
      <c r="C23" s="64">
        <v>1.2</v>
      </c>
      <c r="D23" s="64"/>
      <c r="E23" s="64"/>
      <c r="F23" s="64"/>
      <c r="G23" s="64">
        <v>1.2</v>
      </c>
      <c r="H23" s="338" t="s">
        <v>587</v>
      </c>
      <c r="I23" s="53">
        <v>0.3</v>
      </c>
      <c r="J23" s="339"/>
      <c r="K23" s="339"/>
      <c r="L23" s="339">
        <v>0.3</v>
      </c>
      <c r="M23" s="53"/>
      <c r="N23" s="53"/>
      <c r="O23" s="52" t="s">
        <v>576</v>
      </c>
      <c r="P23" s="122"/>
    </row>
    <row r="24" spans="1:16" ht="51">
      <c r="A24" s="51">
        <v>8</v>
      </c>
      <c r="B24" s="337" t="s">
        <v>588</v>
      </c>
      <c r="C24" s="64">
        <v>1.16</v>
      </c>
      <c r="D24" s="64"/>
      <c r="E24" s="64"/>
      <c r="F24" s="64"/>
      <c r="G24" s="64">
        <v>1.16</v>
      </c>
      <c r="H24" s="341" t="s">
        <v>589</v>
      </c>
      <c r="I24" s="53">
        <v>0.33</v>
      </c>
      <c r="J24" s="339"/>
      <c r="K24" s="339">
        <v>0.33</v>
      </c>
      <c r="L24" s="339"/>
      <c r="M24" s="53"/>
      <c r="N24" s="53"/>
      <c r="O24" s="52" t="s">
        <v>576</v>
      </c>
      <c r="P24" s="122"/>
    </row>
    <row r="25" spans="1:16" ht="25.5">
      <c r="A25" s="51">
        <v>9</v>
      </c>
      <c r="B25" s="342" t="s">
        <v>590</v>
      </c>
      <c r="C25" s="343">
        <v>0.03</v>
      </c>
      <c r="D25" s="64"/>
      <c r="E25" s="64"/>
      <c r="F25" s="64"/>
      <c r="G25" s="64">
        <v>0.03</v>
      </c>
      <c r="H25" s="69" t="s">
        <v>578</v>
      </c>
      <c r="I25" s="53">
        <v>0.01</v>
      </c>
      <c r="J25" s="339"/>
      <c r="K25" s="339"/>
      <c r="L25" s="339"/>
      <c r="M25" s="53">
        <v>0.01</v>
      </c>
      <c r="N25" s="53"/>
      <c r="O25" s="52" t="s">
        <v>576</v>
      </c>
      <c r="P25" s="122"/>
    </row>
    <row r="26" spans="1:16" ht="25.5">
      <c r="A26" s="51">
        <v>10</v>
      </c>
      <c r="B26" s="141" t="s">
        <v>591</v>
      </c>
      <c r="C26" s="343">
        <v>1.5</v>
      </c>
      <c r="D26" s="344">
        <v>0.5</v>
      </c>
      <c r="E26" s="344"/>
      <c r="F26" s="344"/>
      <c r="G26" s="312">
        <v>1</v>
      </c>
      <c r="H26" s="141" t="s">
        <v>592</v>
      </c>
      <c r="I26" s="53">
        <v>0.5</v>
      </c>
      <c r="J26" s="339"/>
      <c r="K26" s="339"/>
      <c r="L26" s="339">
        <v>0.5</v>
      </c>
      <c r="M26" s="53"/>
      <c r="N26" s="53"/>
      <c r="O26" s="52" t="s">
        <v>593</v>
      </c>
      <c r="P26" s="122"/>
    </row>
    <row r="27" spans="1:16" ht="25.5">
      <c r="A27" s="51">
        <v>11</v>
      </c>
      <c r="B27" s="141" t="s">
        <v>594</v>
      </c>
      <c r="C27" s="343">
        <v>1.22</v>
      </c>
      <c r="D27" s="344">
        <v>0.32</v>
      </c>
      <c r="E27" s="344"/>
      <c r="F27" s="344"/>
      <c r="G27" s="312">
        <v>0.9</v>
      </c>
      <c r="H27" s="141" t="s">
        <v>595</v>
      </c>
      <c r="I27" s="53"/>
      <c r="J27" s="339"/>
      <c r="K27" s="339"/>
      <c r="L27" s="339"/>
      <c r="M27" s="53"/>
      <c r="N27" s="53"/>
      <c r="O27" s="52" t="s">
        <v>593</v>
      </c>
      <c r="P27" s="122"/>
    </row>
    <row r="28" spans="1:16" ht="12.75">
      <c r="A28" s="47" t="s">
        <v>113</v>
      </c>
      <c r="B28" s="122" t="s">
        <v>121</v>
      </c>
      <c r="C28" s="49">
        <f aca="true" t="shared" si="3" ref="C28:N28">SUM(C29:C30)</f>
        <v>1.7</v>
      </c>
      <c r="D28" s="49">
        <f t="shared" si="3"/>
        <v>0.5</v>
      </c>
      <c r="E28" s="49">
        <f t="shared" si="3"/>
        <v>0</v>
      </c>
      <c r="F28" s="49">
        <f t="shared" si="3"/>
        <v>0</v>
      </c>
      <c r="G28" s="49">
        <f t="shared" si="3"/>
        <v>1.2</v>
      </c>
      <c r="H28" s="235">
        <f t="shared" si="3"/>
        <v>0</v>
      </c>
      <c r="I28" s="49">
        <f t="shared" si="3"/>
        <v>0.83</v>
      </c>
      <c r="J28" s="49">
        <f t="shared" si="3"/>
        <v>0</v>
      </c>
      <c r="K28" s="49">
        <f t="shared" si="3"/>
        <v>0.83</v>
      </c>
      <c r="L28" s="49">
        <f t="shared" si="3"/>
        <v>0</v>
      </c>
      <c r="M28" s="49">
        <f t="shared" si="3"/>
        <v>0</v>
      </c>
      <c r="N28" s="49">
        <f t="shared" si="3"/>
        <v>0</v>
      </c>
      <c r="O28" s="345"/>
      <c r="P28" s="122"/>
    </row>
    <row r="29" spans="1:16" ht="25.5">
      <c r="A29" s="51">
        <v>1</v>
      </c>
      <c r="B29" s="73" t="s">
        <v>596</v>
      </c>
      <c r="C29" s="53">
        <v>1</v>
      </c>
      <c r="D29" s="53"/>
      <c r="E29" s="53"/>
      <c r="F29" s="53"/>
      <c r="G29" s="53">
        <v>1</v>
      </c>
      <c r="H29" s="52" t="s">
        <v>582</v>
      </c>
      <c r="I29" s="53">
        <v>0.5</v>
      </c>
      <c r="J29" s="53"/>
      <c r="K29" s="53">
        <v>0.5</v>
      </c>
      <c r="L29" s="53"/>
      <c r="M29" s="53"/>
      <c r="N29" s="53"/>
      <c r="O29" s="52" t="s">
        <v>576</v>
      </c>
      <c r="P29" s="122"/>
    </row>
    <row r="30" spans="1:16" ht="25.5">
      <c r="A30" s="51">
        <v>2</v>
      </c>
      <c r="B30" s="73" t="s">
        <v>597</v>
      </c>
      <c r="C30" s="53">
        <v>0.7</v>
      </c>
      <c r="D30" s="53">
        <v>0.5</v>
      </c>
      <c r="E30" s="53"/>
      <c r="F30" s="53"/>
      <c r="G30" s="53">
        <v>0.2</v>
      </c>
      <c r="H30" s="52" t="s">
        <v>571</v>
      </c>
      <c r="I30" s="49">
        <v>0.32999999999999996</v>
      </c>
      <c r="J30" s="53"/>
      <c r="K30" s="53">
        <v>0.32999999999999996</v>
      </c>
      <c r="L30" s="53"/>
      <c r="M30" s="53"/>
      <c r="N30" s="53"/>
      <c r="O30" s="52" t="s">
        <v>576</v>
      </c>
      <c r="P30" s="122"/>
    </row>
    <row r="31" spans="1:16" ht="12.75">
      <c r="A31" s="47" t="s">
        <v>120</v>
      </c>
      <c r="B31" s="122" t="s">
        <v>598</v>
      </c>
      <c r="C31" s="49">
        <f>C32</f>
        <v>0.04</v>
      </c>
      <c r="D31" s="49">
        <f>D32</f>
        <v>0</v>
      </c>
      <c r="E31" s="49">
        <f>E32</f>
        <v>0</v>
      </c>
      <c r="F31" s="49">
        <f>F32</f>
        <v>0</v>
      </c>
      <c r="G31" s="49">
        <f>G32</f>
        <v>0.04</v>
      </c>
      <c r="H31" s="52"/>
      <c r="I31" s="49">
        <f aca="true" t="shared" si="4" ref="I31:N31">I32</f>
        <v>0.02</v>
      </c>
      <c r="J31" s="49">
        <f t="shared" si="4"/>
        <v>0</v>
      </c>
      <c r="K31" s="49">
        <f t="shared" si="4"/>
        <v>0</v>
      </c>
      <c r="L31" s="49">
        <f t="shared" si="4"/>
        <v>0.02</v>
      </c>
      <c r="M31" s="49">
        <f t="shared" si="4"/>
        <v>0</v>
      </c>
      <c r="N31" s="49">
        <f t="shared" si="4"/>
        <v>0</v>
      </c>
      <c r="O31" s="52"/>
      <c r="P31" s="122"/>
    </row>
    <row r="32" spans="1:16" ht="25.5">
      <c r="A32" s="51">
        <v>1</v>
      </c>
      <c r="B32" s="73" t="s">
        <v>599</v>
      </c>
      <c r="C32" s="53">
        <v>0.04</v>
      </c>
      <c r="D32" s="53"/>
      <c r="E32" s="53"/>
      <c r="F32" s="53"/>
      <c r="G32" s="53">
        <v>0.04</v>
      </c>
      <c r="H32" s="52" t="s">
        <v>600</v>
      </c>
      <c r="I32" s="53">
        <v>0.02</v>
      </c>
      <c r="J32" s="53"/>
      <c r="K32" s="53"/>
      <c r="L32" s="53">
        <v>0.02</v>
      </c>
      <c r="M32" s="53"/>
      <c r="N32" s="53"/>
      <c r="O32" s="52" t="s">
        <v>576</v>
      </c>
      <c r="P32" s="122"/>
    </row>
    <row r="33" spans="1:16" ht="12.75">
      <c r="A33" s="47" t="s">
        <v>125</v>
      </c>
      <c r="B33" s="56" t="s">
        <v>562</v>
      </c>
      <c r="C33" s="49">
        <f>C34+C35</f>
        <v>4.3</v>
      </c>
      <c r="D33" s="49">
        <f aca="true" t="shared" si="5" ref="D33:L33">D34+D35</f>
        <v>0</v>
      </c>
      <c r="E33" s="49">
        <f t="shared" si="5"/>
        <v>0</v>
      </c>
      <c r="F33" s="49">
        <f t="shared" si="5"/>
        <v>0</v>
      </c>
      <c r="G33" s="49">
        <f t="shared" si="5"/>
        <v>4.3</v>
      </c>
      <c r="H33" s="235"/>
      <c r="I33" s="49">
        <f t="shared" si="5"/>
        <v>0.6</v>
      </c>
      <c r="J33" s="49">
        <f t="shared" si="5"/>
        <v>0</v>
      </c>
      <c r="K33" s="49">
        <f t="shared" si="5"/>
        <v>0</v>
      </c>
      <c r="L33" s="49">
        <f t="shared" si="5"/>
        <v>0.6</v>
      </c>
      <c r="M33" s="49">
        <f>M34</f>
        <v>0</v>
      </c>
      <c r="N33" s="49">
        <f>N34</f>
        <v>0</v>
      </c>
      <c r="O33" s="52"/>
      <c r="P33" s="122"/>
    </row>
    <row r="34" spans="1:16" ht="25.5">
      <c r="A34" s="51">
        <v>1</v>
      </c>
      <c r="B34" s="73" t="s">
        <v>601</v>
      </c>
      <c r="C34" s="53">
        <v>3.8</v>
      </c>
      <c r="D34" s="53"/>
      <c r="E34" s="53"/>
      <c r="F34" s="53"/>
      <c r="G34" s="53">
        <v>3.8</v>
      </c>
      <c r="H34" s="52" t="s">
        <v>582</v>
      </c>
      <c r="I34" s="53">
        <v>0.57</v>
      </c>
      <c r="J34" s="53"/>
      <c r="K34" s="53"/>
      <c r="L34" s="53">
        <v>0.57</v>
      </c>
      <c r="M34" s="53"/>
      <c r="N34" s="53"/>
      <c r="O34" s="52" t="s">
        <v>576</v>
      </c>
      <c r="P34" s="122"/>
    </row>
    <row r="35" spans="1:16" ht="25.5">
      <c r="A35" s="346">
        <v>2</v>
      </c>
      <c r="B35" s="342" t="s">
        <v>602</v>
      </c>
      <c r="C35" s="64">
        <v>0.5</v>
      </c>
      <c r="D35" s="53"/>
      <c r="E35" s="64"/>
      <c r="F35" s="64"/>
      <c r="G35" s="53">
        <v>0.5</v>
      </c>
      <c r="H35" s="69" t="s">
        <v>587</v>
      </c>
      <c r="I35" s="53">
        <v>0.03</v>
      </c>
      <c r="J35" s="339"/>
      <c r="K35" s="339"/>
      <c r="L35" s="53">
        <v>0.03</v>
      </c>
      <c r="M35" s="339"/>
      <c r="N35" s="339"/>
      <c r="O35" s="52" t="s">
        <v>576</v>
      </c>
      <c r="P35" s="347"/>
    </row>
    <row r="36" spans="1:16" ht="12.75">
      <c r="A36" s="348" t="s">
        <v>130</v>
      </c>
      <c r="B36" s="349" t="s">
        <v>603</v>
      </c>
      <c r="C36" s="123">
        <f>SUM(C37:C42)</f>
        <v>2.7799999999999994</v>
      </c>
      <c r="D36" s="123">
        <f aca="true" t="shared" si="6" ref="D36:N36">SUM(D37:D42)</f>
        <v>1.13</v>
      </c>
      <c r="E36" s="123">
        <f t="shared" si="6"/>
        <v>0</v>
      </c>
      <c r="F36" s="123">
        <f t="shared" si="6"/>
        <v>0</v>
      </c>
      <c r="G36" s="123">
        <f t="shared" si="6"/>
        <v>1.6500000000000001</v>
      </c>
      <c r="H36" s="124">
        <f t="shared" si="6"/>
        <v>0</v>
      </c>
      <c r="I36" s="123">
        <f t="shared" si="6"/>
        <v>1.1</v>
      </c>
      <c r="J36" s="123">
        <f t="shared" si="6"/>
        <v>0</v>
      </c>
      <c r="K36" s="123">
        <f t="shared" si="6"/>
        <v>0</v>
      </c>
      <c r="L36" s="123">
        <f t="shared" si="6"/>
        <v>0</v>
      </c>
      <c r="M36" s="123">
        <f t="shared" si="6"/>
        <v>1.1</v>
      </c>
      <c r="N36" s="123">
        <f t="shared" si="6"/>
        <v>0</v>
      </c>
      <c r="O36" s="52"/>
      <c r="P36" s="350"/>
    </row>
    <row r="37" spans="1:16" ht="25.5">
      <c r="A37" s="351">
        <v>1</v>
      </c>
      <c r="B37" s="341" t="s">
        <v>604</v>
      </c>
      <c r="C37" s="352">
        <v>1.13</v>
      </c>
      <c r="D37" s="64">
        <v>1.13</v>
      </c>
      <c r="E37" s="64"/>
      <c r="F37" s="64"/>
      <c r="G37" s="64"/>
      <c r="H37" s="341" t="s">
        <v>600</v>
      </c>
      <c r="I37" s="353">
        <f>SUM(J37:M37)</f>
        <v>0.56</v>
      </c>
      <c r="J37" s="353"/>
      <c r="K37" s="353"/>
      <c r="L37" s="353"/>
      <c r="M37" s="353">
        <v>0.56</v>
      </c>
      <c r="N37" s="64"/>
      <c r="O37" s="52" t="s">
        <v>576</v>
      </c>
      <c r="P37" s="73"/>
    </row>
    <row r="38" spans="1:16" ht="25.5">
      <c r="A38" s="351">
        <v>2</v>
      </c>
      <c r="B38" s="354" t="s">
        <v>605</v>
      </c>
      <c r="C38" s="352">
        <v>0.5</v>
      </c>
      <c r="D38" s="64"/>
      <c r="E38" s="64"/>
      <c r="F38" s="64"/>
      <c r="G38" s="64">
        <v>0.5</v>
      </c>
      <c r="H38" s="355" t="s">
        <v>578</v>
      </c>
      <c r="I38" s="353">
        <f>SUM(J38:M38)</f>
        <v>0.14</v>
      </c>
      <c r="J38" s="356"/>
      <c r="K38" s="356"/>
      <c r="L38" s="356"/>
      <c r="M38" s="356">
        <v>0.14</v>
      </c>
      <c r="N38" s="339"/>
      <c r="O38" s="52" t="s">
        <v>576</v>
      </c>
      <c r="P38" s="73"/>
    </row>
    <row r="39" spans="1:16" ht="25.5">
      <c r="A39" s="351">
        <v>3</v>
      </c>
      <c r="B39" s="354" t="s">
        <v>606</v>
      </c>
      <c r="C39" s="352">
        <v>0.3</v>
      </c>
      <c r="D39" s="64"/>
      <c r="E39" s="64"/>
      <c r="F39" s="64"/>
      <c r="G39" s="64">
        <v>0.3</v>
      </c>
      <c r="H39" s="355" t="s">
        <v>578</v>
      </c>
      <c r="I39" s="353">
        <f>SUM(J39:M39)</f>
        <v>0.14</v>
      </c>
      <c r="J39" s="356"/>
      <c r="K39" s="356"/>
      <c r="L39" s="356"/>
      <c r="M39" s="356">
        <v>0.14</v>
      </c>
      <c r="N39" s="339"/>
      <c r="O39" s="52" t="s">
        <v>576</v>
      </c>
      <c r="P39" s="73"/>
    </row>
    <row r="40" spans="1:16" ht="25.5">
      <c r="A40" s="351">
        <v>4</v>
      </c>
      <c r="B40" s="354" t="s">
        <v>607</v>
      </c>
      <c r="C40" s="352">
        <v>0.25</v>
      </c>
      <c r="D40" s="64"/>
      <c r="E40" s="64"/>
      <c r="F40" s="64"/>
      <c r="G40" s="64">
        <v>0.25</v>
      </c>
      <c r="H40" s="355" t="s">
        <v>578</v>
      </c>
      <c r="I40" s="353">
        <f>SUM(J40:M40)</f>
        <v>0.1</v>
      </c>
      <c r="J40" s="356"/>
      <c r="K40" s="356"/>
      <c r="L40" s="356"/>
      <c r="M40" s="356">
        <v>0.1</v>
      </c>
      <c r="N40" s="339"/>
      <c r="O40" s="52" t="s">
        <v>576</v>
      </c>
      <c r="P40" s="73"/>
    </row>
    <row r="41" spans="1:16" ht="25.5">
      <c r="A41" s="351">
        <v>5</v>
      </c>
      <c r="B41" s="357" t="s">
        <v>608</v>
      </c>
      <c r="C41" s="352">
        <v>0.3</v>
      </c>
      <c r="D41" s="64"/>
      <c r="E41" s="64"/>
      <c r="F41" s="64"/>
      <c r="G41" s="64">
        <v>0.3</v>
      </c>
      <c r="H41" s="354" t="s">
        <v>582</v>
      </c>
      <c r="I41" s="353">
        <f>SUM(J41:N41)</f>
        <v>0.08</v>
      </c>
      <c r="J41" s="358"/>
      <c r="K41" s="358"/>
      <c r="L41" s="358"/>
      <c r="M41" s="358">
        <v>0.08</v>
      </c>
      <c r="N41" s="339"/>
      <c r="O41" s="52" t="s">
        <v>576</v>
      </c>
      <c r="P41" s="73"/>
    </row>
    <row r="42" spans="1:16" ht="25.5">
      <c r="A42" s="351">
        <v>6</v>
      </c>
      <c r="B42" s="354" t="s">
        <v>609</v>
      </c>
      <c r="C42" s="352">
        <v>0.3</v>
      </c>
      <c r="D42" s="64"/>
      <c r="E42" s="64"/>
      <c r="F42" s="64"/>
      <c r="G42" s="64">
        <v>0.3</v>
      </c>
      <c r="H42" s="355" t="s">
        <v>587</v>
      </c>
      <c r="I42" s="353">
        <f>SUM(J42:N42)</f>
        <v>0.08</v>
      </c>
      <c r="J42" s="356"/>
      <c r="K42" s="356"/>
      <c r="L42" s="356"/>
      <c r="M42" s="356">
        <v>0.08</v>
      </c>
      <c r="N42" s="339"/>
      <c r="O42" s="52" t="s">
        <v>576</v>
      </c>
      <c r="P42" s="73"/>
    </row>
    <row r="43" spans="1:16" ht="12.75">
      <c r="A43" s="359">
        <f>A42+A35+A32+A30+A27</f>
        <v>22</v>
      </c>
      <c r="B43" s="360" t="s">
        <v>610</v>
      </c>
      <c r="C43" s="123">
        <f aca="true" t="shared" si="7" ref="C43:N43">C36+C33+C31+C28+C16</f>
        <v>23.009999999999998</v>
      </c>
      <c r="D43" s="123">
        <f t="shared" si="7"/>
        <v>4.99</v>
      </c>
      <c r="E43" s="123">
        <f t="shared" si="7"/>
        <v>0</v>
      </c>
      <c r="F43" s="123">
        <f t="shared" si="7"/>
        <v>0</v>
      </c>
      <c r="G43" s="123">
        <f t="shared" si="7"/>
        <v>18.02</v>
      </c>
      <c r="H43" s="124">
        <f t="shared" si="7"/>
        <v>0</v>
      </c>
      <c r="I43" s="123">
        <f t="shared" si="7"/>
        <v>8.08</v>
      </c>
      <c r="J43" s="123">
        <f t="shared" si="7"/>
        <v>0</v>
      </c>
      <c r="K43" s="123">
        <f t="shared" si="7"/>
        <v>5.21</v>
      </c>
      <c r="L43" s="123">
        <f t="shared" si="7"/>
        <v>1.7600000000000002</v>
      </c>
      <c r="M43" s="123">
        <f t="shared" si="7"/>
        <v>1.11</v>
      </c>
      <c r="N43" s="123">
        <f t="shared" si="7"/>
        <v>0</v>
      </c>
      <c r="O43" s="235"/>
      <c r="P43" s="347"/>
    </row>
    <row r="44" spans="1:16" ht="12.75">
      <c r="A44" s="47">
        <f>A43+A14</f>
        <v>23</v>
      </c>
      <c r="B44" s="124" t="s">
        <v>611</v>
      </c>
      <c r="C44" s="123">
        <f>C43+C14</f>
        <v>23.459999999999997</v>
      </c>
      <c r="D44" s="123">
        <f aca="true" t="shared" si="8" ref="D44:M44">D43+D14</f>
        <v>5.44</v>
      </c>
      <c r="E44" s="123">
        <f t="shared" si="8"/>
        <v>0</v>
      </c>
      <c r="F44" s="123">
        <f t="shared" si="8"/>
        <v>0</v>
      </c>
      <c r="G44" s="123">
        <f t="shared" si="8"/>
        <v>18.02</v>
      </c>
      <c r="H44" s="246">
        <f t="shared" si="8"/>
        <v>0</v>
      </c>
      <c r="I44" s="123">
        <f t="shared" si="8"/>
        <v>8.68</v>
      </c>
      <c r="J44" s="123">
        <f t="shared" si="8"/>
        <v>0</v>
      </c>
      <c r="K44" s="123">
        <f t="shared" si="8"/>
        <v>5.21</v>
      </c>
      <c r="L44" s="123">
        <f t="shared" si="8"/>
        <v>2.3600000000000003</v>
      </c>
      <c r="M44" s="123">
        <f t="shared" si="8"/>
        <v>1.11</v>
      </c>
      <c r="N44" s="123">
        <f>N36+N33+N31+N28+N16</f>
        <v>0</v>
      </c>
      <c r="O44" s="361"/>
      <c r="P44" s="362"/>
    </row>
    <row r="46" spans="13:16" ht="12.75">
      <c r="M46" s="643" t="s">
        <v>77</v>
      </c>
      <c r="N46" s="643"/>
      <c r="O46" s="643"/>
      <c r="P46" s="643"/>
    </row>
    <row r="47" spans="13:16" ht="12.75">
      <c r="M47" s="643"/>
      <c r="N47" s="643"/>
      <c r="O47" s="643"/>
      <c r="P47" s="643"/>
    </row>
  </sheetData>
  <sheetProtection/>
  <mergeCells count="22">
    <mergeCell ref="J8:N8"/>
    <mergeCell ref="O8:O9"/>
    <mergeCell ref="P8:P9"/>
    <mergeCell ref="A11:P11"/>
    <mergeCell ref="A15:P15"/>
    <mergeCell ref="M46:P47"/>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conditionalFormatting sqref="P43:P44 H35 B35:B44 H37:H41 B30:B32 B21 H24 B25 B23">
    <cfRule type="cellIs" priority="1" dxfId="11" operator="equal" stopIfTrue="1">
      <formula>0</formula>
    </cfRule>
    <cfRule type="cellIs" priority="2" dxfId="12" operator="equal" stopIfTrue="1">
      <formula>0</formula>
    </cfRule>
    <cfRule type="cellIs" priority="3" dxfId="11" operator="equal" stopIfTrue="1">
      <formula>0</formula>
    </cfRule>
  </conditionalFormatting>
  <printOptions horizontalCentered="1"/>
  <pageMargins left="0.29" right="0.27" top="0.67" bottom="0.47"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16.xml><?xml version="1.0" encoding="utf-8"?>
<worksheet xmlns="http://schemas.openxmlformats.org/spreadsheetml/2006/main" xmlns:r="http://schemas.openxmlformats.org/officeDocument/2006/relationships">
  <sheetPr>
    <tabColor rgb="FFFF0000"/>
  </sheetPr>
  <dimension ref="A1:P135"/>
  <sheetViews>
    <sheetView showZeros="0" tabSelected="1" zoomScalePageLayoutView="0" workbookViewId="0" topLeftCell="A1">
      <pane ySplit="9" topLeftCell="A10" activePane="bottomLeft" state="frozen"/>
      <selection pane="topLeft" activeCell="A1" sqref="A1"/>
      <selection pane="bottomLeft" activeCell="S9" sqref="S9"/>
    </sheetView>
  </sheetViews>
  <sheetFormatPr defaultColWidth="9.00390625" defaultRowHeight="15.75"/>
  <cols>
    <col min="1" max="1" width="4.25390625" style="38" customWidth="1"/>
    <col min="2" max="2" width="21.25390625" style="37" customWidth="1"/>
    <col min="3" max="3" width="6.75390625" style="38" customWidth="1"/>
    <col min="4" max="5" width="5.25390625" style="38" customWidth="1"/>
    <col min="6" max="6" width="5.00390625" style="38" customWidth="1"/>
    <col min="7" max="7" width="6.25390625" style="38" customWidth="1"/>
    <col min="8" max="8" width="12.25390625" style="38" customWidth="1"/>
    <col min="9" max="9" width="8.75390625" style="38" customWidth="1"/>
    <col min="10" max="10" width="5.00390625" style="38" customWidth="1"/>
    <col min="11" max="11" width="4.75390625" style="38" customWidth="1"/>
    <col min="12" max="12" width="6.50390625" style="38" customWidth="1"/>
    <col min="13" max="14" width="6.75390625" style="38" customWidth="1"/>
    <col min="15" max="15" width="19.25390625" style="37" customWidth="1"/>
    <col min="16" max="16" width="6.75390625" style="38" customWidth="1"/>
    <col min="17" max="16384" width="9.00390625" style="38" customWidth="1"/>
  </cols>
  <sheetData>
    <row r="1" spans="1:16" s="269" customFormat="1" ht="15.75">
      <c r="A1" s="503" t="s">
        <v>76</v>
      </c>
      <c r="B1" s="503"/>
      <c r="C1" s="503"/>
      <c r="D1" s="503"/>
      <c r="E1" s="503"/>
      <c r="F1" s="504" t="s">
        <v>23</v>
      </c>
      <c r="G1" s="504"/>
      <c r="H1" s="504"/>
      <c r="I1" s="504"/>
      <c r="J1" s="504"/>
      <c r="K1" s="504"/>
      <c r="L1" s="504"/>
      <c r="M1" s="504"/>
      <c r="N1" s="504"/>
      <c r="O1" s="504"/>
      <c r="P1" s="504"/>
    </row>
    <row r="2" spans="1:16" s="269" customFormat="1" ht="15.75">
      <c r="A2" s="504" t="s">
        <v>75</v>
      </c>
      <c r="B2" s="504"/>
      <c r="C2" s="504"/>
      <c r="D2" s="504"/>
      <c r="E2" s="504"/>
      <c r="F2" s="544" t="s">
        <v>24</v>
      </c>
      <c r="G2" s="504"/>
      <c r="H2" s="504"/>
      <c r="I2" s="504"/>
      <c r="J2" s="504"/>
      <c r="K2" s="504"/>
      <c r="L2" s="504"/>
      <c r="M2" s="504"/>
      <c r="N2" s="504"/>
      <c r="O2" s="504"/>
      <c r="P2" s="504"/>
    </row>
    <row r="3" spans="1:16" s="269" customFormat="1" ht="15.75">
      <c r="A3" s="505"/>
      <c r="B3" s="505"/>
      <c r="C3" s="505"/>
      <c r="D3" s="505"/>
      <c r="E3" s="505"/>
      <c r="F3" s="505"/>
      <c r="G3" s="505"/>
      <c r="H3" s="505"/>
      <c r="I3" s="505"/>
      <c r="J3" s="505"/>
      <c r="K3" s="505"/>
      <c r="L3" s="505"/>
      <c r="M3" s="505"/>
      <c r="N3" s="505"/>
      <c r="O3" s="505"/>
      <c r="P3" s="505"/>
    </row>
    <row r="4" spans="1:16" s="8" customFormat="1" ht="15.75">
      <c r="A4" s="506" t="s">
        <v>81</v>
      </c>
      <c r="B4" s="506"/>
      <c r="C4" s="506"/>
      <c r="D4" s="506"/>
      <c r="E4" s="506"/>
      <c r="F4" s="506"/>
      <c r="G4" s="506"/>
      <c r="H4" s="506"/>
      <c r="I4" s="506"/>
      <c r="J4" s="506"/>
      <c r="K4" s="506"/>
      <c r="L4" s="506"/>
      <c r="M4" s="506"/>
      <c r="N4" s="506"/>
      <c r="O4" s="506"/>
      <c r="P4" s="506"/>
    </row>
    <row r="5" spans="1:16" s="8" customFormat="1" ht="15.75">
      <c r="A5" s="529" t="s">
        <v>82</v>
      </c>
      <c r="B5" s="529"/>
      <c r="C5" s="529"/>
      <c r="D5" s="529"/>
      <c r="E5" s="529"/>
      <c r="F5" s="529"/>
      <c r="G5" s="529"/>
      <c r="H5" s="529"/>
      <c r="I5" s="529"/>
      <c r="J5" s="529"/>
      <c r="K5" s="529"/>
      <c r="L5" s="529"/>
      <c r="M5" s="529"/>
      <c r="N5" s="529"/>
      <c r="O5" s="529"/>
      <c r="P5" s="529"/>
    </row>
    <row r="6" spans="1:16" s="8"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69" customFormat="1" ht="12.75" customHeight="1">
      <c r="A7" s="644"/>
      <c r="B7" s="644"/>
      <c r="C7" s="644"/>
      <c r="D7" s="644"/>
      <c r="E7" s="644"/>
      <c r="F7" s="644"/>
      <c r="G7" s="644"/>
      <c r="H7" s="644"/>
      <c r="I7" s="644"/>
      <c r="J7" s="644"/>
      <c r="K7" s="644"/>
      <c r="L7" s="644"/>
      <c r="M7" s="644"/>
      <c r="N7" s="644"/>
      <c r="O7" s="644"/>
      <c r="P7" s="644"/>
    </row>
    <row r="8" spans="1:16" s="270" customFormat="1" ht="19.5" customHeight="1">
      <c r="A8" s="531" t="s">
        <v>20</v>
      </c>
      <c r="B8" s="533" t="s">
        <v>83</v>
      </c>
      <c r="C8" s="533" t="s">
        <v>84</v>
      </c>
      <c r="D8" s="535" t="s">
        <v>85</v>
      </c>
      <c r="E8" s="536"/>
      <c r="F8" s="536"/>
      <c r="G8" s="537"/>
      <c r="H8" s="533" t="s">
        <v>86</v>
      </c>
      <c r="I8" s="533" t="s">
        <v>16</v>
      </c>
      <c r="J8" s="535" t="s">
        <v>15</v>
      </c>
      <c r="K8" s="536"/>
      <c r="L8" s="536"/>
      <c r="M8" s="536"/>
      <c r="N8" s="537"/>
      <c r="O8" s="533" t="s">
        <v>87</v>
      </c>
      <c r="P8" s="533" t="s">
        <v>14</v>
      </c>
    </row>
    <row r="9" spans="1:16" s="271" customFormat="1" ht="73.5" customHeight="1">
      <c r="A9" s="532"/>
      <c r="B9" s="534"/>
      <c r="C9" s="534"/>
      <c r="D9" s="46" t="s">
        <v>13</v>
      </c>
      <c r="E9" s="46" t="s">
        <v>12</v>
      </c>
      <c r="F9" s="46" t="s">
        <v>88</v>
      </c>
      <c r="G9" s="46" t="s">
        <v>22</v>
      </c>
      <c r="H9" s="534"/>
      <c r="I9" s="534"/>
      <c r="J9" s="46" t="s">
        <v>10</v>
      </c>
      <c r="K9" s="46" t="s">
        <v>9</v>
      </c>
      <c r="L9" s="46" t="s">
        <v>89</v>
      </c>
      <c r="M9" s="46" t="s">
        <v>90</v>
      </c>
      <c r="N9" s="46" t="s">
        <v>6</v>
      </c>
      <c r="O9" s="534"/>
      <c r="P9" s="534"/>
    </row>
    <row r="10" spans="1:16" s="304" customFormat="1" ht="19.5" customHeight="1">
      <c r="A10" s="303">
        <v>-1</v>
      </c>
      <c r="B10" s="303">
        <v>-2</v>
      </c>
      <c r="C10" s="303" t="s">
        <v>91</v>
      </c>
      <c r="D10" s="303">
        <v>-4</v>
      </c>
      <c r="E10" s="303">
        <v>-5</v>
      </c>
      <c r="F10" s="303">
        <v>-6</v>
      </c>
      <c r="G10" s="303">
        <v>-7</v>
      </c>
      <c r="H10" s="303"/>
      <c r="I10" s="303" t="s">
        <v>92</v>
      </c>
      <c r="J10" s="303">
        <v>-10</v>
      </c>
      <c r="K10" s="303">
        <v>-11</v>
      </c>
      <c r="L10" s="303">
        <v>-12</v>
      </c>
      <c r="M10" s="303">
        <v>-13</v>
      </c>
      <c r="N10" s="303">
        <v>-14</v>
      </c>
      <c r="O10" s="303">
        <v>-15</v>
      </c>
      <c r="P10" s="303">
        <v>-16</v>
      </c>
    </row>
    <row r="11" spans="1:16" ht="12.75" customHeight="1">
      <c r="A11" s="640" t="s">
        <v>93</v>
      </c>
      <c r="B11" s="641"/>
      <c r="C11" s="641"/>
      <c r="D11" s="641"/>
      <c r="E11" s="641"/>
      <c r="F11" s="641"/>
      <c r="G11" s="641"/>
      <c r="H11" s="641"/>
      <c r="I11" s="641"/>
      <c r="J11" s="641"/>
      <c r="K11" s="641"/>
      <c r="L11" s="641"/>
      <c r="M11" s="641"/>
      <c r="N11" s="641"/>
      <c r="O11" s="641"/>
      <c r="P11" s="642"/>
    </row>
    <row r="12" spans="1:16" ht="12.75">
      <c r="A12" s="305" t="s">
        <v>94</v>
      </c>
      <c r="B12" s="306" t="s">
        <v>95</v>
      </c>
      <c r="C12" s="307">
        <f>SUM(C13:C19)</f>
        <v>7.46</v>
      </c>
      <c r="D12" s="307">
        <f>SUM(D13:D19)</f>
        <v>6.26</v>
      </c>
      <c r="E12" s="307">
        <f>SUM(E13:E19)</f>
        <v>0</v>
      </c>
      <c r="F12" s="307">
        <f>SUM(F13:F19)</f>
        <v>0</v>
      </c>
      <c r="G12" s="307">
        <f>SUM(G13:G19)</f>
        <v>1.2</v>
      </c>
      <c r="H12" s="308"/>
      <c r="I12" s="307">
        <f aca="true" t="shared" si="0" ref="I12:N12">SUM(I13:I19)</f>
        <v>7.199999999999999</v>
      </c>
      <c r="J12" s="307">
        <f t="shared" si="0"/>
        <v>0</v>
      </c>
      <c r="K12" s="307">
        <f t="shared" si="0"/>
        <v>0</v>
      </c>
      <c r="L12" s="307">
        <f t="shared" si="0"/>
        <v>0</v>
      </c>
      <c r="M12" s="307">
        <f t="shared" si="0"/>
        <v>7.199999999999999</v>
      </c>
      <c r="N12" s="307">
        <f t="shared" si="0"/>
        <v>0</v>
      </c>
      <c r="O12" s="156"/>
      <c r="P12" s="309"/>
    </row>
    <row r="13" spans="1:16" ht="84.75" customHeight="1">
      <c r="A13" s="310">
        <v>1</v>
      </c>
      <c r="B13" s="154" t="s">
        <v>96</v>
      </c>
      <c r="C13" s="311">
        <v>0.7</v>
      </c>
      <c r="D13" s="312">
        <v>0.4</v>
      </c>
      <c r="E13" s="312"/>
      <c r="F13" s="312"/>
      <c r="G13" s="312">
        <v>0.3</v>
      </c>
      <c r="H13" s="141" t="s">
        <v>97</v>
      </c>
      <c r="I13" s="53">
        <v>0.8</v>
      </c>
      <c r="J13" s="285"/>
      <c r="K13" s="285"/>
      <c r="L13" s="285"/>
      <c r="M13" s="53">
        <v>0.8</v>
      </c>
      <c r="N13" s="285"/>
      <c r="O13" s="313" t="s">
        <v>98</v>
      </c>
      <c r="P13" s="309"/>
    </row>
    <row r="14" spans="1:16" ht="88.5" customHeight="1">
      <c r="A14" s="310">
        <v>2</v>
      </c>
      <c r="B14" s="154" t="s">
        <v>99</v>
      </c>
      <c r="C14" s="311">
        <v>0.2</v>
      </c>
      <c r="D14" s="312">
        <v>0.2</v>
      </c>
      <c r="E14" s="312"/>
      <c r="F14" s="312"/>
      <c r="G14" s="312"/>
      <c r="H14" s="141" t="s">
        <v>100</v>
      </c>
      <c r="I14" s="53">
        <v>0.2</v>
      </c>
      <c r="J14" s="285"/>
      <c r="K14" s="285"/>
      <c r="L14" s="285"/>
      <c r="M14" s="53">
        <v>0.2</v>
      </c>
      <c r="N14" s="285"/>
      <c r="O14" s="313" t="s">
        <v>98</v>
      </c>
      <c r="P14" s="309"/>
    </row>
    <row r="15" spans="1:16" ht="87.75" customHeight="1">
      <c r="A15" s="310">
        <v>3</v>
      </c>
      <c r="B15" s="154" t="s">
        <v>101</v>
      </c>
      <c r="C15" s="311">
        <v>0.06</v>
      </c>
      <c r="D15" s="312">
        <v>0.06</v>
      </c>
      <c r="E15" s="312"/>
      <c r="F15" s="312"/>
      <c r="G15" s="312"/>
      <c r="H15" s="141" t="s">
        <v>100</v>
      </c>
      <c r="I15" s="53">
        <v>0.1</v>
      </c>
      <c r="J15" s="285"/>
      <c r="K15" s="285"/>
      <c r="L15" s="285"/>
      <c r="M15" s="53">
        <v>0.1</v>
      </c>
      <c r="N15" s="285"/>
      <c r="O15" s="313" t="s">
        <v>98</v>
      </c>
      <c r="P15" s="309"/>
    </row>
    <row r="16" spans="1:16" ht="60" customHeight="1">
      <c r="A16" s="310">
        <v>4</v>
      </c>
      <c r="B16" s="154" t="s">
        <v>102</v>
      </c>
      <c r="C16" s="311">
        <v>5</v>
      </c>
      <c r="D16" s="312">
        <v>5</v>
      </c>
      <c r="E16" s="312"/>
      <c r="F16" s="312"/>
      <c r="G16" s="312"/>
      <c r="H16" s="141" t="s">
        <v>103</v>
      </c>
      <c r="I16" s="53">
        <v>4.5</v>
      </c>
      <c r="J16" s="285"/>
      <c r="K16" s="285"/>
      <c r="L16" s="285"/>
      <c r="M16" s="53">
        <v>4.5</v>
      </c>
      <c r="N16" s="285"/>
      <c r="O16" s="313" t="s">
        <v>104</v>
      </c>
      <c r="P16" s="314"/>
    </row>
    <row r="17" spans="1:16" ht="47.25" customHeight="1">
      <c r="A17" s="310">
        <v>5</v>
      </c>
      <c r="B17" s="154" t="s">
        <v>105</v>
      </c>
      <c r="C17" s="311">
        <v>0.4</v>
      </c>
      <c r="D17" s="311"/>
      <c r="E17" s="311"/>
      <c r="F17" s="311"/>
      <c r="G17" s="311">
        <v>0.4</v>
      </c>
      <c r="H17" s="141" t="s">
        <v>106</v>
      </c>
      <c r="I17" s="53">
        <v>0.4</v>
      </c>
      <c r="J17" s="49"/>
      <c r="K17" s="49"/>
      <c r="L17" s="49"/>
      <c r="M17" s="53">
        <v>0.4</v>
      </c>
      <c r="N17" s="315"/>
      <c r="O17" s="313" t="s">
        <v>107</v>
      </c>
      <c r="P17" s="314"/>
    </row>
    <row r="18" spans="1:16" ht="136.5" customHeight="1">
      <c r="A18" s="310">
        <v>6</v>
      </c>
      <c r="B18" s="187" t="s">
        <v>109</v>
      </c>
      <c r="C18" s="311">
        <f>(D18)</f>
        <v>0.6</v>
      </c>
      <c r="D18" s="311">
        <v>0.6</v>
      </c>
      <c r="E18" s="311"/>
      <c r="F18" s="311"/>
      <c r="G18" s="311"/>
      <c r="H18" s="141" t="s">
        <v>108</v>
      </c>
      <c r="I18" s="285">
        <v>0.6</v>
      </c>
      <c r="J18" s="285"/>
      <c r="K18" s="285"/>
      <c r="L18" s="285"/>
      <c r="M18" s="285">
        <v>0.6</v>
      </c>
      <c r="N18" s="285"/>
      <c r="O18" s="313" t="s">
        <v>110</v>
      </c>
      <c r="P18" s="314"/>
    </row>
    <row r="19" spans="1:16" ht="87" customHeight="1">
      <c r="A19" s="310">
        <v>7</v>
      </c>
      <c r="B19" s="154" t="s">
        <v>111</v>
      </c>
      <c r="C19" s="311">
        <v>0.5</v>
      </c>
      <c r="D19" s="312"/>
      <c r="E19" s="312"/>
      <c r="F19" s="312"/>
      <c r="G19" s="312">
        <v>0.5</v>
      </c>
      <c r="H19" s="316" t="s">
        <v>112</v>
      </c>
      <c r="I19" s="53">
        <v>0.6</v>
      </c>
      <c r="J19" s="285"/>
      <c r="K19" s="285"/>
      <c r="L19" s="285"/>
      <c r="M19" s="53">
        <v>0.6</v>
      </c>
      <c r="N19" s="285"/>
      <c r="O19" s="313" t="s">
        <v>1757</v>
      </c>
      <c r="P19" s="314"/>
    </row>
    <row r="20" spans="1:16" ht="12.75">
      <c r="A20" s="305" t="s">
        <v>113</v>
      </c>
      <c r="B20" s="306" t="s">
        <v>114</v>
      </c>
      <c r="C20" s="307">
        <f>SUM(C21:C22)</f>
        <v>5.3</v>
      </c>
      <c r="D20" s="307">
        <f>SUM(D21:D22)</f>
        <v>4.3</v>
      </c>
      <c r="E20" s="307">
        <f>SUM(E21:E22)</f>
        <v>0</v>
      </c>
      <c r="F20" s="307">
        <f>SUM(F21:F22)</f>
        <v>0</v>
      </c>
      <c r="G20" s="307">
        <f>SUM(G21:G22)</f>
        <v>1</v>
      </c>
      <c r="H20" s="308"/>
      <c r="I20" s="307">
        <f aca="true" t="shared" si="1" ref="I20:N20">SUM(I21:I22)</f>
        <v>4.5</v>
      </c>
      <c r="J20" s="307">
        <f t="shared" si="1"/>
        <v>0</v>
      </c>
      <c r="K20" s="307">
        <f t="shared" si="1"/>
        <v>0</v>
      </c>
      <c r="L20" s="307">
        <f t="shared" si="1"/>
        <v>4.5</v>
      </c>
      <c r="M20" s="307">
        <f t="shared" si="1"/>
        <v>0</v>
      </c>
      <c r="N20" s="307">
        <f t="shared" si="1"/>
        <v>0</v>
      </c>
      <c r="O20" s="313"/>
      <c r="P20" s="314"/>
    </row>
    <row r="21" spans="1:16" ht="85.5" customHeight="1">
      <c r="A21" s="310">
        <v>1</v>
      </c>
      <c r="B21" s="154" t="s">
        <v>115</v>
      </c>
      <c r="C21" s="311">
        <f>(D21)</f>
        <v>4</v>
      </c>
      <c r="D21" s="312">
        <v>4</v>
      </c>
      <c r="E21" s="312"/>
      <c r="F21" s="312"/>
      <c r="G21" s="312"/>
      <c r="H21" s="141" t="s">
        <v>116</v>
      </c>
      <c r="I21" s="285">
        <v>3.5</v>
      </c>
      <c r="J21" s="285"/>
      <c r="K21" s="285"/>
      <c r="L21" s="285">
        <v>3.5</v>
      </c>
      <c r="M21" s="285"/>
      <c r="N21" s="285"/>
      <c r="O21" s="313" t="s">
        <v>117</v>
      </c>
      <c r="P21" s="314"/>
    </row>
    <row r="22" spans="1:16" ht="52.5" customHeight="1">
      <c r="A22" s="310">
        <v>2</v>
      </c>
      <c r="B22" s="69" t="s">
        <v>118</v>
      </c>
      <c r="C22" s="311">
        <v>1.3</v>
      </c>
      <c r="D22" s="311">
        <v>0.3</v>
      </c>
      <c r="E22" s="312"/>
      <c r="F22" s="312"/>
      <c r="G22" s="312">
        <v>1</v>
      </c>
      <c r="H22" s="69" t="s">
        <v>100</v>
      </c>
      <c r="I22" s="53">
        <v>1</v>
      </c>
      <c r="J22" s="285"/>
      <c r="K22" s="285"/>
      <c r="L22" s="53">
        <v>1</v>
      </c>
      <c r="M22" s="53"/>
      <c r="N22" s="285"/>
      <c r="O22" s="313" t="s">
        <v>119</v>
      </c>
      <c r="P22" s="314"/>
    </row>
    <row r="23" spans="1:16" ht="12.75">
      <c r="A23" s="305" t="s">
        <v>120</v>
      </c>
      <c r="B23" s="306" t="s">
        <v>121</v>
      </c>
      <c r="C23" s="307">
        <f>C24</f>
        <v>1</v>
      </c>
      <c r="D23" s="307">
        <f aca="true" t="shared" si="2" ref="D23:N23">D24</f>
        <v>0.5</v>
      </c>
      <c r="E23" s="307">
        <f t="shared" si="2"/>
        <v>0</v>
      </c>
      <c r="F23" s="307">
        <f t="shared" si="2"/>
        <v>0</v>
      </c>
      <c r="G23" s="307">
        <f t="shared" si="2"/>
        <v>0.5</v>
      </c>
      <c r="H23" s="317"/>
      <c r="I23" s="307">
        <f t="shared" si="2"/>
        <v>1</v>
      </c>
      <c r="J23" s="307">
        <f t="shared" si="2"/>
        <v>0</v>
      </c>
      <c r="K23" s="307">
        <f t="shared" si="2"/>
        <v>0</v>
      </c>
      <c r="L23" s="307">
        <f t="shared" si="2"/>
        <v>1</v>
      </c>
      <c r="M23" s="307">
        <f t="shared" si="2"/>
        <v>0</v>
      </c>
      <c r="N23" s="307">
        <f t="shared" si="2"/>
        <v>0</v>
      </c>
      <c r="O23" s="313"/>
      <c r="P23" s="314"/>
    </row>
    <row r="24" spans="1:16" ht="101.25" customHeight="1">
      <c r="A24" s="310">
        <v>1</v>
      </c>
      <c r="B24" s="154" t="s">
        <v>122</v>
      </c>
      <c r="C24" s="311">
        <v>1</v>
      </c>
      <c r="D24" s="312">
        <v>0.5</v>
      </c>
      <c r="E24" s="312"/>
      <c r="F24" s="312"/>
      <c r="G24" s="312">
        <v>0.5</v>
      </c>
      <c r="H24" s="141" t="s">
        <v>123</v>
      </c>
      <c r="I24" s="285">
        <v>1</v>
      </c>
      <c r="J24" s="285"/>
      <c r="K24" s="285"/>
      <c r="L24" s="285">
        <v>1</v>
      </c>
      <c r="M24" s="285"/>
      <c r="N24" s="285"/>
      <c r="O24" s="313" t="s">
        <v>124</v>
      </c>
      <c r="P24" s="314"/>
    </row>
    <row r="25" spans="1:16" ht="12.75">
      <c r="A25" s="305" t="s">
        <v>125</v>
      </c>
      <c r="B25" s="306" t="s">
        <v>126</v>
      </c>
      <c r="C25" s="307">
        <f>C26</f>
        <v>0.13</v>
      </c>
      <c r="D25" s="307">
        <f aca="true" t="shared" si="3" ref="D25:N25">D26</f>
        <v>0</v>
      </c>
      <c r="E25" s="307">
        <f t="shared" si="3"/>
        <v>0</v>
      </c>
      <c r="F25" s="307">
        <f t="shared" si="3"/>
        <v>0</v>
      </c>
      <c r="G25" s="307">
        <f t="shared" si="3"/>
        <v>0.13</v>
      </c>
      <c r="H25" s="317"/>
      <c r="I25" s="307">
        <f t="shared" si="3"/>
        <v>0.1</v>
      </c>
      <c r="J25" s="307">
        <f t="shared" si="3"/>
        <v>0</v>
      </c>
      <c r="K25" s="307">
        <f t="shared" si="3"/>
        <v>0</v>
      </c>
      <c r="L25" s="307">
        <f t="shared" si="3"/>
        <v>0</v>
      </c>
      <c r="M25" s="307">
        <f t="shared" si="3"/>
        <v>0.1</v>
      </c>
      <c r="N25" s="307">
        <f t="shared" si="3"/>
        <v>0</v>
      </c>
      <c r="O25" s="313"/>
      <c r="P25" s="314"/>
    </row>
    <row r="26" spans="1:16" ht="48" customHeight="1">
      <c r="A26" s="310">
        <v>1</v>
      </c>
      <c r="B26" s="154" t="s">
        <v>127</v>
      </c>
      <c r="C26" s="311">
        <v>0.13</v>
      </c>
      <c r="D26" s="312"/>
      <c r="E26" s="312"/>
      <c r="F26" s="312"/>
      <c r="G26" s="312">
        <v>0.13</v>
      </c>
      <c r="H26" s="141" t="s">
        <v>128</v>
      </c>
      <c r="I26" s="53">
        <v>0.1</v>
      </c>
      <c r="J26" s="285"/>
      <c r="K26" s="285"/>
      <c r="L26" s="285"/>
      <c r="M26" s="53">
        <v>0.1</v>
      </c>
      <c r="N26" s="285"/>
      <c r="O26" s="313" t="s">
        <v>129</v>
      </c>
      <c r="P26" s="314"/>
    </row>
    <row r="27" spans="1:16" ht="12.75">
      <c r="A27" s="305" t="s">
        <v>130</v>
      </c>
      <c r="B27" s="306" t="s">
        <v>131</v>
      </c>
      <c r="C27" s="307">
        <f>C28</f>
        <v>0.54</v>
      </c>
      <c r="D27" s="307">
        <f aca="true" t="shared" si="4" ref="D27:N27">D28</f>
        <v>0</v>
      </c>
      <c r="E27" s="307">
        <f t="shared" si="4"/>
        <v>0</v>
      </c>
      <c r="F27" s="307">
        <f t="shared" si="4"/>
        <v>0</v>
      </c>
      <c r="G27" s="307">
        <f t="shared" si="4"/>
        <v>0.54</v>
      </c>
      <c r="H27" s="317"/>
      <c r="I27" s="307">
        <f t="shared" si="4"/>
        <v>0.35</v>
      </c>
      <c r="J27" s="307">
        <f t="shared" si="4"/>
        <v>0</v>
      </c>
      <c r="K27" s="307">
        <f t="shared" si="4"/>
        <v>0</v>
      </c>
      <c r="L27" s="307">
        <f t="shared" si="4"/>
        <v>0</v>
      </c>
      <c r="M27" s="307">
        <f t="shared" si="4"/>
        <v>0.35</v>
      </c>
      <c r="N27" s="307">
        <f t="shared" si="4"/>
        <v>0</v>
      </c>
      <c r="O27" s="313"/>
      <c r="P27" s="314"/>
    </row>
    <row r="28" spans="1:16" ht="127.5" customHeight="1">
      <c r="A28" s="318">
        <v>1</v>
      </c>
      <c r="B28" s="319" t="s">
        <v>132</v>
      </c>
      <c r="C28" s="320">
        <v>0.54</v>
      </c>
      <c r="D28" s="321"/>
      <c r="E28" s="321"/>
      <c r="F28" s="321"/>
      <c r="G28" s="321">
        <v>0.54</v>
      </c>
      <c r="H28" s="322" t="s">
        <v>133</v>
      </c>
      <c r="I28" s="323">
        <v>0.35</v>
      </c>
      <c r="J28" s="324"/>
      <c r="K28" s="324"/>
      <c r="L28" s="324"/>
      <c r="M28" s="325">
        <v>0.35</v>
      </c>
      <c r="N28" s="324"/>
      <c r="O28" s="326" t="s">
        <v>134</v>
      </c>
      <c r="P28" s="327"/>
    </row>
    <row r="29" spans="1:16" ht="12.75">
      <c r="A29" s="305">
        <f>A28+A26+A24+A22+A19</f>
        <v>12</v>
      </c>
      <c r="B29" s="328" t="s">
        <v>135</v>
      </c>
      <c r="C29" s="307">
        <f>SUM(C27,C25,C23,C20,C12)</f>
        <v>14.43</v>
      </c>
      <c r="D29" s="307">
        <f>SUM(D27,D25,D23,D20,D12)</f>
        <v>11.059999999999999</v>
      </c>
      <c r="E29" s="307">
        <f>SUM(E27,E25,E23,E20,E12)</f>
        <v>0</v>
      </c>
      <c r="F29" s="307">
        <f>SUM(F27,F25,F23,F20,F12)</f>
        <v>0</v>
      </c>
      <c r="G29" s="307">
        <f>SUM(G27,G25,G23,G20,G12)</f>
        <v>3.37</v>
      </c>
      <c r="H29" s="317"/>
      <c r="I29" s="307">
        <f aca="true" t="shared" si="5" ref="I29:N29">SUM(I27,I25,I23,I20,I12)</f>
        <v>13.149999999999999</v>
      </c>
      <c r="J29" s="307">
        <f t="shared" si="5"/>
        <v>0</v>
      </c>
      <c r="K29" s="307">
        <f t="shared" si="5"/>
        <v>0</v>
      </c>
      <c r="L29" s="307">
        <f t="shared" si="5"/>
        <v>5.5</v>
      </c>
      <c r="M29" s="307">
        <f t="shared" si="5"/>
        <v>7.6499999999999995</v>
      </c>
      <c r="N29" s="307">
        <f t="shared" si="5"/>
        <v>0</v>
      </c>
      <c r="O29" s="313"/>
      <c r="P29" s="329"/>
    </row>
    <row r="30" spans="1:16" ht="33.75" customHeight="1">
      <c r="A30" s="645" t="s">
        <v>826</v>
      </c>
      <c r="B30" s="646"/>
      <c r="C30" s="646"/>
      <c r="D30" s="646"/>
      <c r="E30" s="646"/>
      <c r="F30" s="646"/>
      <c r="G30" s="646"/>
      <c r="H30" s="646"/>
      <c r="I30" s="646"/>
      <c r="J30" s="646"/>
      <c r="K30" s="646"/>
      <c r="L30" s="646"/>
      <c r="M30" s="646"/>
      <c r="N30" s="646"/>
      <c r="O30" s="646"/>
      <c r="P30" s="647"/>
    </row>
    <row r="31" spans="1:16" ht="12.75">
      <c r="A31" s="305" t="s">
        <v>94</v>
      </c>
      <c r="B31" s="306" t="s">
        <v>136</v>
      </c>
      <c r="C31" s="307">
        <f>SUM(C32:C33)</f>
        <v>31</v>
      </c>
      <c r="D31" s="307">
        <f aca="true" t="shared" si="6" ref="D31:N31">SUM(D32:D33)</f>
        <v>0</v>
      </c>
      <c r="E31" s="307">
        <f t="shared" si="6"/>
        <v>0</v>
      </c>
      <c r="F31" s="307">
        <f t="shared" si="6"/>
        <v>0</v>
      </c>
      <c r="G31" s="307">
        <f t="shared" si="6"/>
        <v>31</v>
      </c>
      <c r="H31" s="308"/>
      <c r="I31" s="307">
        <f t="shared" si="6"/>
        <v>20.09</v>
      </c>
      <c r="J31" s="307">
        <f t="shared" si="6"/>
        <v>0</v>
      </c>
      <c r="K31" s="307">
        <f t="shared" si="6"/>
        <v>0</v>
      </c>
      <c r="L31" s="307">
        <f t="shared" si="6"/>
        <v>20.09</v>
      </c>
      <c r="M31" s="307">
        <f t="shared" si="6"/>
        <v>0</v>
      </c>
      <c r="N31" s="307">
        <f t="shared" si="6"/>
        <v>0</v>
      </c>
      <c r="O31" s="330"/>
      <c r="P31" s="309"/>
    </row>
    <row r="32" spans="1:16" ht="25.5">
      <c r="A32" s="310">
        <v>1</v>
      </c>
      <c r="B32" s="154" t="s">
        <v>137</v>
      </c>
      <c r="C32" s="311">
        <v>26.2</v>
      </c>
      <c r="D32" s="312"/>
      <c r="E32" s="312"/>
      <c r="F32" s="312"/>
      <c r="G32" s="311">
        <v>26.2</v>
      </c>
      <c r="H32" s="141" t="s">
        <v>138</v>
      </c>
      <c r="I32" s="285">
        <v>20.09</v>
      </c>
      <c r="J32" s="285"/>
      <c r="K32" s="285"/>
      <c r="L32" s="285">
        <v>20.09</v>
      </c>
      <c r="M32" s="53"/>
      <c r="N32" s="285"/>
      <c r="O32" s="156" t="s">
        <v>139</v>
      </c>
      <c r="P32" s="309"/>
    </row>
    <row r="33" spans="1:16" ht="25.5">
      <c r="A33" s="310">
        <v>2</v>
      </c>
      <c r="B33" s="154" t="s">
        <v>140</v>
      </c>
      <c r="C33" s="311">
        <v>4.8</v>
      </c>
      <c r="D33" s="312"/>
      <c r="E33" s="312"/>
      <c r="F33" s="312"/>
      <c r="G33" s="312">
        <v>4.8</v>
      </c>
      <c r="H33" s="141" t="s">
        <v>138</v>
      </c>
      <c r="I33" s="53"/>
      <c r="J33" s="285"/>
      <c r="K33" s="285"/>
      <c r="L33" s="285"/>
      <c r="M33" s="53"/>
      <c r="N33" s="285"/>
      <c r="O33" s="156" t="s">
        <v>139</v>
      </c>
      <c r="P33" s="309"/>
    </row>
    <row r="34" spans="1:16" ht="12.75">
      <c r="A34" s="305" t="s">
        <v>113</v>
      </c>
      <c r="B34" s="306" t="s">
        <v>141</v>
      </c>
      <c r="C34" s="307">
        <f>SUM(C35:C37)</f>
        <v>4.51</v>
      </c>
      <c r="D34" s="307">
        <f aca="true" t="shared" si="7" ref="D34:N34">SUM(D35:D37)</f>
        <v>2.3</v>
      </c>
      <c r="E34" s="307">
        <f t="shared" si="7"/>
        <v>1</v>
      </c>
      <c r="F34" s="307">
        <f t="shared" si="7"/>
        <v>0</v>
      </c>
      <c r="G34" s="307">
        <f t="shared" si="7"/>
        <v>1.21</v>
      </c>
      <c r="H34" s="317"/>
      <c r="I34" s="307">
        <f t="shared" si="7"/>
        <v>3.50724</v>
      </c>
      <c r="J34" s="307">
        <f t="shared" si="7"/>
        <v>0</v>
      </c>
      <c r="K34" s="307">
        <f t="shared" si="7"/>
        <v>0</v>
      </c>
      <c r="L34" s="307">
        <f t="shared" si="7"/>
        <v>0</v>
      </c>
      <c r="M34" s="307">
        <f t="shared" si="7"/>
        <v>3.50724</v>
      </c>
      <c r="N34" s="307">
        <f t="shared" si="7"/>
        <v>0</v>
      </c>
      <c r="O34" s="331"/>
      <c r="P34" s="309"/>
    </row>
    <row r="35" spans="1:16" ht="25.5">
      <c r="A35" s="310">
        <v>1</v>
      </c>
      <c r="B35" s="154" t="s">
        <v>142</v>
      </c>
      <c r="C35" s="311">
        <v>0.3</v>
      </c>
      <c r="D35" s="312">
        <v>0.3</v>
      </c>
      <c r="E35" s="312"/>
      <c r="F35" s="312"/>
      <c r="G35" s="312"/>
      <c r="H35" s="141" t="s">
        <v>103</v>
      </c>
      <c r="I35" s="53">
        <v>0.23004</v>
      </c>
      <c r="J35" s="285"/>
      <c r="K35" s="285"/>
      <c r="L35" s="285"/>
      <c r="M35" s="53">
        <v>0.23004</v>
      </c>
      <c r="N35" s="285"/>
      <c r="O35" s="156" t="s">
        <v>143</v>
      </c>
      <c r="P35" s="309"/>
    </row>
    <row r="36" spans="1:16" ht="38.25">
      <c r="A36" s="310">
        <v>2</v>
      </c>
      <c r="B36" s="154" t="s">
        <v>144</v>
      </c>
      <c r="C36" s="311">
        <v>4</v>
      </c>
      <c r="D36" s="312">
        <v>2</v>
      </c>
      <c r="E36" s="312">
        <v>1</v>
      </c>
      <c r="F36" s="312"/>
      <c r="G36" s="312">
        <v>1</v>
      </c>
      <c r="H36" s="141" t="s">
        <v>138</v>
      </c>
      <c r="I36" s="53">
        <v>3.0672</v>
      </c>
      <c r="J36" s="285"/>
      <c r="K36" s="285"/>
      <c r="L36" s="285"/>
      <c r="M36" s="53">
        <v>3.0672</v>
      </c>
      <c r="N36" s="285"/>
      <c r="O36" s="156" t="s">
        <v>139</v>
      </c>
      <c r="P36" s="309"/>
    </row>
    <row r="37" spans="1:16" ht="25.5">
      <c r="A37" s="310">
        <v>3</v>
      </c>
      <c r="B37" s="154" t="s">
        <v>145</v>
      </c>
      <c r="C37" s="311">
        <v>0.21</v>
      </c>
      <c r="D37" s="312"/>
      <c r="E37" s="312"/>
      <c r="F37" s="312"/>
      <c r="G37" s="312">
        <v>0.21</v>
      </c>
      <c r="H37" s="141" t="s">
        <v>112</v>
      </c>
      <c r="I37" s="53">
        <v>0.21</v>
      </c>
      <c r="J37" s="285"/>
      <c r="K37" s="285"/>
      <c r="L37" s="285"/>
      <c r="M37" s="53">
        <v>0.21</v>
      </c>
      <c r="N37" s="285"/>
      <c r="O37" s="156" t="s">
        <v>139</v>
      </c>
      <c r="P37" s="309"/>
    </row>
    <row r="38" spans="1:16" ht="25.5">
      <c r="A38" s="305" t="s">
        <v>120</v>
      </c>
      <c r="B38" s="306" t="s">
        <v>146</v>
      </c>
      <c r="C38" s="307">
        <f>SUM(C39:C40)</f>
        <v>0.52</v>
      </c>
      <c r="D38" s="307">
        <f aca="true" t="shared" si="8" ref="D38:N38">SUM(D39:D40)</f>
        <v>0</v>
      </c>
      <c r="E38" s="307">
        <f t="shared" si="8"/>
        <v>0</v>
      </c>
      <c r="F38" s="307">
        <f t="shared" si="8"/>
        <v>0</v>
      </c>
      <c r="G38" s="307">
        <f t="shared" si="8"/>
        <v>0.52</v>
      </c>
      <c r="H38" s="317"/>
      <c r="I38" s="307">
        <f t="shared" si="8"/>
        <v>1.525932</v>
      </c>
      <c r="J38" s="307">
        <f t="shared" si="8"/>
        <v>0</v>
      </c>
      <c r="K38" s="307">
        <f t="shared" si="8"/>
        <v>0</v>
      </c>
      <c r="L38" s="307">
        <f t="shared" si="8"/>
        <v>0</v>
      </c>
      <c r="M38" s="307">
        <f t="shared" si="8"/>
        <v>1.525932</v>
      </c>
      <c r="N38" s="307">
        <f t="shared" si="8"/>
        <v>0</v>
      </c>
      <c r="O38" s="331"/>
      <c r="P38" s="309"/>
    </row>
    <row r="39" spans="1:16" ht="38.25">
      <c r="A39" s="310">
        <v>1</v>
      </c>
      <c r="B39" s="154" t="s">
        <v>147</v>
      </c>
      <c r="C39" s="311">
        <v>0.39</v>
      </c>
      <c r="D39" s="312"/>
      <c r="E39" s="312"/>
      <c r="F39" s="312"/>
      <c r="G39" s="312">
        <v>0.39</v>
      </c>
      <c r="H39" s="141" t="s">
        <v>112</v>
      </c>
      <c r="I39" s="53">
        <v>0.299052</v>
      </c>
      <c r="J39" s="285"/>
      <c r="K39" s="285"/>
      <c r="L39" s="285"/>
      <c r="M39" s="53">
        <v>0.299052</v>
      </c>
      <c r="N39" s="285"/>
      <c r="O39" s="156" t="s">
        <v>139</v>
      </c>
      <c r="P39" s="309"/>
    </row>
    <row r="40" spans="1:16" ht="25.5">
      <c r="A40" s="310">
        <v>2</v>
      </c>
      <c r="B40" s="154" t="s">
        <v>148</v>
      </c>
      <c r="C40" s="311">
        <v>0.13</v>
      </c>
      <c r="D40" s="312"/>
      <c r="E40" s="312"/>
      <c r="F40" s="312"/>
      <c r="G40" s="311">
        <v>0.13</v>
      </c>
      <c r="H40" s="141" t="s">
        <v>149</v>
      </c>
      <c r="I40" s="53">
        <v>1.22688</v>
      </c>
      <c r="J40" s="285"/>
      <c r="K40" s="285"/>
      <c r="L40" s="285"/>
      <c r="M40" s="53">
        <v>1.22688</v>
      </c>
      <c r="N40" s="285"/>
      <c r="O40" s="156" t="s">
        <v>150</v>
      </c>
      <c r="P40" s="309"/>
    </row>
    <row r="41" spans="1:16" ht="25.5">
      <c r="A41" s="305" t="s">
        <v>125</v>
      </c>
      <c r="B41" s="306" t="s">
        <v>151</v>
      </c>
      <c r="C41" s="307">
        <f>SUM(C42:C44)</f>
        <v>1.03</v>
      </c>
      <c r="D41" s="307">
        <f aca="true" t="shared" si="9" ref="D41:N41">SUM(D42:D44)</f>
        <v>0.2</v>
      </c>
      <c r="E41" s="307">
        <f t="shared" si="9"/>
        <v>0</v>
      </c>
      <c r="F41" s="307">
        <f t="shared" si="9"/>
        <v>0</v>
      </c>
      <c r="G41" s="307">
        <f t="shared" si="9"/>
        <v>0.8300000000000001</v>
      </c>
      <c r="H41" s="317"/>
      <c r="I41" s="307">
        <f t="shared" si="9"/>
        <v>0.79</v>
      </c>
      <c r="J41" s="307">
        <f t="shared" si="9"/>
        <v>0</v>
      </c>
      <c r="K41" s="307">
        <f t="shared" si="9"/>
        <v>0</v>
      </c>
      <c r="L41" s="307">
        <f t="shared" si="9"/>
        <v>0</v>
      </c>
      <c r="M41" s="307">
        <f t="shared" si="9"/>
        <v>0.79</v>
      </c>
      <c r="N41" s="307">
        <f t="shared" si="9"/>
        <v>0</v>
      </c>
      <c r="O41" s="331"/>
      <c r="P41" s="309"/>
    </row>
    <row r="42" spans="1:16" ht="25.5">
      <c r="A42" s="310">
        <v>1</v>
      </c>
      <c r="B42" s="154" t="s">
        <v>152</v>
      </c>
      <c r="C42" s="311">
        <v>0.68</v>
      </c>
      <c r="D42" s="312"/>
      <c r="E42" s="312"/>
      <c r="F42" s="312"/>
      <c r="G42" s="312">
        <v>0.68</v>
      </c>
      <c r="H42" s="141" t="s">
        <v>133</v>
      </c>
      <c r="I42" s="53">
        <v>0.52</v>
      </c>
      <c r="J42" s="285"/>
      <c r="K42" s="285"/>
      <c r="L42" s="285"/>
      <c r="M42" s="53">
        <v>0.52</v>
      </c>
      <c r="N42" s="285"/>
      <c r="O42" s="156" t="s">
        <v>139</v>
      </c>
      <c r="P42" s="309"/>
    </row>
    <row r="43" spans="1:16" ht="25.5">
      <c r="A43" s="310">
        <v>2</v>
      </c>
      <c r="B43" s="154" t="s">
        <v>153</v>
      </c>
      <c r="C43" s="311">
        <v>0.15</v>
      </c>
      <c r="D43" s="312"/>
      <c r="E43" s="312"/>
      <c r="F43" s="312"/>
      <c r="G43" s="311">
        <v>0.15</v>
      </c>
      <c r="H43" s="141" t="s">
        <v>154</v>
      </c>
      <c r="I43" s="53">
        <v>0.1</v>
      </c>
      <c r="J43" s="285"/>
      <c r="K43" s="285"/>
      <c r="L43" s="285"/>
      <c r="M43" s="53">
        <v>0.1</v>
      </c>
      <c r="N43" s="285"/>
      <c r="O43" s="156" t="s">
        <v>143</v>
      </c>
      <c r="P43" s="309"/>
    </row>
    <row r="44" spans="1:16" ht="25.5">
      <c r="A44" s="310">
        <v>3</v>
      </c>
      <c r="B44" s="154" t="s">
        <v>155</v>
      </c>
      <c r="C44" s="311">
        <v>0.2</v>
      </c>
      <c r="D44" s="311">
        <v>0.2</v>
      </c>
      <c r="E44" s="312"/>
      <c r="F44" s="312"/>
      <c r="G44" s="312"/>
      <c r="H44" s="141" t="s">
        <v>156</v>
      </c>
      <c r="I44" s="53">
        <v>0.17</v>
      </c>
      <c r="J44" s="285"/>
      <c r="K44" s="285"/>
      <c r="L44" s="285"/>
      <c r="M44" s="53">
        <v>0.17</v>
      </c>
      <c r="N44" s="285"/>
      <c r="O44" s="156" t="s">
        <v>139</v>
      </c>
      <c r="P44" s="309"/>
    </row>
    <row r="45" spans="1:16" ht="12.75">
      <c r="A45" s="305" t="s">
        <v>130</v>
      </c>
      <c r="B45" s="306" t="s">
        <v>114</v>
      </c>
      <c r="C45" s="307">
        <f>SUM(C46:C65)</f>
        <v>55.96</v>
      </c>
      <c r="D45" s="307">
        <f aca="true" t="shared" si="10" ref="D45:N45">SUM(D46:D65)</f>
        <v>17.57</v>
      </c>
      <c r="E45" s="307">
        <f t="shared" si="10"/>
        <v>8.86</v>
      </c>
      <c r="F45" s="307">
        <f t="shared" si="10"/>
        <v>0</v>
      </c>
      <c r="G45" s="307">
        <f t="shared" si="10"/>
        <v>29.53</v>
      </c>
      <c r="H45" s="317"/>
      <c r="I45" s="307">
        <f t="shared" si="10"/>
        <v>38.230000000000004</v>
      </c>
      <c r="J45" s="307">
        <f t="shared" si="10"/>
        <v>0</v>
      </c>
      <c r="K45" s="307">
        <f t="shared" si="10"/>
        <v>2.53</v>
      </c>
      <c r="L45" s="307">
        <f t="shared" si="10"/>
        <v>11.17</v>
      </c>
      <c r="M45" s="307">
        <f t="shared" si="10"/>
        <v>16.48</v>
      </c>
      <c r="N45" s="307">
        <f t="shared" si="10"/>
        <v>8.05</v>
      </c>
      <c r="O45" s="331"/>
      <c r="P45" s="309"/>
    </row>
    <row r="46" spans="1:16" ht="25.5">
      <c r="A46" s="310">
        <v>1</v>
      </c>
      <c r="B46" s="154" t="s">
        <v>157</v>
      </c>
      <c r="C46" s="311">
        <v>0.47</v>
      </c>
      <c r="D46" s="312">
        <v>0.47</v>
      </c>
      <c r="E46" s="312"/>
      <c r="F46" s="312"/>
      <c r="G46" s="312"/>
      <c r="H46" s="141" t="s">
        <v>100</v>
      </c>
      <c r="I46" s="53">
        <v>0.3</v>
      </c>
      <c r="J46" s="285"/>
      <c r="K46" s="285"/>
      <c r="L46" s="285"/>
      <c r="M46" s="53">
        <v>0.3</v>
      </c>
      <c r="N46" s="285"/>
      <c r="O46" s="156" t="s">
        <v>139</v>
      </c>
      <c r="P46" s="309"/>
    </row>
    <row r="47" spans="1:16" ht="25.5">
      <c r="A47" s="310">
        <v>2</v>
      </c>
      <c r="B47" s="154" t="s">
        <v>158</v>
      </c>
      <c r="C47" s="311">
        <v>0.7</v>
      </c>
      <c r="D47" s="312">
        <v>0.7</v>
      </c>
      <c r="E47" s="312"/>
      <c r="F47" s="312"/>
      <c r="G47" s="312"/>
      <c r="H47" s="141" t="s">
        <v>159</v>
      </c>
      <c r="I47" s="53">
        <v>0.54</v>
      </c>
      <c r="J47" s="285"/>
      <c r="K47" s="285"/>
      <c r="L47" s="285"/>
      <c r="M47" s="53">
        <v>0.54</v>
      </c>
      <c r="N47" s="285"/>
      <c r="O47" s="156" t="s">
        <v>143</v>
      </c>
      <c r="P47" s="309"/>
    </row>
    <row r="48" spans="1:16" ht="38.25">
      <c r="A48" s="310">
        <v>3</v>
      </c>
      <c r="B48" s="154" t="s">
        <v>160</v>
      </c>
      <c r="C48" s="311">
        <v>0.8</v>
      </c>
      <c r="D48" s="312">
        <v>0.8</v>
      </c>
      <c r="E48" s="312"/>
      <c r="F48" s="312"/>
      <c r="G48" s="312"/>
      <c r="H48" s="141" t="s">
        <v>138</v>
      </c>
      <c r="I48" s="53">
        <v>0.61</v>
      </c>
      <c r="J48" s="285"/>
      <c r="K48" s="285"/>
      <c r="L48" s="285"/>
      <c r="M48" s="53">
        <v>0.61</v>
      </c>
      <c r="N48" s="285"/>
      <c r="O48" s="156" t="s">
        <v>143</v>
      </c>
      <c r="P48" s="309"/>
    </row>
    <row r="49" spans="1:16" ht="51">
      <c r="A49" s="310">
        <v>4</v>
      </c>
      <c r="B49" s="154" t="s">
        <v>161</v>
      </c>
      <c r="C49" s="311">
        <v>0.5</v>
      </c>
      <c r="D49" s="312">
        <v>0.5</v>
      </c>
      <c r="E49" s="312"/>
      <c r="F49" s="312"/>
      <c r="G49" s="312"/>
      <c r="H49" s="141" t="s">
        <v>162</v>
      </c>
      <c r="I49" s="53">
        <v>0.38</v>
      </c>
      <c r="J49" s="285"/>
      <c r="K49" s="285"/>
      <c r="L49" s="285"/>
      <c r="M49" s="53">
        <v>0.38</v>
      </c>
      <c r="N49" s="285"/>
      <c r="O49" s="156" t="s">
        <v>143</v>
      </c>
      <c r="P49" s="309"/>
    </row>
    <row r="50" spans="1:16" ht="38.25">
      <c r="A50" s="310">
        <v>5</v>
      </c>
      <c r="B50" s="154" t="s">
        <v>163</v>
      </c>
      <c r="C50" s="311">
        <v>1</v>
      </c>
      <c r="D50" s="312">
        <v>1</v>
      </c>
      <c r="E50" s="312"/>
      <c r="F50" s="312"/>
      <c r="G50" s="312"/>
      <c r="H50" s="141" t="s">
        <v>164</v>
      </c>
      <c r="I50" s="53">
        <v>0.7</v>
      </c>
      <c r="J50" s="285"/>
      <c r="K50" s="285"/>
      <c r="L50" s="285"/>
      <c r="M50" s="53">
        <v>0.7</v>
      </c>
      <c r="N50" s="285"/>
      <c r="O50" s="156" t="s">
        <v>143</v>
      </c>
      <c r="P50" s="309"/>
    </row>
    <row r="51" spans="1:16" ht="38.25">
      <c r="A51" s="310">
        <v>6</v>
      </c>
      <c r="B51" s="154" t="s">
        <v>165</v>
      </c>
      <c r="C51" s="311">
        <v>2.5</v>
      </c>
      <c r="D51" s="312">
        <v>0.5</v>
      </c>
      <c r="E51" s="312"/>
      <c r="F51" s="312"/>
      <c r="G51" s="312">
        <v>2</v>
      </c>
      <c r="H51" s="141" t="s">
        <v>100</v>
      </c>
      <c r="I51" s="53">
        <v>1.92</v>
      </c>
      <c r="J51" s="285"/>
      <c r="K51" s="285">
        <v>1.92</v>
      </c>
      <c r="L51" s="285"/>
      <c r="M51" s="53"/>
      <c r="N51" s="285"/>
      <c r="O51" s="156" t="s">
        <v>143</v>
      </c>
      <c r="P51" s="309"/>
    </row>
    <row r="52" spans="1:16" ht="25.5">
      <c r="A52" s="310">
        <v>7</v>
      </c>
      <c r="B52" s="154" t="s">
        <v>166</v>
      </c>
      <c r="C52" s="311">
        <v>0.8</v>
      </c>
      <c r="D52" s="312">
        <v>0.3</v>
      </c>
      <c r="E52" s="312"/>
      <c r="F52" s="312"/>
      <c r="G52" s="312">
        <v>0.5</v>
      </c>
      <c r="H52" s="141" t="s">
        <v>167</v>
      </c>
      <c r="I52" s="53">
        <v>0.61</v>
      </c>
      <c r="J52" s="285"/>
      <c r="K52" s="285">
        <v>0.61</v>
      </c>
      <c r="L52" s="285"/>
      <c r="M52" s="53"/>
      <c r="N52" s="285"/>
      <c r="O52" s="156" t="s">
        <v>143</v>
      </c>
      <c r="P52" s="309"/>
    </row>
    <row r="53" spans="1:16" ht="25.5">
      <c r="A53" s="310">
        <v>8</v>
      </c>
      <c r="B53" s="154" t="s">
        <v>168</v>
      </c>
      <c r="C53" s="311">
        <v>4.5</v>
      </c>
      <c r="D53" s="312"/>
      <c r="E53" s="312"/>
      <c r="F53" s="312"/>
      <c r="G53" s="312">
        <v>4.5</v>
      </c>
      <c r="H53" s="141" t="s">
        <v>149</v>
      </c>
      <c r="I53" s="53">
        <v>0.41</v>
      </c>
      <c r="J53" s="285"/>
      <c r="K53" s="285"/>
      <c r="L53" s="285">
        <v>0.41</v>
      </c>
      <c r="M53" s="53"/>
      <c r="N53" s="285"/>
      <c r="O53" s="156" t="s">
        <v>143</v>
      </c>
      <c r="P53" s="309"/>
    </row>
    <row r="54" spans="1:16" ht="25.5">
      <c r="A54" s="310">
        <v>9</v>
      </c>
      <c r="B54" s="154" t="s">
        <v>169</v>
      </c>
      <c r="C54" s="311">
        <v>2</v>
      </c>
      <c r="D54" s="312"/>
      <c r="E54" s="312"/>
      <c r="F54" s="312"/>
      <c r="G54" s="312">
        <v>2</v>
      </c>
      <c r="H54" s="141" t="s">
        <v>149</v>
      </c>
      <c r="I54" s="53">
        <v>0.18</v>
      </c>
      <c r="J54" s="285"/>
      <c r="K54" s="285"/>
      <c r="L54" s="285">
        <v>0.18</v>
      </c>
      <c r="M54" s="53"/>
      <c r="N54" s="285"/>
      <c r="O54" s="156" t="s">
        <v>143</v>
      </c>
      <c r="P54" s="309"/>
    </row>
    <row r="55" spans="1:16" ht="25.5">
      <c r="A55" s="310">
        <v>10</v>
      </c>
      <c r="B55" s="154" t="s">
        <v>170</v>
      </c>
      <c r="C55" s="311">
        <v>7.5</v>
      </c>
      <c r="D55" s="312">
        <v>3.5</v>
      </c>
      <c r="E55" s="312">
        <v>3</v>
      </c>
      <c r="F55" s="312"/>
      <c r="G55" s="312">
        <v>1</v>
      </c>
      <c r="H55" s="141" t="s">
        <v>171</v>
      </c>
      <c r="I55" s="53">
        <v>4.33</v>
      </c>
      <c r="J55" s="285"/>
      <c r="K55" s="285"/>
      <c r="L55" s="285">
        <v>4.33</v>
      </c>
      <c r="M55" s="53"/>
      <c r="N55" s="285"/>
      <c r="O55" s="156" t="s">
        <v>143</v>
      </c>
      <c r="P55" s="309"/>
    </row>
    <row r="56" spans="1:16" ht="38.25">
      <c r="A56" s="310">
        <v>11</v>
      </c>
      <c r="B56" s="154" t="s">
        <v>172</v>
      </c>
      <c r="C56" s="311">
        <v>10</v>
      </c>
      <c r="D56" s="312"/>
      <c r="E56" s="312">
        <v>3.86</v>
      </c>
      <c r="F56" s="312"/>
      <c r="G56" s="312">
        <v>6.14</v>
      </c>
      <c r="H56" s="141" t="s">
        <v>173</v>
      </c>
      <c r="I56" s="53">
        <v>6.25</v>
      </c>
      <c r="J56" s="285"/>
      <c r="K56" s="285"/>
      <c r="L56" s="285">
        <v>6.25</v>
      </c>
      <c r="M56" s="53"/>
      <c r="N56" s="285"/>
      <c r="O56" s="156" t="s">
        <v>143</v>
      </c>
      <c r="P56" s="309"/>
    </row>
    <row r="57" spans="1:16" ht="38.25">
      <c r="A57" s="310">
        <v>12</v>
      </c>
      <c r="B57" s="154" t="s">
        <v>174</v>
      </c>
      <c r="C57" s="311">
        <v>1.3</v>
      </c>
      <c r="D57" s="312">
        <v>0.8</v>
      </c>
      <c r="E57" s="312"/>
      <c r="F57" s="312"/>
      <c r="G57" s="312">
        <v>0.5</v>
      </c>
      <c r="H57" s="141" t="s">
        <v>112</v>
      </c>
      <c r="I57" s="53">
        <v>1.55</v>
      </c>
      <c r="J57" s="285"/>
      <c r="K57" s="285"/>
      <c r="L57" s="285"/>
      <c r="M57" s="53"/>
      <c r="N57" s="285">
        <v>1.55</v>
      </c>
      <c r="O57" s="156" t="s">
        <v>143</v>
      </c>
      <c r="P57" s="309"/>
    </row>
    <row r="58" spans="1:16" ht="38.25">
      <c r="A58" s="310">
        <v>13</v>
      </c>
      <c r="B58" s="154" t="s">
        <v>175</v>
      </c>
      <c r="C58" s="311">
        <v>13.2</v>
      </c>
      <c r="D58" s="312">
        <v>1.5</v>
      </c>
      <c r="E58" s="312">
        <v>2</v>
      </c>
      <c r="F58" s="312"/>
      <c r="G58" s="312">
        <v>9.7</v>
      </c>
      <c r="H58" s="141" t="s">
        <v>176</v>
      </c>
      <c r="I58" s="53">
        <v>6.5</v>
      </c>
      <c r="J58" s="285"/>
      <c r="K58" s="285"/>
      <c r="L58" s="285"/>
      <c r="M58" s="53"/>
      <c r="N58" s="285">
        <v>6.5</v>
      </c>
      <c r="O58" s="156" t="s">
        <v>143</v>
      </c>
      <c r="P58" s="309"/>
    </row>
    <row r="59" spans="1:16" ht="25.5">
      <c r="A59" s="310">
        <v>14</v>
      </c>
      <c r="B59" s="154" t="s">
        <v>177</v>
      </c>
      <c r="C59" s="311">
        <v>0.17</v>
      </c>
      <c r="D59" s="312"/>
      <c r="E59" s="312"/>
      <c r="F59" s="312"/>
      <c r="G59" s="312">
        <v>0.17</v>
      </c>
      <c r="H59" s="141" t="s">
        <v>138</v>
      </c>
      <c r="I59" s="53">
        <v>0.05</v>
      </c>
      <c r="J59" s="285"/>
      <c r="K59" s="285"/>
      <c r="L59" s="285"/>
      <c r="M59" s="53">
        <v>0.05</v>
      </c>
      <c r="N59" s="285"/>
      <c r="O59" s="156" t="s">
        <v>150</v>
      </c>
      <c r="P59" s="309"/>
    </row>
    <row r="60" spans="1:16" ht="51">
      <c r="A60" s="310">
        <v>15</v>
      </c>
      <c r="B60" s="154" t="s">
        <v>178</v>
      </c>
      <c r="C60" s="311">
        <v>2</v>
      </c>
      <c r="D60" s="312">
        <v>2</v>
      </c>
      <c r="E60" s="312"/>
      <c r="F60" s="312"/>
      <c r="G60" s="312"/>
      <c r="H60" s="141" t="s">
        <v>100</v>
      </c>
      <c r="I60" s="53">
        <v>2.1</v>
      </c>
      <c r="J60" s="285"/>
      <c r="K60" s="285"/>
      <c r="L60" s="285"/>
      <c r="M60" s="53">
        <v>2.1</v>
      </c>
      <c r="N60" s="285"/>
      <c r="O60" s="156" t="s">
        <v>150</v>
      </c>
      <c r="P60" s="309"/>
    </row>
    <row r="61" spans="1:16" ht="25.5">
      <c r="A61" s="310">
        <v>16</v>
      </c>
      <c r="B61" s="154" t="s">
        <v>179</v>
      </c>
      <c r="C61" s="311">
        <v>0.6</v>
      </c>
      <c r="D61" s="312">
        <v>0.6</v>
      </c>
      <c r="E61" s="312"/>
      <c r="F61" s="312"/>
      <c r="G61" s="312"/>
      <c r="H61" s="141" t="s">
        <v>180</v>
      </c>
      <c r="I61" s="53">
        <v>0.6</v>
      </c>
      <c r="J61" s="285"/>
      <c r="K61" s="285"/>
      <c r="L61" s="285"/>
      <c r="M61" s="53">
        <v>0.6</v>
      </c>
      <c r="N61" s="285"/>
      <c r="O61" s="156" t="s">
        <v>150</v>
      </c>
      <c r="P61" s="309"/>
    </row>
    <row r="62" spans="1:16" ht="51">
      <c r="A62" s="310">
        <v>17</v>
      </c>
      <c r="B62" s="154" t="s">
        <v>181</v>
      </c>
      <c r="C62" s="311">
        <v>1.8</v>
      </c>
      <c r="D62" s="312">
        <v>1.8</v>
      </c>
      <c r="E62" s="312"/>
      <c r="F62" s="312"/>
      <c r="G62" s="312"/>
      <c r="H62" s="141" t="s">
        <v>138</v>
      </c>
      <c r="I62" s="53">
        <v>1.5</v>
      </c>
      <c r="J62" s="285"/>
      <c r="K62" s="285"/>
      <c r="L62" s="285"/>
      <c r="M62" s="53">
        <v>1.5</v>
      </c>
      <c r="N62" s="285"/>
      <c r="O62" s="156" t="s">
        <v>150</v>
      </c>
      <c r="P62" s="309"/>
    </row>
    <row r="63" spans="1:16" ht="25.5">
      <c r="A63" s="310">
        <v>18</v>
      </c>
      <c r="B63" s="154" t="s">
        <v>182</v>
      </c>
      <c r="C63" s="311">
        <v>1</v>
      </c>
      <c r="D63" s="312">
        <v>1</v>
      </c>
      <c r="E63" s="312"/>
      <c r="F63" s="312"/>
      <c r="G63" s="312"/>
      <c r="H63" s="141" t="s">
        <v>159</v>
      </c>
      <c r="I63" s="53">
        <v>1.1</v>
      </c>
      <c r="J63" s="285"/>
      <c r="K63" s="285"/>
      <c r="L63" s="285"/>
      <c r="M63" s="53">
        <v>1.1</v>
      </c>
      <c r="N63" s="285"/>
      <c r="O63" s="156" t="s">
        <v>150</v>
      </c>
      <c r="P63" s="309"/>
    </row>
    <row r="64" spans="1:16" ht="38.25">
      <c r="A64" s="310">
        <v>19</v>
      </c>
      <c r="B64" s="154" t="s">
        <v>183</v>
      </c>
      <c r="C64" s="311">
        <v>3.52</v>
      </c>
      <c r="D64" s="312">
        <v>0.5</v>
      </c>
      <c r="E64" s="312"/>
      <c r="F64" s="312"/>
      <c r="G64" s="312">
        <v>3.02</v>
      </c>
      <c r="H64" s="141" t="s">
        <v>184</v>
      </c>
      <c r="I64" s="53">
        <v>7.3</v>
      </c>
      <c r="J64" s="285"/>
      <c r="K64" s="285"/>
      <c r="L64" s="285"/>
      <c r="M64" s="53">
        <v>7.3</v>
      </c>
      <c r="N64" s="285"/>
      <c r="O64" s="156" t="s">
        <v>150</v>
      </c>
      <c r="P64" s="309"/>
    </row>
    <row r="65" spans="1:16" ht="25.5">
      <c r="A65" s="310">
        <v>20</v>
      </c>
      <c r="B65" s="154" t="s">
        <v>185</v>
      </c>
      <c r="C65" s="311">
        <v>1.6</v>
      </c>
      <c r="D65" s="312">
        <v>1.6</v>
      </c>
      <c r="E65" s="312"/>
      <c r="F65" s="312"/>
      <c r="G65" s="312"/>
      <c r="H65" s="141" t="s">
        <v>106</v>
      </c>
      <c r="I65" s="53">
        <v>1.3</v>
      </c>
      <c r="J65" s="285"/>
      <c r="K65" s="285"/>
      <c r="L65" s="285"/>
      <c r="M65" s="53">
        <v>1.3</v>
      </c>
      <c r="N65" s="285"/>
      <c r="O65" s="156" t="s">
        <v>150</v>
      </c>
      <c r="P65" s="309"/>
    </row>
    <row r="66" spans="1:16" ht="12.75">
      <c r="A66" s="305" t="s">
        <v>186</v>
      </c>
      <c r="B66" s="306" t="s">
        <v>121</v>
      </c>
      <c r="C66" s="307">
        <f>SUM(C67:C68)</f>
        <v>4</v>
      </c>
      <c r="D66" s="307">
        <f aca="true" t="shared" si="11" ref="D66:N66">SUM(D67:D68)</f>
        <v>1.5</v>
      </c>
      <c r="E66" s="307">
        <f t="shared" si="11"/>
        <v>2.5</v>
      </c>
      <c r="F66" s="307">
        <f t="shared" si="11"/>
        <v>0</v>
      </c>
      <c r="G66" s="307">
        <f t="shared" si="11"/>
        <v>0</v>
      </c>
      <c r="H66" s="317"/>
      <c r="I66" s="307">
        <f t="shared" si="11"/>
        <v>2.67</v>
      </c>
      <c r="J66" s="307">
        <f t="shared" si="11"/>
        <v>0</v>
      </c>
      <c r="K66" s="307">
        <f t="shared" si="11"/>
        <v>0</v>
      </c>
      <c r="L66" s="307">
        <f t="shared" si="11"/>
        <v>1.52</v>
      </c>
      <c r="M66" s="307">
        <f t="shared" si="11"/>
        <v>1.15</v>
      </c>
      <c r="N66" s="307">
        <f t="shared" si="11"/>
        <v>0</v>
      </c>
      <c r="O66" s="331"/>
      <c r="P66" s="309"/>
    </row>
    <row r="67" spans="1:16" ht="25.5">
      <c r="A67" s="310">
        <v>1</v>
      </c>
      <c r="B67" s="154" t="s">
        <v>187</v>
      </c>
      <c r="C67" s="311">
        <v>1.5</v>
      </c>
      <c r="D67" s="312">
        <v>1.5</v>
      </c>
      <c r="E67" s="312"/>
      <c r="F67" s="312"/>
      <c r="G67" s="312"/>
      <c r="H67" s="141" t="s">
        <v>100</v>
      </c>
      <c r="I67" s="53">
        <v>1.15</v>
      </c>
      <c r="J67" s="285"/>
      <c r="K67" s="285"/>
      <c r="L67" s="285"/>
      <c r="M67" s="53">
        <v>1.15</v>
      </c>
      <c r="N67" s="285"/>
      <c r="O67" s="156" t="s">
        <v>143</v>
      </c>
      <c r="P67" s="309"/>
    </row>
    <row r="68" spans="1:16" ht="38.25">
      <c r="A68" s="310">
        <v>2</v>
      </c>
      <c r="B68" s="154" t="s">
        <v>188</v>
      </c>
      <c r="C68" s="311">
        <v>2.5</v>
      </c>
      <c r="D68" s="312"/>
      <c r="E68" s="312">
        <v>2.5</v>
      </c>
      <c r="F68" s="312"/>
      <c r="G68" s="312"/>
      <c r="H68" s="141" t="s">
        <v>149</v>
      </c>
      <c r="I68" s="53">
        <v>1.52</v>
      </c>
      <c r="J68" s="285"/>
      <c r="K68" s="285"/>
      <c r="L68" s="285">
        <v>1.52</v>
      </c>
      <c r="M68" s="53"/>
      <c r="N68" s="285"/>
      <c r="O68" s="156" t="s">
        <v>150</v>
      </c>
      <c r="P68" s="309"/>
    </row>
    <row r="69" spans="1:16" ht="12.75">
      <c r="A69" s="305" t="s">
        <v>189</v>
      </c>
      <c r="B69" s="306" t="s">
        <v>190</v>
      </c>
      <c r="C69" s="307">
        <f>C70</f>
        <v>0.3</v>
      </c>
      <c r="D69" s="307">
        <f aca="true" t="shared" si="12" ref="D69:N69">D70</f>
        <v>0.3</v>
      </c>
      <c r="E69" s="307">
        <f t="shared" si="12"/>
        <v>0</v>
      </c>
      <c r="F69" s="307">
        <f t="shared" si="12"/>
        <v>0</v>
      </c>
      <c r="G69" s="307">
        <f t="shared" si="12"/>
        <v>0</v>
      </c>
      <c r="H69" s="317"/>
      <c r="I69" s="307">
        <f t="shared" si="12"/>
        <v>0.23</v>
      </c>
      <c r="J69" s="307">
        <f t="shared" si="12"/>
        <v>0.23</v>
      </c>
      <c r="K69" s="307">
        <f t="shared" si="12"/>
        <v>0</v>
      </c>
      <c r="L69" s="307">
        <f t="shared" si="12"/>
        <v>0</v>
      </c>
      <c r="M69" s="307">
        <f t="shared" si="12"/>
        <v>0</v>
      </c>
      <c r="N69" s="307">
        <f t="shared" si="12"/>
        <v>0</v>
      </c>
      <c r="O69" s="331"/>
      <c r="P69" s="309"/>
    </row>
    <row r="70" spans="1:16" ht="25.5">
      <c r="A70" s="310">
        <v>1</v>
      </c>
      <c r="B70" s="154" t="s">
        <v>191</v>
      </c>
      <c r="C70" s="311">
        <v>0.3</v>
      </c>
      <c r="D70" s="312">
        <v>0.3</v>
      </c>
      <c r="E70" s="312"/>
      <c r="F70" s="312"/>
      <c r="G70" s="312"/>
      <c r="H70" s="141" t="s">
        <v>192</v>
      </c>
      <c r="I70" s="53">
        <v>0.23</v>
      </c>
      <c r="J70" s="285">
        <v>0.23</v>
      </c>
      <c r="K70" s="285"/>
      <c r="L70" s="285"/>
      <c r="M70" s="53"/>
      <c r="N70" s="285"/>
      <c r="O70" s="156" t="s">
        <v>150</v>
      </c>
      <c r="P70" s="309"/>
    </row>
    <row r="71" spans="1:16" ht="12.75">
      <c r="A71" s="305" t="s">
        <v>193</v>
      </c>
      <c r="B71" s="306" t="s">
        <v>95</v>
      </c>
      <c r="C71" s="307">
        <f>SUM(C72:C115)</f>
        <v>34.11</v>
      </c>
      <c r="D71" s="307">
        <f aca="true" t="shared" si="13" ref="D71:N71">SUM(D72:D115)</f>
        <v>17.62</v>
      </c>
      <c r="E71" s="307">
        <f t="shared" si="13"/>
        <v>0.9</v>
      </c>
      <c r="F71" s="307">
        <f t="shared" si="13"/>
        <v>0</v>
      </c>
      <c r="G71" s="307">
        <f t="shared" si="13"/>
        <v>15.589999999999995</v>
      </c>
      <c r="H71" s="317"/>
      <c r="I71" s="307">
        <f t="shared" si="13"/>
        <v>28.770000000000014</v>
      </c>
      <c r="J71" s="307">
        <f t="shared" si="13"/>
        <v>0</v>
      </c>
      <c r="K71" s="307">
        <f t="shared" si="13"/>
        <v>0</v>
      </c>
      <c r="L71" s="307">
        <f t="shared" si="13"/>
        <v>12.63</v>
      </c>
      <c r="M71" s="307">
        <f t="shared" si="13"/>
        <v>16.139999999999993</v>
      </c>
      <c r="N71" s="307">
        <f t="shared" si="13"/>
        <v>0</v>
      </c>
      <c r="O71" s="331"/>
      <c r="P71" s="309"/>
    </row>
    <row r="72" spans="1:16" ht="25.5">
      <c r="A72" s="310">
        <v>1</v>
      </c>
      <c r="B72" s="154" t="s">
        <v>194</v>
      </c>
      <c r="C72" s="311">
        <v>0.26</v>
      </c>
      <c r="D72" s="312">
        <v>0.2</v>
      </c>
      <c r="E72" s="312"/>
      <c r="F72" s="312"/>
      <c r="G72" s="312">
        <v>0.06</v>
      </c>
      <c r="H72" s="141" t="s">
        <v>138</v>
      </c>
      <c r="I72" s="53">
        <v>0.2</v>
      </c>
      <c r="J72" s="285"/>
      <c r="K72" s="285"/>
      <c r="L72" s="285"/>
      <c r="M72" s="53">
        <v>0.2</v>
      </c>
      <c r="N72" s="285"/>
      <c r="O72" s="156" t="s">
        <v>139</v>
      </c>
      <c r="P72" s="309"/>
    </row>
    <row r="73" spans="1:16" ht="76.5">
      <c r="A73" s="310">
        <v>2</v>
      </c>
      <c r="B73" s="154" t="s">
        <v>195</v>
      </c>
      <c r="C73" s="311">
        <v>0.1</v>
      </c>
      <c r="D73" s="312"/>
      <c r="E73" s="312"/>
      <c r="F73" s="312"/>
      <c r="G73" s="312">
        <v>0.1</v>
      </c>
      <c r="H73" s="141" t="s">
        <v>138</v>
      </c>
      <c r="I73" s="53">
        <v>0.08</v>
      </c>
      <c r="J73" s="285"/>
      <c r="K73" s="285"/>
      <c r="L73" s="285"/>
      <c r="M73" s="53">
        <v>0.08</v>
      </c>
      <c r="N73" s="285"/>
      <c r="O73" s="156" t="s">
        <v>139</v>
      </c>
      <c r="P73" s="309"/>
    </row>
    <row r="74" spans="1:16" ht="38.25">
      <c r="A74" s="310">
        <v>3</v>
      </c>
      <c r="B74" s="154" t="s">
        <v>196</v>
      </c>
      <c r="C74" s="311">
        <v>6</v>
      </c>
      <c r="D74" s="312">
        <v>4</v>
      </c>
      <c r="E74" s="312"/>
      <c r="F74" s="312"/>
      <c r="G74" s="312">
        <v>2</v>
      </c>
      <c r="H74" s="141" t="s">
        <v>138</v>
      </c>
      <c r="I74" s="53">
        <v>4.6</v>
      </c>
      <c r="J74" s="285"/>
      <c r="K74" s="285"/>
      <c r="L74" s="285">
        <v>4.6</v>
      </c>
      <c r="M74" s="53"/>
      <c r="N74" s="285"/>
      <c r="O74" s="156" t="s">
        <v>139</v>
      </c>
      <c r="P74" s="309"/>
    </row>
    <row r="75" spans="1:16" ht="51">
      <c r="A75" s="310">
        <v>4</v>
      </c>
      <c r="B75" s="154" t="s">
        <v>197</v>
      </c>
      <c r="C75" s="311">
        <v>5.5</v>
      </c>
      <c r="D75" s="312">
        <v>4</v>
      </c>
      <c r="E75" s="312"/>
      <c r="F75" s="312"/>
      <c r="G75" s="312">
        <v>1.5</v>
      </c>
      <c r="H75" s="141" t="s">
        <v>138</v>
      </c>
      <c r="I75" s="53">
        <v>4.2</v>
      </c>
      <c r="J75" s="285"/>
      <c r="K75" s="285"/>
      <c r="L75" s="285">
        <v>4.2</v>
      </c>
      <c r="M75" s="53"/>
      <c r="N75" s="285"/>
      <c r="O75" s="156" t="s">
        <v>139</v>
      </c>
      <c r="P75" s="309"/>
    </row>
    <row r="76" spans="1:16" ht="51">
      <c r="A76" s="310">
        <v>5</v>
      </c>
      <c r="B76" s="154" t="s">
        <v>198</v>
      </c>
      <c r="C76" s="311">
        <v>0.4</v>
      </c>
      <c r="D76" s="312"/>
      <c r="E76" s="312"/>
      <c r="F76" s="312"/>
      <c r="G76" s="312">
        <v>0.4</v>
      </c>
      <c r="H76" s="141" t="s">
        <v>112</v>
      </c>
      <c r="I76" s="53">
        <v>0.31</v>
      </c>
      <c r="J76" s="285"/>
      <c r="K76" s="285"/>
      <c r="L76" s="285"/>
      <c r="M76" s="53">
        <v>0.31</v>
      </c>
      <c r="N76" s="285"/>
      <c r="O76" s="156" t="s">
        <v>139</v>
      </c>
      <c r="P76" s="309"/>
    </row>
    <row r="77" spans="1:16" ht="51">
      <c r="A77" s="310">
        <v>6</v>
      </c>
      <c r="B77" s="154" t="s">
        <v>199</v>
      </c>
      <c r="C77" s="311">
        <v>0.45</v>
      </c>
      <c r="D77" s="312"/>
      <c r="E77" s="312"/>
      <c r="F77" s="312"/>
      <c r="G77" s="312">
        <v>0.45</v>
      </c>
      <c r="H77" s="141" t="s">
        <v>112</v>
      </c>
      <c r="I77" s="53">
        <v>0.35</v>
      </c>
      <c r="J77" s="285"/>
      <c r="K77" s="285"/>
      <c r="L77" s="285"/>
      <c r="M77" s="53">
        <v>0.35</v>
      </c>
      <c r="N77" s="285"/>
      <c r="O77" s="156" t="s">
        <v>139</v>
      </c>
      <c r="P77" s="309"/>
    </row>
    <row r="78" spans="1:16" ht="63.75">
      <c r="A78" s="310">
        <v>7</v>
      </c>
      <c r="B78" s="154" t="s">
        <v>200</v>
      </c>
      <c r="C78" s="311">
        <v>0.5</v>
      </c>
      <c r="D78" s="312">
        <v>0.1</v>
      </c>
      <c r="E78" s="312"/>
      <c r="F78" s="312"/>
      <c r="G78" s="312">
        <v>0.4</v>
      </c>
      <c r="H78" s="141" t="s">
        <v>112</v>
      </c>
      <c r="I78" s="53">
        <v>0.38</v>
      </c>
      <c r="J78" s="285"/>
      <c r="K78" s="285"/>
      <c r="L78" s="285"/>
      <c r="M78" s="53">
        <v>0.38</v>
      </c>
      <c r="N78" s="285"/>
      <c r="O78" s="156" t="s">
        <v>139</v>
      </c>
      <c r="P78" s="309"/>
    </row>
    <row r="79" spans="1:16" ht="51">
      <c r="A79" s="310">
        <v>8</v>
      </c>
      <c r="B79" s="154" t="s">
        <v>201</v>
      </c>
      <c r="C79" s="311">
        <v>0.48</v>
      </c>
      <c r="D79" s="312"/>
      <c r="E79" s="312"/>
      <c r="F79" s="312"/>
      <c r="G79" s="312">
        <v>0.48</v>
      </c>
      <c r="H79" s="141" t="s">
        <v>112</v>
      </c>
      <c r="I79" s="53">
        <v>0.37</v>
      </c>
      <c r="J79" s="285"/>
      <c r="K79" s="285"/>
      <c r="L79" s="285"/>
      <c r="M79" s="53">
        <v>0.37</v>
      </c>
      <c r="N79" s="285"/>
      <c r="O79" s="156" t="s">
        <v>139</v>
      </c>
      <c r="P79" s="309"/>
    </row>
    <row r="80" spans="1:16" ht="25.5">
      <c r="A80" s="310">
        <v>9</v>
      </c>
      <c r="B80" s="154" t="s">
        <v>202</v>
      </c>
      <c r="C80" s="311">
        <v>1.5</v>
      </c>
      <c r="D80" s="312">
        <v>0.5</v>
      </c>
      <c r="E80" s="312"/>
      <c r="F80" s="312"/>
      <c r="G80" s="312">
        <v>1</v>
      </c>
      <c r="H80" s="141" t="s">
        <v>106</v>
      </c>
      <c r="I80" s="53">
        <v>1.15</v>
      </c>
      <c r="J80" s="285"/>
      <c r="K80" s="285"/>
      <c r="L80" s="285"/>
      <c r="M80" s="53">
        <v>1.15</v>
      </c>
      <c r="N80" s="285"/>
      <c r="O80" s="156" t="s">
        <v>139</v>
      </c>
      <c r="P80" s="309"/>
    </row>
    <row r="81" spans="1:16" ht="25.5">
      <c r="A81" s="310">
        <v>10</v>
      </c>
      <c r="B81" s="154" t="s">
        <v>203</v>
      </c>
      <c r="C81" s="311">
        <v>0.4</v>
      </c>
      <c r="D81" s="312"/>
      <c r="E81" s="312"/>
      <c r="F81" s="312"/>
      <c r="G81" s="312">
        <v>0.4</v>
      </c>
      <c r="H81" s="141" t="s">
        <v>106</v>
      </c>
      <c r="I81" s="53">
        <v>0.31</v>
      </c>
      <c r="J81" s="285"/>
      <c r="K81" s="285"/>
      <c r="L81" s="285"/>
      <c r="M81" s="53">
        <v>0.31</v>
      </c>
      <c r="N81" s="285"/>
      <c r="O81" s="156" t="s">
        <v>139</v>
      </c>
      <c r="P81" s="309"/>
    </row>
    <row r="82" spans="1:16" ht="38.25">
      <c r="A82" s="310">
        <v>11</v>
      </c>
      <c r="B82" s="154" t="s">
        <v>204</v>
      </c>
      <c r="C82" s="311">
        <v>0.9</v>
      </c>
      <c r="D82" s="312"/>
      <c r="E82" s="312">
        <v>0.9</v>
      </c>
      <c r="F82" s="312"/>
      <c r="G82" s="312"/>
      <c r="H82" s="141" t="s">
        <v>106</v>
      </c>
      <c r="I82" s="53">
        <v>0.69</v>
      </c>
      <c r="J82" s="285"/>
      <c r="K82" s="285"/>
      <c r="L82" s="285"/>
      <c r="M82" s="53">
        <v>0.69</v>
      </c>
      <c r="N82" s="285"/>
      <c r="O82" s="156" t="s">
        <v>139</v>
      </c>
      <c r="P82" s="309"/>
    </row>
    <row r="83" spans="1:16" ht="38.25">
      <c r="A83" s="310">
        <v>12</v>
      </c>
      <c r="B83" s="154" t="s">
        <v>205</v>
      </c>
      <c r="C83" s="311">
        <v>1</v>
      </c>
      <c r="D83" s="312">
        <v>0.4</v>
      </c>
      <c r="E83" s="312"/>
      <c r="F83" s="312"/>
      <c r="G83" s="312">
        <v>0.6</v>
      </c>
      <c r="H83" s="141" t="s">
        <v>106</v>
      </c>
      <c r="I83" s="53">
        <v>0.77</v>
      </c>
      <c r="J83" s="285"/>
      <c r="K83" s="285"/>
      <c r="L83" s="285"/>
      <c r="M83" s="53">
        <v>0.77</v>
      </c>
      <c r="N83" s="285"/>
      <c r="O83" s="156" t="s">
        <v>139</v>
      </c>
      <c r="P83" s="309"/>
    </row>
    <row r="84" spans="1:16" ht="38.25">
      <c r="A84" s="310">
        <v>13</v>
      </c>
      <c r="B84" s="154" t="s">
        <v>206</v>
      </c>
      <c r="C84" s="311">
        <v>5</v>
      </c>
      <c r="D84" s="312">
        <v>5</v>
      </c>
      <c r="E84" s="312"/>
      <c r="F84" s="312"/>
      <c r="G84" s="312"/>
      <c r="H84" s="141" t="s">
        <v>106</v>
      </c>
      <c r="I84" s="53">
        <v>3.83</v>
      </c>
      <c r="J84" s="285"/>
      <c r="K84" s="285"/>
      <c r="L84" s="285">
        <v>3.83</v>
      </c>
      <c r="M84" s="53"/>
      <c r="N84" s="285"/>
      <c r="O84" s="156" t="s">
        <v>139</v>
      </c>
      <c r="P84" s="309"/>
    </row>
    <row r="85" spans="1:16" ht="25.5">
      <c r="A85" s="310">
        <v>14</v>
      </c>
      <c r="B85" s="154" t="s">
        <v>207</v>
      </c>
      <c r="C85" s="311">
        <v>0.07</v>
      </c>
      <c r="D85" s="312">
        <v>0.07</v>
      </c>
      <c r="E85" s="312"/>
      <c r="F85" s="312"/>
      <c r="G85" s="312"/>
      <c r="H85" s="141" t="s">
        <v>159</v>
      </c>
      <c r="I85" s="53">
        <v>0.05</v>
      </c>
      <c r="J85" s="285"/>
      <c r="K85" s="285"/>
      <c r="L85" s="285"/>
      <c r="M85" s="53">
        <v>0.05</v>
      </c>
      <c r="N85" s="285"/>
      <c r="O85" s="156" t="s">
        <v>139</v>
      </c>
      <c r="P85" s="309"/>
    </row>
    <row r="86" spans="1:16" ht="25.5">
      <c r="A86" s="310">
        <v>15</v>
      </c>
      <c r="B86" s="154" t="s">
        <v>208</v>
      </c>
      <c r="C86" s="311">
        <v>1.2</v>
      </c>
      <c r="D86" s="312"/>
      <c r="E86" s="312"/>
      <c r="F86" s="312"/>
      <c r="G86" s="312">
        <v>1.2</v>
      </c>
      <c r="H86" s="141" t="s">
        <v>159</v>
      </c>
      <c r="I86" s="53">
        <v>0.92</v>
      </c>
      <c r="J86" s="285"/>
      <c r="K86" s="285"/>
      <c r="L86" s="285"/>
      <c r="M86" s="53">
        <v>0.92</v>
      </c>
      <c r="N86" s="285"/>
      <c r="O86" s="156" t="s">
        <v>139</v>
      </c>
      <c r="P86" s="309"/>
    </row>
    <row r="87" spans="1:16" ht="25.5">
      <c r="A87" s="310">
        <v>16</v>
      </c>
      <c r="B87" s="154" t="s">
        <v>209</v>
      </c>
      <c r="C87" s="311">
        <v>0.2</v>
      </c>
      <c r="D87" s="312"/>
      <c r="E87" s="312"/>
      <c r="F87" s="312"/>
      <c r="G87" s="312">
        <v>0.2</v>
      </c>
      <c r="H87" s="141" t="s">
        <v>149</v>
      </c>
      <c r="I87" s="53">
        <v>0.15</v>
      </c>
      <c r="J87" s="285"/>
      <c r="K87" s="285"/>
      <c r="L87" s="285"/>
      <c r="M87" s="53">
        <v>0.15</v>
      </c>
      <c r="N87" s="285"/>
      <c r="O87" s="156" t="s">
        <v>139</v>
      </c>
      <c r="P87" s="309"/>
    </row>
    <row r="88" spans="1:16" ht="25.5">
      <c r="A88" s="310">
        <v>17</v>
      </c>
      <c r="B88" s="154" t="s">
        <v>210</v>
      </c>
      <c r="C88" s="311">
        <v>0.29</v>
      </c>
      <c r="D88" s="312">
        <v>0.29</v>
      </c>
      <c r="E88" s="312"/>
      <c r="F88" s="312"/>
      <c r="G88" s="312"/>
      <c r="H88" s="141" t="s">
        <v>211</v>
      </c>
      <c r="I88" s="53">
        <v>0.22</v>
      </c>
      <c r="J88" s="285"/>
      <c r="K88" s="285"/>
      <c r="L88" s="285"/>
      <c r="M88" s="53">
        <v>0.22</v>
      </c>
      <c r="N88" s="285"/>
      <c r="O88" s="156" t="s">
        <v>139</v>
      </c>
      <c r="P88" s="309"/>
    </row>
    <row r="89" spans="1:16" ht="51">
      <c r="A89" s="310">
        <v>18</v>
      </c>
      <c r="B89" s="154" t="s">
        <v>212</v>
      </c>
      <c r="C89" s="311">
        <v>0.15</v>
      </c>
      <c r="D89" s="312">
        <v>0.13</v>
      </c>
      <c r="E89" s="312"/>
      <c r="F89" s="312"/>
      <c r="G89" s="312">
        <v>0.02</v>
      </c>
      <c r="H89" s="141" t="s">
        <v>211</v>
      </c>
      <c r="I89" s="53">
        <v>0.12</v>
      </c>
      <c r="J89" s="285"/>
      <c r="K89" s="285"/>
      <c r="L89" s="285"/>
      <c r="M89" s="53">
        <v>0.12</v>
      </c>
      <c r="N89" s="285"/>
      <c r="O89" s="156" t="s">
        <v>139</v>
      </c>
      <c r="P89" s="309"/>
    </row>
    <row r="90" spans="1:16" ht="25.5">
      <c r="A90" s="310">
        <v>19</v>
      </c>
      <c r="B90" s="154" t="s">
        <v>213</v>
      </c>
      <c r="C90" s="311">
        <v>0.24</v>
      </c>
      <c r="D90" s="312"/>
      <c r="E90" s="312"/>
      <c r="F90" s="312"/>
      <c r="G90" s="312">
        <v>0.24</v>
      </c>
      <c r="H90" s="141" t="s">
        <v>133</v>
      </c>
      <c r="I90" s="53">
        <v>0.2</v>
      </c>
      <c r="J90" s="285"/>
      <c r="K90" s="285"/>
      <c r="L90" s="285"/>
      <c r="M90" s="53">
        <v>0.2</v>
      </c>
      <c r="N90" s="285"/>
      <c r="O90" s="156" t="s">
        <v>139</v>
      </c>
      <c r="P90" s="309"/>
    </row>
    <row r="91" spans="1:16" ht="38.25">
      <c r="A91" s="310">
        <v>20</v>
      </c>
      <c r="B91" s="154" t="s">
        <v>214</v>
      </c>
      <c r="C91" s="311">
        <v>0.18</v>
      </c>
      <c r="D91" s="312"/>
      <c r="E91" s="312"/>
      <c r="F91" s="312"/>
      <c r="G91" s="312">
        <v>0.18</v>
      </c>
      <c r="H91" s="141" t="s">
        <v>133</v>
      </c>
      <c r="I91" s="53">
        <v>0.17</v>
      </c>
      <c r="J91" s="285"/>
      <c r="K91" s="285"/>
      <c r="L91" s="285"/>
      <c r="M91" s="53">
        <v>0.17</v>
      </c>
      <c r="N91" s="285"/>
      <c r="O91" s="156" t="s">
        <v>139</v>
      </c>
      <c r="P91" s="309"/>
    </row>
    <row r="92" spans="1:16" ht="25.5">
      <c r="A92" s="310">
        <v>21</v>
      </c>
      <c r="B92" s="154" t="s">
        <v>215</v>
      </c>
      <c r="C92" s="311">
        <v>0.28</v>
      </c>
      <c r="D92" s="312"/>
      <c r="E92" s="312"/>
      <c r="F92" s="312"/>
      <c r="G92" s="312">
        <v>0.28</v>
      </c>
      <c r="H92" s="141" t="s">
        <v>133</v>
      </c>
      <c r="I92" s="53">
        <v>0.21</v>
      </c>
      <c r="J92" s="285"/>
      <c r="K92" s="285"/>
      <c r="L92" s="285"/>
      <c r="M92" s="53">
        <v>0.21</v>
      </c>
      <c r="N92" s="285"/>
      <c r="O92" s="156" t="s">
        <v>139</v>
      </c>
      <c r="P92" s="309"/>
    </row>
    <row r="93" spans="1:16" ht="25.5">
      <c r="A93" s="310">
        <v>22</v>
      </c>
      <c r="B93" s="154" t="s">
        <v>216</v>
      </c>
      <c r="C93" s="311">
        <v>0.03</v>
      </c>
      <c r="D93" s="312"/>
      <c r="E93" s="312"/>
      <c r="F93" s="312"/>
      <c r="G93" s="312">
        <v>0.03</v>
      </c>
      <c r="H93" s="141" t="s">
        <v>133</v>
      </c>
      <c r="I93" s="53">
        <v>0.02</v>
      </c>
      <c r="J93" s="285"/>
      <c r="K93" s="285"/>
      <c r="L93" s="285"/>
      <c r="M93" s="53">
        <v>0.02</v>
      </c>
      <c r="N93" s="285"/>
      <c r="O93" s="156" t="s">
        <v>139</v>
      </c>
      <c r="P93" s="309"/>
    </row>
    <row r="94" spans="1:16" ht="25.5">
      <c r="A94" s="310">
        <v>23</v>
      </c>
      <c r="B94" s="154" t="s">
        <v>217</v>
      </c>
      <c r="C94" s="311">
        <v>0.34</v>
      </c>
      <c r="D94" s="312"/>
      <c r="E94" s="312"/>
      <c r="F94" s="312"/>
      <c r="G94" s="312">
        <v>0.34</v>
      </c>
      <c r="H94" s="141" t="s">
        <v>100</v>
      </c>
      <c r="I94" s="53">
        <v>0.26</v>
      </c>
      <c r="J94" s="285"/>
      <c r="K94" s="285"/>
      <c r="L94" s="285"/>
      <c r="M94" s="53">
        <v>0.26</v>
      </c>
      <c r="N94" s="285"/>
      <c r="O94" s="156" t="s">
        <v>139</v>
      </c>
      <c r="P94" s="309"/>
    </row>
    <row r="95" spans="1:16" ht="25.5">
      <c r="A95" s="310">
        <v>24</v>
      </c>
      <c r="B95" s="154" t="s">
        <v>218</v>
      </c>
      <c r="C95" s="311">
        <v>0.5</v>
      </c>
      <c r="D95" s="312">
        <v>0.5</v>
      </c>
      <c r="E95" s="312"/>
      <c r="F95" s="312"/>
      <c r="G95" s="312"/>
      <c r="H95" s="141" t="s">
        <v>100</v>
      </c>
      <c r="I95" s="53">
        <v>0.38</v>
      </c>
      <c r="J95" s="285"/>
      <c r="K95" s="285"/>
      <c r="L95" s="285"/>
      <c r="M95" s="53">
        <v>0.38</v>
      </c>
      <c r="N95" s="285"/>
      <c r="O95" s="156" t="s">
        <v>139</v>
      </c>
      <c r="P95" s="309"/>
    </row>
    <row r="96" spans="1:16" ht="76.5">
      <c r="A96" s="310">
        <v>25</v>
      </c>
      <c r="B96" s="154" t="s">
        <v>219</v>
      </c>
      <c r="C96" s="311">
        <v>0.6</v>
      </c>
      <c r="D96" s="312">
        <v>0.6</v>
      </c>
      <c r="E96" s="312"/>
      <c r="F96" s="312"/>
      <c r="G96" s="312"/>
      <c r="H96" s="141" t="s">
        <v>108</v>
      </c>
      <c r="I96" s="53">
        <v>0.46</v>
      </c>
      <c r="J96" s="285"/>
      <c r="K96" s="285"/>
      <c r="L96" s="285"/>
      <c r="M96" s="53">
        <v>0.46</v>
      </c>
      <c r="N96" s="285"/>
      <c r="O96" s="156" t="s">
        <v>139</v>
      </c>
      <c r="P96" s="309"/>
    </row>
    <row r="97" spans="1:16" ht="51">
      <c r="A97" s="310">
        <v>26</v>
      </c>
      <c r="B97" s="154" t="s">
        <v>220</v>
      </c>
      <c r="C97" s="311">
        <v>0.34</v>
      </c>
      <c r="D97" s="312">
        <v>0.34</v>
      </c>
      <c r="E97" s="312"/>
      <c r="F97" s="312"/>
      <c r="G97" s="312"/>
      <c r="H97" s="141" t="s">
        <v>108</v>
      </c>
      <c r="I97" s="53">
        <v>0.24</v>
      </c>
      <c r="J97" s="285"/>
      <c r="K97" s="285"/>
      <c r="L97" s="285"/>
      <c r="M97" s="53">
        <v>0.24</v>
      </c>
      <c r="N97" s="285"/>
      <c r="O97" s="156" t="s">
        <v>139</v>
      </c>
      <c r="P97" s="309"/>
    </row>
    <row r="98" spans="1:16" ht="38.25">
      <c r="A98" s="310">
        <v>27</v>
      </c>
      <c r="B98" s="154" t="s">
        <v>221</v>
      </c>
      <c r="C98" s="311">
        <v>0.22</v>
      </c>
      <c r="D98" s="312"/>
      <c r="E98" s="312"/>
      <c r="F98" s="312"/>
      <c r="G98" s="312">
        <v>0.22</v>
      </c>
      <c r="H98" s="141" t="s">
        <v>108</v>
      </c>
      <c r="I98" s="53">
        <v>0.17</v>
      </c>
      <c r="J98" s="285"/>
      <c r="K98" s="285"/>
      <c r="L98" s="285"/>
      <c r="M98" s="53">
        <v>0.17</v>
      </c>
      <c r="N98" s="285"/>
      <c r="O98" s="156" t="s">
        <v>139</v>
      </c>
      <c r="P98" s="309"/>
    </row>
    <row r="99" spans="1:16" ht="38.25">
      <c r="A99" s="310">
        <v>28</v>
      </c>
      <c r="B99" s="154" t="s">
        <v>222</v>
      </c>
      <c r="C99" s="311">
        <v>0.2</v>
      </c>
      <c r="D99" s="312">
        <v>0.1</v>
      </c>
      <c r="E99" s="312"/>
      <c r="F99" s="312"/>
      <c r="G99" s="312">
        <v>0.1</v>
      </c>
      <c r="H99" s="141" t="s">
        <v>108</v>
      </c>
      <c r="I99" s="53">
        <v>0.15</v>
      </c>
      <c r="J99" s="285"/>
      <c r="K99" s="285"/>
      <c r="L99" s="285"/>
      <c r="M99" s="53">
        <v>0.15</v>
      </c>
      <c r="N99" s="285"/>
      <c r="O99" s="156" t="s">
        <v>139</v>
      </c>
      <c r="P99" s="309"/>
    </row>
    <row r="100" spans="1:16" ht="38.25">
      <c r="A100" s="310">
        <v>29</v>
      </c>
      <c r="B100" s="154" t="s">
        <v>223</v>
      </c>
      <c r="C100" s="311">
        <v>0.8</v>
      </c>
      <c r="D100" s="312">
        <v>0.4</v>
      </c>
      <c r="E100" s="312"/>
      <c r="F100" s="312"/>
      <c r="G100" s="312">
        <v>0.4</v>
      </c>
      <c r="H100" s="141" t="s">
        <v>108</v>
      </c>
      <c r="I100" s="53">
        <v>0.61</v>
      </c>
      <c r="J100" s="285"/>
      <c r="K100" s="285"/>
      <c r="L100" s="285"/>
      <c r="M100" s="53">
        <v>0.61</v>
      </c>
      <c r="N100" s="285"/>
      <c r="O100" s="156" t="s">
        <v>139</v>
      </c>
      <c r="P100" s="309"/>
    </row>
    <row r="101" spans="1:16" ht="25.5">
      <c r="A101" s="310">
        <v>30</v>
      </c>
      <c r="B101" s="154" t="s">
        <v>224</v>
      </c>
      <c r="C101" s="311">
        <v>0.14</v>
      </c>
      <c r="D101" s="312"/>
      <c r="E101" s="312"/>
      <c r="F101" s="312"/>
      <c r="G101" s="312">
        <v>0.14</v>
      </c>
      <c r="H101" s="141" t="s">
        <v>149</v>
      </c>
      <c r="I101" s="53">
        <v>0.11</v>
      </c>
      <c r="J101" s="285"/>
      <c r="K101" s="285"/>
      <c r="L101" s="285"/>
      <c r="M101" s="53">
        <v>0.11</v>
      </c>
      <c r="N101" s="285"/>
      <c r="O101" s="156" t="s">
        <v>139</v>
      </c>
      <c r="P101" s="309"/>
    </row>
    <row r="102" spans="1:16" ht="25.5">
      <c r="A102" s="310">
        <v>31</v>
      </c>
      <c r="B102" s="154" t="s">
        <v>225</v>
      </c>
      <c r="C102" s="311">
        <v>0.5</v>
      </c>
      <c r="D102" s="312"/>
      <c r="E102" s="312"/>
      <c r="F102" s="312"/>
      <c r="G102" s="312">
        <v>0.5</v>
      </c>
      <c r="H102" s="141" t="s">
        <v>149</v>
      </c>
      <c r="I102" s="53">
        <v>0.38</v>
      </c>
      <c r="J102" s="285"/>
      <c r="K102" s="285"/>
      <c r="L102" s="285"/>
      <c r="M102" s="53">
        <v>0.38</v>
      </c>
      <c r="N102" s="285"/>
      <c r="O102" s="156" t="s">
        <v>139</v>
      </c>
      <c r="P102" s="309"/>
    </row>
    <row r="103" spans="1:16" ht="25.5">
      <c r="A103" s="310">
        <v>32</v>
      </c>
      <c r="B103" s="154" t="s">
        <v>226</v>
      </c>
      <c r="C103" s="311">
        <v>0.05</v>
      </c>
      <c r="D103" s="312">
        <v>0.05</v>
      </c>
      <c r="E103" s="312"/>
      <c r="F103" s="312"/>
      <c r="G103" s="312"/>
      <c r="H103" s="141" t="s">
        <v>180</v>
      </c>
      <c r="I103" s="53">
        <v>0.04</v>
      </c>
      <c r="J103" s="285"/>
      <c r="K103" s="285"/>
      <c r="L103" s="285"/>
      <c r="M103" s="53">
        <v>0.04</v>
      </c>
      <c r="N103" s="285"/>
      <c r="O103" s="156" t="s">
        <v>139</v>
      </c>
      <c r="P103" s="309"/>
    </row>
    <row r="104" spans="1:16" ht="25.5">
      <c r="A104" s="310">
        <v>33</v>
      </c>
      <c r="B104" s="154" t="s">
        <v>227</v>
      </c>
      <c r="C104" s="311">
        <v>0.11</v>
      </c>
      <c r="D104" s="312">
        <v>0.11</v>
      </c>
      <c r="E104" s="312"/>
      <c r="F104" s="312"/>
      <c r="G104" s="312"/>
      <c r="H104" s="141" t="s">
        <v>100</v>
      </c>
      <c r="I104" s="53">
        <v>0.19</v>
      </c>
      <c r="J104" s="285"/>
      <c r="K104" s="285"/>
      <c r="L104" s="285"/>
      <c r="M104" s="53">
        <v>0.19</v>
      </c>
      <c r="N104" s="285"/>
      <c r="O104" s="156" t="s">
        <v>139</v>
      </c>
      <c r="P104" s="309"/>
    </row>
    <row r="105" spans="1:16" ht="25.5">
      <c r="A105" s="310">
        <v>34</v>
      </c>
      <c r="B105" s="154" t="s">
        <v>228</v>
      </c>
      <c r="C105" s="311">
        <v>0.2</v>
      </c>
      <c r="D105" s="312"/>
      <c r="E105" s="312"/>
      <c r="F105" s="312"/>
      <c r="G105" s="312">
        <v>0.2</v>
      </c>
      <c r="H105" s="141" t="s">
        <v>108</v>
      </c>
      <c r="I105" s="53">
        <v>0.17</v>
      </c>
      <c r="J105" s="285"/>
      <c r="K105" s="285"/>
      <c r="L105" s="285"/>
      <c r="M105" s="53">
        <v>0.17</v>
      </c>
      <c r="N105" s="285"/>
      <c r="O105" s="156" t="s">
        <v>139</v>
      </c>
      <c r="P105" s="309"/>
    </row>
    <row r="106" spans="1:16" ht="25.5">
      <c r="A106" s="310">
        <v>35</v>
      </c>
      <c r="B106" s="154" t="s">
        <v>229</v>
      </c>
      <c r="C106" s="311">
        <v>2.4</v>
      </c>
      <c r="D106" s="312"/>
      <c r="E106" s="312"/>
      <c r="F106" s="312"/>
      <c r="G106" s="312">
        <v>2.4</v>
      </c>
      <c r="H106" s="141" t="s">
        <v>230</v>
      </c>
      <c r="I106" s="53">
        <v>4.05</v>
      </c>
      <c r="J106" s="285"/>
      <c r="K106" s="285"/>
      <c r="L106" s="285"/>
      <c r="M106" s="53">
        <v>4.05</v>
      </c>
      <c r="N106" s="285"/>
      <c r="O106" s="156" t="s">
        <v>139</v>
      </c>
      <c r="P106" s="309"/>
    </row>
    <row r="107" spans="1:16" ht="38.25">
      <c r="A107" s="310">
        <v>36</v>
      </c>
      <c r="B107" s="154" t="s">
        <v>231</v>
      </c>
      <c r="C107" s="311">
        <v>0.12</v>
      </c>
      <c r="D107" s="312"/>
      <c r="E107" s="312"/>
      <c r="F107" s="312"/>
      <c r="G107" s="312">
        <v>0.12</v>
      </c>
      <c r="H107" s="141" t="s">
        <v>138</v>
      </c>
      <c r="I107" s="53">
        <v>0.1</v>
      </c>
      <c r="J107" s="285"/>
      <c r="K107" s="285"/>
      <c r="L107" s="285"/>
      <c r="M107" s="53">
        <v>0.1</v>
      </c>
      <c r="N107" s="285"/>
      <c r="O107" s="156" t="s">
        <v>139</v>
      </c>
      <c r="P107" s="309"/>
    </row>
    <row r="108" spans="1:16" ht="25.5">
      <c r="A108" s="310">
        <v>37</v>
      </c>
      <c r="B108" s="154" t="s">
        <v>232</v>
      </c>
      <c r="C108" s="311">
        <v>0.2</v>
      </c>
      <c r="D108" s="312"/>
      <c r="E108" s="312"/>
      <c r="F108" s="312"/>
      <c r="G108" s="312">
        <v>0.2</v>
      </c>
      <c r="H108" s="141" t="s">
        <v>138</v>
      </c>
      <c r="I108" s="53">
        <v>0.17</v>
      </c>
      <c r="J108" s="285"/>
      <c r="K108" s="285"/>
      <c r="L108" s="285"/>
      <c r="M108" s="53">
        <v>0.17</v>
      </c>
      <c r="N108" s="285"/>
      <c r="O108" s="156" t="s">
        <v>139</v>
      </c>
      <c r="P108" s="309"/>
    </row>
    <row r="109" spans="1:16" ht="25.5">
      <c r="A109" s="310">
        <v>38</v>
      </c>
      <c r="B109" s="154" t="s">
        <v>233</v>
      </c>
      <c r="C109" s="311">
        <v>0.05</v>
      </c>
      <c r="D109" s="312">
        <v>0.02</v>
      </c>
      <c r="E109" s="312"/>
      <c r="F109" s="312"/>
      <c r="G109" s="312">
        <v>0.03</v>
      </c>
      <c r="H109" s="141" t="s">
        <v>138</v>
      </c>
      <c r="I109" s="53">
        <v>0.04</v>
      </c>
      <c r="J109" s="285"/>
      <c r="K109" s="285"/>
      <c r="L109" s="285"/>
      <c r="M109" s="53">
        <v>0.04</v>
      </c>
      <c r="N109" s="285"/>
      <c r="O109" s="156" t="s">
        <v>139</v>
      </c>
      <c r="P109" s="309"/>
    </row>
    <row r="110" spans="1:16" ht="25.5">
      <c r="A110" s="310">
        <v>39</v>
      </c>
      <c r="B110" s="154" t="s">
        <v>234</v>
      </c>
      <c r="C110" s="311">
        <v>0.1</v>
      </c>
      <c r="D110" s="312">
        <v>0.1</v>
      </c>
      <c r="E110" s="312"/>
      <c r="F110" s="312"/>
      <c r="G110" s="312"/>
      <c r="H110" s="141" t="s">
        <v>138</v>
      </c>
      <c r="I110" s="53">
        <v>0.17</v>
      </c>
      <c r="J110" s="285"/>
      <c r="K110" s="285"/>
      <c r="L110" s="285"/>
      <c r="M110" s="53">
        <v>0.17</v>
      </c>
      <c r="N110" s="285"/>
      <c r="O110" s="156" t="s">
        <v>139</v>
      </c>
      <c r="P110" s="309"/>
    </row>
    <row r="111" spans="1:16" ht="25.5">
      <c r="A111" s="310">
        <v>40</v>
      </c>
      <c r="B111" s="154" t="s">
        <v>235</v>
      </c>
      <c r="C111" s="311">
        <v>0.16</v>
      </c>
      <c r="D111" s="312">
        <v>0.16</v>
      </c>
      <c r="E111" s="312"/>
      <c r="F111" s="312"/>
      <c r="G111" s="312"/>
      <c r="H111" s="141" t="s">
        <v>138</v>
      </c>
      <c r="I111" s="53">
        <v>0.14</v>
      </c>
      <c r="J111" s="285"/>
      <c r="K111" s="285"/>
      <c r="L111" s="285"/>
      <c r="M111" s="53">
        <v>0.14</v>
      </c>
      <c r="N111" s="285"/>
      <c r="O111" s="156" t="s">
        <v>139</v>
      </c>
      <c r="P111" s="309"/>
    </row>
    <row r="112" spans="1:16" ht="25.5">
      <c r="A112" s="310">
        <v>41</v>
      </c>
      <c r="B112" s="154" t="s">
        <v>236</v>
      </c>
      <c r="C112" s="311">
        <v>0.2</v>
      </c>
      <c r="D112" s="312"/>
      <c r="E112" s="312"/>
      <c r="F112" s="312"/>
      <c r="G112" s="312">
        <v>0.2</v>
      </c>
      <c r="H112" s="141" t="s">
        <v>106</v>
      </c>
      <c r="I112" s="53">
        <v>0.17</v>
      </c>
      <c r="J112" s="285"/>
      <c r="K112" s="285"/>
      <c r="L112" s="285"/>
      <c r="M112" s="53">
        <v>0.17</v>
      </c>
      <c r="N112" s="285"/>
      <c r="O112" s="156" t="s">
        <v>139</v>
      </c>
      <c r="P112" s="309"/>
    </row>
    <row r="113" spans="1:16" ht="38.25">
      <c r="A113" s="310">
        <v>42</v>
      </c>
      <c r="B113" s="154" t="s">
        <v>237</v>
      </c>
      <c r="C113" s="311">
        <v>0.7</v>
      </c>
      <c r="D113" s="312"/>
      <c r="E113" s="312"/>
      <c r="F113" s="312"/>
      <c r="G113" s="312">
        <v>0.7</v>
      </c>
      <c r="H113" s="141" t="s">
        <v>106</v>
      </c>
      <c r="I113" s="53">
        <v>0.59</v>
      </c>
      <c r="J113" s="285"/>
      <c r="K113" s="285"/>
      <c r="L113" s="285"/>
      <c r="M113" s="53">
        <v>0.59</v>
      </c>
      <c r="N113" s="285"/>
      <c r="O113" s="156" t="s">
        <v>139</v>
      </c>
      <c r="P113" s="309"/>
    </row>
    <row r="114" spans="1:16" ht="25.5">
      <c r="A114" s="310">
        <v>43</v>
      </c>
      <c r="B114" s="154" t="s">
        <v>238</v>
      </c>
      <c r="C114" s="311">
        <v>0.5</v>
      </c>
      <c r="D114" s="312"/>
      <c r="E114" s="312"/>
      <c r="F114" s="312"/>
      <c r="G114" s="312">
        <v>0.5</v>
      </c>
      <c r="H114" s="141" t="s">
        <v>106</v>
      </c>
      <c r="I114" s="53">
        <v>0.42</v>
      </c>
      <c r="J114" s="285"/>
      <c r="K114" s="285"/>
      <c r="L114" s="285"/>
      <c r="M114" s="53">
        <v>0.42</v>
      </c>
      <c r="N114" s="285"/>
      <c r="O114" s="156" t="s">
        <v>139</v>
      </c>
      <c r="P114" s="309"/>
    </row>
    <row r="115" spans="1:16" ht="25.5">
      <c r="A115" s="310">
        <v>44</v>
      </c>
      <c r="B115" s="154" t="s">
        <v>239</v>
      </c>
      <c r="C115" s="311">
        <v>0.55</v>
      </c>
      <c r="D115" s="312">
        <v>0.55</v>
      </c>
      <c r="E115" s="312"/>
      <c r="F115" s="312"/>
      <c r="G115" s="312"/>
      <c r="H115" s="141" t="s">
        <v>112</v>
      </c>
      <c r="I115" s="53">
        <v>0.46</v>
      </c>
      <c r="J115" s="285"/>
      <c r="K115" s="285"/>
      <c r="L115" s="285"/>
      <c r="M115" s="53">
        <v>0.46</v>
      </c>
      <c r="N115" s="285"/>
      <c r="O115" s="156" t="s">
        <v>139</v>
      </c>
      <c r="P115" s="309"/>
    </row>
    <row r="116" spans="1:16" ht="25.5">
      <c r="A116" s="305" t="s">
        <v>240</v>
      </c>
      <c r="B116" s="306" t="s">
        <v>131</v>
      </c>
      <c r="C116" s="307">
        <f>SUM(C117:C118)</f>
        <v>0.25</v>
      </c>
      <c r="D116" s="307">
        <f aca="true" t="shared" si="14" ref="D116:N116">SUM(D117:D118)</f>
        <v>0.25</v>
      </c>
      <c r="E116" s="307">
        <f t="shared" si="14"/>
        <v>0</v>
      </c>
      <c r="F116" s="307">
        <f t="shared" si="14"/>
        <v>0</v>
      </c>
      <c r="G116" s="307">
        <f t="shared" si="14"/>
        <v>0</v>
      </c>
      <c r="H116" s="317"/>
      <c r="I116" s="307">
        <f t="shared" si="14"/>
        <v>0.2</v>
      </c>
      <c r="J116" s="307">
        <f t="shared" si="14"/>
        <v>0</v>
      </c>
      <c r="K116" s="307">
        <f t="shared" si="14"/>
        <v>0</v>
      </c>
      <c r="L116" s="307">
        <f t="shared" si="14"/>
        <v>0</v>
      </c>
      <c r="M116" s="307">
        <f t="shared" si="14"/>
        <v>0.2</v>
      </c>
      <c r="N116" s="307">
        <f t="shared" si="14"/>
        <v>0</v>
      </c>
      <c r="O116" s="156" t="s">
        <v>139</v>
      </c>
      <c r="P116" s="309"/>
    </row>
    <row r="117" spans="1:16" ht="25.5">
      <c r="A117" s="310">
        <v>1</v>
      </c>
      <c r="B117" s="154" t="s">
        <v>241</v>
      </c>
      <c r="C117" s="311">
        <v>0.1</v>
      </c>
      <c r="D117" s="312">
        <v>0.1</v>
      </c>
      <c r="E117" s="312"/>
      <c r="F117" s="312"/>
      <c r="G117" s="312"/>
      <c r="H117" s="141" t="s">
        <v>108</v>
      </c>
      <c r="I117" s="53">
        <v>0.08</v>
      </c>
      <c r="J117" s="285"/>
      <c r="K117" s="285"/>
      <c r="L117" s="285"/>
      <c r="M117" s="53">
        <v>0.08</v>
      </c>
      <c r="N117" s="285"/>
      <c r="O117" s="156" t="s">
        <v>139</v>
      </c>
      <c r="P117" s="309"/>
    </row>
    <row r="118" spans="1:16" ht="25.5">
      <c r="A118" s="310">
        <v>2</v>
      </c>
      <c r="B118" s="154" t="s">
        <v>242</v>
      </c>
      <c r="C118" s="311">
        <v>0.15</v>
      </c>
      <c r="D118" s="312">
        <v>0.15</v>
      </c>
      <c r="E118" s="312"/>
      <c r="F118" s="312"/>
      <c r="G118" s="312"/>
      <c r="H118" s="141" t="s">
        <v>106</v>
      </c>
      <c r="I118" s="53">
        <v>0.12</v>
      </c>
      <c r="J118" s="285"/>
      <c r="K118" s="285"/>
      <c r="L118" s="285"/>
      <c r="M118" s="53">
        <v>0.12</v>
      </c>
      <c r="N118" s="285"/>
      <c r="O118" s="156" t="s">
        <v>139</v>
      </c>
      <c r="P118" s="309"/>
    </row>
    <row r="119" spans="1:16" ht="12.75">
      <c r="A119" s="305" t="s">
        <v>243</v>
      </c>
      <c r="B119" s="306" t="s">
        <v>244</v>
      </c>
      <c r="C119" s="307">
        <f>C120</f>
        <v>0.23</v>
      </c>
      <c r="D119" s="307">
        <f aca="true" t="shared" si="15" ref="D119:N119">D120</f>
        <v>0</v>
      </c>
      <c r="E119" s="307">
        <f t="shared" si="15"/>
        <v>0</v>
      </c>
      <c r="F119" s="307">
        <f t="shared" si="15"/>
        <v>0</v>
      </c>
      <c r="G119" s="307">
        <f t="shared" si="15"/>
        <v>0.23</v>
      </c>
      <c r="H119" s="317"/>
      <c r="I119" s="307">
        <f t="shared" si="15"/>
        <v>0.19</v>
      </c>
      <c r="J119" s="307">
        <f t="shared" si="15"/>
        <v>0</v>
      </c>
      <c r="K119" s="307">
        <f t="shared" si="15"/>
        <v>0</v>
      </c>
      <c r="L119" s="307">
        <f t="shared" si="15"/>
        <v>0</v>
      </c>
      <c r="M119" s="307">
        <f t="shared" si="15"/>
        <v>0.19</v>
      </c>
      <c r="N119" s="307">
        <f t="shared" si="15"/>
        <v>0</v>
      </c>
      <c r="O119" s="331"/>
      <c r="P119" s="309"/>
    </row>
    <row r="120" spans="1:16" ht="25.5">
      <c r="A120" s="310">
        <v>1</v>
      </c>
      <c r="B120" s="154" t="s">
        <v>245</v>
      </c>
      <c r="C120" s="311">
        <v>0.23</v>
      </c>
      <c r="D120" s="312"/>
      <c r="E120" s="312"/>
      <c r="F120" s="312"/>
      <c r="G120" s="312">
        <v>0.23</v>
      </c>
      <c r="H120" s="141" t="s">
        <v>156</v>
      </c>
      <c r="I120" s="53">
        <v>0.19</v>
      </c>
      <c r="J120" s="285"/>
      <c r="K120" s="285"/>
      <c r="L120" s="285"/>
      <c r="M120" s="53">
        <v>0.19</v>
      </c>
      <c r="N120" s="285"/>
      <c r="O120" s="156" t="s">
        <v>139</v>
      </c>
      <c r="P120" s="309"/>
    </row>
    <row r="121" spans="1:16" ht="12.75">
      <c r="A121" s="305" t="s">
        <v>246</v>
      </c>
      <c r="B121" s="306" t="s">
        <v>247</v>
      </c>
      <c r="C121" s="307">
        <f>C122</f>
        <v>15</v>
      </c>
      <c r="D121" s="307">
        <f aca="true" t="shared" si="16" ref="D121:N121">D122</f>
        <v>0</v>
      </c>
      <c r="E121" s="307">
        <f t="shared" si="16"/>
        <v>15</v>
      </c>
      <c r="F121" s="307">
        <f t="shared" si="16"/>
        <v>0</v>
      </c>
      <c r="G121" s="307">
        <f t="shared" si="16"/>
        <v>0</v>
      </c>
      <c r="H121" s="317"/>
      <c r="I121" s="307">
        <f t="shared" si="16"/>
        <v>0.75</v>
      </c>
      <c r="J121" s="307">
        <f t="shared" si="16"/>
        <v>0</v>
      </c>
      <c r="K121" s="307">
        <f t="shared" si="16"/>
        <v>0</v>
      </c>
      <c r="L121" s="307">
        <f t="shared" si="16"/>
        <v>0</v>
      </c>
      <c r="M121" s="307">
        <f t="shared" si="16"/>
        <v>0</v>
      </c>
      <c r="N121" s="307">
        <f t="shared" si="16"/>
        <v>0.75</v>
      </c>
      <c r="O121" s="331"/>
      <c r="P121" s="309"/>
    </row>
    <row r="122" spans="1:16" ht="25.5">
      <c r="A122" s="310">
        <v>1</v>
      </c>
      <c r="B122" s="154" t="s">
        <v>248</v>
      </c>
      <c r="C122" s="311">
        <v>15</v>
      </c>
      <c r="D122" s="312"/>
      <c r="E122" s="312">
        <v>15</v>
      </c>
      <c r="F122" s="312"/>
      <c r="G122" s="312"/>
      <c r="H122" s="141" t="s">
        <v>106</v>
      </c>
      <c r="I122" s="53">
        <v>0.75</v>
      </c>
      <c r="J122" s="285"/>
      <c r="K122" s="285"/>
      <c r="L122" s="285"/>
      <c r="M122" s="53"/>
      <c r="N122" s="285">
        <v>0.75</v>
      </c>
      <c r="O122" s="156" t="s">
        <v>139</v>
      </c>
      <c r="P122" s="309"/>
    </row>
    <row r="123" spans="1:16" ht="12.75">
      <c r="A123" s="305" t="s">
        <v>249</v>
      </c>
      <c r="B123" s="306" t="s">
        <v>250</v>
      </c>
      <c r="C123" s="307">
        <f>SUM(C124:C125)</f>
        <v>1.1</v>
      </c>
      <c r="D123" s="307">
        <f aca="true" t="shared" si="17" ref="D123:N123">SUM(D124:D125)</f>
        <v>0.8999999999999999</v>
      </c>
      <c r="E123" s="307">
        <f t="shared" si="17"/>
        <v>0</v>
      </c>
      <c r="F123" s="307">
        <f t="shared" si="17"/>
        <v>0</v>
      </c>
      <c r="G123" s="307">
        <f t="shared" si="17"/>
        <v>0.2</v>
      </c>
      <c r="H123" s="317"/>
      <c r="I123" s="307">
        <f t="shared" si="17"/>
        <v>0.9299999999999999</v>
      </c>
      <c r="J123" s="307">
        <f t="shared" si="17"/>
        <v>0</v>
      </c>
      <c r="K123" s="307">
        <f t="shared" si="17"/>
        <v>0</v>
      </c>
      <c r="L123" s="307">
        <f t="shared" si="17"/>
        <v>0</v>
      </c>
      <c r="M123" s="307">
        <f t="shared" si="17"/>
        <v>0.9299999999999999</v>
      </c>
      <c r="N123" s="307">
        <f t="shared" si="17"/>
        <v>0</v>
      </c>
      <c r="O123" s="331"/>
      <c r="P123" s="309"/>
    </row>
    <row r="124" spans="1:16" ht="25.5">
      <c r="A124" s="310">
        <v>1</v>
      </c>
      <c r="B124" s="154" t="s">
        <v>251</v>
      </c>
      <c r="C124" s="311">
        <v>0.5</v>
      </c>
      <c r="D124" s="312">
        <v>0.3</v>
      </c>
      <c r="E124" s="312"/>
      <c r="F124" s="312"/>
      <c r="G124" s="312">
        <v>0.2</v>
      </c>
      <c r="H124" s="141" t="s">
        <v>159</v>
      </c>
      <c r="I124" s="53">
        <v>0.42</v>
      </c>
      <c r="J124" s="285"/>
      <c r="K124" s="285"/>
      <c r="L124" s="285"/>
      <c r="M124" s="53">
        <v>0.42</v>
      </c>
      <c r="N124" s="285"/>
      <c r="O124" s="156" t="s">
        <v>139</v>
      </c>
      <c r="P124" s="309"/>
    </row>
    <row r="125" spans="1:16" ht="25.5">
      <c r="A125" s="310">
        <v>2</v>
      </c>
      <c r="B125" s="154" t="s">
        <v>251</v>
      </c>
      <c r="C125" s="311">
        <v>0.6</v>
      </c>
      <c r="D125" s="312">
        <v>0.6</v>
      </c>
      <c r="E125" s="312"/>
      <c r="F125" s="312"/>
      <c r="G125" s="312"/>
      <c r="H125" s="141" t="s">
        <v>159</v>
      </c>
      <c r="I125" s="53">
        <v>0.51</v>
      </c>
      <c r="J125" s="285"/>
      <c r="K125" s="285"/>
      <c r="L125" s="285"/>
      <c r="M125" s="53">
        <v>0.51</v>
      </c>
      <c r="N125" s="285"/>
      <c r="O125" s="156" t="s">
        <v>139</v>
      </c>
      <c r="P125" s="309"/>
    </row>
    <row r="126" spans="1:16" ht="12.75">
      <c r="A126" s="305">
        <f>A125++A122+A120+A118+A115+A70+A68+A65+A44+A40+A37+A33</f>
        <v>83</v>
      </c>
      <c r="B126" s="306" t="s">
        <v>252</v>
      </c>
      <c r="C126" s="307">
        <f>SUM(C31,C34,C38,C41,C45,C66,C69,C71,C116,C119,C121,C123)</f>
        <v>148.01</v>
      </c>
      <c r="D126" s="307">
        <f>(D31+D34+D41+D45+D66+D69+D71+D116+D123)</f>
        <v>40.64</v>
      </c>
      <c r="E126" s="307">
        <f aca="true" t="shared" si="18" ref="E126:N126">SUM(E31,E34,E38,E41,E45,E66,E69,E71,E116,E119,E121,E123)</f>
        <v>28.259999999999998</v>
      </c>
      <c r="F126" s="307">
        <f t="shared" si="18"/>
        <v>0</v>
      </c>
      <c r="G126" s="307">
        <f t="shared" si="18"/>
        <v>79.11</v>
      </c>
      <c r="H126" s="317">
        <f t="shared" si="18"/>
        <v>0</v>
      </c>
      <c r="I126" s="307">
        <f t="shared" si="18"/>
        <v>97.88317200000003</v>
      </c>
      <c r="J126" s="307">
        <f t="shared" si="18"/>
        <v>0.23</v>
      </c>
      <c r="K126" s="307">
        <f t="shared" si="18"/>
        <v>2.53</v>
      </c>
      <c r="L126" s="307">
        <f t="shared" si="18"/>
        <v>45.410000000000004</v>
      </c>
      <c r="M126" s="307">
        <f t="shared" si="18"/>
        <v>40.913171999999996</v>
      </c>
      <c r="N126" s="307">
        <f t="shared" si="18"/>
        <v>8.8</v>
      </c>
      <c r="O126" s="331"/>
      <c r="P126" s="309"/>
    </row>
    <row r="127" spans="1:16" ht="12.75">
      <c r="A127" s="305">
        <f>A126+A29</f>
        <v>95</v>
      </c>
      <c r="B127" s="306" t="s">
        <v>1776</v>
      </c>
      <c r="C127" s="307">
        <f>C126+C29</f>
        <v>162.44</v>
      </c>
      <c r="D127" s="307">
        <f>D126+D29</f>
        <v>51.7</v>
      </c>
      <c r="E127" s="307">
        <f>E126+E29</f>
        <v>28.259999999999998</v>
      </c>
      <c r="F127" s="307">
        <f>F126+F29</f>
        <v>0</v>
      </c>
      <c r="G127" s="307">
        <f>G126+G29</f>
        <v>82.48</v>
      </c>
      <c r="H127" s="317"/>
      <c r="I127" s="307">
        <f aca="true" t="shared" si="19" ref="I127:N127">I126+I29</f>
        <v>111.03317200000004</v>
      </c>
      <c r="J127" s="307">
        <f t="shared" si="19"/>
        <v>0.23</v>
      </c>
      <c r="K127" s="307">
        <f t="shared" si="19"/>
        <v>2.53</v>
      </c>
      <c r="L127" s="307">
        <f t="shared" si="19"/>
        <v>50.910000000000004</v>
      </c>
      <c r="M127" s="307">
        <f t="shared" si="19"/>
        <v>48.563171999999994</v>
      </c>
      <c r="N127" s="307">
        <f t="shared" si="19"/>
        <v>8.8</v>
      </c>
      <c r="O127" s="332"/>
      <c r="P127" s="309"/>
    </row>
    <row r="128" ht="12.75">
      <c r="A128" s="271"/>
    </row>
    <row r="129" spans="1:16" ht="12.75">
      <c r="A129" s="271"/>
      <c r="N129" s="648" t="s">
        <v>77</v>
      </c>
      <c r="O129" s="648"/>
      <c r="P129" s="648"/>
    </row>
    <row r="130" spans="1:16" ht="12.75">
      <c r="A130" s="271"/>
      <c r="N130" s="648"/>
      <c r="O130" s="648"/>
      <c r="P130" s="648"/>
    </row>
    <row r="131" ht="12.75">
      <c r="A131" s="271"/>
    </row>
    <row r="132" ht="12.75">
      <c r="A132" s="271"/>
    </row>
    <row r="133" ht="12.75">
      <c r="A133" s="271"/>
    </row>
    <row r="134" ht="12.75">
      <c r="A134" s="271"/>
    </row>
    <row r="135" ht="12.75">
      <c r="A135" s="271"/>
    </row>
  </sheetData>
  <sheetProtection/>
  <mergeCells count="22">
    <mergeCell ref="J8:N8"/>
    <mergeCell ref="O8:O9"/>
    <mergeCell ref="P8:P9"/>
    <mergeCell ref="A11:P11"/>
    <mergeCell ref="A30:P30"/>
    <mergeCell ref="N129:P130"/>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393700787401575" right="0.393700787401575" top="0.62" bottom="0.44"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2.xml><?xml version="1.0" encoding="utf-8"?>
<worksheet xmlns="http://schemas.openxmlformats.org/spreadsheetml/2006/main" xmlns:r="http://schemas.openxmlformats.org/officeDocument/2006/relationships">
  <sheetPr>
    <tabColor rgb="FFFFFF00"/>
  </sheetPr>
  <dimension ref="A1:P27"/>
  <sheetViews>
    <sheetView showZeros="0" zoomScale="85" zoomScaleNormal="85" zoomScaleSheetLayoutView="100" zoomScalePageLayoutView="85" workbookViewId="0" topLeftCell="A1">
      <selection activeCell="A7" sqref="A7:O7"/>
    </sheetView>
  </sheetViews>
  <sheetFormatPr defaultColWidth="9.00390625" defaultRowHeight="27.75" customHeight="1"/>
  <cols>
    <col min="1" max="1" width="4.25390625" style="1" customWidth="1"/>
    <col min="2" max="2" width="17.00390625" style="2" customWidth="1"/>
    <col min="3" max="3" width="6.75390625" style="6" customWidth="1"/>
    <col min="4" max="4" width="10.25390625" style="4" customWidth="1"/>
    <col min="5" max="5" width="7.25390625" style="4" customWidth="1"/>
    <col min="6" max="6" width="7.50390625" style="4" customWidth="1"/>
    <col min="7" max="7" width="6.25390625" style="4" customWidth="1"/>
    <col min="8" max="8" width="8.50390625" style="4" customWidth="1"/>
    <col min="9" max="9" width="12.75390625" style="4" customWidth="1"/>
    <col min="10" max="10" width="7.75390625" style="4" customWidth="1"/>
    <col min="11" max="11" width="7.25390625" style="4" customWidth="1"/>
    <col min="12" max="12" width="8.00390625" style="4" customWidth="1"/>
    <col min="13" max="13" width="7.25390625" style="4" customWidth="1"/>
    <col min="14" max="14" width="7.50390625" style="4" customWidth="1"/>
    <col min="15" max="15" width="11.75390625" style="1" customWidth="1"/>
    <col min="16" max="16384" width="9.00390625" style="1" customWidth="1"/>
  </cols>
  <sheetData>
    <row r="1" spans="1:15" s="8" customFormat="1" ht="15.75">
      <c r="A1" s="503" t="s">
        <v>76</v>
      </c>
      <c r="B1" s="503"/>
      <c r="C1" s="503"/>
      <c r="D1" s="503"/>
      <c r="E1" s="503"/>
      <c r="F1" s="504" t="s">
        <v>23</v>
      </c>
      <c r="G1" s="504"/>
      <c r="H1" s="504"/>
      <c r="I1" s="504"/>
      <c r="J1" s="504"/>
      <c r="K1" s="504"/>
      <c r="L1" s="504"/>
      <c r="M1" s="504"/>
      <c r="N1" s="504"/>
      <c r="O1" s="504"/>
    </row>
    <row r="2" spans="1:15" s="8" customFormat="1" ht="15.75">
      <c r="A2" s="504" t="s">
        <v>75</v>
      </c>
      <c r="B2" s="504"/>
      <c r="C2" s="504"/>
      <c r="D2" s="504"/>
      <c r="E2" s="504"/>
      <c r="F2" s="515" t="s">
        <v>24</v>
      </c>
      <c r="G2" s="504"/>
      <c r="H2" s="504"/>
      <c r="I2" s="504"/>
      <c r="J2" s="504"/>
      <c r="K2" s="504"/>
      <c r="L2" s="504"/>
      <c r="M2" s="504"/>
      <c r="N2" s="504"/>
      <c r="O2" s="504"/>
    </row>
    <row r="3" spans="1:15" s="8" customFormat="1" ht="15.75">
      <c r="A3" s="505"/>
      <c r="B3" s="505"/>
      <c r="C3" s="505"/>
      <c r="D3" s="505"/>
      <c r="E3" s="505"/>
      <c r="F3" s="505"/>
      <c r="G3" s="505"/>
      <c r="H3" s="505"/>
      <c r="I3" s="505"/>
      <c r="J3" s="505"/>
      <c r="K3" s="505"/>
      <c r="L3" s="505"/>
      <c r="M3" s="505"/>
      <c r="N3" s="505"/>
      <c r="O3" s="505"/>
    </row>
    <row r="4" spans="1:15" s="8" customFormat="1" ht="15.75">
      <c r="A4" s="506" t="s">
        <v>80</v>
      </c>
      <c r="B4" s="507"/>
      <c r="C4" s="507"/>
      <c r="D4" s="507"/>
      <c r="E4" s="507"/>
      <c r="F4" s="507"/>
      <c r="G4" s="507"/>
      <c r="H4" s="507"/>
      <c r="I4" s="507"/>
      <c r="J4" s="507"/>
      <c r="K4" s="507"/>
      <c r="L4" s="507"/>
      <c r="M4" s="507"/>
      <c r="N4" s="507"/>
      <c r="O4" s="507"/>
    </row>
    <row r="5" spans="1:15" s="8" customFormat="1" ht="15.75">
      <c r="A5" s="506" t="s">
        <v>79</v>
      </c>
      <c r="B5" s="506"/>
      <c r="C5" s="506"/>
      <c r="D5" s="506"/>
      <c r="E5" s="506"/>
      <c r="F5" s="506"/>
      <c r="G5" s="506"/>
      <c r="H5" s="506"/>
      <c r="I5" s="506"/>
      <c r="J5" s="506"/>
      <c r="K5" s="506"/>
      <c r="L5" s="506"/>
      <c r="M5" s="506"/>
      <c r="N5" s="506"/>
      <c r="O5" s="506"/>
    </row>
    <row r="6" spans="1:15" s="8" customFormat="1" ht="18" customHeight="1">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row>
    <row r="7" spans="1:15" s="8" customFormat="1" ht="12.75" customHeight="1">
      <c r="A7" s="517"/>
      <c r="B7" s="517"/>
      <c r="C7" s="517"/>
      <c r="D7" s="517"/>
      <c r="E7" s="517"/>
      <c r="F7" s="517"/>
      <c r="G7" s="517"/>
      <c r="H7" s="517"/>
      <c r="I7" s="517"/>
      <c r="J7" s="517"/>
      <c r="K7" s="517"/>
      <c r="L7" s="517"/>
      <c r="M7" s="517"/>
      <c r="N7" s="517"/>
      <c r="O7" s="517"/>
    </row>
    <row r="8" spans="1:15" s="8" customFormat="1" ht="30" customHeight="1">
      <c r="A8" s="512" t="s">
        <v>20</v>
      </c>
      <c r="B8" s="508" t="s">
        <v>1861</v>
      </c>
      <c r="C8" s="513" t="s">
        <v>19</v>
      </c>
      <c r="D8" s="502" t="s">
        <v>18</v>
      </c>
      <c r="E8" s="514" t="s">
        <v>17</v>
      </c>
      <c r="F8" s="514"/>
      <c r="G8" s="514"/>
      <c r="H8" s="514"/>
      <c r="I8" s="502" t="s">
        <v>16</v>
      </c>
      <c r="J8" s="514" t="s">
        <v>15</v>
      </c>
      <c r="K8" s="514"/>
      <c r="L8" s="514"/>
      <c r="M8" s="514"/>
      <c r="N8" s="514"/>
      <c r="O8" s="508" t="s">
        <v>14</v>
      </c>
    </row>
    <row r="9" spans="1:15" ht="30" customHeight="1">
      <c r="A9" s="512"/>
      <c r="B9" s="508"/>
      <c r="C9" s="513"/>
      <c r="D9" s="502"/>
      <c r="E9" s="238" t="s">
        <v>13</v>
      </c>
      <c r="F9" s="238" t="s">
        <v>12</v>
      </c>
      <c r="G9" s="238" t="s">
        <v>11</v>
      </c>
      <c r="H9" s="238" t="s">
        <v>22</v>
      </c>
      <c r="I9" s="502"/>
      <c r="J9" s="238" t="s">
        <v>10</v>
      </c>
      <c r="K9" s="238" t="s">
        <v>9</v>
      </c>
      <c r="L9" s="238" t="s">
        <v>8</v>
      </c>
      <c r="M9" s="238" t="s">
        <v>7</v>
      </c>
      <c r="N9" s="238" t="s">
        <v>6</v>
      </c>
      <c r="O9" s="508"/>
    </row>
    <row r="10" spans="1:16" s="10" customFormat="1" ht="18.75" customHeight="1">
      <c r="A10" s="9">
        <v>-1</v>
      </c>
      <c r="B10" s="12">
        <v>-2</v>
      </c>
      <c r="C10" s="9">
        <v>-3</v>
      </c>
      <c r="D10" s="9" t="s">
        <v>5</v>
      </c>
      <c r="E10" s="9">
        <v>-5</v>
      </c>
      <c r="F10" s="9">
        <v>-6</v>
      </c>
      <c r="G10" s="9">
        <v>-7</v>
      </c>
      <c r="H10" s="9">
        <v>-8</v>
      </c>
      <c r="I10" s="9" t="s">
        <v>4</v>
      </c>
      <c r="J10" s="9">
        <v>-10</v>
      </c>
      <c r="K10" s="9">
        <v>-11</v>
      </c>
      <c r="L10" s="9">
        <v>-12</v>
      </c>
      <c r="M10" s="9">
        <v>-13</v>
      </c>
      <c r="N10" s="9">
        <v>-14</v>
      </c>
      <c r="O10" s="9">
        <v>-15</v>
      </c>
      <c r="P10" s="247"/>
    </row>
    <row r="11" spans="1:15" s="3" customFormat="1" ht="18" customHeight="1">
      <c r="A11" s="157"/>
      <c r="B11" s="239" t="s">
        <v>0</v>
      </c>
      <c r="C11" s="248">
        <f aca="true" t="shared" si="0" ref="C11:N11">SUM(C12:C24)</f>
        <v>746</v>
      </c>
      <c r="D11" s="249">
        <f t="shared" si="0"/>
        <v>2377.3240000000005</v>
      </c>
      <c r="E11" s="249">
        <f t="shared" si="0"/>
        <v>881.9799999999999</v>
      </c>
      <c r="F11" s="249">
        <f t="shared" si="0"/>
        <v>141.25</v>
      </c>
      <c r="G11" s="249">
        <f t="shared" si="0"/>
        <v>0</v>
      </c>
      <c r="H11" s="249">
        <f t="shared" si="0"/>
        <v>1354.094</v>
      </c>
      <c r="I11" s="249">
        <f t="shared" si="0"/>
        <v>2276.7891859999995</v>
      </c>
      <c r="J11" s="249">
        <f t="shared" si="0"/>
        <v>165.36100000000002</v>
      </c>
      <c r="K11" s="249">
        <f t="shared" si="0"/>
        <v>355.06999999999994</v>
      </c>
      <c r="L11" s="249">
        <f t="shared" si="0"/>
        <v>749.3131359999999</v>
      </c>
      <c r="M11" s="249">
        <f t="shared" si="0"/>
        <v>270.36011</v>
      </c>
      <c r="N11" s="249">
        <f t="shared" si="0"/>
        <v>736.6849399999999</v>
      </c>
      <c r="O11" s="240"/>
    </row>
    <row r="12" spans="1:16" ht="23.25" customHeight="1">
      <c r="A12" s="13">
        <v>1</v>
      </c>
      <c r="B12" s="14" t="s">
        <v>3</v>
      </c>
      <c r="C12" s="255">
        <f>'1.1.TPHT'!A137</f>
        <v>94</v>
      </c>
      <c r="D12" s="250">
        <f>'1.1.TPHT'!C137</f>
        <v>474.4599999999999</v>
      </c>
      <c r="E12" s="250">
        <f>'1.1.TPHT'!D137</f>
        <v>304.96000000000004</v>
      </c>
      <c r="F12" s="250">
        <f>'1.1.TPHT'!E137</f>
        <v>0</v>
      </c>
      <c r="G12" s="250">
        <f>'1.1.TPHT'!F137</f>
        <v>0</v>
      </c>
      <c r="H12" s="250">
        <f>'1.1.TPHT'!G137</f>
        <v>169.49999999999997</v>
      </c>
      <c r="I12" s="250">
        <f>'1.1.TPHT'!I137</f>
        <v>911.5899999999999</v>
      </c>
      <c r="J12" s="250">
        <f>'1.1.TPHT'!J137</f>
        <v>0.5</v>
      </c>
      <c r="K12" s="250">
        <f>'1.1.TPHT'!K137</f>
        <v>104.81</v>
      </c>
      <c r="L12" s="250">
        <f>'1.1.TPHT'!L137</f>
        <v>400.24</v>
      </c>
      <c r="M12" s="250">
        <f>'1.1.TPHT'!M137</f>
        <v>33.43</v>
      </c>
      <c r="N12" s="250">
        <f>'1.1.TPHT'!N137</f>
        <v>372.61</v>
      </c>
      <c r="O12" s="274" t="s">
        <v>49</v>
      </c>
      <c r="P12" s="4"/>
    </row>
    <row r="13" spans="1:16" ht="23.25" customHeight="1">
      <c r="A13" s="15">
        <v>2</v>
      </c>
      <c r="B13" s="16" t="s">
        <v>2</v>
      </c>
      <c r="C13" s="256">
        <f>'1.2.TXHL'!A88</f>
        <v>41</v>
      </c>
      <c r="D13" s="252">
        <f>'1.2.TXHL'!C88</f>
        <v>218.98</v>
      </c>
      <c r="E13" s="252">
        <f>'1.2.TXHL'!D88</f>
        <v>59.63</v>
      </c>
      <c r="F13" s="252">
        <f>'1.2.TXHL'!E88</f>
        <v>6.57</v>
      </c>
      <c r="G13" s="252">
        <f>'1.2.TXHL'!F88</f>
        <v>0</v>
      </c>
      <c r="H13" s="252">
        <f>'1.2.TXHL'!G88</f>
        <v>152.78</v>
      </c>
      <c r="I13" s="252">
        <f>'1.2.TXHL'!I88</f>
        <v>317.57</v>
      </c>
      <c r="J13" s="252">
        <f>'1.2.TXHL'!J88</f>
        <v>0</v>
      </c>
      <c r="K13" s="252">
        <f>'1.2.TXHL'!K88</f>
        <v>50.32</v>
      </c>
      <c r="L13" s="252">
        <f>'1.2.TXHL'!L88</f>
        <v>161.61</v>
      </c>
      <c r="M13" s="252">
        <f>'1.2.TXHL'!M88</f>
        <v>10.53</v>
      </c>
      <c r="N13" s="252">
        <f>'1.2.TXHL'!N88</f>
        <v>95.11</v>
      </c>
      <c r="O13" s="275" t="s">
        <v>50</v>
      </c>
      <c r="P13" s="4"/>
    </row>
    <row r="14" spans="1:16" ht="23.25" customHeight="1">
      <c r="A14" s="15">
        <v>3</v>
      </c>
      <c r="B14" s="16" t="s">
        <v>1</v>
      </c>
      <c r="C14" s="256">
        <f>'1.3.TXKA'!A127</f>
        <v>70</v>
      </c>
      <c r="D14" s="252">
        <f>'1.3.TXKA'!C127</f>
        <v>202.76000000000002</v>
      </c>
      <c r="E14" s="252">
        <f>'1.3.TXKA'!D127</f>
        <v>53.620000000000005</v>
      </c>
      <c r="F14" s="252">
        <f>'1.3.TXKA'!E127</f>
        <v>21.35</v>
      </c>
      <c r="G14" s="252">
        <f>'1.3.TXKA'!F127</f>
        <v>0</v>
      </c>
      <c r="H14" s="252">
        <f>'1.3.TXKA'!G127</f>
        <v>127.79</v>
      </c>
      <c r="I14" s="252">
        <f>'1.3.TXKA'!I127</f>
        <v>166.72800000000004</v>
      </c>
      <c r="J14" s="252">
        <f>'1.3.TXKA'!J127</f>
        <v>94.76</v>
      </c>
      <c r="K14" s="252">
        <f>'1.3.TXKA'!K127</f>
        <v>8.860000000000001</v>
      </c>
      <c r="L14" s="252">
        <f>'1.3.TXKA'!L127</f>
        <v>22.828000000000003</v>
      </c>
      <c r="M14" s="252">
        <f>'1.3.TXKA'!M127</f>
        <v>36.82</v>
      </c>
      <c r="N14" s="252">
        <f>'1.3.TXKA'!N127</f>
        <v>3.46</v>
      </c>
      <c r="O14" s="275" t="s">
        <v>51</v>
      </c>
      <c r="P14" s="4"/>
    </row>
    <row r="15" spans="1:16" ht="23.25" customHeight="1">
      <c r="A15" s="15">
        <v>4</v>
      </c>
      <c r="B15" s="16" t="s">
        <v>25</v>
      </c>
      <c r="C15" s="251">
        <f>'1.4.NX'!A61</f>
        <v>25</v>
      </c>
      <c r="D15" s="257">
        <f>'1.4.NX'!C61</f>
        <v>84.61</v>
      </c>
      <c r="E15" s="257">
        <f>'1.4.NX'!D61</f>
        <v>37.44</v>
      </c>
      <c r="F15" s="257">
        <f>'1.4.NX'!E61</f>
        <v>3</v>
      </c>
      <c r="G15" s="257">
        <f>'1.4.NX'!F61</f>
        <v>0</v>
      </c>
      <c r="H15" s="257">
        <f>'1.4.NX'!G61</f>
        <v>44.17</v>
      </c>
      <c r="I15" s="257">
        <f>'1.4.NX'!I61</f>
        <v>141.24999999999997</v>
      </c>
      <c r="J15" s="257">
        <f>'1.4.NX'!J61</f>
        <v>42.02</v>
      </c>
      <c r="K15" s="257">
        <f>'1.4.NX'!K61</f>
        <v>44.43</v>
      </c>
      <c r="L15" s="257">
        <f>'1.4.NX'!L61</f>
        <v>23.980000000000004</v>
      </c>
      <c r="M15" s="257">
        <f>'1.4.NX'!M61</f>
        <v>5.3</v>
      </c>
      <c r="N15" s="257">
        <f>'1.4.NX'!N61</f>
        <v>25.520000000000003</v>
      </c>
      <c r="O15" s="275" t="s">
        <v>52</v>
      </c>
      <c r="P15" s="4"/>
    </row>
    <row r="16" spans="1:16" ht="23.25" customHeight="1">
      <c r="A16" s="15">
        <v>5</v>
      </c>
      <c r="B16" s="16" t="s">
        <v>26</v>
      </c>
      <c r="C16" s="251">
        <f>'1.5.TH'!A170</f>
        <v>70</v>
      </c>
      <c r="D16" s="257">
        <f>'1.5.TH'!C170</f>
        <v>68.64999999999999</v>
      </c>
      <c r="E16" s="257">
        <f>'1.5.TH'!D170</f>
        <v>36.44</v>
      </c>
      <c r="F16" s="257">
        <f>'1.5.TH'!E170</f>
        <v>0</v>
      </c>
      <c r="G16" s="257">
        <f>'1.5.TH'!F170</f>
        <v>0</v>
      </c>
      <c r="H16" s="257">
        <f>'1.5.TH'!G170</f>
        <v>32.21000000000001</v>
      </c>
      <c r="I16" s="257">
        <f>'1.5.TH'!I170</f>
        <v>66.72911400000001</v>
      </c>
      <c r="J16" s="257">
        <f>'1.5.TH'!J170</f>
        <v>0</v>
      </c>
      <c r="K16" s="257">
        <f>'1.5.TH'!K170</f>
        <v>0</v>
      </c>
      <c r="L16" s="257">
        <f>'1.5.TH'!L170</f>
        <v>27.688216000000004</v>
      </c>
      <c r="M16" s="257">
        <f>'1.5.TH'!M170</f>
        <v>38.742698</v>
      </c>
      <c r="N16" s="257">
        <f>'1.5.TH'!N170</f>
        <v>0.2982</v>
      </c>
      <c r="O16" s="276" t="s">
        <v>53</v>
      </c>
      <c r="P16" s="4"/>
    </row>
    <row r="17" spans="1:16" ht="23.25" customHeight="1">
      <c r="A17" s="15">
        <v>6</v>
      </c>
      <c r="B17" s="16" t="s">
        <v>27</v>
      </c>
      <c r="C17" s="251">
        <f>'1.6.CX'!A106</f>
        <v>38</v>
      </c>
      <c r="D17" s="252">
        <f>'1.6.CX'!C106</f>
        <v>412.36</v>
      </c>
      <c r="E17" s="252">
        <f>'1.6.CX'!D106</f>
        <v>108.79</v>
      </c>
      <c r="F17" s="252">
        <f>'1.6.CX'!E106</f>
        <v>25.8</v>
      </c>
      <c r="G17" s="252">
        <f>'1.6.CX'!F106</f>
        <v>0</v>
      </c>
      <c r="H17" s="252">
        <f>'1.6.CX'!G106</f>
        <v>277.77</v>
      </c>
      <c r="I17" s="252">
        <f>'1.6.CX'!I106</f>
        <v>240.66789999999997</v>
      </c>
      <c r="J17" s="252">
        <f>'1.6.CX'!J106</f>
        <v>0</v>
      </c>
      <c r="K17" s="252">
        <f>'1.6.CX'!K106</f>
        <v>19.52</v>
      </c>
      <c r="L17" s="252">
        <f>'1.6.CX'!L106</f>
        <v>31.846920000000004</v>
      </c>
      <c r="M17" s="252">
        <f>'1.6.CX'!M106</f>
        <v>27.604240000000004</v>
      </c>
      <c r="N17" s="252">
        <f>'1.6.CX'!N106</f>
        <v>161.69674</v>
      </c>
      <c r="O17" s="275" t="s">
        <v>54</v>
      </c>
      <c r="P17" s="4"/>
    </row>
    <row r="18" spans="1:16" ht="23.25" customHeight="1">
      <c r="A18" s="15">
        <v>7</v>
      </c>
      <c r="B18" s="16" t="s">
        <v>28</v>
      </c>
      <c r="C18" s="251">
        <f>'1.7.HS'!A88</f>
        <v>60</v>
      </c>
      <c r="D18" s="252">
        <f>'1.7.HS'!C88</f>
        <v>140.98999999999998</v>
      </c>
      <c r="E18" s="252">
        <f>'1.7.HS'!D88</f>
        <v>34.68</v>
      </c>
      <c r="F18" s="252">
        <f>'1.7.HS'!E88</f>
        <v>51.2</v>
      </c>
      <c r="G18" s="252">
        <f>'1.7.HS'!F88</f>
        <v>0</v>
      </c>
      <c r="H18" s="252">
        <f>'1.7.HS'!G88</f>
        <v>55.11</v>
      </c>
      <c r="I18" s="252">
        <f>'1.7.HS'!I88</f>
        <v>84.35</v>
      </c>
      <c r="J18" s="252">
        <f>'1.7.HS'!J88</f>
        <v>7.0200000000000005</v>
      </c>
      <c r="K18" s="252">
        <f>'1.7.HS'!K88</f>
        <v>0.9500000000000001</v>
      </c>
      <c r="L18" s="252">
        <f>'1.7.HS'!L88</f>
        <v>5.5600000000000005</v>
      </c>
      <c r="M18" s="252">
        <f>'1.7.HS'!M88</f>
        <v>14.64</v>
      </c>
      <c r="N18" s="252">
        <f>'1.7.HS'!N88</f>
        <v>56.18000000000001</v>
      </c>
      <c r="O18" s="275" t="s">
        <v>55</v>
      </c>
      <c r="P18" s="4"/>
    </row>
    <row r="19" spans="1:16" ht="23.25" customHeight="1">
      <c r="A19" s="15">
        <v>8</v>
      </c>
      <c r="B19" s="16" t="s">
        <v>29</v>
      </c>
      <c r="C19" s="251">
        <f>'1.8.DT'!A123</f>
        <v>87</v>
      </c>
      <c r="D19" s="257">
        <f>'1.8.DT'!C123</f>
        <v>80.35400000000001</v>
      </c>
      <c r="E19" s="257">
        <f>'1.8.DT'!D123</f>
        <v>50.88000000000001</v>
      </c>
      <c r="F19" s="257">
        <f>'1.8.DT'!E123</f>
        <v>0</v>
      </c>
      <c r="G19" s="257">
        <f>'1.8.DT'!F123</f>
        <v>0</v>
      </c>
      <c r="H19" s="257">
        <f>'1.8.DT'!G123</f>
        <v>29.474</v>
      </c>
      <c r="I19" s="257">
        <f>'1.8.DT'!I123</f>
        <v>38.67100000000001</v>
      </c>
      <c r="J19" s="257">
        <f>'1.8.DT'!J123</f>
        <v>0.341</v>
      </c>
      <c r="K19" s="257">
        <f>'1.8.DT'!K123</f>
        <v>2.06</v>
      </c>
      <c r="L19" s="257">
        <f>'1.8.DT'!L123</f>
        <v>17.650000000000002</v>
      </c>
      <c r="M19" s="257">
        <f>'1.8.DT'!M123</f>
        <v>8.3</v>
      </c>
      <c r="N19" s="257">
        <f>'1.8.DT'!N123</f>
        <v>10.32</v>
      </c>
      <c r="O19" s="275" t="s">
        <v>56</v>
      </c>
      <c r="P19" s="4"/>
    </row>
    <row r="20" spans="1:16" ht="23.25" customHeight="1">
      <c r="A20" s="15">
        <v>9</v>
      </c>
      <c r="B20" s="16" t="s">
        <v>30</v>
      </c>
      <c r="C20" s="251">
        <f>'1.9.CL'!A113</f>
        <v>76</v>
      </c>
      <c r="D20" s="257">
        <f>'1.9.CL'!C113</f>
        <v>66.65999999999998</v>
      </c>
      <c r="E20" s="257">
        <f>'1.9.CL'!D113</f>
        <v>48.68</v>
      </c>
      <c r="F20" s="257">
        <f>'1.9.CL'!E113</f>
        <v>0</v>
      </c>
      <c r="G20" s="257">
        <f>'1.9.CL'!F113</f>
        <v>0</v>
      </c>
      <c r="H20" s="257">
        <f>'1.9.CL'!G113</f>
        <v>17.98</v>
      </c>
      <c r="I20" s="257">
        <f>'1.9.CL'!I113</f>
        <v>39.160000000000004</v>
      </c>
      <c r="J20" s="257">
        <f>'1.9.CL'!J113</f>
        <v>0.86</v>
      </c>
      <c r="K20" s="257">
        <f>'1.9.CL'!K113</f>
        <v>9.76</v>
      </c>
      <c r="L20" s="257">
        <f>'1.9.CL'!L113</f>
        <v>0</v>
      </c>
      <c r="M20" s="257">
        <f>'1.9.CL'!M113</f>
        <v>26.38</v>
      </c>
      <c r="N20" s="257">
        <f>'1.9.CL'!N113</f>
        <v>2.16</v>
      </c>
      <c r="O20" s="275" t="s">
        <v>57</v>
      </c>
      <c r="P20" s="4"/>
    </row>
    <row r="21" spans="1:16" ht="23.25" customHeight="1">
      <c r="A21" s="15">
        <v>10</v>
      </c>
      <c r="B21" s="16" t="s">
        <v>31</v>
      </c>
      <c r="C21" s="251">
        <f>'1.10.KAH'!A93</f>
        <v>46</v>
      </c>
      <c r="D21" s="257">
        <f>'1.10.KAH'!C93</f>
        <v>377.2</v>
      </c>
      <c r="E21" s="257">
        <f>'1.10.KAH'!D93</f>
        <v>94.69000000000001</v>
      </c>
      <c r="F21" s="257">
        <f>'1.10.KAH'!E93</f>
        <v>5.07</v>
      </c>
      <c r="G21" s="257">
        <f>'1.10.KAH'!F93</f>
        <v>0</v>
      </c>
      <c r="H21" s="257">
        <f>'1.10.KAH'!G93</f>
        <v>277.44000000000005</v>
      </c>
      <c r="I21" s="257">
        <f>'1.10.KAH'!I93</f>
        <v>111.89</v>
      </c>
      <c r="J21" s="257">
        <f>'1.10.KAH'!J93</f>
        <v>2</v>
      </c>
      <c r="K21" s="257">
        <f>'1.10.KAH'!K93</f>
        <v>80.66</v>
      </c>
      <c r="L21" s="257">
        <f>'1.10.KAH'!L93</f>
        <v>10.74</v>
      </c>
      <c r="M21" s="257">
        <f>'1.10.KAH'!M93</f>
        <v>17.96</v>
      </c>
      <c r="N21" s="257">
        <f>'1.10.KAH'!N93</f>
        <v>0.53</v>
      </c>
      <c r="O21" s="275" t="s">
        <v>58</v>
      </c>
      <c r="P21" s="4"/>
    </row>
    <row r="22" spans="1:16" ht="23.25" customHeight="1">
      <c r="A22" s="15">
        <v>11</v>
      </c>
      <c r="B22" s="16" t="s">
        <v>32</v>
      </c>
      <c r="C22" s="251">
        <f>'1.11.HK'!A85</f>
        <v>34</v>
      </c>
      <c r="D22" s="257">
        <f>'1.11.HK'!C85</f>
        <v>79.28000000000002</v>
      </c>
      <c r="E22" s="257">
        <f>'1.11.HK'!D85</f>
        <v>6.540000000000001</v>
      </c>
      <c r="F22" s="257">
        <f>'1.11.HK'!E85</f>
        <v>0</v>
      </c>
      <c r="G22" s="257">
        <f>'1.11.HK'!F85</f>
        <v>0</v>
      </c>
      <c r="H22" s="257">
        <f>'1.11.HK'!G85</f>
        <v>72.74000000000001</v>
      </c>
      <c r="I22" s="257">
        <f>'1.11.HK'!I85</f>
        <v>52.22</v>
      </c>
      <c r="J22" s="257">
        <f>'1.11.HK'!J85</f>
        <v>17.63</v>
      </c>
      <c r="K22" s="257">
        <f>'1.11.HK'!K85</f>
        <v>25.96</v>
      </c>
      <c r="L22" s="257">
        <f>'1.11.HK'!L85</f>
        <v>0</v>
      </c>
      <c r="M22" s="257">
        <f>'1.11.HK'!M85</f>
        <v>8.63</v>
      </c>
      <c r="N22" s="257">
        <f>'1.11.HK'!N85</f>
        <v>0</v>
      </c>
      <c r="O22" s="275" t="s">
        <v>59</v>
      </c>
      <c r="P22" s="4"/>
    </row>
    <row r="23" spans="1:16" ht="23.25" customHeight="1">
      <c r="A23" s="15">
        <v>12</v>
      </c>
      <c r="B23" s="16" t="s">
        <v>33</v>
      </c>
      <c r="C23" s="251">
        <f>'1.12.VQ'!A43</f>
        <v>22</v>
      </c>
      <c r="D23" s="257">
        <f>'1.12.VQ'!C43</f>
        <v>23.009999999999998</v>
      </c>
      <c r="E23" s="257">
        <f>'1.12.VQ'!D43</f>
        <v>4.99</v>
      </c>
      <c r="F23" s="257">
        <f>'1.12.VQ'!E43</f>
        <v>0</v>
      </c>
      <c r="G23" s="257">
        <f>'1.12.VQ'!F43</f>
        <v>0</v>
      </c>
      <c r="H23" s="257">
        <f>'1.12.VQ'!G43</f>
        <v>18.02</v>
      </c>
      <c r="I23" s="257">
        <f>'1.12.VQ'!I43</f>
        <v>8.08</v>
      </c>
      <c r="J23" s="257">
        <f>'1.12.VQ'!J43</f>
        <v>0</v>
      </c>
      <c r="K23" s="257">
        <f>'1.12.VQ'!K43</f>
        <v>5.21</v>
      </c>
      <c r="L23" s="257">
        <f>'1.12.VQ'!L43</f>
        <v>1.7600000000000002</v>
      </c>
      <c r="M23" s="257">
        <f>'1.12.VQ'!M43</f>
        <v>1.11</v>
      </c>
      <c r="N23" s="257">
        <f>'1.12.VQ'!N43</f>
        <v>0</v>
      </c>
      <c r="O23" s="275" t="s">
        <v>60</v>
      </c>
      <c r="P23" s="4"/>
    </row>
    <row r="24" spans="1:16" ht="23.25" customHeight="1">
      <c r="A24" s="17">
        <v>13</v>
      </c>
      <c r="B24" s="18" t="s">
        <v>34</v>
      </c>
      <c r="C24" s="253">
        <f>'1.13 LH'!A126</f>
        <v>83</v>
      </c>
      <c r="D24" s="258">
        <f>'1.13 LH'!C126</f>
        <v>148.01</v>
      </c>
      <c r="E24" s="258">
        <f>'1.13 LH'!D126</f>
        <v>40.64</v>
      </c>
      <c r="F24" s="258">
        <f>'1.13 LH'!E126</f>
        <v>28.259999999999998</v>
      </c>
      <c r="G24" s="258">
        <f>'1.13 LH'!F126</f>
        <v>0</v>
      </c>
      <c r="H24" s="258">
        <f>'1.13 LH'!G126</f>
        <v>79.11</v>
      </c>
      <c r="I24" s="258">
        <f>'1.13 LH'!I126</f>
        <v>97.88317200000003</v>
      </c>
      <c r="J24" s="258">
        <f>'1.13 LH'!J126</f>
        <v>0.23</v>
      </c>
      <c r="K24" s="258">
        <f>'1.13 LH'!K126</f>
        <v>2.53</v>
      </c>
      <c r="L24" s="258">
        <f>'1.13 LH'!L126</f>
        <v>45.410000000000004</v>
      </c>
      <c r="M24" s="258">
        <f>'1.13 LH'!M126</f>
        <v>40.913171999999996</v>
      </c>
      <c r="N24" s="258">
        <f>'1.13 LH'!N126</f>
        <v>8.8</v>
      </c>
      <c r="O24" s="277" t="s">
        <v>61</v>
      </c>
      <c r="P24" s="4"/>
    </row>
    <row r="25" ht="9" customHeight="1"/>
    <row r="26" spans="12:15" ht="17.25" customHeight="1">
      <c r="L26" s="509" t="s">
        <v>77</v>
      </c>
      <c r="M26" s="509"/>
      <c r="N26" s="509"/>
      <c r="O26" s="509"/>
    </row>
    <row r="27" spans="12:15" ht="27.75" customHeight="1">
      <c r="L27" s="30"/>
      <c r="M27" s="30"/>
      <c r="N27" s="30"/>
      <c r="O27" s="32"/>
    </row>
  </sheetData>
  <sheetProtection/>
  <mergeCells count="18">
    <mergeCell ref="L26:O26"/>
    <mergeCell ref="A5:O5"/>
    <mergeCell ref="A6:O6"/>
    <mergeCell ref="A7:O7"/>
    <mergeCell ref="A8:A9"/>
    <mergeCell ref="B8:B9"/>
    <mergeCell ref="C8:C9"/>
    <mergeCell ref="D8:D9"/>
    <mergeCell ref="E8:H8"/>
    <mergeCell ref="I8:I9"/>
    <mergeCell ref="J8:N8"/>
    <mergeCell ref="A1:E1"/>
    <mergeCell ref="F1:O1"/>
    <mergeCell ref="A2:E2"/>
    <mergeCell ref="F2:O2"/>
    <mergeCell ref="A3:O3"/>
    <mergeCell ref="A4:O4"/>
    <mergeCell ref="O8:O9"/>
  </mergeCells>
  <printOptions horizontalCentered="1"/>
  <pageMargins left="0.393700787401575" right="0.393700787401575" top="0.58" bottom="0.47" header="0.118110236220472" footer="0.2"/>
  <pageSetup fitToHeight="100" horizontalDpi="600" verticalDpi="600" orientation="landscape" paperSize="9" r:id="rId2"/>
  <headerFooter>
    <oddFooter>&amp;L&amp;9Phụ lục &amp;A&amp;R&amp;10&amp;P</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P27"/>
  <sheetViews>
    <sheetView showZeros="0" zoomScaleSheetLayoutView="80" zoomScalePageLayoutView="85" workbookViewId="0" topLeftCell="A1">
      <selection activeCell="A7" sqref="A7"/>
    </sheetView>
  </sheetViews>
  <sheetFormatPr defaultColWidth="9.00390625" defaultRowHeight="27.75" customHeight="1"/>
  <cols>
    <col min="1" max="1" width="4.00390625" style="1" customWidth="1"/>
    <col min="2" max="2" width="16.00390625" style="2" customWidth="1"/>
    <col min="3" max="3" width="6.50390625" style="6" customWidth="1"/>
    <col min="4" max="4" width="9.75390625" style="4" customWidth="1"/>
    <col min="5" max="6" width="7.00390625" style="4" customWidth="1"/>
    <col min="7" max="7" width="6.25390625" style="4" customWidth="1"/>
    <col min="8" max="8" width="6.75390625" style="4" customWidth="1"/>
    <col min="9" max="9" width="12.75390625" style="4" customWidth="1"/>
    <col min="10" max="11" width="7.75390625" style="4" customWidth="1"/>
    <col min="12" max="14" width="8.75390625" style="4" customWidth="1"/>
    <col min="15" max="15" width="12.25390625" style="1" customWidth="1"/>
    <col min="16" max="16384" width="9.00390625" style="1" customWidth="1"/>
  </cols>
  <sheetData>
    <row r="1" spans="1:15" s="8" customFormat="1" ht="15.75">
      <c r="A1" s="503" t="s">
        <v>76</v>
      </c>
      <c r="B1" s="503"/>
      <c r="C1" s="503"/>
      <c r="D1" s="503"/>
      <c r="E1" s="503"/>
      <c r="F1" s="504" t="s">
        <v>23</v>
      </c>
      <c r="G1" s="504"/>
      <c r="H1" s="504"/>
      <c r="I1" s="504"/>
      <c r="J1" s="504"/>
      <c r="K1" s="504"/>
      <c r="L1" s="504"/>
      <c r="M1" s="504"/>
      <c r="N1" s="504"/>
      <c r="O1" s="504"/>
    </row>
    <row r="2" spans="1:15" s="8" customFormat="1" ht="15.75">
      <c r="A2" s="504" t="s">
        <v>75</v>
      </c>
      <c r="B2" s="504"/>
      <c r="C2" s="504"/>
      <c r="D2" s="504"/>
      <c r="E2" s="504"/>
      <c r="F2" s="515" t="s">
        <v>24</v>
      </c>
      <c r="G2" s="504"/>
      <c r="H2" s="504"/>
      <c r="I2" s="504"/>
      <c r="J2" s="504"/>
      <c r="K2" s="504"/>
      <c r="L2" s="504"/>
      <c r="M2" s="504"/>
      <c r="N2" s="504"/>
      <c r="O2" s="504"/>
    </row>
    <row r="3" spans="1:15" s="8" customFormat="1" ht="15.75">
      <c r="A3" s="505"/>
      <c r="B3" s="505"/>
      <c r="C3" s="505"/>
      <c r="D3" s="505"/>
      <c r="E3" s="505"/>
      <c r="F3" s="505"/>
      <c r="G3" s="505"/>
      <c r="H3" s="505"/>
      <c r="I3" s="505"/>
      <c r="J3" s="505"/>
      <c r="K3" s="505"/>
      <c r="L3" s="505"/>
      <c r="M3" s="505"/>
      <c r="N3" s="505"/>
      <c r="O3" s="505"/>
    </row>
    <row r="4" spans="1:15" s="8" customFormat="1" ht="15.75">
      <c r="A4" s="506" t="s">
        <v>1862</v>
      </c>
      <c r="B4" s="506"/>
      <c r="C4" s="506"/>
      <c r="D4" s="506"/>
      <c r="E4" s="506"/>
      <c r="F4" s="506"/>
      <c r="G4" s="506"/>
      <c r="H4" s="506"/>
      <c r="I4" s="506"/>
      <c r="J4" s="506"/>
      <c r="K4" s="506"/>
      <c r="L4" s="506"/>
      <c r="M4" s="506"/>
      <c r="N4" s="506"/>
      <c r="O4" s="506"/>
    </row>
    <row r="5" spans="1:15" s="8" customFormat="1" ht="15.75">
      <c r="A5" s="518" t="s">
        <v>21</v>
      </c>
      <c r="B5" s="518"/>
      <c r="C5" s="518"/>
      <c r="D5" s="518"/>
      <c r="E5" s="518"/>
      <c r="F5" s="518"/>
      <c r="G5" s="518"/>
      <c r="H5" s="518"/>
      <c r="I5" s="518"/>
      <c r="J5" s="518"/>
      <c r="K5" s="518"/>
      <c r="L5" s="518"/>
      <c r="M5" s="518"/>
      <c r="N5" s="518"/>
      <c r="O5" s="518"/>
    </row>
    <row r="6" spans="1:15" s="8"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row>
    <row r="7" spans="1:15" s="8" customFormat="1" ht="18" customHeight="1">
      <c r="A7" s="237"/>
      <c r="B7" s="11"/>
      <c r="C7" s="237"/>
      <c r="D7" s="237"/>
      <c r="E7" s="237"/>
      <c r="F7" s="237"/>
      <c r="G7" s="237"/>
      <c r="H7" s="237"/>
      <c r="I7" s="237"/>
      <c r="J7" s="237"/>
      <c r="K7" s="237"/>
      <c r="L7" s="237"/>
      <c r="M7" s="237"/>
      <c r="N7" s="237"/>
      <c r="O7" s="237"/>
    </row>
    <row r="8" spans="1:15" s="8" customFormat="1" ht="30" customHeight="1">
      <c r="A8" s="512" t="s">
        <v>20</v>
      </c>
      <c r="B8" s="508" t="s">
        <v>1861</v>
      </c>
      <c r="C8" s="513" t="s">
        <v>19</v>
      </c>
      <c r="D8" s="502" t="s">
        <v>18</v>
      </c>
      <c r="E8" s="514" t="s">
        <v>17</v>
      </c>
      <c r="F8" s="514"/>
      <c r="G8" s="514"/>
      <c r="H8" s="514"/>
      <c r="I8" s="502" t="s">
        <v>16</v>
      </c>
      <c r="J8" s="514" t="s">
        <v>15</v>
      </c>
      <c r="K8" s="514"/>
      <c r="L8" s="514"/>
      <c r="M8" s="514"/>
      <c r="N8" s="514"/>
      <c r="O8" s="508" t="s">
        <v>14</v>
      </c>
    </row>
    <row r="9" spans="1:15" ht="30" customHeight="1">
      <c r="A9" s="512"/>
      <c r="B9" s="508"/>
      <c r="C9" s="513"/>
      <c r="D9" s="502"/>
      <c r="E9" s="238" t="s">
        <v>13</v>
      </c>
      <c r="F9" s="238" t="s">
        <v>12</v>
      </c>
      <c r="G9" s="238" t="s">
        <v>11</v>
      </c>
      <c r="H9" s="238" t="s">
        <v>22</v>
      </c>
      <c r="I9" s="502"/>
      <c r="J9" s="238" t="s">
        <v>10</v>
      </c>
      <c r="K9" s="238" t="s">
        <v>9</v>
      </c>
      <c r="L9" s="238" t="s">
        <v>8</v>
      </c>
      <c r="M9" s="238" t="s">
        <v>7</v>
      </c>
      <c r="N9" s="238" t="s">
        <v>6</v>
      </c>
      <c r="O9" s="508"/>
    </row>
    <row r="10" spans="1:16" s="10" customFormat="1" ht="18.75" customHeight="1">
      <c r="A10" s="9">
        <v>-1</v>
      </c>
      <c r="B10" s="12">
        <v>-2</v>
      </c>
      <c r="C10" s="9">
        <v>-3</v>
      </c>
      <c r="D10" s="9" t="s">
        <v>5</v>
      </c>
      <c r="E10" s="9">
        <v>-5</v>
      </c>
      <c r="F10" s="9">
        <v>-6</v>
      </c>
      <c r="G10" s="9">
        <v>-7</v>
      </c>
      <c r="H10" s="9">
        <v>-8</v>
      </c>
      <c r="I10" s="9" t="s">
        <v>4</v>
      </c>
      <c r="J10" s="9">
        <v>-10</v>
      </c>
      <c r="K10" s="9">
        <v>-11</v>
      </c>
      <c r="L10" s="9">
        <v>-12</v>
      </c>
      <c r="M10" s="9">
        <v>-13</v>
      </c>
      <c r="N10" s="9">
        <v>-14</v>
      </c>
      <c r="O10" s="9">
        <v>-15</v>
      </c>
      <c r="P10" s="247"/>
    </row>
    <row r="11" spans="1:15" s="3" customFormat="1" ht="14.25" customHeight="1">
      <c r="A11" s="157"/>
      <c r="B11" s="239" t="s">
        <v>0</v>
      </c>
      <c r="C11" s="248">
        <f>SUM(C12:C24)</f>
        <v>191</v>
      </c>
      <c r="D11" s="249">
        <f aca="true" t="shared" si="0" ref="D11:N11">SUM(D12:D24)</f>
        <v>234.1992</v>
      </c>
      <c r="E11" s="249">
        <f t="shared" si="0"/>
        <v>119.15620000000001</v>
      </c>
      <c r="F11" s="249">
        <f t="shared" si="0"/>
        <v>10</v>
      </c>
      <c r="G11" s="249">
        <f t="shared" si="0"/>
        <v>0</v>
      </c>
      <c r="H11" s="249">
        <f t="shared" si="0"/>
        <v>105.04300000000002</v>
      </c>
      <c r="I11" s="249">
        <f t="shared" si="0"/>
        <v>231.94380899999996</v>
      </c>
      <c r="J11" s="249">
        <f t="shared" si="0"/>
        <v>12.25</v>
      </c>
      <c r="K11" s="249">
        <f t="shared" si="0"/>
        <v>58.51550999999999</v>
      </c>
      <c r="L11" s="249">
        <f t="shared" si="0"/>
        <v>62.266760000000005</v>
      </c>
      <c r="M11" s="249">
        <f t="shared" si="0"/>
        <v>77.18052300000001</v>
      </c>
      <c r="N11" s="249">
        <f t="shared" si="0"/>
        <v>21.731016000000007</v>
      </c>
      <c r="O11" s="157"/>
    </row>
    <row r="12" spans="1:16" ht="20.25" customHeight="1">
      <c r="A12" s="13">
        <v>1</v>
      </c>
      <c r="B12" s="14" t="s">
        <v>3</v>
      </c>
      <c r="C12" s="255">
        <f>'1.1.TPHT'!A25</f>
        <v>7</v>
      </c>
      <c r="D12" s="259">
        <f>'1.1.TPHT'!C25</f>
        <v>3.0762</v>
      </c>
      <c r="E12" s="259">
        <f>'1.1.TPHT'!D25</f>
        <v>2.0462</v>
      </c>
      <c r="F12" s="259">
        <f>'1.1.TPHT'!E25</f>
        <v>0</v>
      </c>
      <c r="G12" s="259">
        <f>'1.1.TPHT'!F25</f>
        <v>0</v>
      </c>
      <c r="H12" s="259">
        <f>'1.1.TPHT'!G25</f>
        <v>1.03</v>
      </c>
      <c r="I12" s="259">
        <f>'1.1.TPHT'!I25</f>
        <v>6</v>
      </c>
      <c r="J12" s="259">
        <f>'1.1.TPHT'!J25</f>
        <v>0</v>
      </c>
      <c r="K12" s="259">
        <f>'1.1.TPHT'!K25</f>
        <v>0</v>
      </c>
      <c r="L12" s="259">
        <f>'1.1.TPHT'!L25</f>
        <v>3.44</v>
      </c>
      <c r="M12" s="259">
        <f>'1.1.TPHT'!M25</f>
        <v>2.29</v>
      </c>
      <c r="N12" s="259">
        <f>'1.1.TPHT'!N25</f>
        <v>0.27</v>
      </c>
      <c r="O12" s="278" t="s">
        <v>62</v>
      </c>
      <c r="P12" s="4"/>
    </row>
    <row r="13" spans="1:16" ht="20.25" customHeight="1">
      <c r="A13" s="15">
        <v>2</v>
      </c>
      <c r="B13" s="16" t="s">
        <v>2</v>
      </c>
      <c r="C13" s="256">
        <f>'1.2.TXHL'!A34</f>
        <v>13</v>
      </c>
      <c r="D13" s="257">
        <f>'1.2.TXHL'!C34</f>
        <v>49.46000000000001</v>
      </c>
      <c r="E13" s="257">
        <f>'1.2.TXHL'!D34</f>
        <v>13.549999999999999</v>
      </c>
      <c r="F13" s="257">
        <f>'1.2.TXHL'!E34</f>
        <v>5</v>
      </c>
      <c r="G13" s="257">
        <f>'1.2.TXHL'!F34</f>
        <v>0</v>
      </c>
      <c r="H13" s="257">
        <f>'1.2.TXHL'!G34</f>
        <v>30.91</v>
      </c>
      <c r="I13" s="257">
        <f>'1.2.TXHL'!I34</f>
        <v>78.39999999999999</v>
      </c>
      <c r="J13" s="257">
        <f>'1.2.TXHL'!J34</f>
        <v>0</v>
      </c>
      <c r="K13" s="257">
        <f>'1.2.TXHL'!K34</f>
        <v>46</v>
      </c>
      <c r="L13" s="257">
        <f>'1.2.TXHL'!L34</f>
        <v>27.3</v>
      </c>
      <c r="M13" s="257">
        <f>'1.2.TXHL'!M34</f>
        <v>5</v>
      </c>
      <c r="N13" s="257">
        <f>'1.2.TXHL'!N34</f>
        <v>0.1</v>
      </c>
      <c r="O13" s="279" t="s">
        <v>63</v>
      </c>
      <c r="P13" s="4"/>
    </row>
    <row r="14" spans="1:16" ht="20.25" customHeight="1">
      <c r="A14" s="15">
        <v>3</v>
      </c>
      <c r="B14" s="16" t="s">
        <v>1</v>
      </c>
      <c r="C14" s="256">
        <f>'1.3.TXKA'!A41</f>
        <v>22</v>
      </c>
      <c r="D14" s="252">
        <f>'1.3.TXKA'!C41</f>
        <v>21.009999999999994</v>
      </c>
      <c r="E14" s="252">
        <f>'1.3.TXKA'!D41</f>
        <v>2.5599999999999996</v>
      </c>
      <c r="F14" s="252">
        <f>'1.3.TXKA'!E41</f>
        <v>1.5</v>
      </c>
      <c r="G14" s="252">
        <f>'1.3.TXKA'!F41</f>
        <v>0</v>
      </c>
      <c r="H14" s="252">
        <f>'1.3.TXKA'!G41</f>
        <v>16.95</v>
      </c>
      <c r="I14" s="252">
        <f>'1.3.TXKA'!I41</f>
        <v>14.503249999999998</v>
      </c>
      <c r="J14" s="252">
        <f>'1.3.TXKA'!J41</f>
        <v>0</v>
      </c>
      <c r="K14" s="252">
        <f>'1.3.TXKA'!K41</f>
        <v>0</v>
      </c>
      <c r="L14" s="252">
        <f>'1.3.TXKA'!L41</f>
        <v>8.793249999999999</v>
      </c>
      <c r="M14" s="252">
        <f>'1.3.TXKA'!M41</f>
        <v>5.5600000000000005</v>
      </c>
      <c r="N14" s="252">
        <f>'1.3.TXKA'!N41</f>
        <v>0.15</v>
      </c>
      <c r="O14" s="279" t="s">
        <v>64</v>
      </c>
      <c r="P14" s="4"/>
    </row>
    <row r="15" spans="1:16" ht="20.25" customHeight="1">
      <c r="A15" s="15">
        <v>4</v>
      </c>
      <c r="B15" s="16" t="s">
        <v>25</v>
      </c>
      <c r="C15" s="251">
        <f>'1.4.NX'!A20</f>
        <v>4</v>
      </c>
      <c r="D15" s="257">
        <f>'1.4.NX'!C20</f>
        <v>1.13</v>
      </c>
      <c r="E15" s="257">
        <f>'1.4.NX'!D20</f>
        <v>0.3</v>
      </c>
      <c r="F15" s="257">
        <f>'1.4.NX'!E20</f>
        <v>0</v>
      </c>
      <c r="G15" s="257">
        <f>'1.4.NX'!F20</f>
        <v>0</v>
      </c>
      <c r="H15" s="257">
        <f>'1.4.NX'!G20</f>
        <v>0.83</v>
      </c>
      <c r="I15" s="257">
        <f>'1.4.NX'!I20</f>
        <v>4.68</v>
      </c>
      <c r="J15" s="257">
        <f>'1.4.NX'!J20</f>
        <v>0</v>
      </c>
      <c r="K15" s="257">
        <f>'1.4.NX'!K20</f>
        <v>0.35</v>
      </c>
      <c r="L15" s="257">
        <f>'1.4.NX'!L20</f>
        <v>4.3</v>
      </c>
      <c r="M15" s="257">
        <f>'1.4.NX'!M20</f>
        <v>0</v>
      </c>
      <c r="N15" s="257">
        <f>'1.4.NX'!N20</f>
        <v>0.03</v>
      </c>
      <c r="O15" s="280" t="s">
        <v>65</v>
      </c>
      <c r="P15" s="4"/>
    </row>
    <row r="16" spans="1:16" ht="20.25" customHeight="1">
      <c r="A16" s="15">
        <v>5</v>
      </c>
      <c r="B16" s="16" t="s">
        <v>26</v>
      </c>
      <c r="C16" s="251">
        <f>'1.5.TH'!A86</f>
        <v>64</v>
      </c>
      <c r="D16" s="257">
        <f>'1.5.TH'!C86</f>
        <v>51.44999999999999</v>
      </c>
      <c r="E16" s="257">
        <f>'1.5.TH'!D86</f>
        <v>37.73</v>
      </c>
      <c r="F16" s="257">
        <f>'1.5.TH'!E86</f>
        <v>0</v>
      </c>
      <c r="G16" s="257">
        <f>'1.5.TH'!F86</f>
        <v>0</v>
      </c>
      <c r="H16" s="257">
        <f>'1.5.TH'!G86</f>
        <v>13.72</v>
      </c>
      <c r="I16" s="257">
        <f>'1.5.TH'!I86</f>
        <v>54.21590499999999</v>
      </c>
      <c r="J16" s="257">
        <f>'1.5.TH'!J86</f>
        <v>0</v>
      </c>
      <c r="K16" s="257">
        <f>'1.5.TH'!K86</f>
        <v>8.17551</v>
      </c>
      <c r="L16" s="257">
        <f>'1.5.TH'!L86</f>
        <v>3.7229759999999996</v>
      </c>
      <c r="M16" s="257">
        <f>'1.5.TH'!M86</f>
        <v>32.068843</v>
      </c>
      <c r="N16" s="257">
        <f>'1.5.TH'!N86</f>
        <v>10.248576000000002</v>
      </c>
      <c r="O16" s="276" t="s">
        <v>66</v>
      </c>
      <c r="P16" s="4"/>
    </row>
    <row r="17" spans="1:16" ht="20.25" customHeight="1">
      <c r="A17" s="15">
        <v>6</v>
      </c>
      <c r="B17" s="16" t="s">
        <v>27</v>
      </c>
      <c r="C17" s="251">
        <f>'1.6.CX'!A54</f>
        <v>35</v>
      </c>
      <c r="D17" s="252">
        <f>'1.6.CX'!C54</f>
        <v>36.09999999999999</v>
      </c>
      <c r="E17" s="252">
        <f>'1.6.CX'!D54</f>
        <v>26.139999999999997</v>
      </c>
      <c r="F17" s="252">
        <f>'1.6.CX'!E54</f>
        <v>0</v>
      </c>
      <c r="G17" s="252">
        <f>'1.6.CX'!F54</f>
        <v>0</v>
      </c>
      <c r="H17" s="252">
        <f>'1.6.CX'!G54</f>
        <v>9.960000000000003</v>
      </c>
      <c r="I17" s="252">
        <f>'1.6.CX'!I54</f>
        <v>23.934653999999995</v>
      </c>
      <c r="J17" s="252">
        <f>'1.6.CX'!J54</f>
        <v>0</v>
      </c>
      <c r="K17" s="252">
        <f>'1.6.CX'!K54</f>
        <v>0</v>
      </c>
      <c r="L17" s="252">
        <f>'1.6.CX'!L54</f>
        <v>4.1105339999999995</v>
      </c>
      <c r="M17" s="252">
        <f>'1.6.CX'!M54</f>
        <v>12.901679999999997</v>
      </c>
      <c r="N17" s="252">
        <f>'1.6.CX'!N54</f>
        <v>6.922439999999999</v>
      </c>
      <c r="O17" s="280" t="s">
        <v>67</v>
      </c>
      <c r="P17" s="4"/>
    </row>
    <row r="18" spans="1:16" ht="20.25" customHeight="1">
      <c r="A18" s="15">
        <v>7</v>
      </c>
      <c r="B18" s="16" t="s">
        <v>28</v>
      </c>
      <c r="C18" s="251">
        <f>'1.7.HS'!A16</f>
        <v>2</v>
      </c>
      <c r="D18" s="257">
        <f>'1.7.HS'!C16</f>
        <v>0.55</v>
      </c>
      <c r="E18" s="257">
        <f>'1.7.HS'!D16</f>
        <v>0</v>
      </c>
      <c r="F18" s="257">
        <f>'1.7.HS'!E16</f>
        <v>0</v>
      </c>
      <c r="G18" s="257">
        <f>'1.7.HS'!F16</f>
        <v>0</v>
      </c>
      <c r="H18" s="257">
        <f>'1.7.HS'!G16</f>
        <v>0.55</v>
      </c>
      <c r="I18" s="257">
        <f>'1.7.HS'!I16</f>
        <v>0.71</v>
      </c>
      <c r="J18" s="257">
        <f>'1.7.HS'!J16</f>
        <v>0</v>
      </c>
      <c r="K18" s="257">
        <f>'1.7.HS'!K16</f>
        <v>0</v>
      </c>
      <c r="L18" s="257">
        <f>'1.7.HS'!L16</f>
        <v>0</v>
      </c>
      <c r="M18" s="257">
        <f>'1.7.HS'!M16</f>
        <v>0.61</v>
      </c>
      <c r="N18" s="257">
        <f>'1.7.HS'!N16</f>
        <v>0.1</v>
      </c>
      <c r="O18" s="279" t="s">
        <v>68</v>
      </c>
      <c r="P18" s="4"/>
    </row>
    <row r="19" spans="1:16" ht="20.25" customHeight="1">
      <c r="A19" s="15">
        <v>8</v>
      </c>
      <c r="B19" s="16" t="s">
        <v>29</v>
      </c>
      <c r="C19" s="251">
        <f>'1.8.DT'!A18</f>
        <v>3</v>
      </c>
      <c r="D19" s="257">
        <f>'1.8.DT'!C18</f>
        <v>6.13</v>
      </c>
      <c r="E19" s="257">
        <f>'1.8.DT'!D18</f>
        <v>6.1</v>
      </c>
      <c r="F19" s="257">
        <f>'1.8.DT'!E18</f>
        <v>0</v>
      </c>
      <c r="G19" s="257">
        <f>'1.8.DT'!F18</f>
        <v>0</v>
      </c>
      <c r="H19" s="257">
        <f>'1.8.DT'!G18</f>
        <v>0.03</v>
      </c>
      <c r="I19" s="257">
        <f>'1.8.DT'!I18</f>
        <v>2.9</v>
      </c>
      <c r="J19" s="257">
        <f>'1.8.DT'!J18</f>
        <v>0</v>
      </c>
      <c r="K19" s="257">
        <f>'1.8.DT'!K18</f>
        <v>0</v>
      </c>
      <c r="L19" s="257">
        <f>'1.8.DT'!L18</f>
        <v>0</v>
      </c>
      <c r="M19" s="257">
        <f>'1.8.DT'!M18</f>
        <v>0.3</v>
      </c>
      <c r="N19" s="257">
        <f>'1.8.DT'!N18</f>
        <v>2.6</v>
      </c>
      <c r="O19" s="280" t="s">
        <v>69</v>
      </c>
      <c r="P19" s="4"/>
    </row>
    <row r="20" spans="1:16" ht="20.25" customHeight="1">
      <c r="A20" s="15">
        <v>9</v>
      </c>
      <c r="B20" s="16" t="s">
        <v>30</v>
      </c>
      <c r="C20" s="251">
        <f>'1.9.CL'!A25</f>
        <v>9</v>
      </c>
      <c r="D20" s="257">
        <f>'1.9.CL'!C25</f>
        <v>22.8</v>
      </c>
      <c r="E20" s="257">
        <f>'1.9.CL'!D25</f>
        <v>15.649999999999999</v>
      </c>
      <c r="F20" s="257">
        <f>'1.9.CL'!E25</f>
        <v>0</v>
      </c>
      <c r="G20" s="257">
        <f>'1.9.CL'!F25</f>
        <v>0</v>
      </c>
      <c r="H20" s="257">
        <f>'1.9.CL'!G25</f>
        <v>7.15</v>
      </c>
      <c r="I20" s="257">
        <f>'1.9.CL'!I25</f>
        <v>20.61</v>
      </c>
      <c r="J20" s="257">
        <f>'1.9.CL'!J25</f>
        <v>8</v>
      </c>
      <c r="K20" s="257">
        <f>'1.9.CL'!K25</f>
        <v>2.3</v>
      </c>
      <c r="L20" s="257">
        <f>'1.9.CL'!L25</f>
        <v>0</v>
      </c>
      <c r="M20" s="257">
        <f>'1.9.CL'!M25</f>
        <v>10.110000000000001</v>
      </c>
      <c r="N20" s="257">
        <f>'1.9.CL'!N25</f>
        <v>0.2</v>
      </c>
      <c r="O20" s="275" t="s">
        <v>70</v>
      </c>
      <c r="P20" s="4"/>
    </row>
    <row r="21" spans="1:16" ht="20.25" customHeight="1">
      <c r="A21" s="15">
        <v>10</v>
      </c>
      <c r="B21" s="16" t="s">
        <v>31</v>
      </c>
      <c r="C21" s="251">
        <f>'1.10.KAH'!A31</f>
        <v>9</v>
      </c>
      <c r="D21" s="257">
        <f>'1.10.KAH'!C31</f>
        <v>7.353</v>
      </c>
      <c r="E21" s="257">
        <f>'1.10.KAH'!D31</f>
        <v>2.65</v>
      </c>
      <c r="F21" s="257">
        <f>'1.10.KAH'!E31</f>
        <v>3.5</v>
      </c>
      <c r="G21" s="257">
        <f>'1.10.KAH'!F31</f>
        <v>0</v>
      </c>
      <c r="H21" s="257">
        <f>'1.10.KAH'!G31</f>
        <v>1.203</v>
      </c>
      <c r="I21" s="257">
        <f>'1.10.KAH'!I31</f>
        <v>3.57</v>
      </c>
      <c r="J21" s="257">
        <f>'1.10.KAH'!J31</f>
        <v>0</v>
      </c>
      <c r="K21" s="257">
        <f>'1.10.KAH'!K31</f>
        <v>0.39</v>
      </c>
      <c r="L21" s="257">
        <f>'1.10.KAH'!L31</f>
        <v>1.4800000000000002</v>
      </c>
      <c r="M21" s="257">
        <f>'1.10.KAH'!M31</f>
        <v>0.6900000000000001</v>
      </c>
      <c r="N21" s="257">
        <f>'1.10.KAH'!N31</f>
        <v>1.01</v>
      </c>
      <c r="O21" s="279" t="s">
        <v>71</v>
      </c>
      <c r="P21" s="4"/>
    </row>
    <row r="22" spans="1:16" ht="20.25" customHeight="1">
      <c r="A22" s="15">
        <v>11</v>
      </c>
      <c r="B22" s="16" t="s">
        <v>32</v>
      </c>
      <c r="C22" s="251">
        <f>'1.11.HK'!A34</f>
        <v>10</v>
      </c>
      <c r="D22" s="257">
        <f>'1.11.HK'!C34</f>
        <v>20.26</v>
      </c>
      <c r="E22" s="257">
        <f>'1.11.HK'!D34</f>
        <v>0.92</v>
      </c>
      <c r="F22" s="257">
        <f>'1.11.HK'!E34</f>
        <v>0</v>
      </c>
      <c r="G22" s="257">
        <f>'1.11.HK'!F34</f>
        <v>0</v>
      </c>
      <c r="H22" s="257">
        <f>'1.11.HK'!G34</f>
        <v>19.340000000000003</v>
      </c>
      <c r="I22" s="257">
        <f>'1.11.HK'!I34</f>
        <v>8.669999999999998</v>
      </c>
      <c r="J22" s="257">
        <f>'1.11.HK'!J34</f>
        <v>4.25</v>
      </c>
      <c r="K22" s="257">
        <f>'1.11.HK'!K34</f>
        <v>1.3</v>
      </c>
      <c r="L22" s="257">
        <f>'1.11.HK'!L34</f>
        <v>3.02</v>
      </c>
      <c r="M22" s="257">
        <f>'1.11.HK'!M34</f>
        <v>0</v>
      </c>
      <c r="N22" s="257">
        <f>'1.11.HK'!N34</f>
        <v>0.1</v>
      </c>
      <c r="O22" s="279" t="s">
        <v>72</v>
      </c>
      <c r="P22" s="4"/>
    </row>
    <row r="23" spans="1:16" ht="20.25" customHeight="1">
      <c r="A23" s="15">
        <v>12</v>
      </c>
      <c r="B23" s="16" t="s">
        <v>33</v>
      </c>
      <c r="C23" s="251">
        <f>'1.12.VQ'!A14</f>
        <v>1</v>
      </c>
      <c r="D23" s="257">
        <f>'1.12.VQ'!C14</f>
        <v>0.45</v>
      </c>
      <c r="E23" s="257">
        <f>'1.12.VQ'!D14</f>
        <v>0.45</v>
      </c>
      <c r="F23" s="257">
        <f>'1.12.VQ'!E14</f>
        <v>0</v>
      </c>
      <c r="G23" s="257">
        <f>'1.12.VQ'!F14</f>
        <v>0</v>
      </c>
      <c r="H23" s="257">
        <f>'1.12.VQ'!G14</f>
        <v>0</v>
      </c>
      <c r="I23" s="257">
        <f>'1.12.VQ'!I14</f>
        <v>0.6</v>
      </c>
      <c r="J23" s="257">
        <f>'1.12.VQ'!J14</f>
        <v>0</v>
      </c>
      <c r="K23" s="257">
        <f>'1.12.VQ'!K14</f>
        <v>0</v>
      </c>
      <c r="L23" s="257">
        <f>'1.12.VQ'!L14</f>
        <v>0.6</v>
      </c>
      <c r="M23" s="257">
        <f>'1.12.VQ'!M14</f>
        <v>0</v>
      </c>
      <c r="N23" s="257">
        <f>'1.12.VQ'!N14</f>
        <v>0</v>
      </c>
      <c r="O23" s="280" t="s">
        <v>73</v>
      </c>
      <c r="P23" s="4"/>
    </row>
    <row r="24" spans="1:16" ht="20.25" customHeight="1">
      <c r="A24" s="17">
        <v>13</v>
      </c>
      <c r="B24" s="18" t="s">
        <v>34</v>
      </c>
      <c r="C24" s="253">
        <f>'1.13 LH'!A29</f>
        <v>12</v>
      </c>
      <c r="D24" s="254">
        <f>'1.13 LH'!C29</f>
        <v>14.43</v>
      </c>
      <c r="E24" s="254">
        <f>'1.13 LH'!D29</f>
        <v>11.059999999999999</v>
      </c>
      <c r="F24" s="254">
        <f>'1.13 LH'!E29</f>
        <v>0</v>
      </c>
      <c r="G24" s="254">
        <f>'1.13 LH'!F29</f>
        <v>0</v>
      </c>
      <c r="H24" s="254">
        <f>'1.13 LH'!G29</f>
        <v>3.37</v>
      </c>
      <c r="I24" s="254">
        <f>'1.13 LH'!I29</f>
        <v>13.149999999999999</v>
      </c>
      <c r="J24" s="254">
        <f>'1.13 LH'!J29</f>
        <v>0</v>
      </c>
      <c r="K24" s="254">
        <f>'1.13 LH'!K29</f>
        <v>0</v>
      </c>
      <c r="L24" s="254">
        <f>'1.13 LH'!L29</f>
        <v>5.5</v>
      </c>
      <c r="M24" s="254">
        <f>'1.13 LH'!M29</f>
        <v>7.6499999999999995</v>
      </c>
      <c r="N24" s="254">
        <f>'1.13 LH'!N29</f>
        <v>0</v>
      </c>
      <c r="O24" s="281" t="s">
        <v>74</v>
      </c>
      <c r="P24" s="4"/>
    </row>
    <row r="25" ht="16.5" customHeight="1"/>
    <row r="26" spans="12:15" ht="15.75">
      <c r="L26" s="509" t="s">
        <v>77</v>
      </c>
      <c r="M26" s="509"/>
      <c r="N26" s="509"/>
      <c r="O26" s="509"/>
    </row>
    <row r="27" spans="12:15" ht="27.75" customHeight="1">
      <c r="L27" s="30"/>
      <c r="M27" s="30"/>
      <c r="N27" s="30"/>
      <c r="O27" s="32"/>
    </row>
  </sheetData>
  <sheetProtection/>
  <mergeCells count="17">
    <mergeCell ref="L26:O26"/>
    <mergeCell ref="A5:O5"/>
    <mergeCell ref="A6:O6"/>
    <mergeCell ref="A8:A9"/>
    <mergeCell ref="B8:B9"/>
    <mergeCell ref="C8:C9"/>
    <mergeCell ref="D8:D9"/>
    <mergeCell ref="E8:H8"/>
    <mergeCell ref="I8:I9"/>
    <mergeCell ref="J8:N8"/>
    <mergeCell ref="O8:O9"/>
    <mergeCell ref="A1:E1"/>
    <mergeCell ref="F1:O1"/>
    <mergeCell ref="A2:E2"/>
    <mergeCell ref="F2:O2"/>
    <mergeCell ref="A3:O3"/>
    <mergeCell ref="A4:O4"/>
  </mergeCells>
  <printOptions horizontalCentered="1"/>
  <pageMargins left="0.393700787401575" right="0.393700787401575" top="0.57" bottom="0.393700787401575"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P143"/>
  <sheetViews>
    <sheetView showZeros="0" zoomScale="85" zoomScaleNormal="85" zoomScaleSheetLayoutView="70" zoomScalePageLayoutView="0" workbookViewId="0" topLeftCell="A1">
      <pane ySplit="9" topLeftCell="A16" activePane="bottomLeft" state="frozen"/>
      <selection pane="topLeft" activeCell="A1" sqref="A1"/>
      <selection pane="bottomLeft" activeCell="A7" sqref="A7:P7"/>
    </sheetView>
  </sheetViews>
  <sheetFormatPr defaultColWidth="6.75390625" defaultRowHeight="15.75"/>
  <cols>
    <col min="1" max="1" width="4.25390625" style="5" customWidth="1"/>
    <col min="2" max="2" width="21.50390625" style="119" customWidth="1"/>
    <col min="3" max="3" width="8.25390625" style="5" customWidth="1"/>
    <col min="4" max="4" width="6.25390625" style="20" customWidth="1"/>
    <col min="5" max="5" width="5.75390625" style="20" customWidth="1"/>
    <col min="6" max="6" width="5.50390625" style="20" customWidth="1"/>
    <col min="7" max="7" width="6.25390625" style="20" customWidth="1"/>
    <col min="8" max="8" width="13.75390625" style="119" customWidth="1"/>
    <col min="9" max="9" width="8.75390625" style="5" customWidth="1"/>
    <col min="10" max="10" width="5.50390625" style="5" customWidth="1"/>
    <col min="11" max="12" width="6.75390625" style="5" customWidth="1"/>
    <col min="13" max="13" width="5.75390625" style="5" customWidth="1"/>
    <col min="14" max="14" width="6.75390625" style="5" customWidth="1"/>
    <col min="15" max="15" width="16.50390625" style="119" customWidth="1"/>
    <col min="16" max="16" width="5.75390625" style="5" customWidth="1"/>
    <col min="17" max="16384" width="6.75390625" style="5" customWidth="1"/>
  </cols>
  <sheetData>
    <row r="1" spans="1:16" s="23" customFormat="1" ht="15.75">
      <c r="A1" s="503" t="s">
        <v>253</v>
      </c>
      <c r="B1" s="503"/>
      <c r="C1" s="503"/>
      <c r="D1" s="503"/>
      <c r="E1" s="503"/>
      <c r="F1" s="504" t="s">
        <v>23</v>
      </c>
      <c r="G1" s="504"/>
      <c r="H1" s="504"/>
      <c r="I1" s="504"/>
      <c r="J1" s="504"/>
      <c r="K1" s="504"/>
      <c r="L1" s="504"/>
      <c r="M1" s="504"/>
      <c r="N1" s="504"/>
      <c r="O1" s="504"/>
      <c r="P1" s="504"/>
    </row>
    <row r="2" spans="1:16" s="23" customFormat="1" ht="15.75">
      <c r="A2" s="504" t="s">
        <v>75</v>
      </c>
      <c r="B2" s="504"/>
      <c r="C2" s="504"/>
      <c r="D2" s="504"/>
      <c r="E2" s="504"/>
      <c r="F2" s="504" t="s">
        <v>24</v>
      </c>
      <c r="G2" s="504"/>
      <c r="H2" s="504"/>
      <c r="I2" s="504"/>
      <c r="J2" s="504"/>
      <c r="K2" s="504"/>
      <c r="L2" s="504"/>
      <c r="M2" s="504"/>
      <c r="N2" s="504"/>
      <c r="O2" s="504"/>
      <c r="P2" s="504"/>
    </row>
    <row r="3" spans="1:16" s="23" customFormat="1" ht="15.75">
      <c r="A3" s="519"/>
      <c r="B3" s="519"/>
      <c r="C3" s="519"/>
      <c r="D3" s="519"/>
      <c r="E3" s="519"/>
      <c r="F3" s="519"/>
      <c r="G3" s="519"/>
      <c r="H3" s="519"/>
      <c r="I3" s="519"/>
      <c r="J3" s="519"/>
      <c r="K3" s="519"/>
      <c r="L3" s="519"/>
      <c r="M3" s="519"/>
      <c r="N3" s="519"/>
      <c r="O3" s="519"/>
      <c r="P3" s="519"/>
    </row>
    <row r="4" spans="1:16" s="23" customFormat="1" ht="15.75">
      <c r="A4" s="506" t="s">
        <v>794</v>
      </c>
      <c r="B4" s="506"/>
      <c r="C4" s="506"/>
      <c r="D4" s="506"/>
      <c r="E4" s="506"/>
      <c r="F4" s="506"/>
      <c r="G4" s="506"/>
      <c r="H4" s="506"/>
      <c r="I4" s="506"/>
      <c r="J4" s="506"/>
      <c r="K4" s="506"/>
      <c r="L4" s="506"/>
      <c r="M4" s="506"/>
      <c r="N4" s="506"/>
      <c r="O4" s="506"/>
      <c r="P4" s="506"/>
    </row>
    <row r="5" spans="1:16" s="23" customFormat="1" ht="15.75">
      <c r="A5" s="506" t="s">
        <v>795</v>
      </c>
      <c r="B5" s="506"/>
      <c r="C5" s="506"/>
      <c r="D5" s="506"/>
      <c r="E5" s="506"/>
      <c r="F5" s="506"/>
      <c r="G5" s="506"/>
      <c r="H5" s="506"/>
      <c r="I5" s="506"/>
      <c r="J5" s="506"/>
      <c r="K5" s="506"/>
      <c r="L5" s="506"/>
      <c r="M5" s="506"/>
      <c r="N5" s="506"/>
      <c r="O5" s="506"/>
      <c r="P5" s="506"/>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5.75">
      <c r="A7" s="520"/>
      <c r="B7" s="520"/>
      <c r="C7" s="520"/>
      <c r="D7" s="520"/>
      <c r="E7" s="520"/>
      <c r="F7" s="520"/>
      <c r="G7" s="520"/>
      <c r="H7" s="520"/>
      <c r="I7" s="520"/>
      <c r="J7" s="520"/>
      <c r="K7" s="520"/>
      <c r="L7" s="520"/>
      <c r="M7" s="520"/>
      <c r="N7" s="520"/>
      <c r="O7" s="520"/>
      <c r="P7" s="520"/>
    </row>
    <row r="8" spans="1:16" s="21" customFormat="1" ht="12.75">
      <c r="A8" s="521" t="s">
        <v>20</v>
      </c>
      <c r="B8" s="522" t="s">
        <v>83</v>
      </c>
      <c r="C8" s="522" t="s">
        <v>84</v>
      </c>
      <c r="D8" s="522" t="s">
        <v>85</v>
      </c>
      <c r="E8" s="522"/>
      <c r="F8" s="522"/>
      <c r="G8" s="522"/>
      <c r="H8" s="522" t="s">
        <v>86</v>
      </c>
      <c r="I8" s="522" t="s">
        <v>16</v>
      </c>
      <c r="J8" s="522" t="s">
        <v>15</v>
      </c>
      <c r="K8" s="522"/>
      <c r="L8" s="522"/>
      <c r="M8" s="522"/>
      <c r="N8" s="522"/>
      <c r="O8" s="522" t="s">
        <v>87</v>
      </c>
      <c r="P8" s="522" t="s">
        <v>14</v>
      </c>
    </row>
    <row r="9" spans="1:16" s="21" customFormat="1" ht="78.75" customHeight="1">
      <c r="A9" s="521"/>
      <c r="B9" s="522"/>
      <c r="C9" s="522"/>
      <c r="D9" s="46" t="s">
        <v>13</v>
      </c>
      <c r="E9" s="46" t="s">
        <v>12</v>
      </c>
      <c r="F9" s="46" t="s">
        <v>88</v>
      </c>
      <c r="G9" s="46" t="s">
        <v>22</v>
      </c>
      <c r="H9" s="522"/>
      <c r="I9" s="522"/>
      <c r="J9" s="46" t="s">
        <v>10</v>
      </c>
      <c r="K9" s="46" t="s">
        <v>9</v>
      </c>
      <c r="L9" s="46" t="s">
        <v>89</v>
      </c>
      <c r="M9" s="46" t="s">
        <v>90</v>
      </c>
      <c r="N9" s="46" t="s">
        <v>6</v>
      </c>
      <c r="O9" s="522"/>
      <c r="P9" s="522"/>
    </row>
    <row r="10" spans="1:16" s="19" customFormat="1" ht="22.5">
      <c r="A10" s="144">
        <v>-1</v>
      </c>
      <c r="B10" s="144">
        <v>-2</v>
      </c>
      <c r="C10" s="144" t="s">
        <v>256</v>
      </c>
      <c r="D10" s="144">
        <v>-4</v>
      </c>
      <c r="E10" s="144">
        <v>-5</v>
      </c>
      <c r="F10" s="144">
        <v>-6</v>
      </c>
      <c r="G10" s="144">
        <v>-7</v>
      </c>
      <c r="H10" s="144">
        <v>-8</v>
      </c>
      <c r="I10" s="144" t="s">
        <v>257</v>
      </c>
      <c r="J10" s="144">
        <v>-10</v>
      </c>
      <c r="K10" s="144">
        <v>-11</v>
      </c>
      <c r="L10" s="144">
        <v>-12</v>
      </c>
      <c r="M10" s="144">
        <v>-13</v>
      </c>
      <c r="N10" s="144">
        <v>-14</v>
      </c>
      <c r="O10" s="144">
        <v>-15</v>
      </c>
      <c r="P10" s="144">
        <v>-16</v>
      </c>
    </row>
    <row r="11" spans="1:16" ht="12.75" customHeight="1">
      <c r="A11" s="523" t="s">
        <v>258</v>
      </c>
      <c r="B11" s="524"/>
      <c r="C11" s="524"/>
      <c r="D11" s="524"/>
      <c r="E11" s="524"/>
      <c r="F11" s="524"/>
      <c r="G11" s="524"/>
      <c r="H11" s="524"/>
      <c r="I11" s="524"/>
      <c r="J11" s="524"/>
      <c r="K11" s="524"/>
      <c r="L11" s="524"/>
      <c r="M11" s="524"/>
      <c r="N11" s="524"/>
      <c r="O11" s="524"/>
      <c r="P11" s="525"/>
    </row>
    <row r="12" spans="1:16" ht="12.75">
      <c r="A12" s="128" t="s">
        <v>94</v>
      </c>
      <c r="B12" s="129" t="s">
        <v>799</v>
      </c>
      <c r="C12" s="123">
        <f>SUM(C13:C13)</f>
        <v>0.08</v>
      </c>
      <c r="D12" s="123">
        <f>SUM(D13:D13)</f>
        <v>0.08</v>
      </c>
      <c r="E12" s="123">
        <f>SUM(E13:E13)</f>
        <v>0</v>
      </c>
      <c r="F12" s="123">
        <f>SUM(F13:F13)</f>
        <v>0</v>
      </c>
      <c r="G12" s="123">
        <f>SUM(G13:G13)</f>
        <v>0</v>
      </c>
      <c r="H12" s="124"/>
      <c r="I12" s="123">
        <f aca="true" t="shared" si="0" ref="I12:N12">SUM(I13:I13)</f>
        <v>0.12</v>
      </c>
      <c r="J12" s="123">
        <f t="shared" si="0"/>
        <v>0</v>
      </c>
      <c r="K12" s="123">
        <f t="shared" si="0"/>
        <v>0</v>
      </c>
      <c r="L12" s="123">
        <f t="shared" si="0"/>
        <v>0.12</v>
      </c>
      <c r="M12" s="123">
        <f t="shared" si="0"/>
        <v>0</v>
      </c>
      <c r="N12" s="123">
        <f t="shared" si="0"/>
        <v>0</v>
      </c>
      <c r="O12" s="48"/>
      <c r="P12" s="128"/>
    </row>
    <row r="13" spans="1:16" ht="111" customHeight="1">
      <c r="A13" s="125">
        <v>1</v>
      </c>
      <c r="B13" s="52" t="s">
        <v>800</v>
      </c>
      <c r="C13" s="64">
        <f>SUM(D13:G13)</f>
        <v>0.08</v>
      </c>
      <c r="D13" s="64">
        <v>0.08</v>
      </c>
      <c r="E13" s="64"/>
      <c r="F13" s="64"/>
      <c r="G13" s="64">
        <v>0</v>
      </c>
      <c r="H13" s="52" t="s">
        <v>801</v>
      </c>
      <c r="I13" s="64">
        <f>SUM(J13:N13)</f>
        <v>0.12</v>
      </c>
      <c r="J13" s="64"/>
      <c r="K13" s="64"/>
      <c r="L13" s="64">
        <v>0.12</v>
      </c>
      <c r="M13" s="64"/>
      <c r="N13" s="64"/>
      <c r="O13" s="52" t="s">
        <v>802</v>
      </c>
      <c r="P13" s="125"/>
    </row>
    <row r="14" spans="1:16" ht="12.75">
      <c r="A14" s="128" t="s">
        <v>113</v>
      </c>
      <c r="B14" s="131" t="s">
        <v>114</v>
      </c>
      <c r="C14" s="123">
        <f>SUM(C15:C15)</f>
        <v>0.03</v>
      </c>
      <c r="D14" s="123">
        <f>SUM(D15:D15)</f>
        <v>0</v>
      </c>
      <c r="E14" s="123">
        <f>SUM(E15:E15)</f>
        <v>0</v>
      </c>
      <c r="F14" s="123">
        <f>SUM(F15:F15)</f>
        <v>0</v>
      </c>
      <c r="G14" s="123">
        <f>SUM(G15:G15)</f>
        <v>0.03</v>
      </c>
      <c r="H14" s="124"/>
      <c r="I14" s="123">
        <f aca="true" t="shared" si="1" ref="I14:N14">SUM(I15:I15)</f>
        <v>1.5</v>
      </c>
      <c r="J14" s="123">
        <f t="shared" si="1"/>
        <v>0</v>
      </c>
      <c r="K14" s="123">
        <f t="shared" si="1"/>
        <v>0</v>
      </c>
      <c r="L14" s="123">
        <f t="shared" si="1"/>
        <v>1.5</v>
      </c>
      <c r="M14" s="123">
        <f t="shared" si="1"/>
        <v>0</v>
      </c>
      <c r="N14" s="123">
        <f t="shared" si="1"/>
        <v>0</v>
      </c>
      <c r="O14" s="48"/>
      <c r="P14" s="128"/>
    </row>
    <row r="15" spans="1:16" ht="147.75" customHeight="1">
      <c r="A15" s="125">
        <v>1</v>
      </c>
      <c r="B15" s="52" t="s">
        <v>804</v>
      </c>
      <c r="C15" s="64">
        <f>SUM(D15:G15)</f>
        <v>0.03</v>
      </c>
      <c r="D15" s="64">
        <v>0</v>
      </c>
      <c r="E15" s="64"/>
      <c r="F15" s="64"/>
      <c r="G15" s="64">
        <v>0.03</v>
      </c>
      <c r="H15" s="127" t="s">
        <v>805</v>
      </c>
      <c r="I15" s="64">
        <f>SUM(J15:N15)</f>
        <v>1.5</v>
      </c>
      <c r="J15" s="64"/>
      <c r="K15" s="64"/>
      <c r="L15" s="64">
        <v>1.5</v>
      </c>
      <c r="M15" s="64"/>
      <c r="N15" s="64"/>
      <c r="O15" s="52" t="s">
        <v>806</v>
      </c>
      <c r="P15" s="125"/>
    </row>
    <row r="16" spans="1:16" ht="12.75">
      <c r="A16" s="128" t="s">
        <v>120</v>
      </c>
      <c r="B16" s="48" t="s">
        <v>121</v>
      </c>
      <c r="C16" s="123">
        <f>SUM(C17:C18)</f>
        <v>0.98</v>
      </c>
      <c r="D16" s="123">
        <f aca="true" t="shared" si="2" ref="D16:N16">SUM(D17:D18)</f>
        <v>0.98</v>
      </c>
      <c r="E16" s="123">
        <f t="shared" si="2"/>
        <v>0</v>
      </c>
      <c r="F16" s="123">
        <f t="shared" si="2"/>
        <v>0</v>
      </c>
      <c r="G16" s="123">
        <f t="shared" si="2"/>
        <v>0</v>
      </c>
      <c r="H16" s="124"/>
      <c r="I16" s="123">
        <f t="shared" si="2"/>
        <v>1.5</v>
      </c>
      <c r="J16" s="123">
        <f t="shared" si="2"/>
        <v>0</v>
      </c>
      <c r="K16" s="123">
        <f t="shared" si="2"/>
        <v>0</v>
      </c>
      <c r="L16" s="123">
        <f t="shared" si="2"/>
        <v>1.5</v>
      </c>
      <c r="M16" s="123">
        <f t="shared" si="2"/>
        <v>0</v>
      </c>
      <c r="N16" s="123">
        <f t="shared" si="2"/>
        <v>0</v>
      </c>
      <c r="O16" s="48"/>
      <c r="P16" s="128"/>
    </row>
    <row r="17" spans="1:16" ht="162" customHeight="1">
      <c r="A17" s="125">
        <v>1</v>
      </c>
      <c r="B17" s="52" t="s">
        <v>811</v>
      </c>
      <c r="C17" s="64">
        <f>SUM(D17:G17)</f>
        <v>0.8</v>
      </c>
      <c r="D17" s="64">
        <v>0.8</v>
      </c>
      <c r="E17" s="64"/>
      <c r="F17" s="64"/>
      <c r="G17" s="64">
        <v>0</v>
      </c>
      <c r="H17" s="52" t="s">
        <v>803</v>
      </c>
      <c r="I17" s="64">
        <f>SUM(J17:N17)</f>
        <v>1.22</v>
      </c>
      <c r="J17" s="64"/>
      <c r="K17" s="64"/>
      <c r="L17" s="64">
        <v>1.22</v>
      </c>
      <c r="M17" s="64"/>
      <c r="N17" s="64"/>
      <c r="O17" s="52" t="s">
        <v>812</v>
      </c>
      <c r="P17" s="125"/>
    </row>
    <row r="18" spans="1:16" ht="159" customHeight="1">
      <c r="A18" s="125">
        <v>2</v>
      </c>
      <c r="B18" s="52" t="s">
        <v>813</v>
      </c>
      <c r="C18" s="64">
        <f>SUM(D18:G18)</f>
        <v>0.18</v>
      </c>
      <c r="D18" s="64">
        <v>0.18</v>
      </c>
      <c r="E18" s="64"/>
      <c r="F18" s="64"/>
      <c r="G18" s="64">
        <v>0</v>
      </c>
      <c r="H18" s="52" t="s">
        <v>814</v>
      </c>
      <c r="I18" s="64">
        <f>SUM(J18:N18)</f>
        <v>0.28</v>
      </c>
      <c r="J18" s="64"/>
      <c r="K18" s="64">
        <v>0</v>
      </c>
      <c r="L18" s="64">
        <v>0.28</v>
      </c>
      <c r="M18" s="64"/>
      <c r="N18" s="64"/>
      <c r="O18" s="52" t="s">
        <v>812</v>
      </c>
      <c r="P18" s="125"/>
    </row>
    <row r="19" spans="1:16" ht="12.75">
      <c r="A19" s="128" t="s">
        <v>125</v>
      </c>
      <c r="B19" s="48" t="s">
        <v>190</v>
      </c>
      <c r="C19" s="123">
        <f>SUM(C20)</f>
        <v>0.1762</v>
      </c>
      <c r="D19" s="123">
        <f aca="true" t="shared" si="3" ref="D19:N19">SUM(D20)</f>
        <v>0.1762</v>
      </c>
      <c r="E19" s="123">
        <f t="shared" si="3"/>
        <v>0</v>
      </c>
      <c r="F19" s="123">
        <f t="shared" si="3"/>
        <v>0</v>
      </c>
      <c r="G19" s="123">
        <f t="shared" si="3"/>
        <v>0</v>
      </c>
      <c r="H19" s="124"/>
      <c r="I19" s="123">
        <f t="shared" si="3"/>
        <v>0.27</v>
      </c>
      <c r="J19" s="123">
        <f t="shared" si="3"/>
        <v>0</v>
      </c>
      <c r="K19" s="123">
        <f t="shared" si="3"/>
        <v>0</v>
      </c>
      <c r="L19" s="123">
        <f t="shared" si="3"/>
        <v>0</v>
      </c>
      <c r="M19" s="123">
        <f t="shared" si="3"/>
        <v>0</v>
      </c>
      <c r="N19" s="123">
        <f t="shared" si="3"/>
        <v>0.27</v>
      </c>
      <c r="O19" s="48"/>
      <c r="P19" s="128"/>
    </row>
    <row r="20" spans="1:16" ht="113.25" customHeight="1">
      <c r="A20" s="125">
        <v>1</v>
      </c>
      <c r="B20" s="52" t="s">
        <v>815</v>
      </c>
      <c r="C20" s="64">
        <f>SUM(D20:G20)</f>
        <v>0.1762</v>
      </c>
      <c r="D20" s="64">
        <v>0.1762</v>
      </c>
      <c r="E20" s="64"/>
      <c r="F20" s="64"/>
      <c r="G20" s="64">
        <v>0</v>
      </c>
      <c r="H20" s="127" t="s">
        <v>816</v>
      </c>
      <c r="I20" s="64">
        <f>SUM(J20:N20)</f>
        <v>0.27</v>
      </c>
      <c r="J20" s="64"/>
      <c r="K20" s="64"/>
      <c r="L20" s="64"/>
      <c r="M20" s="64"/>
      <c r="N20" s="64">
        <v>0.27</v>
      </c>
      <c r="O20" s="52" t="s">
        <v>817</v>
      </c>
      <c r="P20" s="125"/>
    </row>
    <row r="21" spans="1:16" ht="12.75">
      <c r="A21" s="128" t="s">
        <v>130</v>
      </c>
      <c r="B21" s="129" t="s">
        <v>467</v>
      </c>
      <c r="C21" s="123">
        <f>SUM(C22:C22)</f>
        <v>1.6</v>
      </c>
      <c r="D21" s="123">
        <f>SUM(D22:D22)</f>
        <v>0.6</v>
      </c>
      <c r="E21" s="123">
        <f>SUM(E22:E22)</f>
        <v>0</v>
      </c>
      <c r="F21" s="123">
        <f>SUM(F22:F22)</f>
        <v>0</v>
      </c>
      <c r="G21" s="123">
        <f>SUM(G22:G22)</f>
        <v>1</v>
      </c>
      <c r="H21" s="124"/>
      <c r="I21" s="123">
        <f aca="true" t="shared" si="4" ref="I21:N21">SUM(I22:I22)</f>
        <v>2.29</v>
      </c>
      <c r="J21" s="123">
        <f t="shared" si="4"/>
        <v>0</v>
      </c>
      <c r="K21" s="123">
        <f t="shared" si="4"/>
        <v>0</v>
      </c>
      <c r="L21" s="123">
        <f t="shared" si="4"/>
        <v>0</v>
      </c>
      <c r="M21" s="123">
        <f t="shared" si="4"/>
        <v>2.29</v>
      </c>
      <c r="N21" s="123">
        <f t="shared" si="4"/>
        <v>0</v>
      </c>
      <c r="O21" s="48"/>
      <c r="P21" s="128"/>
    </row>
    <row r="22" spans="1:16" ht="127.5" customHeight="1">
      <c r="A22" s="125">
        <v>1</v>
      </c>
      <c r="B22" s="52" t="s">
        <v>818</v>
      </c>
      <c r="C22" s="64">
        <f>SUM(D22:G22)</f>
        <v>1.6</v>
      </c>
      <c r="D22" s="64">
        <v>0.6</v>
      </c>
      <c r="E22" s="64"/>
      <c r="F22" s="64"/>
      <c r="G22" s="64">
        <v>1</v>
      </c>
      <c r="H22" s="52" t="s">
        <v>819</v>
      </c>
      <c r="I22" s="64">
        <f>SUM(J22:N22)</f>
        <v>2.29</v>
      </c>
      <c r="J22" s="64"/>
      <c r="K22" s="64"/>
      <c r="L22" s="64"/>
      <c r="M22" s="64">
        <v>2.29</v>
      </c>
      <c r="N22" s="64"/>
      <c r="O22" s="52" t="s">
        <v>802</v>
      </c>
      <c r="P22" s="125"/>
    </row>
    <row r="23" spans="1:16" ht="12.75">
      <c r="A23" s="128" t="s">
        <v>186</v>
      </c>
      <c r="B23" s="48" t="s">
        <v>131</v>
      </c>
      <c r="C23" s="123">
        <f>SUM(C24:C24)</f>
        <v>0.21</v>
      </c>
      <c r="D23" s="123">
        <f>SUM(D24:D24)</f>
        <v>0.21</v>
      </c>
      <c r="E23" s="123">
        <f>SUM(E24:E24)</f>
        <v>0</v>
      </c>
      <c r="F23" s="123">
        <f>SUM(F24:F24)</f>
        <v>0</v>
      </c>
      <c r="G23" s="123">
        <f>SUM(G24:G24)</f>
        <v>0</v>
      </c>
      <c r="H23" s="124"/>
      <c r="I23" s="123">
        <f aca="true" t="shared" si="5" ref="I23:N23">SUM(I24:I24)</f>
        <v>0.32</v>
      </c>
      <c r="J23" s="123">
        <f t="shared" si="5"/>
        <v>0</v>
      </c>
      <c r="K23" s="123">
        <f t="shared" si="5"/>
        <v>0</v>
      </c>
      <c r="L23" s="123">
        <f t="shared" si="5"/>
        <v>0.32</v>
      </c>
      <c r="M23" s="123">
        <f t="shared" si="5"/>
        <v>0</v>
      </c>
      <c r="N23" s="123">
        <f t="shared" si="5"/>
        <v>0</v>
      </c>
      <c r="O23" s="48"/>
      <c r="P23" s="128"/>
    </row>
    <row r="24" spans="1:16" ht="126" customHeight="1">
      <c r="A24" s="125">
        <v>1</v>
      </c>
      <c r="B24" s="52" t="s">
        <v>455</v>
      </c>
      <c r="C24" s="64">
        <f>SUM(D24:G24)</f>
        <v>0.21</v>
      </c>
      <c r="D24" s="64">
        <v>0.21</v>
      </c>
      <c r="E24" s="64"/>
      <c r="F24" s="64"/>
      <c r="G24" s="64">
        <v>0</v>
      </c>
      <c r="H24" s="52" t="s">
        <v>803</v>
      </c>
      <c r="I24" s="64">
        <f>SUM(J24:N24)</f>
        <v>0.32</v>
      </c>
      <c r="J24" s="64"/>
      <c r="K24" s="64"/>
      <c r="L24" s="64">
        <v>0.32</v>
      </c>
      <c r="M24" s="64"/>
      <c r="N24" s="64"/>
      <c r="O24" s="52" t="s">
        <v>824</v>
      </c>
      <c r="P24" s="125"/>
    </row>
    <row r="25" spans="1:16" s="282" customFormat="1" ht="12.75">
      <c r="A25" s="128">
        <f>A24+A22+A20+A18+A15+A13</f>
        <v>7</v>
      </c>
      <c r="B25" s="129" t="s">
        <v>1781</v>
      </c>
      <c r="C25" s="123">
        <f>C12+C14+C16+C19+C21+C23</f>
        <v>3.0762</v>
      </c>
      <c r="D25" s="123">
        <f aca="true" t="shared" si="6" ref="D25:N25">D12+D14+D16+D19+D21+D23</f>
        <v>2.0462</v>
      </c>
      <c r="E25" s="123">
        <f t="shared" si="6"/>
        <v>0</v>
      </c>
      <c r="F25" s="123">
        <f t="shared" si="6"/>
        <v>0</v>
      </c>
      <c r="G25" s="123">
        <f t="shared" si="6"/>
        <v>1.03</v>
      </c>
      <c r="H25" s="123"/>
      <c r="I25" s="123">
        <f t="shared" si="6"/>
        <v>6</v>
      </c>
      <c r="J25" s="123">
        <f t="shared" si="6"/>
        <v>0</v>
      </c>
      <c r="K25" s="123">
        <f t="shared" si="6"/>
        <v>0</v>
      </c>
      <c r="L25" s="123">
        <f t="shared" si="6"/>
        <v>3.44</v>
      </c>
      <c r="M25" s="123">
        <f t="shared" si="6"/>
        <v>2.29</v>
      </c>
      <c r="N25" s="123">
        <f t="shared" si="6"/>
        <v>0.27</v>
      </c>
      <c r="O25" s="48"/>
      <c r="P25" s="128"/>
    </row>
    <row r="26" spans="1:16" s="282" customFormat="1" ht="33" customHeight="1">
      <c r="A26" s="526" t="s">
        <v>826</v>
      </c>
      <c r="B26" s="527"/>
      <c r="C26" s="527"/>
      <c r="D26" s="527"/>
      <c r="E26" s="527"/>
      <c r="F26" s="527"/>
      <c r="G26" s="527"/>
      <c r="H26" s="527"/>
      <c r="I26" s="527"/>
      <c r="J26" s="527"/>
      <c r="K26" s="527"/>
      <c r="L26" s="527"/>
      <c r="M26" s="527"/>
      <c r="N26" s="527"/>
      <c r="O26" s="527"/>
      <c r="P26" s="528"/>
    </row>
    <row r="27" spans="1:16" s="282" customFormat="1" ht="12.75">
      <c r="A27" s="128" t="s">
        <v>94</v>
      </c>
      <c r="B27" s="48" t="s">
        <v>136</v>
      </c>
      <c r="C27" s="123">
        <f>C28</f>
        <v>5</v>
      </c>
      <c r="D27" s="123">
        <f aca="true" t="shared" si="7" ref="D27:N27">D28</f>
        <v>5</v>
      </c>
      <c r="E27" s="123">
        <f t="shared" si="7"/>
        <v>0</v>
      </c>
      <c r="F27" s="123">
        <f t="shared" si="7"/>
        <v>0</v>
      </c>
      <c r="G27" s="123">
        <f t="shared" si="7"/>
        <v>0</v>
      </c>
      <c r="H27" s="124"/>
      <c r="I27" s="123">
        <f t="shared" si="7"/>
        <v>7.65</v>
      </c>
      <c r="J27" s="123">
        <f t="shared" si="7"/>
        <v>0</v>
      </c>
      <c r="K27" s="123">
        <f t="shared" si="7"/>
        <v>7.65</v>
      </c>
      <c r="L27" s="123">
        <f t="shared" si="7"/>
        <v>0</v>
      </c>
      <c r="M27" s="123">
        <f t="shared" si="7"/>
        <v>0</v>
      </c>
      <c r="N27" s="123">
        <f t="shared" si="7"/>
        <v>0</v>
      </c>
      <c r="O27" s="48"/>
      <c r="P27" s="135"/>
    </row>
    <row r="28" spans="1:16" s="282" customFormat="1" ht="38.25">
      <c r="A28" s="125">
        <v>1</v>
      </c>
      <c r="B28" s="52" t="s">
        <v>827</v>
      </c>
      <c r="C28" s="64">
        <f>SUM(D28:G28)</f>
        <v>5</v>
      </c>
      <c r="D28" s="64">
        <v>5</v>
      </c>
      <c r="E28" s="65"/>
      <c r="F28" s="65"/>
      <c r="G28" s="65"/>
      <c r="H28" s="52" t="s">
        <v>810</v>
      </c>
      <c r="I28" s="64">
        <f>SUM(J28:N28)</f>
        <v>7.65</v>
      </c>
      <c r="J28" s="65"/>
      <c r="K28" s="65">
        <v>7.65</v>
      </c>
      <c r="L28" s="65"/>
      <c r="M28" s="65"/>
      <c r="N28" s="65"/>
      <c r="O28" s="52" t="s">
        <v>475</v>
      </c>
      <c r="P28" s="135"/>
    </row>
    <row r="29" spans="1:16" ht="12.75">
      <c r="A29" s="128" t="s">
        <v>113</v>
      </c>
      <c r="B29" s="129" t="s">
        <v>273</v>
      </c>
      <c r="C29" s="123">
        <f>C30</f>
        <v>0.6</v>
      </c>
      <c r="D29" s="123">
        <f aca="true" t="shared" si="8" ref="D29:N29">D30</f>
        <v>0</v>
      </c>
      <c r="E29" s="123">
        <f t="shared" si="8"/>
        <v>0</v>
      </c>
      <c r="F29" s="123">
        <f t="shared" si="8"/>
        <v>0</v>
      </c>
      <c r="G29" s="123">
        <f t="shared" si="8"/>
        <v>0.6</v>
      </c>
      <c r="H29" s="124"/>
      <c r="I29" s="123">
        <f t="shared" si="8"/>
        <v>1.06</v>
      </c>
      <c r="J29" s="123">
        <f t="shared" si="8"/>
        <v>0</v>
      </c>
      <c r="K29" s="123">
        <f t="shared" si="8"/>
        <v>1.06</v>
      </c>
      <c r="L29" s="123">
        <f t="shared" si="8"/>
        <v>0</v>
      </c>
      <c r="M29" s="123">
        <f t="shared" si="8"/>
        <v>0</v>
      </c>
      <c r="N29" s="123">
        <f t="shared" si="8"/>
        <v>0</v>
      </c>
      <c r="O29" s="48"/>
      <c r="P29" s="128"/>
    </row>
    <row r="30" spans="1:16" ht="38.25">
      <c r="A30" s="125">
        <v>1</v>
      </c>
      <c r="B30" s="130" t="s">
        <v>828</v>
      </c>
      <c r="C30" s="64">
        <f>SUM(D30:G30)</f>
        <v>0.6</v>
      </c>
      <c r="D30" s="64">
        <v>0</v>
      </c>
      <c r="E30" s="64"/>
      <c r="F30" s="64"/>
      <c r="G30" s="64">
        <v>0.6</v>
      </c>
      <c r="H30" s="132" t="s">
        <v>807</v>
      </c>
      <c r="I30" s="64">
        <f>SUM(J30:N30)</f>
        <v>1.06</v>
      </c>
      <c r="J30" s="64"/>
      <c r="K30" s="64">
        <v>1.06</v>
      </c>
      <c r="L30" s="64"/>
      <c r="M30" s="64"/>
      <c r="N30" s="64"/>
      <c r="O30" s="52" t="s">
        <v>475</v>
      </c>
      <c r="P30" s="125"/>
    </row>
    <row r="31" spans="1:16" ht="25.5">
      <c r="A31" s="128" t="s">
        <v>120</v>
      </c>
      <c r="B31" s="131" t="s">
        <v>151</v>
      </c>
      <c r="C31" s="123">
        <f>SUM(C32:C33)</f>
        <v>22.64</v>
      </c>
      <c r="D31" s="123">
        <f aca="true" t="shared" si="9" ref="D31:N31">SUM(D32:D33)</f>
        <v>20.5</v>
      </c>
      <c r="E31" s="123">
        <f t="shared" si="9"/>
        <v>0</v>
      </c>
      <c r="F31" s="123">
        <f t="shared" si="9"/>
        <v>0</v>
      </c>
      <c r="G31" s="123">
        <f t="shared" si="9"/>
        <v>2.14</v>
      </c>
      <c r="H31" s="124"/>
      <c r="I31" s="123">
        <f t="shared" si="9"/>
        <v>32.36</v>
      </c>
      <c r="J31" s="123">
        <f t="shared" si="9"/>
        <v>0</v>
      </c>
      <c r="K31" s="123">
        <f t="shared" si="9"/>
        <v>0</v>
      </c>
      <c r="L31" s="123">
        <f t="shared" si="9"/>
        <v>0</v>
      </c>
      <c r="M31" s="123">
        <f t="shared" si="9"/>
        <v>0.15</v>
      </c>
      <c r="N31" s="123">
        <f t="shared" si="9"/>
        <v>32.21</v>
      </c>
      <c r="O31" s="48"/>
      <c r="P31" s="128"/>
    </row>
    <row r="32" spans="1:16" ht="45" customHeight="1">
      <c r="A32" s="125">
        <v>1</v>
      </c>
      <c r="B32" s="130" t="s">
        <v>829</v>
      </c>
      <c r="C32" s="64">
        <f>SUM(D32:G32)</f>
        <v>22.54</v>
      </c>
      <c r="D32" s="64">
        <v>20.5</v>
      </c>
      <c r="E32" s="64"/>
      <c r="F32" s="64"/>
      <c r="G32" s="64">
        <v>2.04</v>
      </c>
      <c r="H32" s="133" t="s">
        <v>808</v>
      </c>
      <c r="I32" s="64">
        <f>SUM(J32:N32)</f>
        <v>32.21</v>
      </c>
      <c r="J32" s="64"/>
      <c r="K32" s="64"/>
      <c r="L32" s="64"/>
      <c r="M32" s="64"/>
      <c r="N32" s="64">
        <v>32.21</v>
      </c>
      <c r="O32" s="52" t="s">
        <v>475</v>
      </c>
      <c r="P32" s="125"/>
    </row>
    <row r="33" spans="1:16" ht="44.25" customHeight="1">
      <c r="A33" s="125">
        <v>2</v>
      </c>
      <c r="B33" s="136" t="s">
        <v>830</v>
      </c>
      <c r="C33" s="64">
        <f>SUM(D33:G33)</f>
        <v>0.1</v>
      </c>
      <c r="D33" s="64">
        <v>0</v>
      </c>
      <c r="E33" s="64"/>
      <c r="F33" s="64"/>
      <c r="G33" s="64">
        <v>0.1</v>
      </c>
      <c r="H33" s="132" t="s">
        <v>831</v>
      </c>
      <c r="I33" s="64">
        <f>SUM(J33:N33)</f>
        <v>0.15</v>
      </c>
      <c r="J33" s="64"/>
      <c r="K33" s="64"/>
      <c r="L33" s="64"/>
      <c r="M33" s="64">
        <v>0.15</v>
      </c>
      <c r="N33" s="64"/>
      <c r="O33" s="52" t="s">
        <v>475</v>
      </c>
      <c r="P33" s="125"/>
    </row>
    <row r="34" spans="1:16" ht="12.75">
      <c r="A34" s="128" t="s">
        <v>125</v>
      </c>
      <c r="B34" s="137" t="s">
        <v>799</v>
      </c>
      <c r="C34" s="123">
        <f>SUM(C35:C38)</f>
        <v>1.76</v>
      </c>
      <c r="D34" s="123">
        <f aca="true" t="shared" si="10" ref="D34:N34">SUM(D35:D38)</f>
        <v>1.25</v>
      </c>
      <c r="E34" s="123">
        <f t="shared" si="10"/>
        <v>0</v>
      </c>
      <c r="F34" s="123">
        <f t="shared" si="10"/>
        <v>0</v>
      </c>
      <c r="G34" s="123">
        <f t="shared" si="10"/>
        <v>0.51</v>
      </c>
      <c r="H34" s="124"/>
      <c r="I34" s="123">
        <f t="shared" si="10"/>
        <v>2.6900000000000004</v>
      </c>
      <c r="J34" s="123">
        <f t="shared" si="10"/>
        <v>0</v>
      </c>
      <c r="K34" s="123">
        <f t="shared" si="10"/>
        <v>0</v>
      </c>
      <c r="L34" s="123">
        <f t="shared" si="10"/>
        <v>2.6900000000000004</v>
      </c>
      <c r="M34" s="123">
        <f t="shared" si="10"/>
        <v>0</v>
      </c>
      <c r="N34" s="123">
        <f t="shared" si="10"/>
        <v>0</v>
      </c>
      <c r="O34" s="48"/>
      <c r="P34" s="128"/>
    </row>
    <row r="35" spans="1:16" ht="38.25">
      <c r="A35" s="125">
        <v>1</v>
      </c>
      <c r="B35" s="130" t="s">
        <v>832</v>
      </c>
      <c r="C35" s="64">
        <f>SUM(D35:G35)</f>
        <v>0.7</v>
      </c>
      <c r="D35" s="64">
        <v>0.7</v>
      </c>
      <c r="E35" s="64"/>
      <c r="F35" s="64"/>
      <c r="G35" s="64">
        <v>0</v>
      </c>
      <c r="H35" s="132" t="s">
        <v>833</v>
      </c>
      <c r="I35" s="64">
        <f>SUM(J35:N35)</f>
        <v>1.07</v>
      </c>
      <c r="J35" s="64"/>
      <c r="K35" s="64"/>
      <c r="L35" s="64">
        <v>1.07</v>
      </c>
      <c r="M35" s="64"/>
      <c r="N35" s="64"/>
      <c r="O35" s="52" t="s">
        <v>475</v>
      </c>
      <c r="P35" s="125"/>
    </row>
    <row r="36" spans="1:16" ht="38.25">
      <c r="A36" s="125">
        <v>2</v>
      </c>
      <c r="B36" s="130" t="s">
        <v>834</v>
      </c>
      <c r="C36" s="64">
        <f>SUM(D36:G36)</f>
        <v>0.51</v>
      </c>
      <c r="D36" s="64">
        <v>0</v>
      </c>
      <c r="E36" s="64"/>
      <c r="F36" s="64"/>
      <c r="G36" s="64">
        <v>0.51</v>
      </c>
      <c r="H36" s="130" t="s">
        <v>819</v>
      </c>
      <c r="I36" s="64">
        <f>SUM(J36:N36)</f>
        <v>0.78</v>
      </c>
      <c r="J36" s="64"/>
      <c r="K36" s="64"/>
      <c r="L36" s="64">
        <v>0.78</v>
      </c>
      <c r="M36" s="64"/>
      <c r="N36" s="64"/>
      <c r="O36" s="52" t="s">
        <v>475</v>
      </c>
      <c r="P36" s="125"/>
    </row>
    <row r="37" spans="1:16" ht="38.25">
      <c r="A37" s="125">
        <v>3</v>
      </c>
      <c r="B37" s="130" t="s">
        <v>835</v>
      </c>
      <c r="C37" s="64">
        <f>SUM(D37:G37)</f>
        <v>0.5</v>
      </c>
      <c r="D37" s="64">
        <v>0.5</v>
      </c>
      <c r="E37" s="64"/>
      <c r="F37" s="64"/>
      <c r="G37" s="64">
        <v>0</v>
      </c>
      <c r="H37" s="130" t="s">
        <v>836</v>
      </c>
      <c r="I37" s="64">
        <f>SUM(J37:N37)</f>
        <v>0.76</v>
      </c>
      <c r="J37" s="64"/>
      <c r="K37" s="64"/>
      <c r="L37" s="64">
        <v>0.76</v>
      </c>
      <c r="M37" s="64"/>
      <c r="N37" s="64"/>
      <c r="O37" s="52" t="s">
        <v>475</v>
      </c>
      <c r="P37" s="125"/>
    </row>
    <row r="38" spans="1:16" ht="38.25">
      <c r="A38" s="125">
        <v>4</v>
      </c>
      <c r="B38" s="130" t="s">
        <v>837</v>
      </c>
      <c r="C38" s="64">
        <f>SUM(D38:G38)</f>
        <v>0.05</v>
      </c>
      <c r="D38" s="64">
        <v>0.05</v>
      </c>
      <c r="E38" s="64"/>
      <c r="F38" s="64"/>
      <c r="G38" s="64">
        <v>0</v>
      </c>
      <c r="H38" s="132" t="s">
        <v>814</v>
      </c>
      <c r="I38" s="64">
        <f>SUM(J38:N38)</f>
        <v>0.08</v>
      </c>
      <c r="J38" s="64"/>
      <c r="K38" s="64"/>
      <c r="L38" s="64">
        <v>0.08</v>
      </c>
      <c r="M38" s="64"/>
      <c r="N38" s="64"/>
      <c r="O38" s="52" t="s">
        <v>475</v>
      </c>
      <c r="P38" s="125"/>
    </row>
    <row r="39" spans="1:16" ht="12.75">
      <c r="A39" s="128" t="s">
        <v>130</v>
      </c>
      <c r="B39" s="131" t="s">
        <v>114</v>
      </c>
      <c r="C39" s="123">
        <f>SUM(C40:C63)</f>
        <v>59.03999999999999</v>
      </c>
      <c r="D39" s="123">
        <f aca="true" t="shared" si="11" ref="D39:N39">SUM(D40:D63)</f>
        <v>48.74</v>
      </c>
      <c r="E39" s="123">
        <f t="shared" si="11"/>
        <v>0</v>
      </c>
      <c r="F39" s="123">
        <f t="shared" si="11"/>
        <v>0</v>
      </c>
      <c r="G39" s="123">
        <f t="shared" si="11"/>
        <v>10.299999999999997</v>
      </c>
      <c r="H39" s="124"/>
      <c r="I39" s="123">
        <f t="shared" si="11"/>
        <v>280.93999999999994</v>
      </c>
      <c r="J39" s="123">
        <f t="shared" si="11"/>
        <v>0</v>
      </c>
      <c r="K39" s="123">
        <f t="shared" si="11"/>
        <v>68.38</v>
      </c>
      <c r="L39" s="123">
        <f t="shared" si="11"/>
        <v>208.19</v>
      </c>
      <c r="M39" s="123">
        <f t="shared" si="11"/>
        <v>0</v>
      </c>
      <c r="N39" s="123">
        <f t="shared" si="11"/>
        <v>4.37</v>
      </c>
      <c r="O39" s="48"/>
      <c r="P39" s="128"/>
    </row>
    <row r="40" spans="1:16" ht="38.25">
      <c r="A40" s="125">
        <v>1</v>
      </c>
      <c r="B40" s="138" t="s">
        <v>838</v>
      </c>
      <c r="C40" s="64">
        <f aca="true" t="shared" si="12" ref="C40:C63">SUM(D40:G40)</f>
        <v>0.05</v>
      </c>
      <c r="D40" s="64">
        <v>0</v>
      </c>
      <c r="E40" s="64"/>
      <c r="F40" s="64"/>
      <c r="G40" s="64">
        <v>0.05</v>
      </c>
      <c r="H40" s="132" t="s">
        <v>807</v>
      </c>
      <c r="I40" s="64">
        <f aca="true" t="shared" si="13" ref="I40:I63">SUM(J40:N40)</f>
        <v>2.5</v>
      </c>
      <c r="J40" s="64"/>
      <c r="K40" s="64"/>
      <c r="L40" s="64">
        <v>2.5</v>
      </c>
      <c r="M40" s="64"/>
      <c r="N40" s="64"/>
      <c r="O40" s="52" t="s">
        <v>475</v>
      </c>
      <c r="P40" s="125"/>
    </row>
    <row r="41" spans="1:16" ht="44.25" customHeight="1">
      <c r="A41" s="125">
        <v>2</v>
      </c>
      <c r="B41" s="130" t="s">
        <v>839</v>
      </c>
      <c r="C41" s="64">
        <f t="shared" si="12"/>
        <v>2.86</v>
      </c>
      <c r="D41" s="64">
        <v>2.86</v>
      </c>
      <c r="E41" s="64"/>
      <c r="F41" s="64"/>
      <c r="G41" s="64">
        <v>0</v>
      </c>
      <c r="H41" s="132" t="s">
        <v>822</v>
      </c>
      <c r="I41" s="64">
        <f t="shared" si="13"/>
        <v>4.37</v>
      </c>
      <c r="J41" s="64"/>
      <c r="K41" s="64"/>
      <c r="L41" s="64"/>
      <c r="M41" s="64"/>
      <c r="N41" s="64">
        <v>4.37</v>
      </c>
      <c r="O41" s="52" t="s">
        <v>475</v>
      </c>
      <c r="P41" s="125"/>
    </row>
    <row r="42" spans="1:16" ht="38.25">
      <c r="A42" s="125">
        <v>3</v>
      </c>
      <c r="B42" s="130" t="s">
        <v>840</v>
      </c>
      <c r="C42" s="64">
        <f t="shared" si="12"/>
        <v>2.5</v>
      </c>
      <c r="D42" s="64">
        <v>2.16</v>
      </c>
      <c r="E42" s="64"/>
      <c r="F42" s="64"/>
      <c r="G42" s="64">
        <v>0.34</v>
      </c>
      <c r="H42" s="133" t="s">
        <v>808</v>
      </c>
      <c r="I42" s="64">
        <f t="shared" si="13"/>
        <v>3.82</v>
      </c>
      <c r="J42" s="64"/>
      <c r="K42" s="64">
        <v>3.82</v>
      </c>
      <c r="L42" s="64"/>
      <c r="M42" s="64"/>
      <c r="N42" s="64"/>
      <c r="O42" s="52" t="s">
        <v>475</v>
      </c>
      <c r="P42" s="125"/>
    </row>
    <row r="43" spans="1:16" ht="38.25">
      <c r="A43" s="125">
        <v>4</v>
      </c>
      <c r="B43" s="130" t="s">
        <v>841</v>
      </c>
      <c r="C43" s="64">
        <f t="shared" si="12"/>
        <v>2.1</v>
      </c>
      <c r="D43" s="64">
        <v>2.1</v>
      </c>
      <c r="E43" s="64"/>
      <c r="F43" s="64"/>
      <c r="G43" s="64">
        <v>0</v>
      </c>
      <c r="H43" s="133" t="s">
        <v>808</v>
      </c>
      <c r="I43" s="64">
        <f t="shared" si="13"/>
        <v>3.21</v>
      </c>
      <c r="J43" s="64"/>
      <c r="K43" s="64"/>
      <c r="L43" s="64">
        <v>3.21</v>
      </c>
      <c r="M43" s="64"/>
      <c r="N43" s="64"/>
      <c r="O43" s="52" t="s">
        <v>475</v>
      </c>
      <c r="P43" s="125"/>
    </row>
    <row r="44" spans="1:16" ht="44.25" customHeight="1">
      <c r="A44" s="125">
        <v>5</v>
      </c>
      <c r="B44" s="130" t="s">
        <v>842</v>
      </c>
      <c r="C44" s="64">
        <f t="shared" si="12"/>
        <v>4.22</v>
      </c>
      <c r="D44" s="64">
        <v>4.22</v>
      </c>
      <c r="E44" s="64"/>
      <c r="F44" s="64"/>
      <c r="G44" s="64">
        <v>0</v>
      </c>
      <c r="H44" s="133" t="s">
        <v>808</v>
      </c>
      <c r="I44" s="64">
        <f t="shared" si="13"/>
        <v>6.45</v>
      </c>
      <c r="J44" s="64"/>
      <c r="K44" s="64"/>
      <c r="L44" s="64">
        <v>6.45</v>
      </c>
      <c r="M44" s="64"/>
      <c r="N44" s="64"/>
      <c r="O44" s="52" t="s">
        <v>475</v>
      </c>
      <c r="P44" s="125"/>
    </row>
    <row r="45" spans="1:16" ht="56.25" customHeight="1">
      <c r="A45" s="125">
        <v>6</v>
      </c>
      <c r="B45" s="136" t="s">
        <v>843</v>
      </c>
      <c r="C45" s="64">
        <f t="shared" si="12"/>
        <v>8.5</v>
      </c>
      <c r="D45" s="64">
        <v>8</v>
      </c>
      <c r="E45" s="64"/>
      <c r="F45" s="64"/>
      <c r="G45" s="64">
        <v>0.5</v>
      </c>
      <c r="H45" s="133" t="s">
        <v>809</v>
      </c>
      <c r="I45" s="64">
        <f t="shared" si="13"/>
        <v>28.24</v>
      </c>
      <c r="J45" s="64"/>
      <c r="K45" s="64">
        <v>28.24</v>
      </c>
      <c r="L45" s="64"/>
      <c r="M45" s="64"/>
      <c r="N45" s="64"/>
      <c r="O45" s="52" t="s">
        <v>475</v>
      </c>
      <c r="P45" s="125"/>
    </row>
    <row r="46" spans="1:16" ht="42" customHeight="1">
      <c r="A46" s="125">
        <v>7</v>
      </c>
      <c r="B46" s="130" t="s">
        <v>844</v>
      </c>
      <c r="C46" s="64">
        <f t="shared" si="12"/>
        <v>1.18</v>
      </c>
      <c r="D46" s="64">
        <v>0.31</v>
      </c>
      <c r="E46" s="64"/>
      <c r="F46" s="64"/>
      <c r="G46" s="64">
        <v>0.87</v>
      </c>
      <c r="H46" s="127" t="s">
        <v>845</v>
      </c>
      <c r="I46" s="64">
        <f t="shared" si="13"/>
        <v>2.01</v>
      </c>
      <c r="J46" s="64"/>
      <c r="K46" s="64"/>
      <c r="L46" s="64">
        <v>2.01</v>
      </c>
      <c r="M46" s="64"/>
      <c r="N46" s="64"/>
      <c r="O46" s="52" t="s">
        <v>475</v>
      </c>
      <c r="P46" s="125"/>
    </row>
    <row r="47" spans="1:16" ht="69.75" customHeight="1">
      <c r="A47" s="125">
        <v>8</v>
      </c>
      <c r="B47" s="130" t="s">
        <v>846</v>
      </c>
      <c r="C47" s="64">
        <f t="shared" si="12"/>
        <v>1.4</v>
      </c>
      <c r="D47" s="64">
        <v>0</v>
      </c>
      <c r="E47" s="64"/>
      <c r="F47" s="64"/>
      <c r="G47" s="64">
        <v>1.4</v>
      </c>
      <c r="H47" s="127" t="s">
        <v>847</v>
      </c>
      <c r="I47" s="64">
        <f t="shared" si="13"/>
        <v>15.58</v>
      </c>
      <c r="J47" s="64"/>
      <c r="K47" s="64"/>
      <c r="L47" s="64">
        <v>15.58</v>
      </c>
      <c r="M47" s="64"/>
      <c r="N47" s="64"/>
      <c r="O47" s="52" t="s">
        <v>475</v>
      </c>
      <c r="P47" s="125"/>
    </row>
    <row r="48" spans="1:16" ht="38.25">
      <c r="A48" s="125">
        <v>9</v>
      </c>
      <c r="B48" s="130" t="s">
        <v>848</v>
      </c>
      <c r="C48" s="64">
        <f t="shared" si="12"/>
        <v>2.62</v>
      </c>
      <c r="D48" s="64">
        <v>2.62</v>
      </c>
      <c r="E48" s="64"/>
      <c r="F48" s="64"/>
      <c r="G48" s="64">
        <v>0</v>
      </c>
      <c r="H48" s="133" t="s">
        <v>796</v>
      </c>
      <c r="I48" s="64">
        <f t="shared" si="13"/>
        <v>4.01</v>
      </c>
      <c r="J48" s="64"/>
      <c r="K48" s="64">
        <v>4.01</v>
      </c>
      <c r="L48" s="64"/>
      <c r="M48" s="64"/>
      <c r="N48" s="64"/>
      <c r="O48" s="52" t="s">
        <v>475</v>
      </c>
      <c r="P48" s="125"/>
    </row>
    <row r="49" spans="1:16" ht="44.25" customHeight="1">
      <c r="A49" s="125">
        <v>10</v>
      </c>
      <c r="B49" s="130" t="s">
        <v>849</v>
      </c>
      <c r="C49" s="64">
        <f t="shared" si="12"/>
        <v>2.7</v>
      </c>
      <c r="D49" s="64">
        <v>2.7</v>
      </c>
      <c r="E49" s="64"/>
      <c r="F49" s="64"/>
      <c r="G49" s="64">
        <v>0</v>
      </c>
      <c r="H49" s="133" t="s">
        <v>796</v>
      </c>
      <c r="I49" s="64">
        <f t="shared" si="13"/>
        <v>4.13</v>
      </c>
      <c r="J49" s="64"/>
      <c r="K49" s="64"/>
      <c r="L49" s="64">
        <v>4.13</v>
      </c>
      <c r="M49" s="64"/>
      <c r="N49" s="64"/>
      <c r="O49" s="52" t="s">
        <v>475</v>
      </c>
      <c r="P49" s="125"/>
    </row>
    <row r="50" spans="1:16" ht="46.5" customHeight="1">
      <c r="A50" s="125">
        <v>11</v>
      </c>
      <c r="B50" s="130" t="s">
        <v>850</v>
      </c>
      <c r="C50" s="64">
        <f t="shared" si="12"/>
        <v>6</v>
      </c>
      <c r="D50" s="64">
        <v>6</v>
      </c>
      <c r="E50" s="64"/>
      <c r="F50" s="64"/>
      <c r="G50" s="64">
        <v>0</v>
      </c>
      <c r="H50" s="132" t="s">
        <v>851</v>
      </c>
      <c r="I50" s="64">
        <f t="shared" si="13"/>
        <v>9.18</v>
      </c>
      <c r="J50" s="64"/>
      <c r="K50" s="64">
        <v>9.18</v>
      </c>
      <c r="L50" s="64"/>
      <c r="M50" s="64"/>
      <c r="N50" s="64"/>
      <c r="O50" s="52" t="s">
        <v>475</v>
      </c>
      <c r="P50" s="125"/>
    </row>
    <row r="51" spans="1:16" ht="38.25">
      <c r="A51" s="125">
        <v>12</v>
      </c>
      <c r="B51" s="130" t="s">
        <v>852</v>
      </c>
      <c r="C51" s="64">
        <f t="shared" si="12"/>
        <v>0.3</v>
      </c>
      <c r="D51" s="64">
        <v>0</v>
      </c>
      <c r="E51" s="64"/>
      <c r="F51" s="64"/>
      <c r="G51" s="64">
        <v>0.3</v>
      </c>
      <c r="H51" s="132" t="s">
        <v>851</v>
      </c>
      <c r="I51" s="64">
        <f t="shared" si="13"/>
        <v>7.77</v>
      </c>
      <c r="J51" s="64"/>
      <c r="K51" s="64">
        <v>7.77</v>
      </c>
      <c r="L51" s="64"/>
      <c r="M51" s="64"/>
      <c r="N51" s="64"/>
      <c r="O51" s="52" t="s">
        <v>475</v>
      </c>
      <c r="P51" s="125"/>
    </row>
    <row r="52" spans="1:16" ht="42" customHeight="1">
      <c r="A52" s="125">
        <v>13</v>
      </c>
      <c r="B52" s="130" t="s">
        <v>853</v>
      </c>
      <c r="C52" s="64">
        <f t="shared" si="12"/>
        <v>2.8</v>
      </c>
      <c r="D52" s="64">
        <v>1</v>
      </c>
      <c r="E52" s="64"/>
      <c r="F52" s="64"/>
      <c r="G52" s="64">
        <v>1.8</v>
      </c>
      <c r="H52" s="132" t="s">
        <v>851</v>
      </c>
      <c r="I52" s="64">
        <f t="shared" si="13"/>
        <v>91.53</v>
      </c>
      <c r="J52" s="64"/>
      <c r="K52" s="64"/>
      <c r="L52" s="64">
        <v>91.53</v>
      </c>
      <c r="M52" s="64"/>
      <c r="N52" s="64"/>
      <c r="O52" s="52" t="s">
        <v>475</v>
      </c>
      <c r="P52" s="125"/>
    </row>
    <row r="53" spans="1:16" ht="37.5" customHeight="1">
      <c r="A53" s="125">
        <v>14</v>
      </c>
      <c r="B53" s="130" t="s">
        <v>854</v>
      </c>
      <c r="C53" s="64">
        <f t="shared" si="12"/>
        <v>0.35</v>
      </c>
      <c r="D53" s="64">
        <v>0.35</v>
      </c>
      <c r="E53" s="64"/>
      <c r="F53" s="64"/>
      <c r="G53" s="64">
        <v>0</v>
      </c>
      <c r="H53" s="132" t="s">
        <v>851</v>
      </c>
      <c r="I53" s="64">
        <f t="shared" si="13"/>
        <v>0.54</v>
      </c>
      <c r="J53" s="64"/>
      <c r="K53" s="64">
        <v>0.54</v>
      </c>
      <c r="L53" s="64"/>
      <c r="M53" s="64"/>
      <c r="N53" s="64"/>
      <c r="O53" s="52" t="s">
        <v>497</v>
      </c>
      <c r="P53" s="125"/>
    </row>
    <row r="54" spans="1:16" ht="43.5" customHeight="1">
      <c r="A54" s="125">
        <v>15</v>
      </c>
      <c r="B54" s="130" t="s">
        <v>855</v>
      </c>
      <c r="C54" s="64">
        <f t="shared" si="12"/>
        <v>8.9</v>
      </c>
      <c r="D54" s="64">
        <v>8.1</v>
      </c>
      <c r="E54" s="64"/>
      <c r="F54" s="64"/>
      <c r="G54" s="64">
        <v>0.8</v>
      </c>
      <c r="H54" s="132" t="s">
        <v>856</v>
      </c>
      <c r="I54" s="64">
        <f t="shared" si="13"/>
        <v>13.61</v>
      </c>
      <c r="J54" s="64"/>
      <c r="K54" s="64">
        <v>13.61</v>
      </c>
      <c r="L54" s="64"/>
      <c r="M54" s="64"/>
      <c r="N54" s="64"/>
      <c r="O54" s="52" t="s">
        <v>475</v>
      </c>
      <c r="P54" s="125"/>
    </row>
    <row r="55" spans="1:16" ht="42.75" customHeight="1">
      <c r="A55" s="125">
        <v>16</v>
      </c>
      <c r="B55" s="130" t="s">
        <v>857</v>
      </c>
      <c r="C55" s="64">
        <f t="shared" si="12"/>
        <v>6.5</v>
      </c>
      <c r="D55" s="64">
        <v>4</v>
      </c>
      <c r="E55" s="64"/>
      <c r="F55" s="64"/>
      <c r="G55" s="64">
        <v>2.4999999999999996</v>
      </c>
      <c r="H55" s="132" t="s">
        <v>858</v>
      </c>
      <c r="I55" s="64">
        <f t="shared" si="13"/>
        <v>44.38</v>
      </c>
      <c r="J55" s="64"/>
      <c r="K55" s="64"/>
      <c r="L55" s="64">
        <v>44.38</v>
      </c>
      <c r="M55" s="64"/>
      <c r="N55" s="64"/>
      <c r="O55" s="52" t="s">
        <v>475</v>
      </c>
      <c r="P55" s="125"/>
    </row>
    <row r="56" spans="1:16" ht="42" customHeight="1">
      <c r="A56" s="125">
        <v>17</v>
      </c>
      <c r="B56" s="130" t="s">
        <v>859</v>
      </c>
      <c r="C56" s="64">
        <f t="shared" si="12"/>
        <v>2</v>
      </c>
      <c r="D56" s="64">
        <v>2</v>
      </c>
      <c r="E56" s="64"/>
      <c r="F56" s="64"/>
      <c r="G56" s="64">
        <v>0</v>
      </c>
      <c r="H56" s="130" t="s">
        <v>860</v>
      </c>
      <c r="I56" s="64">
        <f t="shared" si="13"/>
        <v>3.06</v>
      </c>
      <c r="J56" s="64"/>
      <c r="K56" s="64"/>
      <c r="L56" s="64">
        <v>3.06</v>
      </c>
      <c r="M56" s="64"/>
      <c r="N56" s="64"/>
      <c r="O56" s="52" t="s">
        <v>475</v>
      </c>
      <c r="P56" s="125"/>
    </row>
    <row r="57" spans="1:16" ht="38.25">
      <c r="A57" s="125">
        <v>18</v>
      </c>
      <c r="B57" s="130" t="s">
        <v>861</v>
      </c>
      <c r="C57" s="64">
        <f t="shared" si="12"/>
        <v>0.75</v>
      </c>
      <c r="D57" s="64">
        <v>0.75</v>
      </c>
      <c r="E57" s="64"/>
      <c r="F57" s="64"/>
      <c r="G57" s="64">
        <v>0</v>
      </c>
      <c r="H57" s="132" t="s">
        <v>862</v>
      </c>
      <c r="I57" s="64">
        <f t="shared" si="13"/>
        <v>1.15</v>
      </c>
      <c r="J57" s="64"/>
      <c r="K57" s="64">
        <v>1.15</v>
      </c>
      <c r="L57" s="64"/>
      <c r="M57" s="64"/>
      <c r="N57" s="64"/>
      <c r="O57" s="52" t="s">
        <v>475</v>
      </c>
      <c r="P57" s="125"/>
    </row>
    <row r="58" spans="1:16" ht="38.25">
      <c r="A58" s="125">
        <v>19</v>
      </c>
      <c r="B58" s="130" t="s">
        <v>863</v>
      </c>
      <c r="C58" s="64">
        <f t="shared" si="12"/>
        <v>1.1</v>
      </c>
      <c r="D58" s="64">
        <v>0</v>
      </c>
      <c r="E58" s="64"/>
      <c r="F58" s="64"/>
      <c r="G58" s="64">
        <v>1.1</v>
      </c>
      <c r="H58" s="134" t="s">
        <v>797</v>
      </c>
      <c r="I58" s="64">
        <f t="shared" si="13"/>
        <v>26.06</v>
      </c>
      <c r="J58" s="64"/>
      <c r="K58" s="64"/>
      <c r="L58" s="64">
        <v>26.06</v>
      </c>
      <c r="M58" s="64"/>
      <c r="N58" s="64"/>
      <c r="O58" s="52" t="s">
        <v>475</v>
      </c>
      <c r="P58" s="125"/>
    </row>
    <row r="59" spans="1:16" ht="38.25">
      <c r="A59" s="125">
        <v>20</v>
      </c>
      <c r="B59" s="138" t="s">
        <v>864</v>
      </c>
      <c r="C59" s="64">
        <f t="shared" si="12"/>
        <v>0.03</v>
      </c>
      <c r="D59" s="64">
        <v>0</v>
      </c>
      <c r="E59" s="64"/>
      <c r="F59" s="64"/>
      <c r="G59" s="64">
        <v>0.03</v>
      </c>
      <c r="H59" s="132" t="s">
        <v>865</v>
      </c>
      <c r="I59" s="64">
        <f t="shared" si="13"/>
        <v>1.5</v>
      </c>
      <c r="J59" s="64"/>
      <c r="K59" s="64"/>
      <c r="L59" s="64">
        <v>1.5</v>
      </c>
      <c r="M59" s="64"/>
      <c r="N59" s="64"/>
      <c r="O59" s="52" t="s">
        <v>475</v>
      </c>
      <c r="P59" s="125"/>
    </row>
    <row r="60" spans="1:16" ht="38.25">
      <c r="A60" s="125">
        <v>21</v>
      </c>
      <c r="B60" s="138" t="s">
        <v>866</v>
      </c>
      <c r="C60" s="64">
        <f t="shared" si="12"/>
        <v>0.01</v>
      </c>
      <c r="D60" s="64">
        <v>0</v>
      </c>
      <c r="E60" s="64"/>
      <c r="F60" s="64"/>
      <c r="G60" s="64">
        <v>0.01</v>
      </c>
      <c r="H60" s="132" t="s">
        <v>867</v>
      </c>
      <c r="I60" s="64">
        <f t="shared" si="13"/>
        <v>0.5</v>
      </c>
      <c r="J60" s="64"/>
      <c r="K60" s="64"/>
      <c r="L60" s="64">
        <v>0.5</v>
      </c>
      <c r="M60" s="64"/>
      <c r="N60" s="64"/>
      <c r="O60" s="52" t="s">
        <v>475</v>
      </c>
      <c r="P60" s="125"/>
    </row>
    <row r="61" spans="1:16" ht="46.5" customHeight="1">
      <c r="A61" s="125">
        <v>22</v>
      </c>
      <c r="B61" s="126" t="s">
        <v>868</v>
      </c>
      <c r="C61" s="64">
        <f t="shared" si="12"/>
        <v>2</v>
      </c>
      <c r="D61" s="64">
        <v>1.57</v>
      </c>
      <c r="E61" s="64"/>
      <c r="F61" s="64"/>
      <c r="G61" s="64">
        <v>0.43</v>
      </c>
      <c r="H61" s="130" t="s">
        <v>869</v>
      </c>
      <c r="I61" s="64">
        <f t="shared" si="13"/>
        <v>5.28</v>
      </c>
      <c r="J61" s="64"/>
      <c r="K61" s="64"/>
      <c r="L61" s="64">
        <v>5.28</v>
      </c>
      <c r="M61" s="64"/>
      <c r="N61" s="64"/>
      <c r="O61" s="52" t="s">
        <v>497</v>
      </c>
      <c r="P61" s="125"/>
    </row>
    <row r="62" spans="1:16" ht="38.25">
      <c r="A62" s="125">
        <v>23</v>
      </c>
      <c r="B62" s="130" t="s">
        <v>870</v>
      </c>
      <c r="C62" s="64">
        <f t="shared" si="12"/>
        <v>0.07</v>
      </c>
      <c r="D62" s="64">
        <v>0</v>
      </c>
      <c r="E62" s="64"/>
      <c r="F62" s="64"/>
      <c r="G62" s="64">
        <v>0.07</v>
      </c>
      <c r="H62" s="130" t="s">
        <v>836</v>
      </c>
      <c r="I62" s="64">
        <f t="shared" si="13"/>
        <v>0.06</v>
      </c>
      <c r="J62" s="64"/>
      <c r="K62" s="64">
        <v>0.06</v>
      </c>
      <c r="L62" s="64"/>
      <c r="M62" s="64"/>
      <c r="N62" s="64"/>
      <c r="O62" s="52" t="s">
        <v>475</v>
      </c>
      <c r="P62" s="125"/>
    </row>
    <row r="63" spans="1:16" ht="46.5" customHeight="1">
      <c r="A63" s="125">
        <v>24</v>
      </c>
      <c r="B63" s="136" t="s">
        <v>871</v>
      </c>
      <c r="C63" s="64">
        <f t="shared" si="12"/>
        <v>0.1</v>
      </c>
      <c r="D63" s="64">
        <v>0</v>
      </c>
      <c r="E63" s="64"/>
      <c r="F63" s="64"/>
      <c r="G63" s="64">
        <v>0.1</v>
      </c>
      <c r="H63" s="130" t="s">
        <v>872</v>
      </c>
      <c r="I63" s="64">
        <f t="shared" si="13"/>
        <v>2</v>
      </c>
      <c r="J63" s="64"/>
      <c r="K63" s="64"/>
      <c r="L63" s="64">
        <v>2</v>
      </c>
      <c r="M63" s="64"/>
      <c r="N63" s="64"/>
      <c r="O63" s="52" t="s">
        <v>475</v>
      </c>
      <c r="P63" s="125"/>
    </row>
    <row r="64" spans="1:16" ht="12.75">
      <c r="A64" s="128" t="s">
        <v>186</v>
      </c>
      <c r="B64" s="137" t="s">
        <v>121</v>
      </c>
      <c r="C64" s="123">
        <f>C65</f>
        <v>2.1799999999999997</v>
      </c>
      <c r="D64" s="123">
        <f aca="true" t="shared" si="14" ref="D64:N64">D65</f>
        <v>1.64</v>
      </c>
      <c r="E64" s="123">
        <f t="shared" si="14"/>
        <v>0</v>
      </c>
      <c r="F64" s="123">
        <f t="shared" si="14"/>
        <v>0</v>
      </c>
      <c r="G64" s="123">
        <f t="shared" si="14"/>
        <v>0.54</v>
      </c>
      <c r="H64" s="124"/>
      <c r="I64" s="123">
        <f t="shared" si="14"/>
        <v>3.46</v>
      </c>
      <c r="J64" s="123">
        <f t="shared" si="14"/>
        <v>0</v>
      </c>
      <c r="K64" s="123">
        <f t="shared" si="14"/>
        <v>3.46</v>
      </c>
      <c r="L64" s="123">
        <f t="shared" si="14"/>
        <v>0</v>
      </c>
      <c r="M64" s="123">
        <f t="shared" si="14"/>
        <v>0</v>
      </c>
      <c r="N64" s="123">
        <f t="shared" si="14"/>
        <v>0</v>
      </c>
      <c r="O64" s="48"/>
      <c r="P64" s="128"/>
    </row>
    <row r="65" spans="1:16" ht="57" customHeight="1">
      <c r="A65" s="125">
        <v>1</v>
      </c>
      <c r="B65" s="139" t="s">
        <v>873</v>
      </c>
      <c r="C65" s="64">
        <f>SUM(D65:G65)</f>
        <v>2.1799999999999997</v>
      </c>
      <c r="D65" s="64">
        <v>1.64</v>
      </c>
      <c r="E65" s="64"/>
      <c r="F65" s="64"/>
      <c r="G65" s="64">
        <v>0.54</v>
      </c>
      <c r="H65" s="132" t="s">
        <v>874</v>
      </c>
      <c r="I65" s="64">
        <f>SUM(J65:N65)</f>
        <v>3.46</v>
      </c>
      <c r="J65" s="64"/>
      <c r="K65" s="64">
        <v>3.46</v>
      </c>
      <c r="L65" s="64"/>
      <c r="M65" s="64"/>
      <c r="N65" s="64"/>
      <c r="O65" s="52" t="s">
        <v>475</v>
      </c>
      <c r="P65" s="125"/>
    </row>
    <row r="66" spans="1:16" ht="12.75">
      <c r="A66" s="128" t="s">
        <v>189</v>
      </c>
      <c r="B66" s="140" t="s">
        <v>190</v>
      </c>
      <c r="C66" s="123">
        <f>SUM(C67:C72)</f>
        <v>4.22</v>
      </c>
      <c r="D66" s="123">
        <f aca="true" t="shared" si="15" ref="D66:N66">SUM(D67:D72)</f>
        <v>4.22</v>
      </c>
      <c r="E66" s="123">
        <f t="shared" si="15"/>
        <v>0</v>
      </c>
      <c r="F66" s="123">
        <f t="shared" si="15"/>
        <v>0</v>
      </c>
      <c r="G66" s="123">
        <f t="shared" si="15"/>
        <v>0</v>
      </c>
      <c r="H66" s="124"/>
      <c r="I66" s="123">
        <f t="shared" si="15"/>
        <v>6.47</v>
      </c>
      <c r="J66" s="123">
        <f t="shared" si="15"/>
        <v>0</v>
      </c>
      <c r="K66" s="123">
        <f t="shared" si="15"/>
        <v>6.12</v>
      </c>
      <c r="L66" s="123">
        <f t="shared" si="15"/>
        <v>0.08</v>
      </c>
      <c r="M66" s="123">
        <f t="shared" si="15"/>
        <v>0</v>
      </c>
      <c r="N66" s="123">
        <f t="shared" si="15"/>
        <v>0.26999999999999996</v>
      </c>
      <c r="O66" s="48"/>
      <c r="P66" s="128"/>
    </row>
    <row r="67" spans="1:16" ht="70.5" customHeight="1">
      <c r="A67" s="125">
        <v>1</v>
      </c>
      <c r="B67" s="130" t="s">
        <v>875</v>
      </c>
      <c r="C67" s="64">
        <f aca="true" t="shared" si="16" ref="C67:C72">SUM(D67:G67)</f>
        <v>0.01</v>
      </c>
      <c r="D67" s="64">
        <v>0.01</v>
      </c>
      <c r="E67" s="64"/>
      <c r="F67" s="64"/>
      <c r="G67" s="64">
        <v>0</v>
      </c>
      <c r="H67" s="132" t="s">
        <v>822</v>
      </c>
      <c r="I67" s="64">
        <f aca="true" t="shared" si="17" ref="I67:I72">SUM(J67:N67)</f>
        <v>0.02</v>
      </c>
      <c r="J67" s="64"/>
      <c r="K67" s="64"/>
      <c r="L67" s="64"/>
      <c r="M67" s="64"/>
      <c r="N67" s="64">
        <v>0.02</v>
      </c>
      <c r="O67" s="52" t="s">
        <v>475</v>
      </c>
      <c r="P67" s="125"/>
    </row>
    <row r="68" spans="1:16" ht="39.75" customHeight="1">
      <c r="A68" s="125">
        <v>2</v>
      </c>
      <c r="B68" s="130" t="s">
        <v>876</v>
      </c>
      <c r="C68" s="64">
        <f t="shared" si="16"/>
        <v>4</v>
      </c>
      <c r="D68" s="64">
        <v>4</v>
      </c>
      <c r="E68" s="64"/>
      <c r="F68" s="64"/>
      <c r="G68" s="64">
        <v>0</v>
      </c>
      <c r="H68" s="133" t="s">
        <v>796</v>
      </c>
      <c r="I68" s="64">
        <f t="shared" si="17"/>
        <v>6.12</v>
      </c>
      <c r="J68" s="64"/>
      <c r="K68" s="64">
        <v>6.12</v>
      </c>
      <c r="L68" s="64"/>
      <c r="M68" s="64"/>
      <c r="N68" s="64"/>
      <c r="O68" s="52" t="s">
        <v>475</v>
      </c>
      <c r="P68" s="125"/>
    </row>
    <row r="69" spans="1:16" ht="81" customHeight="1">
      <c r="A69" s="125">
        <v>3</v>
      </c>
      <c r="B69" s="141" t="s">
        <v>877</v>
      </c>
      <c r="C69" s="64">
        <f t="shared" si="16"/>
        <v>0.05</v>
      </c>
      <c r="D69" s="64">
        <v>0.05</v>
      </c>
      <c r="E69" s="64"/>
      <c r="F69" s="64"/>
      <c r="G69" s="64">
        <v>0</v>
      </c>
      <c r="H69" s="133" t="s">
        <v>796</v>
      </c>
      <c r="I69" s="64">
        <f t="shared" si="17"/>
        <v>0.08</v>
      </c>
      <c r="J69" s="64"/>
      <c r="K69" s="64"/>
      <c r="L69" s="64">
        <v>0.08</v>
      </c>
      <c r="M69" s="64"/>
      <c r="N69" s="64"/>
      <c r="O69" s="52" t="s">
        <v>475</v>
      </c>
      <c r="P69" s="125"/>
    </row>
    <row r="70" spans="1:16" ht="68.25" customHeight="1">
      <c r="A70" s="125">
        <v>4</v>
      </c>
      <c r="B70" s="130" t="s">
        <v>878</v>
      </c>
      <c r="C70" s="64">
        <f t="shared" si="16"/>
        <v>0.1</v>
      </c>
      <c r="D70" s="64">
        <v>0.1</v>
      </c>
      <c r="E70" s="64"/>
      <c r="F70" s="64"/>
      <c r="G70" s="64">
        <v>0</v>
      </c>
      <c r="H70" s="132" t="s">
        <v>879</v>
      </c>
      <c r="I70" s="64">
        <f t="shared" si="17"/>
        <v>0.15</v>
      </c>
      <c r="J70" s="64"/>
      <c r="K70" s="64"/>
      <c r="L70" s="64"/>
      <c r="M70" s="64"/>
      <c r="N70" s="64">
        <v>0.15</v>
      </c>
      <c r="O70" s="52" t="s">
        <v>475</v>
      </c>
      <c r="P70" s="125"/>
    </row>
    <row r="71" spans="1:16" ht="49.5" customHeight="1">
      <c r="A71" s="125">
        <v>5</v>
      </c>
      <c r="B71" s="130" t="s">
        <v>880</v>
      </c>
      <c r="C71" s="64">
        <f t="shared" si="16"/>
        <v>0.03</v>
      </c>
      <c r="D71" s="64">
        <v>0.03</v>
      </c>
      <c r="E71" s="64"/>
      <c r="F71" s="64"/>
      <c r="G71" s="64">
        <v>0</v>
      </c>
      <c r="H71" s="142" t="s">
        <v>881</v>
      </c>
      <c r="I71" s="64">
        <f t="shared" si="17"/>
        <v>0.05</v>
      </c>
      <c r="J71" s="64"/>
      <c r="K71" s="64"/>
      <c r="L71" s="64"/>
      <c r="M71" s="64"/>
      <c r="N71" s="64">
        <v>0.05</v>
      </c>
      <c r="O71" s="52" t="s">
        <v>475</v>
      </c>
      <c r="P71" s="125"/>
    </row>
    <row r="72" spans="1:16" ht="95.25" customHeight="1">
      <c r="A72" s="125">
        <v>6</v>
      </c>
      <c r="B72" s="126" t="s">
        <v>882</v>
      </c>
      <c r="C72" s="64">
        <f t="shared" si="16"/>
        <v>0.03</v>
      </c>
      <c r="D72" s="64">
        <v>0.03</v>
      </c>
      <c r="E72" s="64"/>
      <c r="F72" s="64"/>
      <c r="G72" s="64">
        <v>0</v>
      </c>
      <c r="H72" s="127" t="s">
        <v>883</v>
      </c>
      <c r="I72" s="64">
        <f t="shared" si="17"/>
        <v>0.05</v>
      </c>
      <c r="J72" s="64"/>
      <c r="K72" s="64"/>
      <c r="L72" s="64"/>
      <c r="M72" s="64"/>
      <c r="N72" s="64">
        <v>0.05</v>
      </c>
      <c r="O72" s="52" t="s">
        <v>497</v>
      </c>
      <c r="P72" s="125"/>
    </row>
    <row r="73" spans="1:16" ht="12.75">
      <c r="A73" s="128" t="s">
        <v>193</v>
      </c>
      <c r="B73" s="129" t="s">
        <v>598</v>
      </c>
      <c r="C73" s="123">
        <f>C74</f>
        <v>0.56</v>
      </c>
      <c r="D73" s="123">
        <f aca="true" t="shared" si="18" ref="D73:N73">D74</f>
        <v>0.56</v>
      </c>
      <c r="E73" s="123">
        <f t="shared" si="18"/>
        <v>0</v>
      </c>
      <c r="F73" s="123">
        <f t="shared" si="18"/>
        <v>0</v>
      </c>
      <c r="G73" s="123">
        <f t="shared" si="18"/>
        <v>0</v>
      </c>
      <c r="H73" s="124"/>
      <c r="I73" s="123">
        <f t="shared" si="18"/>
        <v>0.8600000000000001</v>
      </c>
      <c r="J73" s="123">
        <f t="shared" si="18"/>
        <v>0</v>
      </c>
      <c r="K73" s="123">
        <f t="shared" si="18"/>
        <v>0.2</v>
      </c>
      <c r="L73" s="123">
        <f t="shared" si="18"/>
        <v>0.2</v>
      </c>
      <c r="M73" s="123">
        <f t="shared" si="18"/>
        <v>0.46</v>
      </c>
      <c r="N73" s="123">
        <f t="shared" si="18"/>
        <v>0</v>
      </c>
      <c r="O73" s="48"/>
      <c r="P73" s="128"/>
    </row>
    <row r="74" spans="1:16" ht="38.25">
      <c r="A74" s="125">
        <v>1</v>
      </c>
      <c r="B74" s="130" t="s">
        <v>884</v>
      </c>
      <c r="C74" s="64">
        <f>SUM(D74:G74)</f>
        <v>0.56</v>
      </c>
      <c r="D74" s="64">
        <v>0.56</v>
      </c>
      <c r="E74" s="64"/>
      <c r="F74" s="64"/>
      <c r="G74" s="64">
        <v>0</v>
      </c>
      <c r="H74" s="132" t="s">
        <v>885</v>
      </c>
      <c r="I74" s="64">
        <f>SUM(J74:N74)</f>
        <v>0.8600000000000001</v>
      </c>
      <c r="J74" s="64"/>
      <c r="K74" s="64">
        <v>0.2</v>
      </c>
      <c r="L74" s="64">
        <v>0.2</v>
      </c>
      <c r="M74" s="64">
        <v>0.46</v>
      </c>
      <c r="N74" s="64"/>
      <c r="O74" s="52" t="s">
        <v>475</v>
      </c>
      <c r="P74" s="125"/>
    </row>
    <row r="75" spans="1:16" ht="12.75">
      <c r="A75" s="128" t="s">
        <v>240</v>
      </c>
      <c r="B75" s="131" t="s">
        <v>562</v>
      </c>
      <c r="C75" s="123">
        <f>SUM(C76:C77)</f>
        <v>4.99</v>
      </c>
      <c r="D75" s="123">
        <f aca="true" t="shared" si="19" ref="D75:N75">SUM(D76:D77)</f>
        <v>4.99</v>
      </c>
      <c r="E75" s="123">
        <f t="shared" si="19"/>
        <v>0</v>
      </c>
      <c r="F75" s="123">
        <f t="shared" si="19"/>
        <v>0</v>
      </c>
      <c r="G75" s="123">
        <f t="shared" si="19"/>
        <v>0</v>
      </c>
      <c r="H75" s="124"/>
      <c r="I75" s="123">
        <f t="shared" si="19"/>
        <v>7.64</v>
      </c>
      <c r="J75" s="123">
        <f t="shared" si="19"/>
        <v>0</v>
      </c>
      <c r="K75" s="123">
        <f t="shared" si="19"/>
        <v>0</v>
      </c>
      <c r="L75" s="123">
        <f t="shared" si="19"/>
        <v>0</v>
      </c>
      <c r="M75" s="123">
        <f t="shared" si="19"/>
        <v>0.02</v>
      </c>
      <c r="N75" s="123">
        <f t="shared" si="19"/>
        <v>7.62</v>
      </c>
      <c r="O75" s="48"/>
      <c r="P75" s="128"/>
    </row>
    <row r="76" spans="1:16" ht="61.5" customHeight="1">
      <c r="A76" s="125">
        <v>1</v>
      </c>
      <c r="B76" s="130" t="s">
        <v>886</v>
      </c>
      <c r="C76" s="64">
        <f>SUM(D76:G76)</f>
        <v>4.98</v>
      </c>
      <c r="D76" s="64">
        <v>4.98</v>
      </c>
      <c r="E76" s="64"/>
      <c r="F76" s="64"/>
      <c r="G76" s="64">
        <v>0</v>
      </c>
      <c r="H76" s="130" t="s">
        <v>821</v>
      </c>
      <c r="I76" s="64">
        <f>SUM(J76:N76)</f>
        <v>7.62</v>
      </c>
      <c r="J76" s="64"/>
      <c r="K76" s="64"/>
      <c r="L76" s="64"/>
      <c r="M76" s="64"/>
      <c r="N76" s="64">
        <v>7.62</v>
      </c>
      <c r="O76" s="52" t="s">
        <v>475</v>
      </c>
      <c r="P76" s="125"/>
    </row>
    <row r="77" spans="1:16" ht="38.25">
      <c r="A77" s="125">
        <v>2</v>
      </c>
      <c r="B77" s="130" t="s">
        <v>887</v>
      </c>
      <c r="C77" s="64">
        <f>SUM(D77:G77)</f>
        <v>0.01</v>
      </c>
      <c r="D77" s="64">
        <v>0.01</v>
      </c>
      <c r="E77" s="64"/>
      <c r="F77" s="64"/>
      <c r="G77" s="64">
        <v>0</v>
      </c>
      <c r="H77" s="132" t="s">
        <v>888</v>
      </c>
      <c r="I77" s="64">
        <f>SUM(J77:N77)</f>
        <v>0.02</v>
      </c>
      <c r="J77" s="64"/>
      <c r="K77" s="64"/>
      <c r="L77" s="64"/>
      <c r="M77" s="64">
        <v>0.02</v>
      </c>
      <c r="N77" s="64"/>
      <c r="O77" s="52" t="s">
        <v>475</v>
      </c>
      <c r="P77" s="125"/>
    </row>
    <row r="78" spans="1:16" ht="12.75">
      <c r="A78" s="128" t="s">
        <v>243</v>
      </c>
      <c r="B78" s="131" t="s">
        <v>467</v>
      </c>
      <c r="C78" s="123">
        <f>SUM(C79:C96)</f>
        <v>86.99999999999999</v>
      </c>
      <c r="D78" s="123">
        <f aca="true" t="shared" si="20" ref="D78:N78">SUM(D79:D96)</f>
        <v>47.099999999999994</v>
      </c>
      <c r="E78" s="123">
        <f t="shared" si="20"/>
        <v>0</v>
      </c>
      <c r="F78" s="123">
        <f t="shared" si="20"/>
        <v>0</v>
      </c>
      <c r="G78" s="123">
        <f t="shared" si="20"/>
        <v>39.9</v>
      </c>
      <c r="H78" s="124"/>
      <c r="I78" s="123">
        <f t="shared" si="20"/>
        <v>91.31</v>
      </c>
      <c r="J78" s="123">
        <f t="shared" si="20"/>
        <v>0</v>
      </c>
      <c r="K78" s="123">
        <f t="shared" si="20"/>
        <v>0</v>
      </c>
      <c r="L78" s="123">
        <f t="shared" si="20"/>
        <v>43.59</v>
      </c>
      <c r="M78" s="123">
        <f t="shared" si="20"/>
        <v>19.12</v>
      </c>
      <c r="N78" s="123">
        <f t="shared" si="20"/>
        <v>28.6</v>
      </c>
      <c r="O78" s="48"/>
      <c r="P78" s="128"/>
    </row>
    <row r="79" spans="1:16" ht="46.5" customHeight="1">
      <c r="A79" s="125">
        <v>1</v>
      </c>
      <c r="B79" s="130" t="s">
        <v>818</v>
      </c>
      <c r="C79" s="64">
        <f aca="true" t="shared" si="21" ref="C79:C96">SUM(D79:G79)</f>
        <v>1</v>
      </c>
      <c r="D79" s="64">
        <v>1</v>
      </c>
      <c r="E79" s="64"/>
      <c r="F79" s="64"/>
      <c r="G79" s="64">
        <v>0</v>
      </c>
      <c r="H79" s="132" t="s">
        <v>889</v>
      </c>
      <c r="I79" s="64">
        <f aca="true" t="shared" si="22" ref="I79:I96">SUM(J79:N79)</f>
        <v>1.53</v>
      </c>
      <c r="J79" s="64"/>
      <c r="K79" s="64"/>
      <c r="L79" s="64"/>
      <c r="M79" s="64">
        <v>1.53</v>
      </c>
      <c r="N79" s="64"/>
      <c r="O79" s="52" t="s">
        <v>475</v>
      </c>
      <c r="P79" s="125"/>
    </row>
    <row r="80" spans="1:16" ht="43.5" customHeight="1">
      <c r="A80" s="125">
        <v>2</v>
      </c>
      <c r="B80" s="126" t="s">
        <v>890</v>
      </c>
      <c r="C80" s="64">
        <f t="shared" si="21"/>
        <v>0.05</v>
      </c>
      <c r="D80" s="64">
        <v>0.05</v>
      </c>
      <c r="E80" s="64"/>
      <c r="F80" s="64"/>
      <c r="G80" s="64">
        <v>0</v>
      </c>
      <c r="H80" s="132" t="s">
        <v>891</v>
      </c>
      <c r="I80" s="64">
        <f t="shared" si="22"/>
        <v>0.08</v>
      </c>
      <c r="J80" s="64"/>
      <c r="K80" s="64"/>
      <c r="L80" s="64"/>
      <c r="M80" s="64">
        <v>0.08</v>
      </c>
      <c r="N80" s="64"/>
      <c r="O80" s="52" t="s">
        <v>497</v>
      </c>
      <c r="P80" s="125"/>
    </row>
    <row r="81" spans="1:16" ht="38.25">
      <c r="A81" s="125">
        <v>3</v>
      </c>
      <c r="B81" s="130" t="s">
        <v>892</v>
      </c>
      <c r="C81" s="64">
        <f t="shared" si="21"/>
        <v>2.5</v>
      </c>
      <c r="D81" s="64">
        <v>2.5</v>
      </c>
      <c r="E81" s="64"/>
      <c r="F81" s="64"/>
      <c r="G81" s="64">
        <v>0</v>
      </c>
      <c r="H81" s="132" t="s">
        <v>893</v>
      </c>
      <c r="I81" s="64">
        <f t="shared" si="22"/>
        <v>3.82</v>
      </c>
      <c r="J81" s="64"/>
      <c r="K81" s="64"/>
      <c r="L81" s="64"/>
      <c r="M81" s="64">
        <v>3.82</v>
      </c>
      <c r="N81" s="64"/>
      <c r="O81" s="52" t="s">
        <v>475</v>
      </c>
      <c r="P81" s="125"/>
    </row>
    <row r="82" spans="1:16" ht="38.25">
      <c r="A82" s="125">
        <v>4</v>
      </c>
      <c r="B82" s="130" t="s">
        <v>894</v>
      </c>
      <c r="C82" s="64">
        <f t="shared" si="21"/>
        <v>4</v>
      </c>
      <c r="D82" s="64">
        <v>4</v>
      </c>
      <c r="E82" s="64"/>
      <c r="F82" s="64"/>
      <c r="G82" s="64">
        <v>0</v>
      </c>
      <c r="H82" s="130" t="s">
        <v>895</v>
      </c>
      <c r="I82" s="64">
        <f t="shared" si="22"/>
        <v>6.12</v>
      </c>
      <c r="J82" s="64"/>
      <c r="K82" s="64"/>
      <c r="L82" s="64">
        <v>6.12</v>
      </c>
      <c r="M82" s="64"/>
      <c r="N82" s="64"/>
      <c r="O82" s="52" t="s">
        <v>475</v>
      </c>
      <c r="P82" s="125"/>
    </row>
    <row r="83" spans="1:16" ht="38.25">
      <c r="A83" s="125">
        <v>5</v>
      </c>
      <c r="B83" s="126" t="s">
        <v>896</v>
      </c>
      <c r="C83" s="64">
        <f t="shared" si="21"/>
        <v>2.4</v>
      </c>
      <c r="D83" s="64">
        <v>2.4</v>
      </c>
      <c r="E83" s="64"/>
      <c r="F83" s="64"/>
      <c r="G83" s="64">
        <v>0</v>
      </c>
      <c r="H83" s="130" t="s">
        <v>897</v>
      </c>
      <c r="I83" s="64">
        <f t="shared" si="22"/>
        <v>3.67</v>
      </c>
      <c r="J83" s="64"/>
      <c r="K83" s="64"/>
      <c r="L83" s="64">
        <v>3.67</v>
      </c>
      <c r="M83" s="64"/>
      <c r="N83" s="64"/>
      <c r="O83" s="52" t="s">
        <v>475</v>
      </c>
      <c r="P83" s="125"/>
    </row>
    <row r="84" spans="1:16" ht="63" customHeight="1">
      <c r="A84" s="125">
        <v>6</v>
      </c>
      <c r="B84" s="126" t="s">
        <v>898</v>
      </c>
      <c r="C84" s="64">
        <f t="shared" si="21"/>
        <v>20</v>
      </c>
      <c r="D84" s="64">
        <v>9.9</v>
      </c>
      <c r="E84" s="64"/>
      <c r="F84" s="64"/>
      <c r="G84" s="64">
        <v>10.1</v>
      </c>
      <c r="H84" s="127" t="s">
        <v>798</v>
      </c>
      <c r="I84" s="64">
        <f t="shared" si="22"/>
        <v>22.94</v>
      </c>
      <c r="J84" s="64"/>
      <c r="K84" s="64"/>
      <c r="L84" s="64">
        <v>22.94</v>
      </c>
      <c r="M84" s="64"/>
      <c r="N84" s="64"/>
      <c r="O84" s="52" t="s">
        <v>475</v>
      </c>
      <c r="P84" s="125"/>
    </row>
    <row r="85" spans="1:16" ht="38.25">
      <c r="A85" s="125">
        <v>7</v>
      </c>
      <c r="B85" s="130" t="s">
        <v>899</v>
      </c>
      <c r="C85" s="64">
        <f t="shared" si="21"/>
        <v>2.6</v>
      </c>
      <c r="D85" s="64">
        <v>2.6</v>
      </c>
      <c r="E85" s="64"/>
      <c r="F85" s="64"/>
      <c r="G85" s="64">
        <v>0</v>
      </c>
      <c r="H85" s="132" t="s">
        <v>888</v>
      </c>
      <c r="I85" s="64">
        <f t="shared" si="22"/>
        <v>3.98</v>
      </c>
      <c r="J85" s="64"/>
      <c r="K85" s="64"/>
      <c r="L85" s="64">
        <v>3.98</v>
      </c>
      <c r="M85" s="64"/>
      <c r="N85" s="64"/>
      <c r="O85" s="52" t="s">
        <v>475</v>
      </c>
      <c r="P85" s="125"/>
    </row>
    <row r="86" spans="1:16" ht="44.25" customHeight="1">
      <c r="A86" s="125">
        <v>8</v>
      </c>
      <c r="B86" s="126" t="s">
        <v>900</v>
      </c>
      <c r="C86" s="64">
        <f t="shared" si="21"/>
        <v>1.15</v>
      </c>
      <c r="D86" s="64">
        <v>1.15</v>
      </c>
      <c r="E86" s="64"/>
      <c r="F86" s="64"/>
      <c r="G86" s="64">
        <v>0</v>
      </c>
      <c r="H86" s="130" t="s">
        <v>836</v>
      </c>
      <c r="I86" s="64">
        <f t="shared" si="22"/>
        <v>1.76</v>
      </c>
      <c r="J86" s="64"/>
      <c r="K86" s="64"/>
      <c r="L86" s="64"/>
      <c r="M86" s="64">
        <v>1.76</v>
      </c>
      <c r="N86" s="64"/>
      <c r="O86" s="52" t="s">
        <v>475</v>
      </c>
      <c r="P86" s="125"/>
    </row>
    <row r="87" spans="1:16" ht="38.25">
      <c r="A87" s="125">
        <v>9</v>
      </c>
      <c r="B87" s="126" t="s">
        <v>901</v>
      </c>
      <c r="C87" s="64">
        <f t="shared" si="21"/>
        <v>1.9</v>
      </c>
      <c r="D87" s="64">
        <v>0</v>
      </c>
      <c r="E87" s="64"/>
      <c r="F87" s="64"/>
      <c r="G87" s="64">
        <v>1.9</v>
      </c>
      <c r="H87" s="130" t="s">
        <v>836</v>
      </c>
      <c r="I87" s="64">
        <f t="shared" si="22"/>
        <v>2.91</v>
      </c>
      <c r="J87" s="64"/>
      <c r="K87" s="64"/>
      <c r="L87" s="64"/>
      <c r="M87" s="64">
        <v>2.91</v>
      </c>
      <c r="N87" s="64"/>
      <c r="O87" s="52" t="s">
        <v>475</v>
      </c>
      <c r="P87" s="125"/>
    </row>
    <row r="88" spans="1:16" ht="42" customHeight="1">
      <c r="A88" s="125">
        <v>10</v>
      </c>
      <c r="B88" s="260" t="s">
        <v>902</v>
      </c>
      <c r="C88" s="64">
        <f t="shared" si="21"/>
        <v>1.5</v>
      </c>
      <c r="D88" s="64">
        <v>0</v>
      </c>
      <c r="E88" s="64"/>
      <c r="F88" s="64"/>
      <c r="G88" s="64">
        <v>1.5</v>
      </c>
      <c r="H88" s="130" t="s">
        <v>836</v>
      </c>
      <c r="I88" s="64">
        <f t="shared" si="22"/>
        <v>2.29</v>
      </c>
      <c r="J88" s="64"/>
      <c r="K88" s="64"/>
      <c r="L88" s="64"/>
      <c r="M88" s="64">
        <v>2.29</v>
      </c>
      <c r="N88" s="64"/>
      <c r="O88" s="52" t="s">
        <v>475</v>
      </c>
      <c r="P88" s="125"/>
    </row>
    <row r="89" spans="1:16" ht="43.5" customHeight="1">
      <c r="A89" s="125">
        <v>11</v>
      </c>
      <c r="B89" s="130" t="s">
        <v>903</v>
      </c>
      <c r="C89" s="64">
        <f t="shared" si="21"/>
        <v>1</v>
      </c>
      <c r="D89" s="64">
        <v>1</v>
      </c>
      <c r="E89" s="64"/>
      <c r="F89" s="64"/>
      <c r="G89" s="64">
        <v>0</v>
      </c>
      <c r="H89" s="132" t="s">
        <v>810</v>
      </c>
      <c r="I89" s="64">
        <f t="shared" si="22"/>
        <v>1.53</v>
      </c>
      <c r="J89" s="64"/>
      <c r="K89" s="64"/>
      <c r="L89" s="64">
        <v>1.53</v>
      </c>
      <c r="M89" s="64"/>
      <c r="N89" s="64"/>
      <c r="O89" s="52" t="s">
        <v>475</v>
      </c>
      <c r="P89" s="125"/>
    </row>
    <row r="90" spans="1:16" ht="38.25">
      <c r="A90" s="125">
        <v>12</v>
      </c>
      <c r="B90" s="130" t="s">
        <v>904</v>
      </c>
      <c r="C90" s="64">
        <f t="shared" si="21"/>
        <v>1</v>
      </c>
      <c r="D90" s="64">
        <v>1</v>
      </c>
      <c r="E90" s="64"/>
      <c r="F90" s="64"/>
      <c r="G90" s="64">
        <v>0</v>
      </c>
      <c r="H90" s="132" t="s">
        <v>810</v>
      </c>
      <c r="I90" s="64">
        <f t="shared" si="22"/>
        <v>1.53</v>
      </c>
      <c r="J90" s="64"/>
      <c r="K90" s="64"/>
      <c r="L90" s="64">
        <v>1.53</v>
      </c>
      <c r="M90" s="64"/>
      <c r="N90" s="64"/>
      <c r="O90" s="52" t="s">
        <v>475</v>
      </c>
      <c r="P90" s="125"/>
    </row>
    <row r="91" spans="1:16" ht="38.25">
      <c r="A91" s="125">
        <v>13</v>
      </c>
      <c r="B91" s="130" t="s">
        <v>905</v>
      </c>
      <c r="C91" s="64">
        <f t="shared" si="21"/>
        <v>1.13</v>
      </c>
      <c r="D91" s="64">
        <v>0</v>
      </c>
      <c r="E91" s="64"/>
      <c r="F91" s="64"/>
      <c r="G91" s="64">
        <v>1.13</v>
      </c>
      <c r="H91" s="130" t="s">
        <v>872</v>
      </c>
      <c r="I91" s="64">
        <f t="shared" si="22"/>
        <v>1.73</v>
      </c>
      <c r="J91" s="64"/>
      <c r="K91" s="64"/>
      <c r="L91" s="64"/>
      <c r="M91" s="64">
        <v>1.73</v>
      </c>
      <c r="N91" s="64"/>
      <c r="O91" s="52" t="s">
        <v>475</v>
      </c>
      <c r="P91" s="125"/>
    </row>
    <row r="92" spans="1:16" ht="38.25">
      <c r="A92" s="125">
        <v>14</v>
      </c>
      <c r="B92" s="130" t="s">
        <v>906</v>
      </c>
      <c r="C92" s="64">
        <f t="shared" si="21"/>
        <v>2</v>
      </c>
      <c r="D92" s="64">
        <v>2</v>
      </c>
      <c r="E92" s="64"/>
      <c r="F92" s="64"/>
      <c r="G92" s="64">
        <v>0</v>
      </c>
      <c r="H92" s="132" t="s">
        <v>814</v>
      </c>
      <c r="I92" s="64">
        <f t="shared" si="22"/>
        <v>3.06</v>
      </c>
      <c r="J92" s="64"/>
      <c r="K92" s="64"/>
      <c r="L92" s="64"/>
      <c r="M92" s="64">
        <v>3.06</v>
      </c>
      <c r="N92" s="64"/>
      <c r="O92" s="52" t="s">
        <v>475</v>
      </c>
      <c r="P92" s="125"/>
    </row>
    <row r="93" spans="1:16" ht="44.25" customHeight="1">
      <c r="A93" s="125">
        <v>15</v>
      </c>
      <c r="B93" s="130" t="s">
        <v>907</v>
      </c>
      <c r="C93" s="64">
        <f t="shared" si="21"/>
        <v>41</v>
      </c>
      <c r="D93" s="64">
        <v>16.7</v>
      </c>
      <c r="E93" s="64"/>
      <c r="F93" s="64"/>
      <c r="G93" s="64">
        <v>24.3</v>
      </c>
      <c r="H93" s="132" t="s">
        <v>814</v>
      </c>
      <c r="I93" s="64">
        <f t="shared" si="22"/>
        <v>28.6</v>
      </c>
      <c r="J93" s="64"/>
      <c r="K93" s="64"/>
      <c r="L93" s="64"/>
      <c r="M93" s="64"/>
      <c r="N93" s="64">
        <v>28.6</v>
      </c>
      <c r="O93" s="52" t="s">
        <v>475</v>
      </c>
      <c r="P93" s="125"/>
    </row>
    <row r="94" spans="1:16" ht="38.25">
      <c r="A94" s="125">
        <v>16</v>
      </c>
      <c r="B94" s="126" t="s">
        <v>818</v>
      </c>
      <c r="C94" s="64">
        <f t="shared" si="21"/>
        <v>0.97</v>
      </c>
      <c r="D94" s="64">
        <v>0</v>
      </c>
      <c r="E94" s="64"/>
      <c r="F94" s="64"/>
      <c r="G94" s="64">
        <v>0.97</v>
      </c>
      <c r="H94" s="130" t="s">
        <v>908</v>
      </c>
      <c r="I94" s="64">
        <f t="shared" si="22"/>
        <v>1.48</v>
      </c>
      <c r="J94" s="64"/>
      <c r="K94" s="64"/>
      <c r="L94" s="64"/>
      <c r="M94" s="64">
        <v>1.48</v>
      </c>
      <c r="N94" s="64"/>
      <c r="O94" s="52" t="s">
        <v>475</v>
      </c>
      <c r="P94" s="125"/>
    </row>
    <row r="95" spans="1:16" ht="38.25">
      <c r="A95" s="125">
        <v>17</v>
      </c>
      <c r="B95" s="130" t="s">
        <v>909</v>
      </c>
      <c r="C95" s="64">
        <f t="shared" si="21"/>
        <v>2.5</v>
      </c>
      <c r="D95" s="64">
        <v>2.5</v>
      </c>
      <c r="E95" s="64"/>
      <c r="F95" s="64"/>
      <c r="G95" s="64">
        <v>0</v>
      </c>
      <c r="H95" s="132" t="s">
        <v>910</v>
      </c>
      <c r="I95" s="64">
        <f t="shared" si="22"/>
        <v>3.82</v>
      </c>
      <c r="J95" s="64"/>
      <c r="K95" s="64"/>
      <c r="L95" s="64">
        <v>3.82</v>
      </c>
      <c r="M95" s="64"/>
      <c r="N95" s="64"/>
      <c r="O95" s="52" t="s">
        <v>475</v>
      </c>
      <c r="P95" s="125"/>
    </row>
    <row r="96" spans="1:16" ht="38.25">
      <c r="A96" s="125">
        <v>18</v>
      </c>
      <c r="B96" s="130" t="s">
        <v>911</v>
      </c>
      <c r="C96" s="64">
        <f t="shared" si="21"/>
        <v>0.3</v>
      </c>
      <c r="D96" s="64">
        <v>0.3</v>
      </c>
      <c r="E96" s="64"/>
      <c r="F96" s="64"/>
      <c r="G96" s="64">
        <v>0</v>
      </c>
      <c r="H96" s="132" t="s">
        <v>912</v>
      </c>
      <c r="I96" s="64">
        <f t="shared" si="22"/>
        <v>0.46</v>
      </c>
      <c r="J96" s="64"/>
      <c r="K96" s="64"/>
      <c r="L96" s="64"/>
      <c r="M96" s="64">
        <v>0.46</v>
      </c>
      <c r="N96" s="64"/>
      <c r="O96" s="52" t="s">
        <v>475</v>
      </c>
      <c r="P96" s="125"/>
    </row>
    <row r="97" spans="1:16" ht="12.75">
      <c r="A97" s="128" t="s">
        <v>246</v>
      </c>
      <c r="B97" s="131" t="s">
        <v>557</v>
      </c>
      <c r="C97" s="123">
        <f>SUM(C98:C118)</f>
        <v>269.2</v>
      </c>
      <c r="D97" s="123">
        <f aca="true" t="shared" si="23" ref="D97:N97">SUM(D98:D118)</f>
        <v>154.97</v>
      </c>
      <c r="E97" s="123">
        <f t="shared" si="23"/>
        <v>0</v>
      </c>
      <c r="F97" s="123">
        <f t="shared" si="23"/>
        <v>0</v>
      </c>
      <c r="G97" s="123">
        <f t="shared" si="23"/>
        <v>114.22999999999999</v>
      </c>
      <c r="H97" s="124"/>
      <c r="I97" s="123">
        <f t="shared" si="23"/>
        <v>388.68</v>
      </c>
      <c r="J97" s="123">
        <f t="shared" si="23"/>
        <v>0.3</v>
      </c>
      <c r="K97" s="123">
        <f t="shared" si="23"/>
        <v>17.939999999999998</v>
      </c>
      <c r="L97" s="123">
        <f t="shared" si="23"/>
        <v>64.72</v>
      </c>
      <c r="M97" s="123">
        <f t="shared" si="23"/>
        <v>13.680000000000001</v>
      </c>
      <c r="N97" s="123">
        <f t="shared" si="23"/>
        <v>292.04</v>
      </c>
      <c r="O97" s="48"/>
      <c r="P97" s="128"/>
    </row>
    <row r="98" spans="1:16" ht="38.25">
      <c r="A98" s="125">
        <v>1</v>
      </c>
      <c r="B98" s="130" t="s">
        <v>913</v>
      </c>
      <c r="C98" s="64">
        <f aca="true" t="shared" si="24" ref="C98:C118">SUM(D98:G98)</f>
        <v>2.09</v>
      </c>
      <c r="D98" s="64">
        <v>1.59</v>
      </c>
      <c r="E98" s="64"/>
      <c r="F98" s="64"/>
      <c r="G98" s="64">
        <v>0.5</v>
      </c>
      <c r="H98" s="130" t="s">
        <v>914</v>
      </c>
      <c r="I98" s="64">
        <f aca="true" t="shared" si="25" ref="I98:I118">SUM(J98:N98)</f>
        <v>2.89</v>
      </c>
      <c r="J98" s="64"/>
      <c r="K98" s="64"/>
      <c r="L98" s="64"/>
      <c r="M98" s="64">
        <v>2.89</v>
      </c>
      <c r="N98" s="64"/>
      <c r="O98" s="52" t="s">
        <v>475</v>
      </c>
      <c r="P98" s="125"/>
    </row>
    <row r="99" spans="1:16" ht="38.25">
      <c r="A99" s="125">
        <v>2</v>
      </c>
      <c r="B99" s="136" t="s">
        <v>915</v>
      </c>
      <c r="C99" s="64">
        <f t="shared" si="24"/>
        <v>3.1</v>
      </c>
      <c r="D99" s="64">
        <v>3.1</v>
      </c>
      <c r="E99" s="64"/>
      <c r="F99" s="64"/>
      <c r="G99" s="64">
        <v>0</v>
      </c>
      <c r="H99" s="130" t="s">
        <v>914</v>
      </c>
      <c r="I99" s="64">
        <f t="shared" si="25"/>
        <v>4.74</v>
      </c>
      <c r="J99" s="64"/>
      <c r="K99" s="64"/>
      <c r="L99" s="64">
        <v>4.74</v>
      </c>
      <c r="M99" s="64"/>
      <c r="N99" s="64"/>
      <c r="O99" s="52" t="s">
        <v>475</v>
      </c>
      <c r="P99" s="125"/>
    </row>
    <row r="100" spans="1:16" ht="38.25">
      <c r="A100" s="125">
        <v>3</v>
      </c>
      <c r="B100" s="130" t="s">
        <v>916</v>
      </c>
      <c r="C100" s="64">
        <f t="shared" si="24"/>
        <v>4.859999999999999</v>
      </c>
      <c r="D100" s="64">
        <v>0</v>
      </c>
      <c r="E100" s="64"/>
      <c r="F100" s="64"/>
      <c r="G100" s="64">
        <v>4.859999999999999</v>
      </c>
      <c r="H100" s="130" t="s">
        <v>917</v>
      </c>
      <c r="I100" s="64">
        <f t="shared" si="25"/>
        <v>6.62</v>
      </c>
      <c r="J100" s="64"/>
      <c r="K100" s="64"/>
      <c r="L100" s="64"/>
      <c r="M100" s="64">
        <v>6.62</v>
      </c>
      <c r="N100" s="64"/>
      <c r="O100" s="52" t="s">
        <v>475</v>
      </c>
      <c r="P100" s="125"/>
    </row>
    <row r="101" spans="1:16" ht="38.25">
      <c r="A101" s="125">
        <v>4</v>
      </c>
      <c r="B101" s="130" t="s">
        <v>918</v>
      </c>
      <c r="C101" s="64">
        <f t="shared" si="24"/>
        <v>0.4</v>
      </c>
      <c r="D101" s="64">
        <v>0.4</v>
      </c>
      <c r="E101" s="64"/>
      <c r="F101" s="64"/>
      <c r="G101" s="64">
        <v>0</v>
      </c>
      <c r="H101" s="134" t="s">
        <v>919</v>
      </c>
      <c r="I101" s="64">
        <f t="shared" si="25"/>
        <v>0.61</v>
      </c>
      <c r="J101" s="64">
        <v>0.3</v>
      </c>
      <c r="K101" s="64">
        <v>0.2</v>
      </c>
      <c r="L101" s="64">
        <v>0.11</v>
      </c>
      <c r="M101" s="64"/>
      <c r="N101" s="64"/>
      <c r="O101" s="52" t="s">
        <v>475</v>
      </c>
      <c r="P101" s="125"/>
    </row>
    <row r="102" spans="1:16" ht="72" customHeight="1">
      <c r="A102" s="125">
        <v>5</v>
      </c>
      <c r="B102" s="130" t="s">
        <v>920</v>
      </c>
      <c r="C102" s="64">
        <f t="shared" si="24"/>
        <v>3.6</v>
      </c>
      <c r="D102" s="64">
        <v>3.6</v>
      </c>
      <c r="E102" s="64"/>
      <c r="F102" s="64"/>
      <c r="G102" s="64">
        <v>0</v>
      </c>
      <c r="H102" s="132" t="s">
        <v>822</v>
      </c>
      <c r="I102" s="64">
        <f t="shared" si="25"/>
        <v>5.51</v>
      </c>
      <c r="J102" s="64"/>
      <c r="K102" s="64"/>
      <c r="L102" s="64">
        <v>5.51</v>
      </c>
      <c r="M102" s="64"/>
      <c r="N102" s="64"/>
      <c r="O102" s="52" t="s">
        <v>475</v>
      </c>
      <c r="P102" s="125"/>
    </row>
    <row r="103" spans="1:16" ht="38.25">
      <c r="A103" s="125">
        <v>6</v>
      </c>
      <c r="B103" s="130" t="s">
        <v>921</v>
      </c>
      <c r="C103" s="64">
        <f t="shared" si="24"/>
        <v>25</v>
      </c>
      <c r="D103" s="64">
        <v>9.9</v>
      </c>
      <c r="E103" s="64"/>
      <c r="F103" s="64"/>
      <c r="G103" s="64">
        <v>15.1</v>
      </c>
      <c r="H103" s="132" t="s">
        <v>822</v>
      </c>
      <c r="I103" s="64">
        <f t="shared" si="25"/>
        <v>15.14</v>
      </c>
      <c r="J103" s="64"/>
      <c r="K103" s="64"/>
      <c r="L103" s="64"/>
      <c r="M103" s="64"/>
      <c r="N103" s="64">
        <v>15.14</v>
      </c>
      <c r="O103" s="52" t="s">
        <v>475</v>
      </c>
      <c r="P103" s="125"/>
    </row>
    <row r="104" spans="1:16" ht="38.25">
      <c r="A104" s="125">
        <v>7</v>
      </c>
      <c r="B104" s="130" t="s">
        <v>818</v>
      </c>
      <c r="C104" s="64">
        <f t="shared" si="24"/>
        <v>1.7</v>
      </c>
      <c r="D104" s="64">
        <v>1.7</v>
      </c>
      <c r="E104" s="64"/>
      <c r="F104" s="64"/>
      <c r="G104" s="64">
        <v>0</v>
      </c>
      <c r="H104" s="133" t="s">
        <v>796</v>
      </c>
      <c r="I104" s="64">
        <f t="shared" si="25"/>
        <v>2.6</v>
      </c>
      <c r="J104" s="64"/>
      <c r="K104" s="64"/>
      <c r="L104" s="64"/>
      <c r="M104" s="64">
        <v>2.6</v>
      </c>
      <c r="N104" s="64"/>
      <c r="O104" s="52" t="s">
        <v>475</v>
      </c>
      <c r="P104" s="125"/>
    </row>
    <row r="105" spans="1:16" ht="48" customHeight="1">
      <c r="A105" s="125">
        <v>8</v>
      </c>
      <c r="B105" s="130" t="s">
        <v>922</v>
      </c>
      <c r="C105" s="64">
        <f t="shared" si="24"/>
        <v>3</v>
      </c>
      <c r="D105" s="64">
        <v>3</v>
      </c>
      <c r="E105" s="64"/>
      <c r="F105" s="64"/>
      <c r="G105" s="64">
        <v>0</v>
      </c>
      <c r="H105" s="133" t="s">
        <v>796</v>
      </c>
      <c r="I105" s="64">
        <f t="shared" si="25"/>
        <v>4.59</v>
      </c>
      <c r="J105" s="64"/>
      <c r="K105" s="64"/>
      <c r="L105" s="64">
        <v>4.59</v>
      </c>
      <c r="M105" s="64"/>
      <c r="N105" s="64"/>
      <c r="O105" s="52" t="s">
        <v>475</v>
      </c>
      <c r="P105" s="125"/>
    </row>
    <row r="106" spans="1:16" ht="41.25" customHeight="1">
      <c r="A106" s="125">
        <v>9</v>
      </c>
      <c r="B106" s="126" t="s">
        <v>923</v>
      </c>
      <c r="C106" s="64">
        <f t="shared" si="24"/>
        <v>102.3</v>
      </c>
      <c r="D106" s="64">
        <v>52.9</v>
      </c>
      <c r="E106" s="64"/>
      <c r="F106" s="64"/>
      <c r="G106" s="64">
        <v>49.4</v>
      </c>
      <c r="H106" s="127" t="s">
        <v>924</v>
      </c>
      <c r="I106" s="64">
        <f t="shared" si="25"/>
        <v>80.91</v>
      </c>
      <c r="J106" s="64"/>
      <c r="K106" s="64"/>
      <c r="L106" s="64"/>
      <c r="M106" s="64"/>
      <c r="N106" s="64">
        <v>80.91</v>
      </c>
      <c r="O106" s="52" t="s">
        <v>497</v>
      </c>
      <c r="P106" s="125"/>
    </row>
    <row r="107" spans="1:16" ht="38.25">
      <c r="A107" s="125">
        <v>10</v>
      </c>
      <c r="B107" s="130" t="s">
        <v>818</v>
      </c>
      <c r="C107" s="64">
        <f t="shared" si="24"/>
        <v>0.1</v>
      </c>
      <c r="D107" s="64">
        <v>0.1</v>
      </c>
      <c r="E107" s="64"/>
      <c r="F107" s="64"/>
      <c r="G107" s="64">
        <v>0</v>
      </c>
      <c r="H107" s="132" t="s">
        <v>851</v>
      </c>
      <c r="I107" s="64">
        <f t="shared" si="25"/>
        <v>0.15</v>
      </c>
      <c r="J107" s="64"/>
      <c r="K107" s="64"/>
      <c r="L107" s="64"/>
      <c r="M107" s="64">
        <v>0.15</v>
      </c>
      <c r="N107" s="64"/>
      <c r="O107" s="52" t="s">
        <v>475</v>
      </c>
      <c r="P107" s="125"/>
    </row>
    <row r="108" spans="1:16" ht="38.25">
      <c r="A108" s="125">
        <v>11</v>
      </c>
      <c r="B108" s="130" t="s">
        <v>925</v>
      </c>
      <c r="C108" s="64">
        <f t="shared" si="24"/>
        <v>13.5</v>
      </c>
      <c r="D108" s="64">
        <v>9</v>
      </c>
      <c r="E108" s="64"/>
      <c r="F108" s="64"/>
      <c r="G108" s="64">
        <v>4.5</v>
      </c>
      <c r="H108" s="132" t="s">
        <v>851</v>
      </c>
      <c r="I108" s="64">
        <f t="shared" si="25"/>
        <v>19.12</v>
      </c>
      <c r="J108" s="64"/>
      <c r="K108" s="64"/>
      <c r="L108" s="64">
        <v>19.12</v>
      </c>
      <c r="M108" s="64"/>
      <c r="N108" s="64"/>
      <c r="O108" s="52" t="s">
        <v>475</v>
      </c>
      <c r="P108" s="125"/>
    </row>
    <row r="109" spans="1:16" ht="69" customHeight="1">
      <c r="A109" s="125">
        <v>12</v>
      </c>
      <c r="B109" s="130" t="s">
        <v>926</v>
      </c>
      <c r="C109" s="64">
        <f t="shared" si="24"/>
        <v>13</v>
      </c>
      <c r="D109" s="64">
        <v>9</v>
      </c>
      <c r="E109" s="64"/>
      <c r="F109" s="64"/>
      <c r="G109" s="64">
        <v>4</v>
      </c>
      <c r="H109" s="132" t="s">
        <v>851</v>
      </c>
      <c r="I109" s="64">
        <f t="shared" si="25"/>
        <v>17.64</v>
      </c>
      <c r="J109" s="64"/>
      <c r="K109" s="64"/>
      <c r="L109" s="64">
        <v>17.64</v>
      </c>
      <c r="M109" s="64"/>
      <c r="N109" s="64"/>
      <c r="O109" s="52" t="s">
        <v>475</v>
      </c>
      <c r="P109" s="125"/>
    </row>
    <row r="110" spans="1:16" ht="50.25" customHeight="1">
      <c r="A110" s="125">
        <v>13</v>
      </c>
      <c r="B110" s="130" t="s">
        <v>927</v>
      </c>
      <c r="C110" s="64">
        <f t="shared" si="24"/>
        <v>70</v>
      </c>
      <c r="D110" s="64">
        <v>43.2</v>
      </c>
      <c r="E110" s="64"/>
      <c r="F110" s="64"/>
      <c r="G110" s="64">
        <v>26.8</v>
      </c>
      <c r="H110" s="134" t="s">
        <v>797</v>
      </c>
      <c r="I110" s="64">
        <f t="shared" si="25"/>
        <v>195.99</v>
      </c>
      <c r="J110" s="64"/>
      <c r="K110" s="64"/>
      <c r="L110" s="64"/>
      <c r="M110" s="64"/>
      <c r="N110" s="64">
        <v>195.99</v>
      </c>
      <c r="O110" s="52" t="s">
        <v>475</v>
      </c>
      <c r="P110" s="125"/>
    </row>
    <row r="111" spans="1:16" ht="38.25">
      <c r="A111" s="125">
        <v>14</v>
      </c>
      <c r="B111" s="130" t="s">
        <v>818</v>
      </c>
      <c r="C111" s="64">
        <f t="shared" si="24"/>
        <v>4.95</v>
      </c>
      <c r="D111" s="64">
        <v>3.71</v>
      </c>
      <c r="E111" s="64"/>
      <c r="F111" s="64"/>
      <c r="G111" s="64">
        <v>1.24</v>
      </c>
      <c r="H111" s="132" t="s">
        <v>928</v>
      </c>
      <c r="I111" s="64">
        <f t="shared" si="25"/>
        <v>7.39</v>
      </c>
      <c r="J111" s="64"/>
      <c r="K111" s="64"/>
      <c r="L111" s="64">
        <v>7.39</v>
      </c>
      <c r="M111" s="64"/>
      <c r="N111" s="64"/>
      <c r="O111" s="52" t="s">
        <v>475</v>
      </c>
      <c r="P111" s="125"/>
    </row>
    <row r="112" spans="1:16" ht="60" customHeight="1">
      <c r="A112" s="125">
        <v>15</v>
      </c>
      <c r="B112" s="130" t="s">
        <v>929</v>
      </c>
      <c r="C112" s="64">
        <f t="shared" si="24"/>
        <v>2.73</v>
      </c>
      <c r="D112" s="64">
        <v>2.73</v>
      </c>
      <c r="E112" s="64"/>
      <c r="F112" s="64"/>
      <c r="G112" s="64">
        <v>0</v>
      </c>
      <c r="H112" s="133" t="s">
        <v>930</v>
      </c>
      <c r="I112" s="64">
        <f t="shared" si="25"/>
        <v>4.18</v>
      </c>
      <c r="J112" s="64"/>
      <c r="K112" s="64"/>
      <c r="L112" s="64">
        <v>4.18</v>
      </c>
      <c r="M112" s="64"/>
      <c r="N112" s="64"/>
      <c r="O112" s="52" t="s">
        <v>475</v>
      </c>
      <c r="P112" s="125"/>
    </row>
    <row r="113" spans="1:16" ht="38.25">
      <c r="A113" s="125">
        <v>16</v>
      </c>
      <c r="B113" s="130" t="s">
        <v>931</v>
      </c>
      <c r="C113" s="64">
        <f t="shared" si="24"/>
        <v>0.74</v>
      </c>
      <c r="D113" s="64">
        <v>0.74</v>
      </c>
      <c r="E113" s="64"/>
      <c r="F113" s="64"/>
      <c r="G113" s="64">
        <v>0</v>
      </c>
      <c r="H113" s="133" t="s">
        <v>932</v>
      </c>
      <c r="I113" s="64">
        <f t="shared" si="25"/>
        <v>1.13</v>
      </c>
      <c r="J113" s="64"/>
      <c r="K113" s="64"/>
      <c r="L113" s="64">
        <v>1.13</v>
      </c>
      <c r="M113" s="64"/>
      <c r="N113" s="64"/>
      <c r="O113" s="52" t="s">
        <v>475</v>
      </c>
      <c r="P113" s="125"/>
    </row>
    <row r="114" spans="1:16" ht="38.25">
      <c r="A114" s="125">
        <v>17</v>
      </c>
      <c r="B114" s="130" t="s">
        <v>818</v>
      </c>
      <c r="C114" s="64">
        <f t="shared" si="24"/>
        <v>0.31</v>
      </c>
      <c r="D114" s="64">
        <v>0.31</v>
      </c>
      <c r="E114" s="64"/>
      <c r="F114" s="64"/>
      <c r="G114" s="64">
        <v>0</v>
      </c>
      <c r="H114" s="133" t="s">
        <v>933</v>
      </c>
      <c r="I114" s="64">
        <f t="shared" si="25"/>
        <v>0.47</v>
      </c>
      <c r="J114" s="64"/>
      <c r="K114" s="64"/>
      <c r="L114" s="64"/>
      <c r="M114" s="64">
        <v>0.47</v>
      </c>
      <c r="N114" s="64"/>
      <c r="O114" s="52" t="s">
        <v>475</v>
      </c>
      <c r="P114" s="125"/>
    </row>
    <row r="115" spans="1:16" ht="38.25">
      <c r="A115" s="125">
        <v>18</v>
      </c>
      <c r="B115" s="130" t="s">
        <v>818</v>
      </c>
      <c r="C115" s="64">
        <f t="shared" si="24"/>
        <v>0.59</v>
      </c>
      <c r="D115" s="64">
        <v>0.59</v>
      </c>
      <c r="E115" s="64"/>
      <c r="F115" s="64"/>
      <c r="G115" s="64">
        <v>0</v>
      </c>
      <c r="H115" s="133" t="s">
        <v>933</v>
      </c>
      <c r="I115" s="64">
        <f t="shared" si="25"/>
        <v>0.9</v>
      </c>
      <c r="J115" s="64"/>
      <c r="K115" s="64"/>
      <c r="L115" s="64"/>
      <c r="M115" s="64">
        <v>0.9</v>
      </c>
      <c r="N115" s="64"/>
      <c r="O115" s="52" t="s">
        <v>475</v>
      </c>
      <c r="P115" s="125"/>
    </row>
    <row r="116" spans="1:16" ht="38.25">
      <c r="A116" s="125">
        <v>19</v>
      </c>
      <c r="B116" s="130" t="s">
        <v>934</v>
      </c>
      <c r="C116" s="64">
        <f t="shared" si="24"/>
        <v>0.03</v>
      </c>
      <c r="D116" s="64">
        <v>0</v>
      </c>
      <c r="E116" s="64"/>
      <c r="F116" s="64"/>
      <c r="G116" s="64">
        <v>0.03</v>
      </c>
      <c r="H116" s="127" t="s">
        <v>935</v>
      </c>
      <c r="I116" s="64">
        <f t="shared" si="25"/>
        <v>0.05</v>
      </c>
      <c r="J116" s="64"/>
      <c r="K116" s="64"/>
      <c r="L116" s="64"/>
      <c r="M116" s="64">
        <v>0.05</v>
      </c>
      <c r="N116" s="64"/>
      <c r="O116" s="52" t="s">
        <v>475</v>
      </c>
      <c r="P116" s="125"/>
    </row>
    <row r="117" spans="1:16" ht="97.5" customHeight="1">
      <c r="A117" s="125">
        <v>20</v>
      </c>
      <c r="B117" s="130" t="s">
        <v>936</v>
      </c>
      <c r="C117" s="64">
        <f t="shared" si="24"/>
        <v>17</v>
      </c>
      <c r="D117" s="64">
        <v>9.2</v>
      </c>
      <c r="E117" s="64"/>
      <c r="F117" s="64"/>
      <c r="G117" s="64">
        <v>7.800000000000001</v>
      </c>
      <c r="H117" s="130" t="s">
        <v>937</v>
      </c>
      <c r="I117" s="64">
        <f t="shared" si="25"/>
        <v>17.74</v>
      </c>
      <c r="J117" s="64"/>
      <c r="K117" s="64">
        <v>17.74</v>
      </c>
      <c r="L117" s="64"/>
      <c r="M117" s="64"/>
      <c r="N117" s="64"/>
      <c r="O117" s="52" t="s">
        <v>475</v>
      </c>
      <c r="P117" s="125"/>
    </row>
    <row r="118" spans="1:16" ht="38.25">
      <c r="A118" s="125">
        <v>21</v>
      </c>
      <c r="B118" s="130" t="s">
        <v>818</v>
      </c>
      <c r="C118" s="64">
        <f t="shared" si="24"/>
        <v>0.2</v>
      </c>
      <c r="D118" s="64">
        <v>0.2</v>
      </c>
      <c r="E118" s="64"/>
      <c r="F118" s="64"/>
      <c r="G118" s="64">
        <v>0</v>
      </c>
      <c r="H118" s="134" t="s">
        <v>938</v>
      </c>
      <c r="I118" s="64">
        <f t="shared" si="25"/>
        <v>0.31</v>
      </c>
      <c r="J118" s="64"/>
      <c r="K118" s="64"/>
      <c r="L118" s="64">
        <v>0.31</v>
      </c>
      <c r="M118" s="64"/>
      <c r="N118" s="64"/>
      <c r="O118" s="52" t="s">
        <v>475</v>
      </c>
      <c r="P118" s="125"/>
    </row>
    <row r="119" spans="1:16" ht="12.75">
      <c r="A119" s="128" t="s">
        <v>249</v>
      </c>
      <c r="B119" s="131" t="s">
        <v>939</v>
      </c>
      <c r="C119" s="123">
        <f>SUM(C120:C124)</f>
        <v>10.85</v>
      </c>
      <c r="D119" s="123">
        <f aca="true" t="shared" si="26" ref="D119:N119">SUM(D120:D124)</f>
        <v>10.85</v>
      </c>
      <c r="E119" s="123">
        <f t="shared" si="26"/>
        <v>0</v>
      </c>
      <c r="F119" s="123">
        <f t="shared" si="26"/>
        <v>0</v>
      </c>
      <c r="G119" s="123">
        <f t="shared" si="26"/>
        <v>0</v>
      </c>
      <c r="H119" s="124"/>
      <c r="I119" s="123">
        <f t="shared" si="26"/>
        <v>16.6</v>
      </c>
      <c r="J119" s="123">
        <f t="shared" si="26"/>
        <v>0.2</v>
      </c>
      <c r="K119" s="123">
        <f t="shared" si="26"/>
        <v>0</v>
      </c>
      <c r="L119" s="123">
        <f t="shared" si="26"/>
        <v>16.400000000000002</v>
      </c>
      <c r="M119" s="123">
        <f t="shared" si="26"/>
        <v>0</v>
      </c>
      <c r="N119" s="123">
        <f t="shared" si="26"/>
        <v>0</v>
      </c>
      <c r="O119" s="48"/>
      <c r="P119" s="128"/>
    </row>
    <row r="120" spans="1:16" ht="38.25">
      <c r="A120" s="125">
        <v>1</v>
      </c>
      <c r="B120" s="126" t="s">
        <v>940</v>
      </c>
      <c r="C120" s="64">
        <f>SUM(D120:G120)</f>
        <v>0.62</v>
      </c>
      <c r="D120" s="64">
        <v>0.62</v>
      </c>
      <c r="E120" s="64"/>
      <c r="F120" s="64"/>
      <c r="G120" s="64">
        <v>0</v>
      </c>
      <c r="H120" s="134" t="s">
        <v>919</v>
      </c>
      <c r="I120" s="64">
        <f>SUM(J120:N120)</f>
        <v>0.95</v>
      </c>
      <c r="J120" s="64"/>
      <c r="K120" s="64"/>
      <c r="L120" s="64">
        <v>0.95</v>
      </c>
      <c r="M120" s="64"/>
      <c r="N120" s="64"/>
      <c r="O120" s="52" t="s">
        <v>475</v>
      </c>
      <c r="P120" s="125"/>
    </row>
    <row r="121" spans="1:16" ht="38.25">
      <c r="A121" s="125">
        <v>2</v>
      </c>
      <c r="B121" s="130" t="s">
        <v>941</v>
      </c>
      <c r="C121" s="64">
        <f>SUM(D121:G121)</f>
        <v>0.13</v>
      </c>
      <c r="D121" s="64">
        <v>0.13</v>
      </c>
      <c r="E121" s="64"/>
      <c r="F121" s="64"/>
      <c r="G121" s="64">
        <v>0</v>
      </c>
      <c r="H121" s="133" t="s">
        <v>808</v>
      </c>
      <c r="I121" s="64">
        <f>SUM(J121:N121)</f>
        <v>0.2</v>
      </c>
      <c r="J121" s="64">
        <v>0.2</v>
      </c>
      <c r="K121" s="64"/>
      <c r="L121" s="64"/>
      <c r="M121" s="64"/>
      <c r="N121" s="64"/>
      <c r="O121" s="52" t="s">
        <v>475</v>
      </c>
      <c r="P121" s="125"/>
    </row>
    <row r="122" spans="1:16" ht="38.25">
      <c r="A122" s="125">
        <v>3</v>
      </c>
      <c r="B122" s="130" t="s">
        <v>942</v>
      </c>
      <c r="C122" s="64">
        <f>SUM(D122:G122)</f>
        <v>3.28</v>
      </c>
      <c r="D122" s="64">
        <v>3.28</v>
      </c>
      <c r="E122" s="64"/>
      <c r="F122" s="64"/>
      <c r="G122" s="64">
        <v>0</v>
      </c>
      <c r="H122" s="133" t="s">
        <v>808</v>
      </c>
      <c r="I122" s="64">
        <f>SUM(J122:N122)</f>
        <v>5.02</v>
      </c>
      <c r="J122" s="64"/>
      <c r="K122" s="64"/>
      <c r="L122" s="64">
        <v>5.02</v>
      </c>
      <c r="M122" s="64"/>
      <c r="N122" s="64"/>
      <c r="O122" s="52" t="s">
        <v>475</v>
      </c>
      <c r="P122" s="125"/>
    </row>
    <row r="123" spans="1:16" ht="38.25">
      <c r="A123" s="125">
        <v>4</v>
      </c>
      <c r="B123" s="130" t="s">
        <v>943</v>
      </c>
      <c r="C123" s="64">
        <f>SUM(D123:G123)</f>
        <v>6.32</v>
      </c>
      <c r="D123" s="64">
        <v>6.32</v>
      </c>
      <c r="E123" s="64"/>
      <c r="F123" s="64"/>
      <c r="G123" s="64">
        <v>0</v>
      </c>
      <c r="H123" s="134" t="s">
        <v>797</v>
      </c>
      <c r="I123" s="64">
        <f>SUM(J123:N123)</f>
        <v>9.67</v>
      </c>
      <c r="J123" s="64"/>
      <c r="K123" s="64"/>
      <c r="L123" s="64">
        <v>9.67</v>
      </c>
      <c r="M123" s="64"/>
      <c r="N123" s="64"/>
      <c r="O123" s="52" t="s">
        <v>475</v>
      </c>
      <c r="P123" s="125"/>
    </row>
    <row r="124" spans="1:16" ht="50.25" customHeight="1">
      <c r="A124" s="125">
        <v>5</v>
      </c>
      <c r="B124" s="126" t="s">
        <v>944</v>
      </c>
      <c r="C124" s="64">
        <f>SUM(D124:G124)</f>
        <v>0.5</v>
      </c>
      <c r="D124" s="64">
        <v>0.5</v>
      </c>
      <c r="E124" s="64"/>
      <c r="F124" s="64"/>
      <c r="G124" s="64">
        <v>0</v>
      </c>
      <c r="H124" s="132" t="s">
        <v>814</v>
      </c>
      <c r="I124" s="64">
        <f>SUM(J124:N124)</f>
        <v>0.76</v>
      </c>
      <c r="J124" s="64"/>
      <c r="K124" s="64"/>
      <c r="L124" s="64">
        <v>0.76</v>
      </c>
      <c r="M124" s="64"/>
      <c r="N124" s="64"/>
      <c r="O124" s="52" t="s">
        <v>497</v>
      </c>
      <c r="P124" s="125"/>
    </row>
    <row r="125" spans="1:16" ht="12.75">
      <c r="A125" s="128" t="s">
        <v>945</v>
      </c>
      <c r="B125" s="129" t="s">
        <v>247</v>
      </c>
      <c r="C125" s="123">
        <f>C126</f>
        <v>0.15</v>
      </c>
      <c r="D125" s="123">
        <f aca="true" t="shared" si="27" ref="D125:N125">D126</f>
        <v>0</v>
      </c>
      <c r="E125" s="123">
        <f t="shared" si="27"/>
        <v>0</v>
      </c>
      <c r="F125" s="123">
        <f t="shared" si="27"/>
        <v>0</v>
      </c>
      <c r="G125" s="123">
        <f t="shared" si="27"/>
        <v>0.15</v>
      </c>
      <c r="H125" s="124"/>
      <c r="I125" s="123">
        <f t="shared" si="27"/>
        <v>7.5</v>
      </c>
      <c r="J125" s="123">
        <f t="shared" si="27"/>
        <v>0</v>
      </c>
      <c r="K125" s="123">
        <f t="shared" si="27"/>
        <v>0</v>
      </c>
      <c r="L125" s="123">
        <f t="shared" si="27"/>
        <v>0</v>
      </c>
      <c r="M125" s="123">
        <f t="shared" si="27"/>
        <v>0</v>
      </c>
      <c r="N125" s="123">
        <f t="shared" si="27"/>
        <v>7.5</v>
      </c>
      <c r="O125" s="48"/>
      <c r="P125" s="128"/>
    </row>
    <row r="126" spans="1:16" ht="38.25">
      <c r="A126" s="125">
        <v>1</v>
      </c>
      <c r="B126" s="130" t="s">
        <v>946</v>
      </c>
      <c r="C126" s="64">
        <f>SUM(D126:G126)</f>
        <v>0.15</v>
      </c>
      <c r="D126" s="64">
        <v>0</v>
      </c>
      <c r="E126" s="64"/>
      <c r="F126" s="64"/>
      <c r="G126" s="64">
        <v>0.15</v>
      </c>
      <c r="H126" s="127" t="s">
        <v>935</v>
      </c>
      <c r="I126" s="64">
        <f>SUM(J126:N126)</f>
        <v>7.5</v>
      </c>
      <c r="J126" s="64"/>
      <c r="K126" s="64"/>
      <c r="L126" s="64"/>
      <c r="M126" s="64"/>
      <c r="N126" s="64">
        <v>7.5</v>
      </c>
      <c r="O126" s="52" t="s">
        <v>475</v>
      </c>
      <c r="P126" s="125"/>
    </row>
    <row r="127" spans="1:16" ht="12.75">
      <c r="A127" s="128" t="s">
        <v>947</v>
      </c>
      <c r="B127" s="131" t="s">
        <v>823</v>
      </c>
      <c r="C127" s="123">
        <f>SUM(C128:C129)</f>
        <v>4.78</v>
      </c>
      <c r="D127" s="123">
        <f aca="true" t="shared" si="28" ref="D127:N127">SUM(D128:D129)</f>
        <v>4.78</v>
      </c>
      <c r="E127" s="123">
        <f t="shared" si="28"/>
        <v>0</v>
      </c>
      <c r="F127" s="123">
        <f t="shared" si="28"/>
        <v>0</v>
      </c>
      <c r="G127" s="123">
        <f t="shared" si="28"/>
        <v>0</v>
      </c>
      <c r="H127" s="124"/>
      <c r="I127" s="123">
        <f t="shared" si="28"/>
        <v>7.31</v>
      </c>
      <c r="J127" s="123">
        <f t="shared" si="28"/>
        <v>0</v>
      </c>
      <c r="K127" s="123">
        <f t="shared" si="28"/>
        <v>0</v>
      </c>
      <c r="L127" s="123">
        <f t="shared" si="28"/>
        <v>7.31</v>
      </c>
      <c r="M127" s="123">
        <f t="shared" si="28"/>
        <v>0</v>
      </c>
      <c r="N127" s="123">
        <f t="shared" si="28"/>
        <v>0</v>
      </c>
      <c r="O127" s="48"/>
      <c r="P127" s="128"/>
    </row>
    <row r="128" spans="1:16" ht="38.25">
      <c r="A128" s="125">
        <v>1</v>
      </c>
      <c r="B128" s="130" t="s">
        <v>948</v>
      </c>
      <c r="C128" s="64">
        <f>SUM(D128:G128)</f>
        <v>3.96</v>
      </c>
      <c r="D128" s="64">
        <v>3.96</v>
      </c>
      <c r="E128" s="64"/>
      <c r="F128" s="64"/>
      <c r="G128" s="64">
        <v>0</v>
      </c>
      <c r="H128" s="133" t="s">
        <v>796</v>
      </c>
      <c r="I128" s="64">
        <f>SUM(J128:N128)</f>
        <v>6.06</v>
      </c>
      <c r="J128" s="64"/>
      <c r="K128" s="64"/>
      <c r="L128" s="64">
        <v>6.06</v>
      </c>
      <c r="M128" s="64"/>
      <c r="N128" s="64"/>
      <c r="O128" s="52" t="s">
        <v>475</v>
      </c>
      <c r="P128" s="125"/>
    </row>
    <row r="129" spans="1:16" ht="38.25">
      <c r="A129" s="125">
        <v>2</v>
      </c>
      <c r="B129" s="130" t="s">
        <v>949</v>
      </c>
      <c r="C129" s="64">
        <f>SUM(D129:G129)</f>
        <v>0.82</v>
      </c>
      <c r="D129" s="64">
        <v>0.82</v>
      </c>
      <c r="E129" s="64"/>
      <c r="F129" s="64"/>
      <c r="G129" s="64">
        <v>0</v>
      </c>
      <c r="H129" s="132" t="s">
        <v>814</v>
      </c>
      <c r="I129" s="64">
        <f>SUM(J129:N129)</f>
        <v>1.25</v>
      </c>
      <c r="J129" s="64"/>
      <c r="K129" s="64"/>
      <c r="L129" s="64">
        <v>1.25</v>
      </c>
      <c r="M129" s="64"/>
      <c r="N129" s="64"/>
      <c r="O129" s="52" t="s">
        <v>475</v>
      </c>
      <c r="P129" s="125"/>
    </row>
    <row r="130" spans="1:16" ht="12.75">
      <c r="A130" s="128" t="s">
        <v>950</v>
      </c>
      <c r="B130" s="131" t="s">
        <v>131</v>
      </c>
      <c r="C130" s="123">
        <f>SUM(C131:C133)</f>
        <v>0.36</v>
      </c>
      <c r="D130" s="123">
        <f aca="true" t="shared" si="29" ref="D130:N130">SUM(D131:D133)</f>
        <v>0.36</v>
      </c>
      <c r="E130" s="123">
        <f t="shared" si="29"/>
        <v>0</v>
      </c>
      <c r="F130" s="123">
        <f t="shared" si="29"/>
        <v>0</v>
      </c>
      <c r="G130" s="123">
        <f t="shared" si="29"/>
        <v>0</v>
      </c>
      <c r="H130" s="124"/>
      <c r="I130" s="123">
        <f t="shared" si="29"/>
        <v>0.56</v>
      </c>
      <c r="J130" s="123">
        <f t="shared" si="29"/>
        <v>0</v>
      </c>
      <c r="K130" s="123">
        <f t="shared" si="29"/>
        <v>0</v>
      </c>
      <c r="L130" s="123">
        <f t="shared" si="29"/>
        <v>0.56</v>
      </c>
      <c r="M130" s="123">
        <f t="shared" si="29"/>
        <v>0</v>
      </c>
      <c r="N130" s="123">
        <f t="shared" si="29"/>
        <v>0</v>
      </c>
      <c r="O130" s="48"/>
      <c r="P130" s="128"/>
    </row>
    <row r="131" spans="1:16" ht="38.25">
      <c r="A131" s="125">
        <v>1</v>
      </c>
      <c r="B131" s="130" t="s">
        <v>951</v>
      </c>
      <c r="C131" s="64">
        <f>SUM(D131:G131)</f>
        <v>0.15</v>
      </c>
      <c r="D131" s="64">
        <v>0.15</v>
      </c>
      <c r="E131" s="64"/>
      <c r="F131" s="64"/>
      <c r="G131" s="64">
        <v>0</v>
      </c>
      <c r="H131" s="134" t="s">
        <v>952</v>
      </c>
      <c r="I131" s="64">
        <f>SUM(J131:N131)</f>
        <v>0.23</v>
      </c>
      <c r="J131" s="64"/>
      <c r="K131" s="64"/>
      <c r="L131" s="64">
        <v>0.23</v>
      </c>
      <c r="M131" s="64"/>
      <c r="N131" s="64"/>
      <c r="O131" s="52" t="s">
        <v>475</v>
      </c>
      <c r="P131" s="125"/>
    </row>
    <row r="132" spans="1:16" ht="38.25">
      <c r="A132" s="125">
        <v>2</v>
      </c>
      <c r="B132" s="130" t="s">
        <v>953</v>
      </c>
      <c r="C132" s="64">
        <f>SUM(D132:G132)</f>
        <v>0.01</v>
      </c>
      <c r="D132" s="64">
        <v>0.01</v>
      </c>
      <c r="E132" s="64"/>
      <c r="F132" s="64"/>
      <c r="G132" s="64">
        <v>0</v>
      </c>
      <c r="H132" s="132" t="s">
        <v>954</v>
      </c>
      <c r="I132" s="64">
        <f>SUM(J132:N132)</f>
        <v>0.02</v>
      </c>
      <c r="J132" s="64"/>
      <c r="K132" s="64"/>
      <c r="L132" s="64">
        <v>0.02</v>
      </c>
      <c r="M132" s="64"/>
      <c r="N132" s="64"/>
      <c r="O132" s="52" t="s">
        <v>475</v>
      </c>
      <c r="P132" s="125"/>
    </row>
    <row r="133" spans="1:16" ht="38.25">
      <c r="A133" s="125">
        <v>3</v>
      </c>
      <c r="B133" s="130" t="s">
        <v>955</v>
      </c>
      <c r="C133" s="64">
        <f>SUM(D133:G133)</f>
        <v>0.2</v>
      </c>
      <c r="D133" s="64">
        <v>0.2</v>
      </c>
      <c r="E133" s="64"/>
      <c r="F133" s="64"/>
      <c r="G133" s="64">
        <v>0</v>
      </c>
      <c r="H133" s="132" t="s">
        <v>956</v>
      </c>
      <c r="I133" s="64">
        <f>SUM(J133:N133)</f>
        <v>0.31</v>
      </c>
      <c r="J133" s="64"/>
      <c r="K133" s="64"/>
      <c r="L133" s="64">
        <v>0.31</v>
      </c>
      <c r="M133" s="64"/>
      <c r="N133" s="64"/>
      <c r="O133" s="52" t="s">
        <v>475</v>
      </c>
      <c r="P133" s="125"/>
    </row>
    <row r="134" spans="1:16" ht="12.75">
      <c r="A134" s="128" t="s">
        <v>957</v>
      </c>
      <c r="B134" s="131" t="s">
        <v>825</v>
      </c>
      <c r="C134" s="123">
        <f>SUM(C135:C136)</f>
        <v>1.1300000000000001</v>
      </c>
      <c r="D134" s="123">
        <f aca="true" t="shared" si="30" ref="D134:N134">SUM(D135:D136)</f>
        <v>0</v>
      </c>
      <c r="E134" s="123">
        <f t="shared" si="30"/>
        <v>0</v>
      </c>
      <c r="F134" s="123">
        <f t="shared" si="30"/>
        <v>0</v>
      </c>
      <c r="G134" s="123">
        <f t="shared" si="30"/>
        <v>1.1300000000000001</v>
      </c>
      <c r="H134" s="124"/>
      <c r="I134" s="123">
        <f t="shared" si="30"/>
        <v>56.5</v>
      </c>
      <c r="J134" s="123">
        <f t="shared" si="30"/>
        <v>0</v>
      </c>
      <c r="K134" s="123">
        <f t="shared" si="30"/>
        <v>0</v>
      </c>
      <c r="L134" s="123">
        <f t="shared" si="30"/>
        <v>56.5</v>
      </c>
      <c r="M134" s="123">
        <f t="shared" si="30"/>
        <v>0</v>
      </c>
      <c r="N134" s="123">
        <f t="shared" si="30"/>
        <v>0</v>
      </c>
      <c r="O134" s="48"/>
      <c r="P134" s="128"/>
    </row>
    <row r="135" spans="1:16" ht="38.25">
      <c r="A135" s="125">
        <v>1</v>
      </c>
      <c r="B135" s="130" t="s">
        <v>958</v>
      </c>
      <c r="C135" s="64">
        <f>SUM(D135:G135)</f>
        <v>1.1</v>
      </c>
      <c r="D135" s="64">
        <v>0</v>
      </c>
      <c r="E135" s="64"/>
      <c r="F135" s="64"/>
      <c r="G135" s="64">
        <v>1.1</v>
      </c>
      <c r="H135" s="130" t="s">
        <v>959</v>
      </c>
      <c r="I135" s="64">
        <f>SUM(J135:N135)</f>
        <v>55</v>
      </c>
      <c r="J135" s="64"/>
      <c r="K135" s="64"/>
      <c r="L135" s="64">
        <v>55</v>
      </c>
      <c r="M135" s="64"/>
      <c r="N135" s="64"/>
      <c r="O135" s="52" t="s">
        <v>475</v>
      </c>
      <c r="P135" s="125"/>
    </row>
    <row r="136" spans="1:16" ht="38.25">
      <c r="A136" s="125">
        <v>2</v>
      </c>
      <c r="B136" s="130" t="s">
        <v>960</v>
      </c>
      <c r="C136" s="64">
        <f>SUM(D136:G136)</f>
        <v>0.03</v>
      </c>
      <c r="D136" s="64">
        <v>0</v>
      </c>
      <c r="E136" s="64"/>
      <c r="F136" s="64"/>
      <c r="G136" s="64">
        <v>0.03</v>
      </c>
      <c r="H136" s="132" t="s">
        <v>961</v>
      </c>
      <c r="I136" s="64">
        <f>SUM(J136:N136)</f>
        <v>1.5</v>
      </c>
      <c r="J136" s="64"/>
      <c r="K136" s="64"/>
      <c r="L136" s="64">
        <v>1.5</v>
      </c>
      <c r="M136" s="64"/>
      <c r="N136" s="64"/>
      <c r="O136" s="52" t="s">
        <v>475</v>
      </c>
      <c r="P136" s="125"/>
    </row>
    <row r="137" spans="1:16" ht="12.75">
      <c r="A137" s="128">
        <f>A136+A133+A129+A126+A124+A118+A96+A74+A72+A65+A63+A38+A33+A30+A28+A77</f>
        <v>94</v>
      </c>
      <c r="B137" s="131" t="s">
        <v>962</v>
      </c>
      <c r="C137" s="123">
        <f>SUM(C29,C31,C34,C39,C64,C66,C73,C75,C78,C97,C119,C125,C127,C130,C134,C27)</f>
        <v>474.4599999999999</v>
      </c>
      <c r="D137" s="123">
        <f aca="true" t="shared" si="31" ref="D137:N137">SUM(D29,D31,D34,D39,D64,D66,D73,D75,D78,D97,D119,D125,D127,D130,D134,D27)</f>
        <v>304.96000000000004</v>
      </c>
      <c r="E137" s="123">
        <f t="shared" si="31"/>
        <v>0</v>
      </c>
      <c r="F137" s="123">
        <f t="shared" si="31"/>
        <v>0</v>
      </c>
      <c r="G137" s="123">
        <f t="shared" si="31"/>
        <v>169.49999999999997</v>
      </c>
      <c r="H137" s="124">
        <f t="shared" si="31"/>
        <v>0</v>
      </c>
      <c r="I137" s="123">
        <f t="shared" si="31"/>
        <v>911.5899999999999</v>
      </c>
      <c r="J137" s="123">
        <f t="shared" si="31"/>
        <v>0.5</v>
      </c>
      <c r="K137" s="123">
        <f t="shared" si="31"/>
        <v>104.81</v>
      </c>
      <c r="L137" s="123">
        <f t="shared" si="31"/>
        <v>400.24</v>
      </c>
      <c r="M137" s="123">
        <f t="shared" si="31"/>
        <v>33.43</v>
      </c>
      <c r="N137" s="123">
        <f t="shared" si="31"/>
        <v>372.61</v>
      </c>
      <c r="O137" s="48"/>
      <c r="P137" s="128"/>
    </row>
    <row r="138" spans="1:16" ht="12.75">
      <c r="A138" s="128">
        <f>A137+A25</f>
        <v>101</v>
      </c>
      <c r="B138" s="131" t="s">
        <v>1782</v>
      </c>
      <c r="C138" s="123">
        <f>C137+C25</f>
        <v>477.5361999999999</v>
      </c>
      <c r="D138" s="123">
        <f>D137+D25</f>
        <v>307.00620000000004</v>
      </c>
      <c r="E138" s="123">
        <f>E137+E25</f>
        <v>0</v>
      </c>
      <c r="F138" s="123">
        <f>F137+F25</f>
        <v>0</v>
      </c>
      <c r="G138" s="123">
        <f>G137+G25</f>
        <v>170.52999999999997</v>
      </c>
      <c r="H138" s="124"/>
      <c r="I138" s="123">
        <f aca="true" t="shared" si="32" ref="I138:N138">I137+I25</f>
        <v>917.5899999999999</v>
      </c>
      <c r="J138" s="123">
        <f t="shared" si="32"/>
        <v>0.5</v>
      </c>
      <c r="K138" s="123">
        <f t="shared" si="32"/>
        <v>104.81</v>
      </c>
      <c r="L138" s="123">
        <f t="shared" si="32"/>
        <v>403.68</v>
      </c>
      <c r="M138" s="123">
        <f t="shared" si="32"/>
        <v>35.72</v>
      </c>
      <c r="N138" s="123">
        <f t="shared" si="32"/>
        <v>372.88</v>
      </c>
      <c r="O138" s="48"/>
      <c r="P138" s="128"/>
    </row>
    <row r="140" spans="14:16" ht="12.75">
      <c r="N140" s="529" t="s">
        <v>77</v>
      </c>
      <c r="O140" s="529"/>
      <c r="P140" s="529"/>
    </row>
    <row r="141" spans="14:16" ht="12.75">
      <c r="N141" s="529"/>
      <c r="O141" s="529"/>
      <c r="P141" s="529"/>
    </row>
    <row r="142" spans="14:16" ht="12.75">
      <c r="N142" s="21"/>
      <c r="O142" s="143"/>
      <c r="P142" s="21"/>
    </row>
    <row r="143" spans="14:16" ht="12.75">
      <c r="N143" s="21"/>
      <c r="O143" s="143"/>
      <c r="P143" s="21"/>
    </row>
  </sheetData>
  <sheetProtection/>
  <mergeCells count="22">
    <mergeCell ref="J8:N8"/>
    <mergeCell ref="O8:O9"/>
    <mergeCell ref="P8:P9"/>
    <mergeCell ref="A11:P11"/>
    <mergeCell ref="A26:P26"/>
    <mergeCell ref="N140:P141"/>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26" right="0.2" top="0.68" bottom="0.51" header="0.118110236220472" footer="0.275590551181102"/>
  <pageSetup fitToHeight="100" horizontalDpi="600" verticalDpi="600" orientation="landscape" paperSize="9" r:id="rId2"/>
  <headerFooter>
    <oddFooter>&amp;L&amp;9Phụ lục &amp;A&amp;R&amp;10&amp;P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P92"/>
  <sheetViews>
    <sheetView showZeros="0" zoomScale="85" zoomScaleNormal="85" zoomScaleSheetLayoutView="100" zoomScalePageLayoutView="0" workbookViewId="0" topLeftCell="A1">
      <pane ySplit="9" topLeftCell="A31" activePane="bottomLeft" state="frozen"/>
      <selection pane="topLeft" activeCell="A1" sqref="A1"/>
      <selection pane="bottomLeft" activeCell="A7" sqref="A7:P7"/>
    </sheetView>
  </sheetViews>
  <sheetFormatPr defaultColWidth="6.75390625" defaultRowHeight="15.75"/>
  <cols>
    <col min="1" max="1" width="4.25390625" style="5" customWidth="1"/>
    <col min="2" max="2" width="23.75390625" style="119" customWidth="1"/>
    <col min="3" max="3" width="6.75390625" style="5" customWidth="1"/>
    <col min="4" max="5" width="5.25390625" style="5" customWidth="1"/>
    <col min="6" max="6" width="5.00390625" style="5" customWidth="1"/>
    <col min="7" max="7" width="6.25390625" style="5" customWidth="1"/>
    <col min="8" max="8" width="12.25390625" style="5" customWidth="1"/>
    <col min="9" max="9" width="8.25390625" style="5" customWidth="1"/>
    <col min="10" max="10" width="5.00390625" style="5" customWidth="1"/>
    <col min="11" max="11" width="6.25390625" style="5" customWidth="1"/>
    <col min="12" max="12" width="6.75390625" style="5" customWidth="1"/>
    <col min="13" max="13" width="5.75390625" style="5" customWidth="1"/>
    <col min="14" max="14" width="6.75390625" style="5" customWidth="1"/>
    <col min="15" max="15" width="17.75390625" style="119" customWidth="1"/>
    <col min="16" max="16" width="6.50390625" style="5" customWidth="1"/>
    <col min="17" max="16384" width="6.75390625" style="5" customWidth="1"/>
  </cols>
  <sheetData>
    <row r="1" spans="1:16" s="23" customFormat="1" ht="15.75">
      <c r="A1" s="503" t="s">
        <v>76</v>
      </c>
      <c r="B1" s="503"/>
      <c r="C1" s="503"/>
      <c r="D1" s="503"/>
      <c r="E1" s="503"/>
      <c r="F1" s="504" t="s">
        <v>963</v>
      </c>
      <c r="G1" s="504"/>
      <c r="H1" s="504"/>
      <c r="I1" s="504"/>
      <c r="J1" s="504"/>
      <c r="K1" s="504"/>
      <c r="L1" s="504"/>
      <c r="M1" s="504"/>
      <c r="N1" s="504"/>
      <c r="O1" s="504"/>
      <c r="P1" s="504"/>
    </row>
    <row r="2" spans="1:16" s="23" customFormat="1" ht="15.75">
      <c r="A2" s="504" t="s">
        <v>75</v>
      </c>
      <c r="B2" s="504"/>
      <c r="C2" s="504"/>
      <c r="D2" s="504"/>
      <c r="E2" s="504"/>
      <c r="F2" s="504" t="s">
        <v>24</v>
      </c>
      <c r="G2" s="504"/>
      <c r="H2" s="504"/>
      <c r="I2" s="504"/>
      <c r="J2" s="504"/>
      <c r="K2" s="504"/>
      <c r="L2" s="504"/>
      <c r="M2" s="504"/>
      <c r="N2" s="504"/>
      <c r="O2" s="504"/>
      <c r="P2" s="504"/>
    </row>
    <row r="3" spans="1:16" s="23" customFormat="1" ht="15.75">
      <c r="A3" s="519"/>
      <c r="B3" s="519"/>
      <c r="C3" s="519"/>
      <c r="D3" s="519"/>
      <c r="E3" s="519"/>
      <c r="F3" s="519"/>
      <c r="G3" s="519"/>
      <c r="H3" s="519"/>
      <c r="I3" s="519"/>
      <c r="J3" s="519"/>
      <c r="K3" s="519"/>
      <c r="L3" s="519"/>
      <c r="M3" s="519"/>
      <c r="N3" s="519"/>
      <c r="O3" s="519"/>
      <c r="P3" s="519"/>
    </row>
    <row r="4" spans="1:16" s="23" customFormat="1" ht="15.75">
      <c r="A4" s="506" t="s">
        <v>964</v>
      </c>
      <c r="B4" s="506"/>
      <c r="C4" s="506"/>
      <c r="D4" s="506"/>
      <c r="E4" s="506"/>
      <c r="F4" s="506"/>
      <c r="G4" s="506"/>
      <c r="H4" s="506"/>
      <c r="I4" s="506"/>
      <c r="J4" s="506"/>
      <c r="K4" s="506"/>
      <c r="L4" s="506"/>
      <c r="M4" s="506"/>
      <c r="N4" s="506"/>
      <c r="O4" s="506"/>
      <c r="P4" s="506"/>
    </row>
    <row r="5" spans="1:16" s="23" customFormat="1" ht="15.75">
      <c r="A5" s="506" t="s">
        <v>965</v>
      </c>
      <c r="B5" s="506"/>
      <c r="C5" s="506"/>
      <c r="D5" s="506"/>
      <c r="E5" s="506"/>
      <c r="F5" s="506"/>
      <c r="G5" s="506"/>
      <c r="H5" s="506"/>
      <c r="I5" s="506"/>
      <c r="J5" s="506"/>
      <c r="K5" s="506"/>
      <c r="L5" s="506"/>
      <c r="M5" s="506"/>
      <c r="N5" s="506"/>
      <c r="O5" s="506"/>
      <c r="P5" s="506"/>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5.75">
      <c r="A7" s="530"/>
      <c r="B7" s="530"/>
      <c r="C7" s="530"/>
      <c r="D7" s="530"/>
      <c r="E7" s="530"/>
      <c r="F7" s="530"/>
      <c r="G7" s="530"/>
      <c r="H7" s="530"/>
      <c r="I7" s="530"/>
      <c r="J7" s="530"/>
      <c r="K7" s="530"/>
      <c r="L7" s="530"/>
      <c r="M7" s="530"/>
      <c r="N7" s="530"/>
      <c r="O7" s="530"/>
      <c r="P7" s="530"/>
    </row>
    <row r="8" spans="1:16" s="21" customFormat="1" ht="12.75">
      <c r="A8" s="531" t="s">
        <v>20</v>
      </c>
      <c r="B8" s="533" t="s">
        <v>83</v>
      </c>
      <c r="C8" s="533" t="s">
        <v>84</v>
      </c>
      <c r="D8" s="535" t="s">
        <v>85</v>
      </c>
      <c r="E8" s="536"/>
      <c r="F8" s="536"/>
      <c r="G8" s="537"/>
      <c r="H8" s="533" t="s">
        <v>86</v>
      </c>
      <c r="I8" s="533" t="s">
        <v>16</v>
      </c>
      <c r="J8" s="535" t="s">
        <v>15</v>
      </c>
      <c r="K8" s="536"/>
      <c r="L8" s="536"/>
      <c r="M8" s="536"/>
      <c r="N8" s="537"/>
      <c r="O8" s="533" t="s">
        <v>87</v>
      </c>
      <c r="P8" s="533" t="s">
        <v>14</v>
      </c>
    </row>
    <row r="9" spans="1:16" s="21" customFormat="1" ht="94.5" customHeight="1">
      <c r="A9" s="532"/>
      <c r="B9" s="534"/>
      <c r="C9" s="534"/>
      <c r="D9" s="46" t="s">
        <v>13</v>
      </c>
      <c r="E9" s="46" t="s">
        <v>12</v>
      </c>
      <c r="F9" s="46" t="s">
        <v>88</v>
      </c>
      <c r="G9" s="46" t="s">
        <v>22</v>
      </c>
      <c r="H9" s="534"/>
      <c r="I9" s="534"/>
      <c r="J9" s="46" t="s">
        <v>10</v>
      </c>
      <c r="K9" s="46" t="s">
        <v>9</v>
      </c>
      <c r="L9" s="46" t="s">
        <v>89</v>
      </c>
      <c r="M9" s="46" t="s">
        <v>90</v>
      </c>
      <c r="N9" s="46" t="s">
        <v>6</v>
      </c>
      <c r="O9" s="534"/>
      <c r="P9" s="534"/>
    </row>
    <row r="10" spans="1:16" s="19" customFormat="1" ht="33.75">
      <c r="A10" s="9">
        <v>-1</v>
      </c>
      <c r="B10" s="9">
        <v>-2</v>
      </c>
      <c r="C10" s="9" t="s">
        <v>256</v>
      </c>
      <c r="D10" s="9">
        <v>-4</v>
      </c>
      <c r="E10" s="9">
        <v>-5</v>
      </c>
      <c r="F10" s="9">
        <v>-6</v>
      </c>
      <c r="G10" s="9">
        <v>-7</v>
      </c>
      <c r="H10" s="9">
        <v>-8</v>
      </c>
      <c r="I10" s="9" t="s">
        <v>257</v>
      </c>
      <c r="J10" s="9">
        <v>-10</v>
      </c>
      <c r="K10" s="9">
        <v>-11</v>
      </c>
      <c r="L10" s="9">
        <v>-12</v>
      </c>
      <c r="M10" s="9">
        <v>-13</v>
      </c>
      <c r="N10" s="9">
        <v>-14</v>
      </c>
      <c r="O10" s="9">
        <v>-15</v>
      </c>
      <c r="P10" s="9">
        <v>-16</v>
      </c>
    </row>
    <row r="11" spans="1:16" ht="12.75" customHeight="1">
      <c r="A11" s="538" t="s">
        <v>258</v>
      </c>
      <c r="B11" s="539"/>
      <c r="C11" s="539"/>
      <c r="D11" s="539"/>
      <c r="E11" s="539"/>
      <c r="F11" s="539"/>
      <c r="G11" s="539"/>
      <c r="H11" s="539"/>
      <c r="I11" s="539"/>
      <c r="J11" s="539"/>
      <c r="K11" s="539"/>
      <c r="L11" s="539"/>
      <c r="M11" s="539"/>
      <c r="N11" s="539"/>
      <c r="O11" s="539"/>
      <c r="P11" s="540"/>
    </row>
    <row r="12" spans="1:16" ht="12.75">
      <c r="A12" s="145" t="s">
        <v>94</v>
      </c>
      <c r="B12" s="48" t="s">
        <v>966</v>
      </c>
      <c r="C12" s="146">
        <f>C13+C15+C20+C23</f>
        <v>36.080000000000005</v>
      </c>
      <c r="D12" s="146">
        <f aca="true" t="shared" si="0" ref="D12:N12">D13+D15+D20+D23</f>
        <v>8.989999999999998</v>
      </c>
      <c r="E12" s="146">
        <f t="shared" si="0"/>
        <v>0</v>
      </c>
      <c r="F12" s="146">
        <f t="shared" si="0"/>
        <v>0</v>
      </c>
      <c r="G12" s="146">
        <f t="shared" si="0"/>
        <v>27.09</v>
      </c>
      <c r="H12" s="146"/>
      <c r="I12" s="146">
        <f t="shared" si="0"/>
        <v>62.1</v>
      </c>
      <c r="J12" s="146">
        <f t="shared" si="0"/>
        <v>0</v>
      </c>
      <c r="K12" s="146">
        <f t="shared" si="0"/>
        <v>42</v>
      </c>
      <c r="L12" s="146">
        <f t="shared" si="0"/>
        <v>15</v>
      </c>
      <c r="M12" s="146">
        <f t="shared" si="0"/>
        <v>5</v>
      </c>
      <c r="N12" s="146">
        <f t="shared" si="0"/>
        <v>0.1</v>
      </c>
      <c r="O12" s="147"/>
      <c r="P12" s="73"/>
    </row>
    <row r="13" spans="1:16" ht="12.75">
      <c r="A13" s="128" t="s">
        <v>967</v>
      </c>
      <c r="B13" s="48" t="s">
        <v>970</v>
      </c>
      <c r="C13" s="123">
        <f>C14</f>
        <v>0.24</v>
      </c>
      <c r="D13" s="123">
        <f aca="true" t="shared" si="1" ref="D13:M13">D14</f>
        <v>0</v>
      </c>
      <c r="E13" s="123">
        <f t="shared" si="1"/>
        <v>0</v>
      </c>
      <c r="F13" s="123">
        <f t="shared" si="1"/>
        <v>0</v>
      </c>
      <c r="G13" s="123">
        <f t="shared" si="1"/>
        <v>0.24</v>
      </c>
      <c r="H13" s="283"/>
      <c r="I13" s="123">
        <f t="shared" si="1"/>
        <v>4.5</v>
      </c>
      <c r="J13" s="123">
        <f t="shared" si="1"/>
        <v>0</v>
      </c>
      <c r="K13" s="123">
        <f t="shared" si="1"/>
        <v>0</v>
      </c>
      <c r="L13" s="123">
        <f t="shared" si="1"/>
        <v>4.5</v>
      </c>
      <c r="M13" s="123">
        <f t="shared" si="1"/>
        <v>0</v>
      </c>
      <c r="N13" s="123"/>
      <c r="O13" s="47"/>
      <c r="P13" s="56"/>
    </row>
    <row r="14" spans="1:16" ht="56.25" customHeight="1">
      <c r="A14" s="125">
        <v>1</v>
      </c>
      <c r="B14" s="52" t="s">
        <v>971</v>
      </c>
      <c r="C14" s="64">
        <v>0.24</v>
      </c>
      <c r="D14" s="64"/>
      <c r="E14" s="64"/>
      <c r="F14" s="64"/>
      <c r="G14" s="64">
        <v>0.24</v>
      </c>
      <c r="H14" s="148" t="s">
        <v>972</v>
      </c>
      <c r="I14" s="64">
        <v>4.5</v>
      </c>
      <c r="J14" s="64"/>
      <c r="K14" s="64"/>
      <c r="L14" s="64">
        <v>4.5</v>
      </c>
      <c r="M14" s="64"/>
      <c r="N14" s="64"/>
      <c r="O14" s="69" t="s">
        <v>973</v>
      </c>
      <c r="P14" s="73"/>
    </row>
    <row r="15" spans="1:16" ht="12.75">
      <c r="A15" s="128" t="s">
        <v>969</v>
      </c>
      <c r="B15" s="48" t="s">
        <v>114</v>
      </c>
      <c r="C15" s="123">
        <f>SUM(C16:C19)</f>
        <v>18.82</v>
      </c>
      <c r="D15" s="123">
        <f>SUM(D16:D19)</f>
        <v>8.989999999999998</v>
      </c>
      <c r="E15" s="123">
        <f>SUM(E16:E19)</f>
        <v>0</v>
      </c>
      <c r="F15" s="123">
        <f>SUM(F16:F19)</f>
        <v>0</v>
      </c>
      <c r="G15" s="123">
        <f>SUM(G16:G19)</f>
        <v>9.830000000000002</v>
      </c>
      <c r="H15" s="283"/>
      <c r="I15" s="123">
        <f aca="true" t="shared" si="2" ref="I15:N15">SUM(I16:I19)</f>
        <v>49.5</v>
      </c>
      <c r="J15" s="123">
        <f t="shared" si="2"/>
        <v>0</v>
      </c>
      <c r="K15" s="123">
        <f t="shared" si="2"/>
        <v>41</v>
      </c>
      <c r="L15" s="123">
        <f t="shared" si="2"/>
        <v>8.5</v>
      </c>
      <c r="M15" s="123">
        <f t="shared" si="2"/>
        <v>0</v>
      </c>
      <c r="N15" s="123">
        <f t="shared" si="2"/>
        <v>0</v>
      </c>
      <c r="O15" s="56"/>
      <c r="P15" s="56"/>
    </row>
    <row r="16" spans="1:16" ht="149.25" customHeight="1">
      <c r="A16" s="125">
        <v>1</v>
      </c>
      <c r="B16" s="52" t="s">
        <v>976</v>
      </c>
      <c r="C16" s="64">
        <v>13.4</v>
      </c>
      <c r="D16" s="64">
        <v>8.79</v>
      </c>
      <c r="E16" s="64"/>
      <c r="F16" s="64"/>
      <c r="G16" s="64">
        <v>4.61</v>
      </c>
      <c r="H16" s="73" t="s">
        <v>977</v>
      </c>
      <c r="I16" s="64">
        <v>30</v>
      </c>
      <c r="J16" s="64"/>
      <c r="K16" s="64">
        <v>30</v>
      </c>
      <c r="L16" s="64"/>
      <c r="M16" s="64"/>
      <c r="N16" s="64"/>
      <c r="O16" s="69" t="s">
        <v>978</v>
      </c>
      <c r="P16" s="73"/>
    </row>
    <row r="17" spans="1:16" ht="114.75">
      <c r="A17" s="125">
        <v>2</v>
      </c>
      <c r="B17" s="52" t="s">
        <v>979</v>
      </c>
      <c r="C17" s="64">
        <f>D17+G17</f>
        <v>2.02</v>
      </c>
      <c r="D17" s="64">
        <f>0.1+0.1</f>
        <v>0.2</v>
      </c>
      <c r="E17" s="64"/>
      <c r="F17" s="64"/>
      <c r="G17" s="64">
        <f>0.12+0.8+0.9</f>
        <v>1.82</v>
      </c>
      <c r="H17" s="149" t="s">
        <v>980</v>
      </c>
      <c r="I17" s="64">
        <v>11</v>
      </c>
      <c r="J17" s="64"/>
      <c r="K17" s="64">
        <v>11</v>
      </c>
      <c r="L17" s="64"/>
      <c r="M17" s="64"/>
      <c r="N17" s="64"/>
      <c r="O17" s="73" t="s">
        <v>981</v>
      </c>
      <c r="P17" s="73"/>
    </row>
    <row r="18" spans="1:16" ht="55.5" customHeight="1">
      <c r="A18" s="125">
        <v>3</v>
      </c>
      <c r="B18" s="52" t="s">
        <v>983</v>
      </c>
      <c r="C18" s="64">
        <f>2000*2/10000</f>
        <v>0.4</v>
      </c>
      <c r="D18" s="64"/>
      <c r="E18" s="64"/>
      <c r="F18" s="64"/>
      <c r="G18" s="64">
        <v>0.4</v>
      </c>
      <c r="H18" s="150" t="s">
        <v>968</v>
      </c>
      <c r="I18" s="64">
        <v>2.5</v>
      </c>
      <c r="J18" s="64"/>
      <c r="K18" s="64"/>
      <c r="L18" s="64">
        <v>2.5</v>
      </c>
      <c r="M18" s="64"/>
      <c r="N18" s="64"/>
      <c r="O18" s="73" t="s">
        <v>1769</v>
      </c>
      <c r="P18" s="73"/>
    </row>
    <row r="19" spans="1:16" ht="96" customHeight="1">
      <c r="A19" s="125">
        <v>4</v>
      </c>
      <c r="B19" s="151" t="s">
        <v>984</v>
      </c>
      <c r="C19" s="152">
        <f>25*1200/10000</f>
        <v>3</v>
      </c>
      <c r="D19" s="153"/>
      <c r="E19" s="153"/>
      <c r="F19" s="153"/>
      <c r="G19" s="153">
        <f>C19</f>
        <v>3</v>
      </c>
      <c r="H19" s="149" t="s">
        <v>968</v>
      </c>
      <c r="I19" s="64">
        <v>6</v>
      </c>
      <c r="J19" s="64"/>
      <c r="K19" s="64"/>
      <c r="L19" s="64">
        <v>6</v>
      </c>
      <c r="M19" s="64"/>
      <c r="N19" s="64"/>
      <c r="O19" s="177" t="s">
        <v>985</v>
      </c>
      <c r="P19" s="151"/>
    </row>
    <row r="20" spans="1:16" ht="12.75">
      <c r="A20" s="128" t="s">
        <v>974</v>
      </c>
      <c r="B20" s="48" t="s">
        <v>121</v>
      </c>
      <c r="C20" s="123">
        <f>SUM(C21:C22)</f>
        <v>17</v>
      </c>
      <c r="D20" s="123">
        <f aca="true" t="shared" si="3" ref="D20:N20">SUM(D21:D22)</f>
        <v>0</v>
      </c>
      <c r="E20" s="123">
        <f t="shared" si="3"/>
        <v>0</v>
      </c>
      <c r="F20" s="123">
        <f t="shared" si="3"/>
        <v>0</v>
      </c>
      <c r="G20" s="123">
        <f t="shared" si="3"/>
        <v>17</v>
      </c>
      <c r="H20" s="123"/>
      <c r="I20" s="123">
        <f t="shared" si="3"/>
        <v>8</v>
      </c>
      <c r="J20" s="123">
        <f t="shared" si="3"/>
        <v>0</v>
      </c>
      <c r="K20" s="123">
        <f t="shared" si="3"/>
        <v>1</v>
      </c>
      <c r="L20" s="123">
        <f t="shared" si="3"/>
        <v>2</v>
      </c>
      <c r="M20" s="123">
        <f t="shared" si="3"/>
        <v>5</v>
      </c>
      <c r="N20" s="123">
        <f t="shared" si="3"/>
        <v>0</v>
      </c>
      <c r="O20" s="56"/>
      <c r="P20" s="56"/>
    </row>
    <row r="21" spans="1:16" ht="75" customHeight="1">
      <c r="A21" s="125">
        <v>1</v>
      </c>
      <c r="B21" s="52" t="s">
        <v>987</v>
      </c>
      <c r="C21" s="64">
        <v>1</v>
      </c>
      <c r="D21" s="64"/>
      <c r="E21" s="64"/>
      <c r="F21" s="64"/>
      <c r="G21" s="64">
        <v>1</v>
      </c>
      <c r="H21" s="150" t="s">
        <v>968</v>
      </c>
      <c r="I21" s="64">
        <v>3</v>
      </c>
      <c r="J21" s="64"/>
      <c r="K21" s="64">
        <v>1</v>
      </c>
      <c r="L21" s="64">
        <v>2</v>
      </c>
      <c r="M21" s="64"/>
      <c r="N21" s="64"/>
      <c r="O21" s="69" t="s">
        <v>988</v>
      </c>
      <c r="P21" s="73"/>
    </row>
    <row r="22" spans="1:16" ht="69" customHeight="1">
      <c r="A22" s="125">
        <v>2</v>
      </c>
      <c r="B22" s="52" t="s">
        <v>1767</v>
      </c>
      <c r="C22" s="64">
        <f>SUM(D22:G22)</f>
        <v>16</v>
      </c>
      <c r="D22" s="64"/>
      <c r="E22" s="64"/>
      <c r="F22" s="64"/>
      <c r="G22" s="64">
        <v>16</v>
      </c>
      <c r="H22" s="150" t="s">
        <v>975</v>
      </c>
      <c r="I22" s="64">
        <f>SUM(J22:N22)</f>
        <v>5</v>
      </c>
      <c r="J22" s="64"/>
      <c r="K22" s="64"/>
      <c r="L22" s="64"/>
      <c r="M22" s="64">
        <v>5</v>
      </c>
      <c r="N22" s="64"/>
      <c r="O22" s="69" t="s">
        <v>1768</v>
      </c>
      <c r="P22" s="73"/>
    </row>
    <row r="23" spans="1:16" ht="12.75">
      <c r="A23" s="128" t="s">
        <v>986</v>
      </c>
      <c r="B23" s="48" t="s">
        <v>190</v>
      </c>
      <c r="C23" s="123">
        <f>C24</f>
        <v>0.02</v>
      </c>
      <c r="D23" s="123">
        <f aca="true" t="shared" si="4" ref="D23:N23">D24</f>
        <v>0</v>
      </c>
      <c r="E23" s="123">
        <f t="shared" si="4"/>
        <v>0</v>
      </c>
      <c r="F23" s="123">
        <f t="shared" si="4"/>
        <v>0</v>
      </c>
      <c r="G23" s="123">
        <f t="shared" si="4"/>
        <v>0.02</v>
      </c>
      <c r="H23" s="283"/>
      <c r="I23" s="123">
        <f t="shared" si="4"/>
        <v>0.1</v>
      </c>
      <c r="J23" s="123">
        <f t="shared" si="4"/>
        <v>0</v>
      </c>
      <c r="K23" s="123">
        <f t="shared" si="4"/>
        <v>0</v>
      </c>
      <c r="L23" s="123">
        <f t="shared" si="4"/>
        <v>0</v>
      </c>
      <c r="M23" s="123">
        <f t="shared" si="4"/>
        <v>0</v>
      </c>
      <c r="N23" s="123">
        <f t="shared" si="4"/>
        <v>0.1</v>
      </c>
      <c r="O23" s="47"/>
      <c r="P23" s="73"/>
    </row>
    <row r="24" spans="1:16" ht="63.75">
      <c r="A24" s="125">
        <v>1</v>
      </c>
      <c r="B24" s="154" t="s">
        <v>989</v>
      </c>
      <c r="C24" s="285">
        <v>0.02</v>
      </c>
      <c r="D24" s="285"/>
      <c r="E24" s="285"/>
      <c r="F24" s="285"/>
      <c r="G24" s="285">
        <v>0.02</v>
      </c>
      <c r="H24" s="155" t="s">
        <v>990</v>
      </c>
      <c r="I24" s="285">
        <v>0.1</v>
      </c>
      <c r="J24" s="64"/>
      <c r="K24" s="64"/>
      <c r="L24" s="64"/>
      <c r="M24" s="64"/>
      <c r="N24" s="285">
        <v>0.1</v>
      </c>
      <c r="O24" s="156" t="s">
        <v>991</v>
      </c>
      <c r="P24" s="73"/>
    </row>
    <row r="25" spans="1:16" ht="12.75">
      <c r="A25" s="128" t="s">
        <v>113</v>
      </c>
      <c r="B25" s="48" t="s">
        <v>992</v>
      </c>
      <c r="C25" s="123">
        <f>C26</f>
        <v>1.22</v>
      </c>
      <c r="D25" s="123">
        <f aca="true" t="shared" si="5" ref="D25:N25">D26</f>
        <v>1.22</v>
      </c>
      <c r="E25" s="123">
        <f t="shared" si="5"/>
        <v>0</v>
      </c>
      <c r="F25" s="123">
        <f t="shared" si="5"/>
        <v>0</v>
      </c>
      <c r="G25" s="123">
        <f t="shared" si="5"/>
        <v>0</v>
      </c>
      <c r="H25" s="123"/>
      <c r="I25" s="123">
        <f t="shared" si="5"/>
        <v>2.2</v>
      </c>
      <c r="J25" s="123">
        <f t="shared" si="5"/>
        <v>0</v>
      </c>
      <c r="K25" s="123">
        <f t="shared" si="5"/>
        <v>0</v>
      </c>
      <c r="L25" s="123">
        <f t="shared" si="5"/>
        <v>2.2</v>
      </c>
      <c r="M25" s="123">
        <f t="shared" si="5"/>
        <v>0</v>
      </c>
      <c r="N25" s="123">
        <f t="shared" si="5"/>
        <v>0</v>
      </c>
      <c r="O25" s="56"/>
      <c r="P25" s="56"/>
    </row>
    <row r="26" spans="1:16" ht="66" customHeight="1">
      <c r="A26" s="125">
        <v>1</v>
      </c>
      <c r="B26" s="52" t="s">
        <v>993</v>
      </c>
      <c r="C26" s="64">
        <v>1.22</v>
      </c>
      <c r="D26" s="64">
        <v>1.22</v>
      </c>
      <c r="E26" s="64"/>
      <c r="F26" s="64"/>
      <c r="G26" s="64"/>
      <c r="H26" s="73" t="s">
        <v>975</v>
      </c>
      <c r="I26" s="64">
        <v>2.2</v>
      </c>
      <c r="J26" s="64"/>
      <c r="K26" s="64"/>
      <c r="L26" s="64">
        <v>2.2</v>
      </c>
      <c r="M26" s="64"/>
      <c r="N26" s="64"/>
      <c r="O26" s="69" t="s">
        <v>1770</v>
      </c>
      <c r="P26" s="73"/>
    </row>
    <row r="27" spans="1:16" ht="12.75">
      <c r="A27" s="128" t="s">
        <v>120</v>
      </c>
      <c r="B27" s="48" t="s">
        <v>939</v>
      </c>
      <c r="C27" s="123">
        <f>C28</f>
        <v>0.34</v>
      </c>
      <c r="D27" s="123">
        <f aca="true" t="shared" si="6" ref="D27:N27">D28</f>
        <v>0.34</v>
      </c>
      <c r="E27" s="123">
        <f t="shared" si="6"/>
        <v>0</v>
      </c>
      <c r="F27" s="123">
        <f t="shared" si="6"/>
        <v>0</v>
      </c>
      <c r="G27" s="123">
        <f t="shared" si="6"/>
        <v>0</v>
      </c>
      <c r="H27" s="123"/>
      <c r="I27" s="123">
        <f t="shared" si="6"/>
        <v>7</v>
      </c>
      <c r="J27" s="123">
        <f t="shared" si="6"/>
        <v>0</v>
      </c>
      <c r="K27" s="123">
        <f t="shared" si="6"/>
        <v>0</v>
      </c>
      <c r="L27" s="123">
        <f t="shared" si="6"/>
        <v>7</v>
      </c>
      <c r="M27" s="123">
        <f t="shared" si="6"/>
        <v>0</v>
      </c>
      <c r="N27" s="123">
        <f t="shared" si="6"/>
        <v>0</v>
      </c>
      <c r="O27" s="47"/>
      <c r="P27" s="56"/>
    </row>
    <row r="28" spans="1:16" ht="119.25" customHeight="1">
      <c r="A28" s="125">
        <v>1</v>
      </c>
      <c r="B28" s="52" t="s">
        <v>994</v>
      </c>
      <c r="C28" s="64">
        <v>0.34</v>
      </c>
      <c r="D28" s="64">
        <v>0.34</v>
      </c>
      <c r="E28" s="64"/>
      <c r="F28" s="64"/>
      <c r="G28" s="64"/>
      <c r="H28" s="148" t="s">
        <v>995</v>
      </c>
      <c r="I28" s="64">
        <v>7</v>
      </c>
      <c r="J28" s="64"/>
      <c r="K28" s="64"/>
      <c r="L28" s="64">
        <v>7</v>
      </c>
      <c r="M28" s="64"/>
      <c r="N28" s="64"/>
      <c r="O28" s="73" t="s">
        <v>996</v>
      </c>
      <c r="P28" s="73"/>
    </row>
    <row r="29" spans="1:16" ht="12.75">
      <c r="A29" s="128" t="s">
        <v>125</v>
      </c>
      <c r="B29" s="48" t="s">
        <v>997</v>
      </c>
      <c r="C29" s="123">
        <f>C30</f>
        <v>3</v>
      </c>
      <c r="D29" s="123">
        <f aca="true" t="shared" si="7" ref="D29:N29">D30</f>
        <v>3</v>
      </c>
      <c r="E29" s="123">
        <f t="shared" si="7"/>
        <v>0</v>
      </c>
      <c r="F29" s="123">
        <f t="shared" si="7"/>
        <v>0</v>
      </c>
      <c r="G29" s="123">
        <f t="shared" si="7"/>
        <v>0</v>
      </c>
      <c r="H29" s="123"/>
      <c r="I29" s="123">
        <f t="shared" si="7"/>
        <v>6.1</v>
      </c>
      <c r="J29" s="123">
        <f t="shared" si="7"/>
        <v>0</v>
      </c>
      <c r="K29" s="123">
        <f t="shared" si="7"/>
        <v>3</v>
      </c>
      <c r="L29" s="123">
        <f t="shared" si="7"/>
        <v>3.1</v>
      </c>
      <c r="M29" s="123">
        <f t="shared" si="7"/>
        <v>0</v>
      </c>
      <c r="N29" s="123">
        <f t="shared" si="7"/>
        <v>0</v>
      </c>
      <c r="O29" s="47"/>
      <c r="P29" s="56"/>
    </row>
    <row r="30" spans="1:16" ht="51">
      <c r="A30" s="125">
        <v>1</v>
      </c>
      <c r="B30" s="52" t="s">
        <v>998</v>
      </c>
      <c r="C30" s="191">
        <v>3</v>
      </c>
      <c r="D30" s="191">
        <v>3</v>
      </c>
      <c r="E30" s="191"/>
      <c r="F30" s="191"/>
      <c r="G30" s="191"/>
      <c r="H30" s="302" t="s">
        <v>999</v>
      </c>
      <c r="I30" s="191">
        <v>6.1</v>
      </c>
      <c r="J30" s="191"/>
      <c r="K30" s="191">
        <v>3</v>
      </c>
      <c r="L30" s="191">
        <v>3.1</v>
      </c>
      <c r="M30" s="191"/>
      <c r="N30" s="191"/>
      <c r="O30" s="73" t="s">
        <v>1771</v>
      </c>
      <c r="P30" s="73"/>
    </row>
    <row r="31" spans="1:16" ht="12.75">
      <c r="A31" s="128" t="s">
        <v>130</v>
      </c>
      <c r="B31" s="48" t="s">
        <v>1844</v>
      </c>
      <c r="C31" s="123">
        <f>SUM(C32:C33)</f>
        <v>8.82</v>
      </c>
      <c r="D31" s="123">
        <f aca="true" t="shared" si="8" ref="D31:N31">SUM(D32:D33)</f>
        <v>0</v>
      </c>
      <c r="E31" s="123">
        <f t="shared" si="8"/>
        <v>5</v>
      </c>
      <c r="F31" s="123">
        <f t="shared" si="8"/>
        <v>0</v>
      </c>
      <c r="G31" s="123">
        <f t="shared" si="8"/>
        <v>3.8200000000000003</v>
      </c>
      <c r="H31" s="123"/>
      <c r="I31" s="123">
        <f t="shared" si="8"/>
        <v>1</v>
      </c>
      <c r="J31" s="123">
        <f t="shared" si="8"/>
        <v>0</v>
      </c>
      <c r="K31" s="123">
        <f t="shared" si="8"/>
        <v>1</v>
      </c>
      <c r="L31" s="123">
        <f t="shared" si="8"/>
        <v>0</v>
      </c>
      <c r="M31" s="123">
        <f t="shared" si="8"/>
        <v>0</v>
      </c>
      <c r="N31" s="123">
        <f t="shared" si="8"/>
        <v>0</v>
      </c>
      <c r="O31" s="47"/>
      <c r="P31" s="56"/>
    </row>
    <row r="32" spans="1:16" ht="61.5" customHeight="1">
      <c r="A32" s="125">
        <v>1</v>
      </c>
      <c r="B32" s="52" t="s">
        <v>1845</v>
      </c>
      <c r="C32" s="191">
        <f>SUM(D32:G32)</f>
        <v>4.3</v>
      </c>
      <c r="D32" s="191"/>
      <c r="E32" s="191">
        <v>2.5</v>
      </c>
      <c r="F32" s="191"/>
      <c r="G32" s="191">
        <v>1.8</v>
      </c>
      <c r="H32" s="302" t="s">
        <v>982</v>
      </c>
      <c r="I32" s="191">
        <f>SUM(J32:N32)</f>
        <v>0.5</v>
      </c>
      <c r="J32" s="191"/>
      <c r="K32" s="191">
        <v>0.5</v>
      </c>
      <c r="L32" s="191"/>
      <c r="M32" s="191"/>
      <c r="N32" s="191"/>
      <c r="O32" s="73" t="s">
        <v>1850</v>
      </c>
      <c r="P32" s="73"/>
    </row>
    <row r="33" spans="1:16" ht="57.75" customHeight="1">
      <c r="A33" s="125">
        <v>2</v>
      </c>
      <c r="B33" s="52" t="s">
        <v>1846</v>
      </c>
      <c r="C33" s="191">
        <f>SUM(D33:G33)</f>
        <v>4.52</v>
      </c>
      <c r="D33" s="191"/>
      <c r="E33" s="191">
        <v>2.5</v>
      </c>
      <c r="F33" s="191"/>
      <c r="G33" s="191">
        <v>2.02</v>
      </c>
      <c r="H33" s="302" t="s">
        <v>1849</v>
      </c>
      <c r="I33" s="191">
        <f>SUM(J33:N33)</f>
        <v>0.5</v>
      </c>
      <c r="J33" s="191"/>
      <c r="K33" s="191">
        <v>0.5</v>
      </c>
      <c r="L33" s="191"/>
      <c r="M33" s="191"/>
      <c r="N33" s="191"/>
      <c r="O33" s="73" t="s">
        <v>1850</v>
      </c>
      <c r="P33" s="73"/>
    </row>
    <row r="34" spans="1:16" ht="12.75">
      <c r="A34" s="75">
        <f>A30+A28+A26+A24+A22+A19+A14+A33</f>
        <v>13</v>
      </c>
      <c r="B34" s="122" t="s">
        <v>1847</v>
      </c>
      <c r="C34" s="158">
        <f>C12+C25+C27+C29+C31</f>
        <v>49.46000000000001</v>
      </c>
      <c r="D34" s="158">
        <f aca="true" t="shared" si="9" ref="D34:N34">D12+D25+D27+D29+D31</f>
        <v>13.549999999999999</v>
      </c>
      <c r="E34" s="158">
        <f t="shared" si="9"/>
        <v>5</v>
      </c>
      <c r="F34" s="158">
        <f t="shared" si="9"/>
        <v>0</v>
      </c>
      <c r="G34" s="158">
        <f t="shared" si="9"/>
        <v>30.91</v>
      </c>
      <c r="H34" s="158"/>
      <c r="I34" s="158">
        <f>I12+I25+I27+I29+I31</f>
        <v>78.39999999999999</v>
      </c>
      <c r="J34" s="158">
        <f t="shared" si="9"/>
        <v>0</v>
      </c>
      <c r="K34" s="158">
        <f t="shared" si="9"/>
        <v>46</v>
      </c>
      <c r="L34" s="158">
        <f t="shared" si="9"/>
        <v>27.3</v>
      </c>
      <c r="M34" s="158">
        <f t="shared" si="9"/>
        <v>5</v>
      </c>
      <c r="N34" s="158">
        <f t="shared" si="9"/>
        <v>0.1</v>
      </c>
      <c r="O34" s="73"/>
      <c r="P34" s="51"/>
    </row>
    <row r="35" spans="1:16" ht="30" customHeight="1">
      <c r="A35" s="541" t="s">
        <v>1000</v>
      </c>
      <c r="B35" s="542"/>
      <c r="C35" s="542"/>
      <c r="D35" s="542"/>
      <c r="E35" s="542"/>
      <c r="F35" s="542"/>
      <c r="G35" s="542"/>
      <c r="H35" s="542"/>
      <c r="I35" s="542"/>
      <c r="J35" s="542"/>
      <c r="K35" s="542"/>
      <c r="L35" s="542"/>
      <c r="M35" s="542"/>
      <c r="N35" s="542"/>
      <c r="O35" s="542"/>
      <c r="P35" s="543"/>
    </row>
    <row r="36" spans="1:16" ht="12.75">
      <c r="A36" s="286" t="s">
        <v>94</v>
      </c>
      <c r="B36" s="159" t="s">
        <v>136</v>
      </c>
      <c r="C36" s="160">
        <f>SUM(C37:C40)</f>
        <v>108.31</v>
      </c>
      <c r="D36" s="160">
        <f aca="true" t="shared" si="10" ref="D36:N36">SUM(D37:D40)</f>
        <v>12.31</v>
      </c>
      <c r="E36" s="160">
        <f t="shared" si="10"/>
        <v>1</v>
      </c>
      <c r="F36" s="160">
        <f t="shared" si="10"/>
        <v>0</v>
      </c>
      <c r="G36" s="160">
        <f t="shared" si="10"/>
        <v>95</v>
      </c>
      <c r="H36" s="161"/>
      <c r="I36" s="160">
        <f t="shared" si="10"/>
        <v>103.31</v>
      </c>
      <c r="J36" s="160">
        <f t="shared" si="10"/>
        <v>0</v>
      </c>
      <c r="K36" s="160">
        <f t="shared" si="10"/>
        <v>0</v>
      </c>
      <c r="L36" s="160">
        <f t="shared" si="10"/>
        <v>70</v>
      </c>
      <c r="M36" s="160">
        <f t="shared" si="10"/>
        <v>0</v>
      </c>
      <c r="N36" s="160">
        <f t="shared" si="10"/>
        <v>33.31</v>
      </c>
      <c r="O36" s="72"/>
      <c r="P36" s="159"/>
    </row>
    <row r="37" spans="1:16" ht="41.25" customHeight="1">
      <c r="A37" s="284">
        <v>1</v>
      </c>
      <c r="B37" s="151" t="s">
        <v>1001</v>
      </c>
      <c r="C37" s="162">
        <v>45</v>
      </c>
      <c r="D37" s="162"/>
      <c r="E37" s="163"/>
      <c r="F37" s="162"/>
      <c r="G37" s="162">
        <v>45</v>
      </c>
      <c r="H37" s="164" t="s">
        <v>968</v>
      </c>
      <c r="I37" s="165">
        <v>7.31</v>
      </c>
      <c r="J37" s="165"/>
      <c r="K37" s="165"/>
      <c r="L37" s="165"/>
      <c r="M37" s="165"/>
      <c r="N37" s="165">
        <v>7.31</v>
      </c>
      <c r="O37" s="52" t="s">
        <v>143</v>
      </c>
      <c r="P37" s="151"/>
    </row>
    <row r="38" spans="1:16" ht="29.25" customHeight="1">
      <c r="A38" s="284">
        <v>2</v>
      </c>
      <c r="B38" s="166" t="s">
        <v>1002</v>
      </c>
      <c r="C38" s="167">
        <v>50</v>
      </c>
      <c r="D38" s="167"/>
      <c r="E38" s="167">
        <v>1</v>
      </c>
      <c r="F38" s="167"/>
      <c r="G38" s="167">
        <v>49</v>
      </c>
      <c r="H38" s="164" t="s">
        <v>968</v>
      </c>
      <c r="I38" s="165">
        <v>70</v>
      </c>
      <c r="J38" s="165"/>
      <c r="K38" s="165"/>
      <c r="L38" s="165">
        <v>70</v>
      </c>
      <c r="M38" s="165"/>
      <c r="N38" s="165"/>
      <c r="O38" s="52" t="s">
        <v>150</v>
      </c>
      <c r="P38" s="151"/>
    </row>
    <row r="39" spans="1:16" ht="38.25">
      <c r="A39" s="284">
        <v>3</v>
      </c>
      <c r="B39" s="168" t="s">
        <v>1003</v>
      </c>
      <c r="C39" s="167">
        <v>10.5</v>
      </c>
      <c r="D39" s="169">
        <v>9.5</v>
      </c>
      <c r="E39" s="170"/>
      <c r="F39" s="170"/>
      <c r="G39" s="171">
        <v>1</v>
      </c>
      <c r="H39" s="172" t="s">
        <v>1004</v>
      </c>
      <c r="I39" s="64">
        <v>20</v>
      </c>
      <c r="J39" s="64"/>
      <c r="K39" s="64"/>
      <c r="L39" s="64"/>
      <c r="M39" s="64"/>
      <c r="N39" s="64">
        <v>20</v>
      </c>
      <c r="O39" s="52" t="s">
        <v>143</v>
      </c>
      <c r="P39" s="151"/>
    </row>
    <row r="40" spans="1:16" ht="30" customHeight="1">
      <c r="A40" s="284">
        <v>4</v>
      </c>
      <c r="B40" s="151" t="s">
        <v>1005</v>
      </c>
      <c r="C40" s="167">
        <v>2.81</v>
      </c>
      <c r="D40" s="167">
        <v>2.81</v>
      </c>
      <c r="E40" s="173"/>
      <c r="F40" s="173"/>
      <c r="G40" s="173"/>
      <c r="H40" s="164" t="s">
        <v>1006</v>
      </c>
      <c r="I40" s="64">
        <v>6</v>
      </c>
      <c r="J40" s="64"/>
      <c r="K40" s="64"/>
      <c r="L40" s="64"/>
      <c r="M40" s="64"/>
      <c r="N40" s="64">
        <v>6</v>
      </c>
      <c r="O40" s="52" t="s">
        <v>150</v>
      </c>
      <c r="P40" s="151"/>
    </row>
    <row r="41" spans="1:16" ht="12.75">
      <c r="A41" s="286" t="s">
        <v>113</v>
      </c>
      <c r="B41" s="159" t="s">
        <v>966</v>
      </c>
      <c r="C41" s="158">
        <f>C42+C57+C62</f>
        <v>37.13999999999999</v>
      </c>
      <c r="D41" s="158">
        <f aca="true" t="shared" si="11" ref="D41:N41">D42+D57+D62</f>
        <v>12.040000000000001</v>
      </c>
      <c r="E41" s="158">
        <f t="shared" si="11"/>
        <v>5.57</v>
      </c>
      <c r="F41" s="158">
        <f t="shared" si="11"/>
        <v>0</v>
      </c>
      <c r="G41" s="158">
        <f t="shared" si="11"/>
        <v>19.529999999999998</v>
      </c>
      <c r="H41" s="174"/>
      <c r="I41" s="158">
        <f t="shared" si="11"/>
        <v>90.86</v>
      </c>
      <c r="J41" s="158">
        <f t="shared" si="11"/>
        <v>0</v>
      </c>
      <c r="K41" s="158">
        <f t="shared" si="11"/>
        <v>49.72</v>
      </c>
      <c r="L41" s="158">
        <f t="shared" si="11"/>
        <v>28.67</v>
      </c>
      <c r="M41" s="158">
        <f t="shared" si="11"/>
        <v>0.67</v>
      </c>
      <c r="N41" s="158">
        <f t="shared" si="11"/>
        <v>11.8</v>
      </c>
      <c r="O41" s="175"/>
      <c r="P41" s="175"/>
    </row>
    <row r="42" spans="1:16" ht="12.75">
      <c r="A42" s="286" t="s">
        <v>1007</v>
      </c>
      <c r="B42" s="159" t="s">
        <v>114</v>
      </c>
      <c r="C42" s="160">
        <f>SUM(C43:C56)</f>
        <v>13.389999999999999</v>
      </c>
      <c r="D42" s="160">
        <f aca="true" t="shared" si="12" ref="D42:N42">SUM(D43:D56)</f>
        <v>2.24</v>
      </c>
      <c r="E42" s="160">
        <f t="shared" si="12"/>
        <v>5.57</v>
      </c>
      <c r="F42" s="160">
        <f t="shared" si="12"/>
        <v>0</v>
      </c>
      <c r="G42" s="160">
        <f t="shared" si="12"/>
        <v>5.579999999999998</v>
      </c>
      <c r="H42" s="176"/>
      <c r="I42" s="160">
        <f t="shared" si="12"/>
        <v>40.86</v>
      </c>
      <c r="J42" s="160">
        <f t="shared" si="12"/>
        <v>0</v>
      </c>
      <c r="K42" s="160">
        <f t="shared" si="12"/>
        <v>10.52</v>
      </c>
      <c r="L42" s="160">
        <f t="shared" si="12"/>
        <v>18.67</v>
      </c>
      <c r="M42" s="160">
        <f t="shared" si="12"/>
        <v>0.67</v>
      </c>
      <c r="N42" s="160">
        <f t="shared" si="12"/>
        <v>11</v>
      </c>
      <c r="O42" s="175"/>
      <c r="P42" s="175"/>
    </row>
    <row r="43" spans="1:16" ht="37.5" customHeight="1">
      <c r="A43" s="284">
        <v>1</v>
      </c>
      <c r="B43" s="177" t="s">
        <v>1008</v>
      </c>
      <c r="C43" s="178">
        <v>0.02</v>
      </c>
      <c r="D43" s="178"/>
      <c r="E43" s="178"/>
      <c r="F43" s="178"/>
      <c r="G43" s="178">
        <v>0.02</v>
      </c>
      <c r="H43" s="179" t="s">
        <v>1009</v>
      </c>
      <c r="I43" s="64">
        <v>0.02</v>
      </c>
      <c r="J43" s="64"/>
      <c r="K43" s="64"/>
      <c r="L43" s="64"/>
      <c r="M43" s="64">
        <v>0.02</v>
      </c>
      <c r="N43" s="64"/>
      <c r="O43" s="52" t="s">
        <v>143</v>
      </c>
      <c r="P43" s="151"/>
    </row>
    <row r="44" spans="1:16" ht="38.25">
      <c r="A44" s="284">
        <v>2</v>
      </c>
      <c r="B44" s="151" t="s">
        <v>1010</v>
      </c>
      <c r="C44" s="152">
        <v>7.1</v>
      </c>
      <c r="D44" s="153"/>
      <c r="E44" s="153">
        <v>5.4</v>
      </c>
      <c r="F44" s="153"/>
      <c r="G44" s="153">
        <v>1.6999999999999993</v>
      </c>
      <c r="H44" s="149" t="s">
        <v>1011</v>
      </c>
      <c r="I44" s="64">
        <v>11</v>
      </c>
      <c r="J44" s="64"/>
      <c r="K44" s="64"/>
      <c r="L44" s="64"/>
      <c r="M44" s="64"/>
      <c r="N44" s="64">
        <v>11</v>
      </c>
      <c r="O44" s="52" t="s">
        <v>143</v>
      </c>
      <c r="P44" s="151"/>
    </row>
    <row r="45" spans="1:16" ht="25.5">
      <c r="A45" s="284">
        <v>3</v>
      </c>
      <c r="B45" s="166" t="s">
        <v>1012</v>
      </c>
      <c r="C45" s="167">
        <v>0.42</v>
      </c>
      <c r="D45" s="167"/>
      <c r="E45" s="167">
        <v>0.17</v>
      </c>
      <c r="F45" s="167"/>
      <c r="G45" s="167">
        <v>0.24999999999999997</v>
      </c>
      <c r="H45" s="164" t="s">
        <v>975</v>
      </c>
      <c r="I45" s="64">
        <v>2.3</v>
      </c>
      <c r="J45" s="64"/>
      <c r="K45" s="64"/>
      <c r="L45" s="64">
        <v>2.3</v>
      </c>
      <c r="M45" s="64"/>
      <c r="N45" s="64"/>
      <c r="O45" s="52" t="s">
        <v>150</v>
      </c>
      <c r="P45" s="151"/>
    </row>
    <row r="46" spans="1:16" ht="38.25">
      <c r="A46" s="284">
        <v>4</v>
      </c>
      <c r="B46" s="151" t="s">
        <v>1013</v>
      </c>
      <c r="C46" s="162">
        <v>0.35</v>
      </c>
      <c r="D46" s="162"/>
      <c r="E46" s="162"/>
      <c r="F46" s="162"/>
      <c r="G46" s="162">
        <v>0.35</v>
      </c>
      <c r="H46" s="164" t="s">
        <v>1014</v>
      </c>
      <c r="I46" s="64">
        <v>0.7</v>
      </c>
      <c r="J46" s="64"/>
      <c r="K46" s="64"/>
      <c r="L46" s="64">
        <v>0.7</v>
      </c>
      <c r="M46" s="64"/>
      <c r="N46" s="64"/>
      <c r="O46" s="52" t="s">
        <v>143</v>
      </c>
      <c r="P46" s="151"/>
    </row>
    <row r="47" spans="1:16" ht="38.25">
      <c r="A47" s="284">
        <v>5</v>
      </c>
      <c r="B47" s="151" t="s">
        <v>1015</v>
      </c>
      <c r="C47" s="162">
        <v>0.3</v>
      </c>
      <c r="D47" s="162"/>
      <c r="E47" s="162"/>
      <c r="F47" s="162"/>
      <c r="G47" s="162">
        <v>0.3</v>
      </c>
      <c r="H47" s="164" t="s">
        <v>1016</v>
      </c>
      <c r="I47" s="64">
        <v>0.6</v>
      </c>
      <c r="J47" s="64"/>
      <c r="K47" s="64"/>
      <c r="L47" s="64">
        <v>0.6</v>
      </c>
      <c r="M47" s="64"/>
      <c r="N47" s="64"/>
      <c r="O47" s="52" t="s">
        <v>143</v>
      </c>
      <c r="P47" s="151"/>
    </row>
    <row r="48" spans="1:16" ht="38.25">
      <c r="A48" s="284">
        <v>6</v>
      </c>
      <c r="B48" s="151" t="s">
        <v>1017</v>
      </c>
      <c r="C48" s="162">
        <v>0.35</v>
      </c>
      <c r="D48" s="162">
        <v>0.05</v>
      </c>
      <c r="E48" s="162"/>
      <c r="F48" s="162"/>
      <c r="G48" s="162">
        <v>0.3</v>
      </c>
      <c r="H48" s="164" t="s">
        <v>1018</v>
      </c>
      <c r="I48" s="64">
        <v>0.2</v>
      </c>
      <c r="J48" s="64"/>
      <c r="K48" s="64"/>
      <c r="L48" s="64">
        <v>0.2</v>
      </c>
      <c r="M48" s="64"/>
      <c r="N48" s="64"/>
      <c r="O48" s="52" t="s">
        <v>143</v>
      </c>
      <c r="P48" s="151"/>
    </row>
    <row r="49" spans="1:16" ht="38.25">
      <c r="A49" s="284">
        <v>7</v>
      </c>
      <c r="B49" s="180" t="s">
        <v>1019</v>
      </c>
      <c r="C49" s="162">
        <v>0.05</v>
      </c>
      <c r="D49" s="162" t="s">
        <v>1020</v>
      </c>
      <c r="E49" s="162"/>
      <c r="F49" s="162"/>
      <c r="G49" s="162">
        <v>0.05</v>
      </c>
      <c r="H49" s="181" t="s">
        <v>1021</v>
      </c>
      <c r="I49" s="64">
        <v>0.5</v>
      </c>
      <c r="J49" s="64"/>
      <c r="K49" s="64"/>
      <c r="L49" s="64">
        <v>0.5</v>
      </c>
      <c r="M49" s="64"/>
      <c r="N49" s="64"/>
      <c r="O49" s="52" t="s">
        <v>143</v>
      </c>
      <c r="P49" s="151"/>
    </row>
    <row r="50" spans="1:16" ht="63.75">
      <c r="A50" s="284">
        <v>8</v>
      </c>
      <c r="B50" s="177" t="s">
        <v>1022</v>
      </c>
      <c r="C50" s="182">
        <v>0.16</v>
      </c>
      <c r="D50" s="178">
        <v>0.01</v>
      </c>
      <c r="E50" s="183"/>
      <c r="F50" s="183"/>
      <c r="G50" s="182">
        <v>0.15</v>
      </c>
      <c r="H50" s="179" t="s">
        <v>982</v>
      </c>
      <c r="I50" s="64">
        <v>1.3</v>
      </c>
      <c r="J50" s="64"/>
      <c r="K50" s="64">
        <v>0.32</v>
      </c>
      <c r="L50" s="64">
        <v>0.33</v>
      </c>
      <c r="M50" s="64">
        <v>0.65</v>
      </c>
      <c r="N50" s="64"/>
      <c r="O50" s="52" t="s">
        <v>143</v>
      </c>
      <c r="P50" s="151"/>
    </row>
    <row r="51" spans="1:16" ht="51">
      <c r="A51" s="284">
        <v>9</v>
      </c>
      <c r="B51" s="151" t="s">
        <v>1023</v>
      </c>
      <c r="C51" s="167">
        <v>0.65</v>
      </c>
      <c r="D51" s="167"/>
      <c r="E51" s="167"/>
      <c r="F51" s="167"/>
      <c r="G51" s="167">
        <v>0.65</v>
      </c>
      <c r="H51" s="164" t="s">
        <v>1024</v>
      </c>
      <c r="I51" s="64">
        <v>3</v>
      </c>
      <c r="J51" s="64"/>
      <c r="K51" s="64">
        <v>3</v>
      </c>
      <c r="L51" s="64"/>
      <c r="M51" s="64"/>
      <c r="N51" s="64"/>
      <c r="O51" s="52" t="s">
        <v>150</v>
      </c>
      <c r="P51" s="151"/>
    </row>
    <row r="52" spans="1:16" ht="51">
      <c r="A52" s="284">
        <v>10</v>
      </c>
      <c r="B52" s="166" t="s">
        <v>1025</v>
      </c>
      <c r="C52" s="167">
        <v>2.09</v>
      </c>
      <c r="D52" s="167">
        <v>1.98</v>
      </c>
      <c r="E52" s="167"/>
      <c r="F52" s="167"/>
      <c r="G52" s="167">
        <v>0.11</v>
      </c>
      <c r="H52" s="164" t="s">
        <v>1026</v>
      </c>
      <c r="I52" s="64">
        <v>12</v>
      </c>
      <c r="J52" s="64"/>
      <c r="K52" s="64">
        <v>6</v>
      </c>
      <c r="L52" s="64">
        <v>6</v>
      </c>
      <c r="M52" s="64"/>
      <c r="N52" s="64"/>
      <c r="O52" s="52" t="s">
        <v>150</v>
      </c>
      <c r="P52" s="151"/>
    </row>
    <row r="53" spans="1:16" ht="25.5">
      <c r="A53" s="284">
        <v>11</v>
      </c>
      <c r="B53" s="151" t="s">
        <v>1027</v>
      </c>
      <c r="C53" s="162">
        <v>0.03</v>
      </c>
      <c r="D53" s="162"/>
      <c r="E53" s="162"/>
      <c r="F53" s="162"/>
      <c r="G53" s="162">
        <v>0.03</v>
      </c>
      <c r="H53" s="164" t="s">
        <v>982</v>
      </c>
      <c r="I53" s="64">
        <v>0.4</v>
      </c>
      <c r="J53" s="64"/>
      <c r="K53" s="64">
        <v>0.1</v>
      </c>
      <c r="L53" s="64">
        <v>0.3</v>
      </c>
      <c r="M53" s="64"/>
      <c r="N53" s="64"/>
      <c r="O53" s="52" t="s">
        <v>143</v>
      </c>
      <c r="P53" s="151"/>
    </row>
    <row r="54" spans="1:16" ht="38.25">
      <c r="A54" s="284">
        <v>12</v>
      </c>
      <c r="B54" s="166" t="s">
        <v>1028</v>
      </c>
      <c r="C54" s="167">
        <v>0.01</v>
      </c>
      <c r="D54" s="167"/>
      <c r="E54" s="167"/>
      <c r="F54" s="167"/>
      <c r="G54" s="167">
        <v>0.01</v>
      </c>
      <c r="H54" s="164" t="s">
        <v>1029</v>
      </c>
      <c r="I54" s="64">
        <v>0.1</v>
      </c>
      <c r="J54" s="64"/>
      <c r="K54" s="64">
        <v>0.1</v>
      </c>
      <c r="L54" s="64"/>
      <c r="M54" s="64"/>
      <c r="N54" s="64"/>
      <c r="O54" s="52" t="s">
        <v>150</v>
      </c>
      <c r="P54" s="151"/>
    </row>
    <row r="55" spans="1:16" ht="25.5">
      <c r="A55" s="284">
        <v>13</v>
      </c>
      <c r="B55" s="184" t="s">
        <v>1030</v>
      </c>
      <c r="C55" s="162">
        <v>0.2</v>
      </c>
      <c r="D55" s="162"/>
      <c r="E55" s="162"/>
      <c r="F55" s="162"/>
      <c r="G55" s="162">
        <v>0.2</v>
      </c>
      <c r="H55" s="181" t="s">
        <v>1031</v>
      </c>
      <c r="I55" s="64">
        <v>3</v>
      </c>
      <c r="J55" s="64"/>
      <c r="K55" s="64">
        <v>1</v>
      </c>
      <c r="L55" s="64">
        <v>2</v>
      </c>
      <c r="M55" s="64"/>
      <c r="N55" s="64"/>
      <c r="O55" s="52" t="s">
        <v>143</v>
      </c>
      <c r="P55" s="151"/>
    </row>
    <row r="56" spans="1:16" ht="126.75" customHeight="1">
      <c r="A56" s="284">
        <v>14</v>
      </c>
      <c r="B56" s="151" t="s">
        <v>1032</v>
      </c>
      <c r="C56" s="152">
        <v>1.66</v>
      </c>
      <c r="D56" s="153">
        <v>0.2</v>
      </c>
      <c r="E56" s="153"/>
      <c r="F56" s="153"/>
      <c r="G56" s="153">
        <v>1.46</v>
      </c>
      <c r="H56" s="149" t="s">
        <v>980</v>
      </c>
      <c r="I56" s="64">
        <v>5.74</v>
      </c>
      <c r="J56" s="64"/>
      <c r="K56" s="64"/>
      <c r="L56" s="64">
        <v>5.74</v>
      </c>
      <c r="M56" s="64"/>
      <c r="N56" s="64"/>
      <c r="O56" s="52" t="s">
        <v>143</v>
      </c>
      <c r="P56" s="151"/>
    </row>
    <row r="57" spans="1:16" ht="12.75">
      <c r="A57" s="286" t="s">
        <v>1033</v>
      </c>
      <c r="B57" s="159" t="s">
        <v>121</v>
      </c>
      <c r="C57" s="185">
        <f>SUM(C58:C61)</f>
        <v>23.45</v>
      </c>
      <c r="D57" s="185">
        <f aca="true" t="shared" si="13" ref="D57:N57">SUM(D58:D61)</f>
        <v>9.5</v>
      </c>
      <c r="E57" s="185">
        <f t="shared" si="13"/>
        <v>0</v>
      </c>
      <c r="F57" s="185">
        <f t="shared" si="13"/>
        <v>0</v>
      </c>
      <c r="G57" s="185">
        <f t="shared" si="13"/>
        <v>13.95</v>
      </c>
      <c r="H57" s="186"/>
      <c r="I57" s="185">
        <f t="shared" si="13"/>
        <v>49.2</v>
      </c>
      <c r="J57" s="185">
        <f t="shared" si="13"/>
        <v>0</v>
      </c>
      <c r="K57" s="185">
        <f t="shared" si="13"/>
        <v>39.2</v>
      </c>
      <c r="L57" s="185">
        <f t="shared" si="13"/>
        <v>10</v>
      </c>
      <c r="M57" s="185">
        <f t="shared" si="13"/>
        <v>0</v>
      </c>
      <c r="N57" s="185">
        <f t="shared" si="13"/>
        <v>0</v>
      </c>
      <c r="O57" s="159"/>
      <c r="P57" s="159"/>
    </row>
    <row r="58" spans="1:16" ht="25.5">
      <c r="A58" s="284">
        <v>1</v>
      </c>
      <c r="B58" s="151" t="s">
        <v>1034</v>
      </c>
      <c r="C58" s="162">
        <v>18.45</v>
      </c>
      <c r="D58" s="162">
        <v>9.5</v>
      </c>
      <c r="E58" s="162"/>
      <c r="F58" s="162"/>
      <c r="G58" s="162">
        <v>8.95</v>
      </c>
      <c r="H58" s="164" t="s">
        <v>982</v>
      </c>
      <c r="I58" s="64">
        <v>20</v>
      </c>
      <c r="J58" s="64"/>
      <c r="K58" s="64">
        <v>10</v>
      </c>
      <c r="L58" s="64">
        <v>10</v>
      </c>
      <c r="M58" s="64"/>
      <c r="N58" s="64"/>
      <c r="O58" s="52" t="s">
        <v>143</v>
      </c>
      <c r="P58" s="151"/>
    </row>
    <row r="59" spans="1:16" ht="38.25">
      <c r="A59" s="284">
        <v>2</v>
      </c>
      <c r="B59" s="151" t="s">
        <v>1035</v>
      </c>
      <c r="C59" s="162">
        <v>0.02</v>
      </c>
      <c r="D59" s="162"/>
      <c r="E59" s="162"/>
      <c r="F59" s="162"/>
      <c r="G59" s="162">
        <v>0.02</v>
      </c>
      <c r="H59" s="164" t="s">
        <v>1036</v>
      </c>
      <c r="I59" s="64">
        <v>0.2</v>
      </c>
      <c r="J59" s="64"/>
      <c r="K59" s="64">
        <v>0.2</v>
      </c>
      <c r="L59" s="64"/>
      <c r="M59" s="64"/>
      <c r="N59" s="64"/>
      <c r="O59" s="52" t="s">
        <v>143</v>
      </c>
      <c r="P59" s="151"/>
    </row>
    <row r="60" spans="1:16" ht="25.5">
      <c r="A60" s="284">
        <v>3</v>
      </c>
      <c r="B60" s="187" t="s">
        <v>1037</v>
      </c>
      <c r="C60" s="162">
        <v>2.98</v>
      </c>
      <c r="D60" s="162"/>
      <c r="E60" s="162"/>
      <c r="F60" s="162"/>
      <c r="G60" s="162">
        <v>2.98</v>
      </c>
      <c r="H60" s="181" t="s">
        <v>975</v>
      </c>
      <c r="I60" s="64">
        <v>4</v>
      </c>
      <c r="J60" s="64"/>
      <c r="K60" s="64">
        <v>4</v>
      </c>
      <c r="L60" s="64"/>
      <c r="M60" s="64"/>
      <c r="N60" s="64"/>
      <c r="O60" s="52" t="s">
        <v>143</v>
      </c>
      <c r="P60" s="151"/>
    </row>
    <row r="61" spans="1:16" ht="51">
      <c r="A61" s="284">
        <v>4</v>
      </c>
      <c r="B61" s="151" t="s">
        <v>1038</v>
      </c>
      <c r="C61" s="167">
        <v>2</v>
      </c>
      <c r="D61" s="167"/>
      <c r="E61" s="167"/>
      <c r="F61" s="167"/>
      <c r="G61" s="167">
        <v>2</v>
      </c>
      <c r="H61" s="164" t="s">
        <v>1039</v>
      </c>
      <c r="I61" s="64">
        <v>25</v>
      </c>
      <c r="J61" s="64"/>
      <c r="K61" s="64">
        <v>25</v>
      </c>
      <c r="L61" s="64"/>
      <c r="M61" s="64"/>
      <c r="N61" s="64"/>
      <c r="O61" s="52" t="s">
        <v>150</v>
      </c>
      <c r="P61" s="151"/>
    </row>
    <row r="62" spans="1:16" ht="12.75">
      <c r="A62" s="286" t="s">
        <v>1040</v>
      </c>
      <c r="B62" s="159" t="s">
        <v>190</v>
      </c>
      <c r="C62" s="188">
        <f>C63</f>
        <v>0.3</v>
      </c>
      <c r="D62" s="188">
        <f aca="true" t="shared" si="14" ref="D62:N62">D63</f>
        <v>0.3</v>
      </c>
      <c r="E62" s="188">
        <f t="shared" si="14"/>
        <v>0</v>
      </c>
      <c r="F62" s="188">
        <f t="shared" si="14"/>
        <v>0</v>
      </c>
      <c r="G62" s="188">
        <f t="shared" si="14"/>
        <v>0</v>
      </c>
      <c r="H62" s="189"/>
      <c r="I62" s="188">
        <f t="shared" si="14"/>
        <v>0.8</v>
      </c>
      <c r="J62" s="188">
        <f t="shared" si="14"/>
        <v>0</v>
      </c>
      <c r="K62" s="188">
        <f t="shared" si="14"/>
        <v>0</v>
      </c>
      <c r="L62" s="188">
        <f t="shared" si="14"/>
        <v>0</v>
      </c>
      <c r="M62" s="188">
        <f t="shared" si="14"/>
        <v>0</v>
      </c>
      <c r="N62" s="188">
        <f t="shared" si="14"/>
        <v>0.8</v>
      </c>
      <c r="O62" s="159"/>
      <c r="P62" s="159"/>
    </row>
    <row r="63" spans="1:16" ht="42.75" customHeight="1">
      <c r="A63" s="190">
        <v>1</v>
      </c>
      <c r="B63" s="187" t="s">
        <v>1041</v>
      </c>
      <c r="C63" s="162">
        <v>0.3</v>
      </c>
      <c r="D63" s="191">
        <v>0.3</v>
      </c>
      <c r="E63" s="192"/>
      <c r="F63" s="192"/>
      <c r="G63" s="192"/>
      <c r="H63" s="193" t="s">
        <v>972</v>
      </c>
      <c r="I63" s="64">
        <v>0.8</v>
      </c>
      <c r="J63" s="64"/>
      <c r="K63" s="64"/>
      <c r="L63" s="64"/>
      <c r="M63" s="64"/>
      <c r="N63" s="64">
        <v>0.8</v>
      </c>
      <c r="O63" s="52" t="s">
        <v>143</v>
      </c>
      <c r="P63" s="151"/>
    </row>
    <row r="64" spans="1:16" ht="12.75">
      <c r="A64" s="286" t="s">
        <v>120</v>
      </c>
      <c r="B64" s="194" t="s">
        <v>1042</v>
      </c>
      <c r="C64" s="188">
        <f>C65</f>
        <v>35</v>
      </c>
      <c r="D64" s="188">
        <f aca="true" t="shared" si="15" ref="D64:N64">D65</f>
        <v>0</v>
      </c>
      <c r="E64" s="188">
        <f t="shared" si="15"/>
        <v>0</v>
      </c>
      <c r="F64" s="188">
        <f t="shared" si="15"/>
        <v>0</v>
      </c>
      <c r="G64" s="188">
        <f t="shared" si="15"/>
        <v>35</v>
      </c>
      <c r="H64" s="189"/>
      <c r="I64" s="188">
        <f t="shared" si="15"/>
        <v>50</v>
      </c>
      <c r="J64" s="188">
        <f t="shared" si="15"/>
        <v>0</v>
      </c>
      <c r="K64" s="188">
        <f t="shared" si="15"/>
        <v>0</v>
      </c>
      <c r="L64" s="188">
        <f t="shared" si="15"/>
        <v>0</v>
      </c>
      <c r="M64" s="188">
        <f t="shared" si="15"/>
        <v>0</v>
      </c>
      <c r="N64" s="188">
        <f t="shared" si="15"/>
        <v>50</v>
      </c>
      <c r="O64" s="159"/>
      <c r="P64" s="159"/>
    </row>
    <row r="65" spans="1:16" ht="25.5">
      <c r="A65" s="284">
        <v>1</v>
      </c>
      <c r="B65" s="151" t="s">
        <v>1043</v>
      </c>
      <c r="C65" s="167">
        <v>35</v>
      </c>
      <c r="D65" s="167"/>
      <c r="E65" s="167"/>
      <c r="F65" s="167"/>
      <c r="G65" s="167">
        <v>35</v>
      </c>
      <c r="H65" s="164" t="s">
        <v>968</v>
      </c>
      <c r="I65" s="64">
        <v>50</v>
      </c>
      <c r="J65" s="64"/>
      <c r="K65" s="64"/>
      <c r="L65" s="64"/>
      <c r="M65" s="64"/>
      <c r="N65" s="64">
        <v>50</v>
      </c>
      <c r="O65" s="52" t="s">
        <v>150</v>
      </c>
      <c r="P65" s="151"/>
    </row>
    <row r="66" spans="1:16" ht="12.75">
      <c r="A66" s="286" t="s">
        <v>125</v>
      </c>
      <c r="B66" s="159" t="s">
        <v>467</v>
      </c>
      <c r="C66" s="160">
        <f>SUM(C67:C70)</f>
        <v>6.58</v>
      </c>
      <c r="D66" s="160">
        <f aca="true" t="shared" si="16" ref="D66:N66">SUM(D67:D70)</f>
        <v>6.58</v>
      </c>
      <c r="E66" s="160">
        <f t="shared" si="16"/>
        <v>0</v>
      </c>
      <c r="F66" s="160">
        <f t="shared" si="16"/>
        <v>0</v>
      </c>
      <c r="G66" s="160">
        <f t="shared" si="16"/>
        <v>0</v>
      </c>
      <c r="H66" s="176"/>
      <c r="I66" s="160">
        <f t="shared" si="16"/>
        <v>10.5</v>
      </c>
      <c r="J66" s="160">
        <f t="shared" si="16"/>
        <v>0</v>
      </c>
      <c r="K66" s="160">
        <f t="shared" si="16"/>
        <v>0</v>
      </c>
      <c r="L66" s="160">
        <f t="shared" si="16"/>
        <v>1</v>
      </c>
      <c r="M66" s="160">
        <f t="shared" si="16"/>
        <v>9.5</v>
      </c>
      <c r="N66" s="160">
        <f t="shared" si="16"/>
        <v>0</v>
      </c>
      <c r="O66" s="159"/>
      <c r="P66" s="159"/>
    </row>
    <row r="67" spans="1:16" ht="25.5">
      <c r="A67" s="284">
        <v>1</v>
      </c>
      <c r="B67" s="151" t="s">
        <v>1044</v>
      </c>
      <c r="C67" s="152">
        <v>2.15</v>
      </c>
      <c r="D67" s="153">
        <v>2.15</v>
      </c>
      <c r="E67" s="153"/>
      <c r="F67" s="153"/>
      <c r="G67" s="153"/>
      <c r="H67" s="149" t="s">
        <v>1045</v>
      </c>
      <c r="I67" s="64">
        <v>4</v>
      </c>
      <c r="J67" s="64"/>
      <c r="K67" s="64"/>
      <c r="L67" s="64"/>
      <c r="M67" s="64">
        <v>4</v>
      </c>
      <c r="N67" s="64"/>
      <c r="O67" s="52" t="s">
        <v>143</v>
      </c>
      <c r="P67" s="151"/>
    </row>
    <row r="68" spans="1:16" ht="25.5">
      <c r="A68" s="284">
        <v>2</v>
      </c>
      <c r="B68" s="151" t="s">
        <v>1046</v>
      </c>
      <c r="C68" s="152">
        <v>3</v>
      </c>
      <c r="D68" s="153">
        <v>3</v>
      </c>
      <c r="E68" s="153"/>
      <c r="F68" s="153"/>
      <c r="G68" s="153"/>
      <c r="H68" s="149" t="s">
        <v>1045</v>
      </c>
      <c r="I68" s="165">
        <v>4</v>
      </c>
      <c r="J68" s="165"/>
      <c r="K68" s="165"/>
      <c r="L68" s="165"/>
      <c r="M68" s="165">
        <v>4</v>
      </c>
      <c r="N68" s="165"/>
      <c r="O68" s="52" t="s">
        <v>143</v>
      </c>
      <c r="P68" s="151"/>
    </row>
    <row r="69" spans="1:16" ht="25.5">
      <c r="A69" s="284">
        <v>3</v>
      </c>
      <c r="B69" s="151" t="s">
        <v>1047</v>
      </c>
      <c r="C69" s="162">
        <v>0.62</v>
      </c>
      <c r="D69" s="162">
        <v>0.62</v>
      </c>
      <c r="E69" s="192"/>
      <c r="F69" s="192"/>
      <c r="G69" s="192"/>
      <c r="H69" s="164" t="s">
        <v>1045</v>
      </c>
      <c r="I69" s="165">
        <v>1</v>
      </c>
      <c r="J69" s="165"/>
      <c r="K69" s="165"/>
      <c r="L69" s="165">
        <v>1</v>
      </c>
      <c r="M69" s="165"/>
      <c r="N69" s="165"/>
      <c r="O69" s="52" t="s">
        <v>143</v>
      </c>
      <c r="P69" s="151"/>
    </row>
    <row r="70" spans="1:16" ht="25.5">
      <c r="A70" s="284">
        <v>4</v>
      </c>
      <c r="B70" s="151" t="s">
        <v>1048</v>
      </c>
      <c r="C70" s="152">
        <v>0.81</v>
      </c>
      <c r="D70" s="153">
        <v>0.81</v>
      </c>
      <c r="E70" s="153"/>
      <c r="F70" s="153"/>
      <c r="G70" s="153"/>
      <c r="H70" s="149" t="s">
        <v>1045</v>
      </c>
      <c r="I70" s="64">
        <v>1.5</v>
      </c>
      <c r="J70" s="64"/>
      <c r="K70" s="64"/>
      <c r="L70" s="64"/>
      <c r="M70" s="64">
        <v>1.5</v>
      </c>
      <c r="N70" s="64"/>
      <c r="O70" s="52" t="s">
        <v>143</v>
      </c>
      <c r="P70" s="151"/>
    </row>
    <row r="71" spans="1:16" ht="12.75">
      <c r="A71" s="286" t="s">
        <v>130</v>
      </c>
      <c r="B71" s="159" t="s">
        <v>992</v>
      </c>
      <c r="C71" s="185">
        <f>SUM(C72:C80)</f>
        <v>29.45</v>
      </c>
      <c r="D71" s="185">
        <f aca="true" t="shared" si="17" ref="D71:N71">SUM(D72:D80)</f>
        <v>26.45</v>
      </c>
      <c r="E71" s="185">
        <f t="shared" si="17"/>
        <v>0</v>
      </c>
      <c r="F71" s="185">
        <f t="shared" si="17"/>
        <v>0</v>
      </c>
      <c r="G71" s="185">
        <f t="shared" si="17"/>
        <v>3</v>
      </c>
      <c r="H71" s="186"/>
      <c r="I71" s="185">
        <f t="shared" si="17"/>
        <v>60.8</v>
      </c>
      <c r="J71" s="185">
        <f t="shared" si="17"/>
        <v>0</v>
      </c>
      <c r="K71" s="185">
        <f t="shared" si="17"/>
        <v>0</v>
      </c>
      <c r="L71" s="185">
        <f t="shared" si="17"/>
        <v>60.8</v>
      </c>
      <c r="M71" s="185">
        <f t="shared" si="17"/>
        <v>0</v>
      </c>
      <c r="N71" s="185">
        <f t="shared" si="17"/>
        <v>0</v>
      </c>
      <c r="O71" s="159"/>
      <c r="P71" s="159"/>
    </row>
    <row r="72" spans="1:16" ht="38.25">
      <c r="A72" s="284">
        <v>1</v>
      </c>
      <c r="B72" s="151" t="s">
        <v>1049</v>
      </c>
      <c r="C72" s="162">
        <v>1</v>
      </c>
      <c r="D72" s="162"/>
      <c r="E72" s="162"/>
      <c r="F72" s="162"/>
      <c r="G72" s="162">
        <v>1</v>
      </c>
      <c r="H72" s="164" t="s">
        <v>1050</v>
      </c>
      <c r="I72" s="64">
        <v>1.5</v>
      </c>
      <c r="J72" s="64"/>
      <c r="K72" s="64"/>
      <c r="L72" s="64">
        <v>1.5</v>
      </c>
      <c r="M72" s="64"/>
      <c r="N72" s="64"/>
      <c r="O72" s="52" t="s">
        <v>143</v>
      </c>
      <c r="P72" s="151"/>
    </row>
    <row r="73" spans="1:16" ht="38.25">
      <c r="A73" s="284">
        <v>2</v>
      </c>
      <c r="B73" s="151" t="s">
        <v>1051</v>
      </c>
      <c r="C73" s="162">
        <v>1</v>
      </c>
      <c r="D73" s="162"/>
      <c r="E73" s="162"/>
      <c r="F73" s="162"/>
      <c r="G73" s="162">
        <v>1</v>
      </c>
      <c r="H73" s="164" t="s">
        <v>1052</v>
      </c>
      <c r="I73" s="64">
        <v>1.5</v>
      </c>
      <c r="J73" s="64"/>
      <c r="K73" s="64"/>
      <c r="L73" s="64">
        <v>1.5</v>
      </c>
      <c r="M73" s="64"/>
      <c r="N73" s="64"/>
      <c r="O73" s="52" t="s">
        <v>143</v>
      </c>
      <c r="P73" s="151"/>
    </row>
    <row r="74" spans="1:16" s="287" customFormat="1" ht="38.25">
      <c r="A74" s="284">
        <v>3</v>
      </c>
      <c r="B74" s="151" t="s">
        <v>1053</v>
      </c>
      <c r="C74" s="162">
        <v>4.35</v>
      </c>
      <c r="D74" s="162">
        <v>4.35</v>
      </c>
      <c r="E74" s="162"/>
      <c r="F74" s="162"/>
      <c r="G74" s="162"/>
      <c r="H74" s="164" t="s">
        <v>1054</v>
      </c>
      <c r="I74" s="64">
        <v>9</v>
      </c>
      <c r="J74" s="64"/>
      <c r="K74" s="64"/>
      <c r="L74" s="64">
        <v>9</v>
      </c>
      <c r="M74" s="64"/>
      <c r="N74" s="64"/>
      <c r="O74" s="52" t="s">
        <v>143</v>
      </c>
      <c r="P74" s="151"/>
    </row>
    <row r="75" spans="1:16" s="287" customFormat="1" ht="51">
      <c r="A75" s="284">
        <v>4</v>
      </c>
      <c r="B75" s="151" t="s">
        <v>1055</v>
      </c>
      <c r="C75" s="162">
        <v>4.7</v>
      </c>
      <c r="D75" s="162">
        <v>4.7</v>
      </c>
      <c r="E75" s="162"/>
      <c r="F75" s="162"/>
      <c r="G75" s="162"/>
      <c r="H75" s="164" t="s">
        <v>1056</v>
      </c>
      <c r="I75" s="64">
        <v>9</v>
      </c>
      <c r="J75" s="64"/>
      <c r="K75" s="64"/>
      <c r="L75" s="64">
        <v>9</v>
      </c>
      <c r="M75" s="64"/>
      <c r="N75" s="64"/>
      <c r="O75" s="52" t="s">
        <v>143</v>
      </c>
      <c r="P75" s="151"/>
    </row>
    <row r="76" spans="1:16" ht="51">
      <c r="A76" s="284">
        <v>5</v>
      </c>
      <c r="B76" s="168" t="s">
        <v>1057</v>
      </c>
      <c r="C76" s="167">
        <v>3</v>
      </c>
      <c r="D76" s="169">
        <v>3</v>
      </c>
      <c r="E76" s="169"/>
      <c r="F76" s="169"/>
      <c r="G76" s="169"/>
      <c r="H76" s="172" t="s">
        <v>1058</v>
      </c>
      <c r="I76" s="64">
        <v>6.5</v>
      </c>
      <c r="J76" s="64"/>
      <c r="K76" s="64"/>
      <c r="L76" s="64">
        <v>6.5</v>
      </c>
      <c r="M76" s="64"/>
      <c r="N76" s="64"/>
      <c r="O76" s="52" t="s">
        <v>143</v>
      </c>
      <c r="P76" s="151"/>
    </row>
    <row r="77" spans="1:16" ht="38.25">
      <c r="A77" s="284">
        <v>6</v>
      </c>
      <c r="B77" s="151" t="s">
        <v>1059</v>
      </c>
      <c r="C77" s="167">
        <v>1</v>
      </c>
      <c r="D77" s="167"/>
      <c r="E77" s="167"/>
      <c r="F77" s="167"/>
      <c r="G77" s="167">
        <v>1</v>
      </c>
      <c r="H77" s="164" t="s">
        <v>1060</v>
      </c>
      <c r="I77" s="64">
        <v>2</v>
      </c>
      <c r="J77" s="64"/>
      <c r="K77" s="64"/>
      <c r="L77" s="64">
        <v>2</v>
      </c>
      <c r="M77" s="64"/>
      <c r="N77" s="64"/>
      <c r="O77" s="52" t="s">
        <v>150</v>
      </c>
      <c r="P77" s="151"/>
    </row>
    <row r="78" spans="1:16" ht="25.5">
      <c r="A78" s="284">
        <v>7</v>
      </c>
      <c r="B78" s="168" t="s">
        <v>1061</v>
      </c>
      <c r="C78" s="167">
        <v>8</v>
      </c>
      <c r="D78" s="195">
        <v>8</v>
      </c>
      <c r="E78" s="288"/>
      <c r="F78" s="195"/>
      <c r="G78" s="169"/>
      <c r="H78" s="196" t="s">
        <v>1062</v>
      </c>
      <c r="I78" s="64">
        <v>16</v>
      </c>
      <c r="J78" s="64"/>
      <c r="K78" s="64"/>
      <c r="L78" s="64">
        <v>16</v>
      </c>
      <c r="M78" s="64"/>
      <c r="N78" s="64"/>
      <c r="O78" s="52" t="s">
        <v>143</v>
      </c>
      <c r="P78" s="151"/>
    </row>
    <row r="79" spans="1:16" ht="25.5">
      <c r="A79" s="284">
        <v>8</v>
      </c>
      <c r="B79" s="151" t="s">
        <v>1063</v>
      </c>
      <c r="C79" s="162">
        <v>3.4</v>
      </c>
      <c r="D79" s="162">
        <v>3.4</v>
      </c>
      <c r="E79" s="162"/>
      <c r="F79" s="162"/>
      <c r="G79" s="162"/>
      <c r="H79" s="164" t="s">
        <v>1064</v>
      </c>
      <c r="I79" s="64">
        <v>9.3</v>
      </c>
      <c r="J79" s="64"/>
      <c r="K79" s="64"/>
      <c r="L79" s="64">
        <v>9.3</v>
      </c>
      <c r="M79" s="64"/>
      <c r="N79" s="64"/>
      <c r="O79" s="52" t="s">
        <v>143</v>
      </c>
      <c r="P79" s="151"/>
    </row>
    <row r="80" spans="1:16" ht="25.5">
      <c r="A80" s="284">
        <v>9</v>
      </c>
      <c r="B80" s="151" t="s">
        <v>1065</v>
      </c>
      <c r="C80" s="162">
        <v>3</v>
      </c>
      <c r="D80" s="162">
        <v>3</v>
      </c>
      <c r="E80" s="162"/>
      <c r="F80" s="162"/>
      <c r="G80" s="162"/>
      <c r="H80" s="164" t="s">
        <v>1066</v>
      </c>
      <c r="I80" s="64">
        <v>6</v>
      </c>
      <c r="J80" s="64"/>
      <c r="K80" s="64"/>
      <c r="L80" s="64">
        <v>6</v>
      </c>
      <c r="M80" s="64"/>
      <c r="N80" s="64"/>
      <c r="O80" s="52" t="s">
        <v>143</v>
      </c>
      <c r="P80" s="151"/>
    </row>
    <row r="81" spans="1:16" ht="25.5">
      <c r="A81" s="286" t="s">
        <v>186</v>
      </c>
      <c r="B81" s="159" t="s">
        <v>1067</v>
      </c>
      <c r="C81" s="160">
        <f>C82</f>
        <v>0.25</v>
      </c>
      <c r="D81" s="160">
        <f aca="true" t="shared" si="18" ref="D81:N81">D82</f>
        <v>0.25</v>
      </c>
      <c r="E81" s="160">
        <f t="shared" si="18"/>
        <v>0</v>
      </c>
      <c r="F81" s="160">
        <f t="shared" si="18"/>
        <v>0</v>
      </c>
      <c r="G81" s="160">
        <f t="shared" si="18"/>
        <v>0</v>
      </c>
      <c r="H81" s="176"/>
      <c r="I81" s="160">
        <f t="shared" si="18"/>
        <v>0.6</v>
      </c>
      <c r="J81" s="160">
        <f t="shared" si="18"/>
        <v>0</v>
      </c>
      <c r="K81" s="160">
        <f t="shared" si="18"/>
        <v>0.6</v>
      </c>
      <c r="L81" s="160">
        <f t="shared" si="18"/>
        <v>0</v>
      </c>
      <c r="M81" s="160">
        <f t="shared" si="18"/>
        <v>0</v>
      </c>
      <c r="N81" s="160">
        <f t="shared" si="18"/>
        <v>0</v>
      </c>
      <c r="O81" s="151"/>
      <c r="P81" s="151"/>
    </row>
    <row r="82" spans="1:16" ht="25.5">
      <c r="A82" s="284">
        <v>1</v>
      </c>
      <c r="B82" s="151" t="s">
        <v>1068</v>
      </c>
      <c r="C82" s="162">
        <v>0.25</v>
      </c>
      <c r="D82" s="162">
        <v>0.25</v>
      </c>
      <c r="E82" s="163"/>
      <c r="F82" s="162"/>
      <c r="G82" s="162"/>
      <c r="H82" s="164" t="s">
        <v>1069</v>
      </c>
      <c r="I82" s="64">
        <v>0.6</v>
      </c>
      <c r="J82" s="64"/>
      <c r="K82" s="64">
        <v>0.6</v>
      </c>
      <c r="L82" s="64"/>
      <c r="M82" s="64"/>
      <c r="N82" s="64"/>
      <c r="O82" s="52" t="s">
        <v>143</v>
      </c>
      <c r="P82" s="151"/>
    </row>
    <row r="83" spans="1:16" ht="12.75">
      <c r="A83" s="286" t="s">
        <v>189</v>
      </c>
      <c r="B83" s="159" t="s">
        <v>823</v>
      </c>
      <c r="C83" s="160">
        <f>C84</f>
        <v>2</v>
      </c>
      <c r="D83" s="160">
        <f aca="true" t="shared" si="19" ref="D83:N83">D84</f>
        <v>2</v>
      </c>
      <c r="E83" s="160">
        <f t="shared" si="19"/>
        <v>0</v>
      </c>
      <c r="F83" s="160">
        <f t="shared" si="19"/>
        <v>0</v>
      </c>
      <c r="G83" s="160">
        <f t="shared" si="19"/>
        <v>0</v>
      </c>
      <c r="H83" s="176"/>
      <c r="I83" s="160">
        <f t="shared" si="19"/>
        <v>0.3</v>
      </c>
      <c r="J83" s="160">
        <f t="shared" si="19"/>
        <v>0</v>
      </c>
      <c r="K83" s="160">
        <f t="shared" si="19"/>
        <v>0</v>
      </c>
      <c r="L83" s="160">
        <f t="shared" si="19"/>
        <v>0.3</v>
      </c>
      <c r="M83" s="160">
        <f t="shared" si="19"/>
        <v>0</v>
      </c>
      <c r="N83" s="160">
        <f t="shared" si="19"/>
        <v>0</v>
      </c>
      <c r="O83" s="159"/>
      <c r="P83" s="159"/>
    </row>
    <row r="84" spans="1:16" ht="38.25">
      <c r="A84" s="284">
        <v>1</v>
      </c>
      <c r="B84" s="151" t="s">
        <v>1070</v>
      </c>
      <c r="C84" s="162">
        <v>2</v>
      </c>
      <c r="D84" s="162">
        <v>2</v>
      </c>
      <c r="E84" s="162"/>
      <c r="F84" s="162"/>
      <c r="G84" s="162"/>
      <c r="H84" s="164" t="s">
        <v>1050</v>
      </c>
      <c r="I84" s="64">
        <v>0.3</v>
      </c>
      <c r="J84" s="64"/>
      <c r="K84" s="64"/>
      <c r="L84" s="64">
        <v>0.3</v>
      </c>
      <c r="M84" s="64"/>
      <c r="N84" s="64"/>
      <c r="O84" s="52" t="s">
        <v>143</v>
      </c>
      <c r="P84" s="151"/>
    </row>
    <row r="85" spans="1:16" ht="12.75">
      <c r="A85" s="286" t="s">
        <v>193</v>
      </c>
      <c r="B85" s="159" t="s">
        <v>131</v>
      </c>
      <c r="C85" s="160">
        <f>C86+C87</f>
        <v>0.25</v>
      </c>
      <c r="D85" s="160">
        <f aca="true" t="shared" si="20" ref="D85:N85">D86+D87</f>
        <v>0</v>
      </c>
      <c r="E85" s="160">
        <f t="shared" si="20"/>
        <v>0</v>
      </c>
      <c r="F85" s="160">
        <f t="shared" si="20"/>
        <v>0</v>
      </c>
      <c r="G85" s="160">
        <f t="shared" si="20"/>
        <v>0.25</v>
      </c>
      <c r="H85" s="176"/>
      <c r="I85" s="160">
        <f t="shared" si="20"/>
        <v>1.2</v>
      </c>
      <c r="J85" s="160">
        <f t="shared" si="20"/>
        <v>0</v>
      </c>
      <c r="K85" s="160">
        <f t="shared" si="20"/>
        <v>0</v>
      </c>
      <c r="L85" s="160">
        <f t="shared" si="20"/>
        <v>0.84</v>
      </c>
      <c r="M85" s="160">
        <f t="shared" si="20"/>
        <v>0.36</v>
      </c>
      <c r="N85" s="160">
        <f t="shared" si="20"/>
        <v>0</v>
      </c>
      <c r="O85" s="159"/>
      <c r="P85" s="159"/>
    </row>
    <row r="86" spans="1:16" ht="25.5">
      <c r="A86" s="284">
        <v>1</v>
      </c>
      <c r="B86" s="187" t="s">
        <v>1071</v>
      </c>
      <c r="C86" s="162">
        <v>0.07</v>
      </c>
      <c r="D86" s="192"/>
      <c r="E86" s="192"/>
      <c r="F86" s="192"/>
      <c r="G86" s="192">
        <v>0.07</v>
      </c>
      <c r="H86" s="193" t="s">
        <v>1072</v>
      </c>
      <c r="I86" s="64">
        <v>0.84</v>
      </c>
      <c r="J86" s="64"/>
      <c r="K86" s="64"/>
      <c r="L86" s="64">
        <v>0.84</v>
      </c>
      <c r="M86" s="64"/>
      <c r="N86" s="64"/>
      <c r="O86" s="52" t="s">
        <v>143</v>
      </c>
      <c r="P86" s="151"/>
    </row>
    <row r="87" spans="1:16" ht="51">
      <c r="A87" s="284">
        <v>2</v>
      </c>
      <c r="B87" s="168" t="s">
        <v>1073</v>
      </c>
      <c r="C87" s="167">
        <v>0.18</v>
      </c>
      <c r="D87" s="170"/>
      <c r="E87" s="170"/>
      <c r="F87" s="170"/>
      <c r="G87" s="170">
        <v>0.18</v>
      </c>
      <c r="H87" s="179" t="s">
        <v>1074</v>
      </c>
      <c r="I87" s="64">
        <v>0.36</v>
      </c>
      <c r="J87" s="64"/>
      <c r="K87" s="64"/>
      <c r="L87" s="64"/>
      <c r="M87" s="64">
        <v>0.36</v>
      </c>
      <c r="N87" s="64"/>
      <c r="O87" s="52" t="s">
        <v>143</v>
      </c>
      <c r="P87" s="151"/>
    </row>
    <row r="88" spans="1:16" ht="15.75" customHeight="1">
      <c r="A88" s="57">
        <f>A87+A84+A82+A80+A70+A65+A63+A61+A56+A40</f>
        <v>41</v>
      </c>
      <c r="B88" s="56" t="s">
        <v>1075</v>
      </c>
      <c r="C88" s="123">
        <f>C85+C83+C81+C71+C66+C64+C41+C36</f>
        <v>218.98</v>
      </c>
      <c r="D88" s="123">
        <f aca="true" t="shared" si="21" ref="D88:N88">D85+D83+D81+D71+D66+D64+D41+D36</f>
        <v>59.63</v>
      </c>
      <c r="E88" s="123">
        <f t="shared" si="21"/>
        <v>6.57</v>
      </c>
      <c r="F88" s="123">
        <f t="shared" si="21"/>
        <v>0</v>
      </c>
      <c r="G88" s="123">
        <f t="shared" si="21"/>
        <v>152.78</v>
      </c>
      <c r="H88" s="283"/>
      <c r="I88" s="123">
        <f t="shared" si="21"/>
        <v>317.57</v>
      </c>
      <c r="J88" s="123">
        <f t="shared" si="21"/>
        <v>0</v>
      </c>
      <c r="K88" s="123">
        <f t="shared" si="21"/>
        <v>50.32</v>
      </c>
      <c r="L88" s="123">
        <f t="shared" si="21"/>
        <v>161.61</v>
      </c>
      <c r="M88" s="123">
        <f t="shared" si="21"/>
        <v>10.53</v>
      </c>
      <c r="N88" s="123">
        <f t="shared" si="21"/>
        <v>95.11</v>
      </c>
      <c r="O88" s="73"/>
      <c r="P88" s="73"/>
    </row>
    <row r="89" spans="1:16" ht="15.75" customHeight="1">
      <c r="A89" s="47">
        <f>A88+A34</f>
        <v>54</v>
      </c>
      <c r="B89" s="56" t="s">
        <v>1848</v>
      </c>
      <c r="C89" s="123">
        <f>C88+C34</f>
        <v>268.44</v>
      </c>
      <c r="D89" s="123">
        <f aca="true" t="shared" si="22" ref="D89:N89">D88+D34</f>
        <v>73.18</v>
      </c>
      <c r="E89" s="123">
        <f t="shared" si="22"/>
        <v>11.57</v>
      </c>
      <c r="F89" s="123">
        <f t="shared" si="22"/>
        <v>0</v>
      </c>
      <c r="G89" s="123">
        <f t="shared" si="22"/>
        <v>183.69</v>
      </c>
      <c r="H89" s="283"/>
      <c r="I89" s="123">
        <f t="shared" si="22"/>
        <v>395.96999999999997</v>
      </c>
      <c r="J89" s="123">
        <f t="shared" si="22"/>
        <v>0</v>
      </c>
      <c r="K89" s="123">
        <f t="shared" si="22"/>
        <v>96.32</v>
      </c>
      <c r="L89" s="123">
        <f t="shared" si="22"/>
        <v>188.91000000000003</v>
      </c>
      <c r="M89" s="123">
        <f t="shared" si="22"/>
        <v>15.53</v>
      </c>
      <c r="N89" s="123">
        <f t="shared" si="22"/>
        <v>95.21</v>
      </c>
      <c r="O89" s="73"/>
      <c r="P89" s="73"/>
    </row>
    <row r="90" ht="8.25" customHeight="1"/>
    <row r="91" spans="13:16" ht="12.75">
      <c r="M91" s="529" t="s">
        <v>77</v>
      </c>
      <c r="N91" s="529"/>
      <c r="O91" s="529"/>
      <c r="P91" s="529"/>
    </row>
    <row r="92" spans="13:16" ht="12.75">
      <c r="M92" s="529"/>
      <c r="N92" s="529"/>
      <c r="O92" s="529"/>
      <c r="P92" s="529"/>
    </row>
  </sheetData>
  <sheetProtection/>
  <mergeCells count="22">
    <mergeCell ref="J8:N8"/>
    <mergeCell ref="O8:O9"/>
    <mergeCell ref="P8:P9"/>
    <mergeCell ref="M91:P92"/>
    <mergeCell ref="A11:P11"/>
    <mergeCell ref="A35:P35"/>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31" right="0.28" top="0.67" bottom="0.37" header="0.118110236220472" footer="0.2"/>
  <pageSetup fitToHeight="100" horizontalDpi="600" verticalDpi="600" orientation="landscape" paperSize="9" r:id="rId2"/>
  <headerFooter>
    <oddFooter>&amp;L&amp;"Times New Roman,nghiêng"&amp;9Phụ lục &amp;A&amp;R&amp;10&amp;P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P131"/>
  <sheetViews>
    <sheetView showZeros="0" zoomScale="85" zoomScaleNormal="85" zoomScaleSheetLayoutView="80" zoomScalePageLayoutView="0" workbookViewId="0" topLeftCell="A1">
      <pane ySplit="9" topLeftCell="A26" activePane="bottomLeft" state="frozen"/>
      <selection pane="topLeft" activeCell="A1" sqref="A1"/>
      <selection pane="bottomLeft" activeCell="R26" sqref="R26"/>
    </sheetView>
  </sheetViews>
  <sheetFormatPr defaultColWidth="9.00390625" defaultRowHeight="15.75"/>
  <cols>
    <col min="1" max="1" width="4.25390625" style="5" customWidth="1"/>
    <col min="2" max="2" width="22.00390625" style="119" customWidth="1"/>
    <col min="3" max="3" width="6.50390625" style="5" customWidth="1"/>
    <col min="4" max="4" width="5.75390625" style="5" customWidth="1"/>
    <col min="5" max="5" width="5.25390625" style="5" customWidth="1"/>
    <col min="6" max="6" width="4.75390625" style="5" customWidth="1"/>
    <col min="7" max="7" width="6.25390625" style="5" customWidth="1"/>
    <col min="8" max="8" width="13.00390625" style="5" customWidth="1"/>
    <col min="9" max="9" width="8.50390625" style="5" customWidth="1"/>
    <col min="10" max="11" width="5.25390625" style="5" customWidth="1"/>
    <col min="12" max="13" width="5.75390625" style="5" customWidth="1"/>
    <col min="14" max="14" width="6.75390625" style="5" customWidth="1"/>
    <col min="15" max="15" width="21.25390625" style="119" customWidth="1"/>
    <col min="16" max="16" width="6.75390625" style="5" customWidth="1"/>
    <col min="17" max="16384" width="9.00390625" style="5" customWidth="1"/>
  </cols>
  <sheetData>
    <row r="1" spans="1:16" s="23" customFormat="1" ht="15.75">
      <c r="A1" s="503" t="s">
        <v>253</v>
      </c>
      <c r="B1" s="503"/>
      <c r="C1" s="503"/>
      <c r="D1" s="503"/>
      <c r="E1" s="503"/>
      <c r="F1" s="504" t="s">
        <v>23</v>
      </c>
      <c r="G1" s="504"/>
      <c r="H1" s="504"/>
      <c r="I1" s="504"/>
      <c r="J1" s="504"/>
      <c r="K1" s="504"/>
      <c r="L1" s="504"/>
      <c r="M1" s="504"/>
      <c r="N1" s="504"/>
      <c r="O1" s="504"/>
      <c r="P1" s="504"/>
    </row>
    <row r="2" spans="1:16" s="23" customFormat="1" ht="15.75">
      <c r="A2" s="504" t="s">
        <v>75</v>
      </c>
      <c r="B2" s="504"/>
      <c r="C2" s="504"/>
      <c r="D2" s="504"/>
      <c r="E2" s="504"/>
      <c r="F2" s="544" t="s">
        <v>24</v>
      </c>
      <c r="G2" s="504"/>
      <c r="H2" s="504"/>
      <c r="I2" s="504"/>
      <c r="J2" s="504"/>
      <c r="K2" s="504"/>
      <c r="L2" s="504"/>
      <c r="M2" s="504"/>
      <c r="N2" s="504"/>
      <c r="O2" s="504"/>
      <c r="P2" s="504"/>
    </row>
    <row r="3" spans="1:16" s="23" customFormat="1" ht="15.75">
      <c r="A3" s="519"/>
      <c r="B3" s="519"/>
      <c r="C3" s="519"/>
      <c r="D3" s="519"/>
      <c r="E3" s="519"/>
      <c r="F3" s="519"/>
      <c r="G3" s="519"/>
      <c r="H3" s="519"/>
      <c r="I3" s="519"/>
      <c r="J3" s="519"/>
      <c r="K3" s="519"/>
      <c r="L3" s="519"/>
      <c r="M3" s="519"/>
      <c r="N3" s="519"/>
      <c r="O3" s="519"/>
      <c r="P3" s="519"/>
    </row>
    <row r="4" spans="1:16" s="23" customFormat="1" ht="15.75">
      <c r="A4" s="506" t="s">
        <v>1405</v>
      </c>
      <c r="B4" s="506"/>
      <c r="C4" s="506"/>
      <c r="D4" s="506"/>
      <c r="E4" s="506"/>
      <c r="F4" s="506"/>
      <c r="G4" s="506"/>
      <c r="H4" s="506"/>
      <c r="I4" s="506"/>
      <c r="J4" s="506"/>
      <c r="K4" s="506"/>
      <c r="L4" s="506"/>
      <c r="M4" s="506"/>
      <c r="N4" s="506"/>
      <c r="O4" s="506"/>
      <c r="P4" s="506"/>
    </row>
    <row r="5" spans="1:16" s="23" customFormat="1" ht="15.75">
      <c r="A5" s="506" t="s">
        <v>1406</v>
      </c>
      <c r="B5" s="506"/>
      <c r="C5" s="506"/>
      <c r="D5" s="506"/>
      <c r="E5" s="506"/>
      <c r="F5" s="506"/>
      <c r="G5" s="506"/>
      <c r="H5" s="506"/>
      <c r="I5" s="506"/>
      <c r="J5" s="506"/>
      <c r="K5" s="506"/>
      <c r="L5" s="506"/>
      <c r="M5" s="506"/>
      <c r="N5" s="506"/>
      <c r="O5" s="506"/>
      <c r="P5" s="506"/>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5.75">
      <c r="A7" s="520"/>
      <c r="B7" s="520"/>
      <c r="C7" s="520"/>
      <c r="D7" s="520"/>
      <c r="E7" s="520"/>
      <c r="F7" s="520"/>
      <c r="G7" s="520"/>
      <c r="H7" s="520"/>
      <c r="I7" s="520"/>
      <c r="J7" s="520"/>
      <c r="K7" s="520"/>
      <c r="L7" s="520"/>
      <c r="M7" s="520"/>
      <c r="N7" s="520"/>
      <c r="O7" s="520"/>
      <c r="P7" s="520"/>
    </row>
    <row r="8" spans="1:16" s="28" customFormat="1" ht="15.75">
      <c r="A8" s="531" t="s">
        <v>20</v>
      </c>
      <c r="B8" s="533" t="s">
        <v>83</v>
      </c>
      <c r="C8" s="533" t="s">
        <v>84</v>
      </c>
      <c r="D8" s="535" t="s">
        <v>85</v>
      </c>
      <c r="E8" s="536"/>
      <c r="F8" s="536"/>
      <c r="G8" s="537"/>
      <c r="H8" s="533" t="s">
        <v>86</v>
      </c>
      <c r="I8" s="533" t="s">
        <v>16</v>
      </c>
      <c r="J8" s="535" t="s">
        <v>15</v>
      </c>
      <c r="K8" s="536"/>
      <c r="L8" s="536"/>
      <c r="M8" s="536"/>
      <c r="N8" s="537"/>
      <c r="O8" s="533" t="s">
        <v>87</v>
      </c>
      <c r="P8" s="533" t="s">
        <v>14</v>
      </c>
    </row>
    <row r="9" spans="1:16" s="21" customFormat="1" ht="89.25" customHeight="1">
      <c r="A9" s="532"/>
      <c r="B9" s="534"/>
      <c r="C9" s="534"/>
      <c r="D9" s="46" t="s">
        <v>13</v>
      </c>
      <c r="E9" s="46" t="s">
        <v>12</v>
      </c>
      <c r="F9" s="46" t="s">
        <v>88</v>
      </c>
      <c r="G9" s="46" t="s">
        <v>22</v>
      </c>
      <c r="H9" s="534"/>
      <c r="I9" s="534"/>
      <c r="J9" s="46" t="s">
        <v>10</v>
      </c>
      <c r="K9" s="46" t="s">
        <v>9</v>
      </c>
      <c r="L9" s="46" t="s">
        <v>89</v>
      </c>
      <c r="M9" s="46" t="s">
        <v>90</v>
      </c>
      <c r="N9" s="46" t="s">
        <v>6</v>
      </c>
      <c r="O9" s="534"/>
      <c r="P9" s="534"/>
    </row>
    <row r="10" spans="1:16" s="19" customFormat="1" ht="33.75">
      <c r="A10" s="9">
        <v>-1</v>
      </c>
      <c r="B10" s="9">
        <v>-2</v>
      </c>
      <c r="C10" s="9" t="s">
        <v>256</v>
      </c>
      <c r="D10" s="9">
        <v>-4</v>
      </c>
      <c r="E10" s="9">
        <v>-5</v>
      </c>
      <c r="F10" s="9">
        <v>-6</v>
      </c>
      <c r="G10" s="9">
        <v>-7</v>
      </c>
      <c r="H10" s="9">
        <v>-8</v>
      </c>
      <c r="I10" s="9" t="s">
        <v>257</v>
      </c>
      <c r="J10" s="9">
        <v>-10</v>
      </c>
      <c r="K10" s="9">
        <v>-11</v>
      </c>
      <c r="L10" s="9">
        <v>-12</v>
      </c>
      <c r="M10" s="9">
        <v>-13</v>
      </c>
      <c r="N10" s="9">
        <v>-14</v>
      </c>
      <c r="O10" s="9">
        <v>-15</v>
      </c>
      <c r="P10" s="9">
        <v>-16</v>
      </c>
    </row>
    <row r="11" spans="1:16" ht="15" customHeight="1">
      <c r="A11" s="551" t="s">
        <v>258</v>
      </c>
      <c r="B11" s="552"/>
      <c r="C11" s="552"/>
      <c r="D11" s="552"/>
      <c r="E11" s="552"/>
      <c r="F11" s="552"/>
      <c r="G11" s="552"/>
      <c r="H11" s="552"/>
      <c r="I11" s="552"/>
      <c r="J11" s="552"/>
      <c r="K11" s="552"/>
      <c r="L11" s="552"/>
      <c r="M11" s="552"/>
      <c r="N11" s="552"/>
      <c r="O11" s="552"/>
      <c r="P11" s="553"/>
    </row>
    <row r="12" spans="1:16" ht="12.75">
      <c r="A12" s="47" t="s">
        <v>94</v>
      </c>
      <c r="B12" s="122" t="s">
        <v>114</v>
      </c>
      <c r="C12" s="123">
        <f>SUM(C13:C15)</f>
        <v>0.99</v>
      </c>
      <c r="D12" s="49">
        <f>SUM(D13:D15)</f>
        <v>0</v>
      </c>
      <c r="E12" s="49">
        <f>SUM(E13:E15)</f>
        <v>0</v>
      </c>
      <c r="F12" s="49">
        <f>SUM(F13:F15)</f>
        <v>0</v>
      </c>
      <c r="G12" s="49">
        <f>SUM(G13:G15)</f>
        <v>0.99</v>
      </c>
      <c r="H12" s="235">
        <f aca="true" t="shared" si="0" ref="H12:N12">SUM(H13:H15)</f>
        <v>0</v>
      </c>
      <c r="I12" s="49">
        <f t="shared" si="0"/>
        <v>1.7</v>
      </c>
      <c r="J12" s="49">
        <f t="shared" si="0"/>
        <v>0</v>
      </c>
      <c r="K12" s="49">
        <f t="shared" si="0"/>
        <v>0</v>
      </c>
      <c r="L12" s="49">
        <f t="shared" si="0"/>
        <v>1</v>
      </c>
      <c r="M12" s="49">
        <f t="shared" si="0"/>
        <v>0.7</v>
      </c>
      <c r="N12" s="49">
        <f t="shared" si="0"/>
        <v>0</v>
      </c>
      <c r="O12" s="233"/>
      <c r="P12" s="47"/>
    </row>
    <row r="13" spans="1:16" ht="97.5" customHeight="1">
      <c r="A13" s="51">
        <v>1</v>
      </c>
      <c r="B13" s="69" t="s">
        <v>1407</v>
      </c>
      <c r="C13" s="64">
        <f>SUM(D13:G13)</f>
        <v>0.14</v>
      </c>
      <c r="D13" s="53"/>
      <c r="E13" s="53"/>
      <c r="F13" s="53"/>
      <c r="G13" s="53">
        <v>0.14</v>
      </c>
      <c r="H13" s="54" t="s">
        <v>1408</v>
      </c>
      <c r="I13" s="53">
        <f>J13+K13+L13+M13+N13</f>
        <v>0.2</v>
      </c>
      <c r="J13" s="53"/>
      <c r="K13" s="53"/>
      <c r="L13" s="53"/>
      <c r="M13" s="53">
        <v>0.2</v>
      </c>
      <c r="N13" s="53"/>
      <c r="O13" s="69" t="s">
        <v>1409</v>
      </c>
      <c r="P13" s="51"/>
    </row>
    <row r="14" spans="1:16" ht="69.75" customHeight="1">
      <c r="A14" s="51">
        <v>2</v>
      </c>
      <c r="B14" s="69" t="s">
        <v>1410</v>
      </c>
      <c r="C14" s="64">
        <f>SUM(D14:G14)</f>
        <v>0.25</v>
      </c>
      <c r="D14" s="53"/>
      <c r="E14" s="53"/>
      <c r="F14" s="53"/>
      <c r="G14" s="53">
        <v>0.25</v>
      </c>
      <c r="H14" s="54" t="s">
        <v>1411</v>
      </c>
      <c r="I14" s="53">
        <f>J14+K14+L14+M14+N14</f>
        <v>1</v>
      </c>
      <c r="J14" s="53"/>
      <c r="K14" s="53"/>
      <c r="L14" s="53">
        <v>1</v>
      </c>
      <c r="M14" s="53"/>
      <c r="N14" s="53"/>
      <c r="O14" s="69" t="s">
        <v>1412</v>
      </c>
      <c r="P14" s="51"/>
    </row>
    <row r="15" spans="1:16" ht="98.25" customHeight="1">
      <c r="A15" s="51">
        <v>3</v>
      </c>
      <c r="B15" s="69" t="s">
        <v>1413</v>
      </c>
      <c r="C15" s="64">
        <f>SUM(D15:G15)</f>
        <v>0.6</v>
      </c>
      <c r="D15" s="53"/>
      <c r="E15" s="53"/>
      <c r="F15" s="53"/>
      <c r="G15" s="53">
        <v>0.6</v>
      </c>
      <c r="H15" s="54" t="s">
        <v>1408</v>
      </c>
      <c r="I15" s="53">
        <f>J15+K15+L15+M15+N15</f>
        <v>0.5</v>
      </c>
      <c r="J15" s="53"/>
      <c r="K15" s="53"/>
      <c r="L15" s="53"/>
      <c r="M15" s="53">
        <v>0.5</v>
      </c>
      <c r="N15" s="53"/>
      <c r="O15" s="69" t="s">
        <v>1409</v>
      </c>
      <c r="P15" s="51"/>
    </row>
    <row r="16" spans="1:16" ht="12.75">
      <c r="A16" s="47" t="s">
        <v>113</v>
      </c>
      <c r="B16" s="122" t="s">
        <v>121</v>
      </c>
      <c r="C16" s="123">
        <f>C17</f>
        <v>1</v>
      </c>
      <c r="D16" s="49">
        <f>D17</f>
        <v>0</v>
      </c>
      <c r="E16" s="49">
        <f>E17</f>
        <v>0</v>
      </c>
      <c r="F16" s="49">
        <f>F17</f>
        <v>0</v>
      </c>
      <c r="G16" s="49">
        <f>G17</f>
        <v>1</v>
      </c>
      <c r="H16" s="235"/>
      <c r="I16" s="49">
        <f aca="true" t="shared" si="1" ref="I16:N16">I17</f>
        <v>1.2</v>
      </c>
      <c r="J16" s="49">
        <f t="shared" si="1"/>
        <v>0</v>
      </c>
      <c r="K16" s="49">
        <f t="shared" si="1"/>
        <v>0</v>
      </c>
      <c r="L16" s="49">
        <f t="shared" si="1"/>
        <v>1.2</v>
      </c>
      <c r="M16" s="49">
        <f t="shared" si="1"/>
        <v>0</v>
      </c>
      <c r="N16" s="49">
        <f t="shared" si="1"/>
        <v>0</v>
      </c>
      <c r="O16" s="122"/>
      <c r="P16" s="47"/>
    </row>
    <row r="17" spans="1:16" ht="89.25">
      <c r="A17" s="51">
        <v>1</v>
      </c>
      <c r="B17" s="69" t="s">
        <v>1414</v>
      </c>
      <c r="C17" s="64">
        <f>SUM(D17:G17)</f>
        <v>1</v>
      </c>
      <c r="D17" s="53"/>
      <c r="E17" s="53"/>
      <c r="F17" s="53"/>
      <c r="G17" s="53">
        <v>1</v>
      </c>
      <c r="H17" s="54" t="s">
        <v>1415</v>
      </c>
      <c r="I17" s="53">
        <f>J17+K17+L17+M17+N17</f>
        <v>1.2</v>
      </c>
      <c r="J17" s="53"/>
      <c r="K17" s="53"/>
      <c r="L17" s="53">
        <v>1.2</v>
      </c>
      <c r="M17" s="53"/>
      <c r="N17" s="53"/>
      <c r="O17" s="69" t="s">
        <v>1409</v>
      </c>
      <c r="P17" s="51"/>
    </row>
    <row r="18" spans="1:16" ht="12.75">
      <c r="A18" s="47" t="s">
        <v>120</v>
      </c>
      <c r="B18" s="122" t="s">
        <v>1416</v>
      </c>
      <c r="C18" s="123">
        <f>C19</f>
        <v>1.4</v>
      </c>
      <c r="D18" s="49">
        <f>D19</f>
        <v>1.4</v>
      </c>
      <c r="E18" s="49">
        <f>E19</f>
        <v>0</v>
      </c>
      <c r="F18" s="49">
        <f>F19</f>
        <v>0</v>
      </c>
      <c r="G18" s="49">
        <f>G19</f>
        <v>0</v>
      </c>
      <c r="H18" s="235"/>
      <c r="I18" s="49">
        <f aca="true" t="shared" si="2" ref="I18:N18">I19</f>
        <v>1.2</v>
      </c>
      <c r="J18" s="49">
        <f t="shared" si="2"/>
        <v>0</v>
      </c>
      <c r="K18" s="49">
        <f t="shared" si="2"/>
        <v>0</v>
      </c>
      <c r="L18" s="49">
        <f t="shared" si="2"/>
        <v>0</v>
      </c>
      <c r="M18" s="49">
        <f t="shared" si="2"/>
        <v>1.2</v>
      </c>
      <c r="N18" s="49">
        <f t="shared" si="2"/>
        <v>0</v>
      </c>
      <c r="O18" s="122"/>
      <c r="P18" s="47"/>
    </row>
    <row r="19" spans="1:16" s="493" customFormat="1" ht="69" customHeight="1">
      <c r="A19" s="488">
        <v>1</v>
      </c>
      <c r="B19" s="489" t="s">
        <v>1417</v>
      </c>
      <c r="C19" s="490">
        <f>SUM(D19:G19)</f>
        <v>1.4</v>
      </c>
      <c r="D19" s="491">
        <v>1.4</v>
      </c>
      <c r="E19" s="491"/>
      <c r="F19" s="491"/>
      <c r="G19" s="491"/>
      <c r="H19" s="492" t="s">
        <v>1418</v>
      </c>
      <c r="I19" s="491">
        <f>J19+K19+L19+M19+N19</f>
        <v>1.2</v>
      </c>
      <c r="J19" s="491"/>
      <c r="K19" s="491"/>
      <c r="L19" s="491"/>
      <c r="M19" s="491">
        <v>1.2</v>
      </c>
      <c r="N19" s="491"/>
      <c r="O19" s="489" t="s">
        <v>1419</v>
      </c>
      <c r="P19" s="488"/>
    </row>
    <row r="20" spans="1:16" ht="12.75">
      <c r="A20" s="47" t="s">
        <v>125</v>
      </c>
      <c r="B20" s="122" t="s">
        <v>95</v>
      </c>
      <c r="C20" s="123">
        <f>SUM(D20:G20)</f>
        <v>6.82</v>
      </c>
      <c r="D20" s="49">
        <f>SUM(D21:D24)</f>
        <v>0</v>
      </c>
      <c r="E20" s="49">
        <f>SUM(E21:E24)</f>
        <v>1.5</v>
      </c>
      <c r="F20" s="49">
        <f>SUM(F21:F24)</f>
        <v>0</v>
      </c>
      <c r="G20" s="49">
        <f>SUM(G21:G24)</f>
        <v>5.32</v>
      </c>
      <c r="H20" s="235"/>
      <c r="I20" s="49">
        <f>SUM(J20:N20)</f>
        <v>4.3525</v>
      </c>
      <c r="J20" s="49">
        <f>SUM(J21:J24)</f>
        <v>0</v>
      </c>
      <c r="K20" s="49">
        <f>SUM(K21:K24)</f>
        <v>0</v>
      </c>
      <c r="L20" s="49">
        <f>SUM(L21:L24)</f>
        <v>0.9525</v>
      </c>
      <c r="M20" s="49">
        <f>SUM(M21:M24)</f>
        <v>3.4</v>
      </c>
      <c r="N20" s="49">
        <f>SUM(N21:N24)</f>
        <v>0</v>
      </c>
      <c r="O20" s="122"/>
      <c r="P20" s="47"/>
    </row>
    <row r="21" spans="1:16" ht="84" customHeight="1">
      <c r="A21" s="51">
        <v>1</v>
      </c>
      <c r="B21" s="69" t="s">
        <v>1420</v>
      </c>
      <c r="C21" s="64">
        <f>SUM(D21:G21)</f>
        <v>3.32</v>
      </c>
      <c r="D21" s="53"/>
      <c r="E21" s="53"/>
      <c r="F21" s="53"/>
      <c r="G21" s="53">
        <v>3.32</v>
      </c>
      <c r="H21" s="54" t="s">
        <v>1421</v>
      </c>
      <c r="I21" s="53">
        <f>J21+K21+L21+M21+N21</f>
        <v>2.5</v>
      </c>
      <c r="J21" s="53"/>
      <c r="K21" s="53"/>
      <c r="L21" s="53"/>
      <c r="M21" s="53">
        <v>2.5</v>
      </c>
      <c r="N21" s="53"/>
      <c r="O21" s="69" t="s">
        <v>1422</v>
      </c>
      <c r="P21" s="51"/>
    </row>
    <row r="22" spans="1:16" ht="105.75" customHeight="1">
      <c r="A22" s="51">
        <v>2</v>
      </c>
      <c r="B22" s="234" t="s">
        <v>1423</v>
      </c>
      <c r="C22" s="53">
        <f aca="true" t="shared" si="3" ref="C22:C27">D22+E22+F22+G22</f>
        <v>1</v>
      </c>
      <c r="D22" s="53"/>
      <c r="E22" s="53"/>
      <c r="F22" s="53"/>
      <c r="G22" s="53">
        <v>1</v>
      </c>
      <c r="H22" s="54" t="s">
        <v>1424</v>
      </c>
      <c r="I22" s="53">
        <v>0.84</v>
      </c>
      <c r="J22" s="53"/>
      <c r="K22" s="53"/>
      <c r="L22" s="53">
        <f>I22</f>
        <v>0.84</v>
      </c>
      <c r="M22" s="53"/>
      <c r="N22" s="53"/>
      <c r="O22" s="69" t="s">
        <v>1425</v>
      </c>
      <c r="P22" s="51"/>
    </row>
    <row r="23" spans="1:16" ht="103.5" customHeight="1">
      <c r="A23" s="51">
        <v>3</v>
      </c>
      <c r="B23" s="234" t="s">
        <v>1426</v>
      </c>
      <c r="C23" s="53">
        <f t="shared" si="3"/>
        <v>1.5</v>
      </c>
      <c r="D23" s="53"/>
      <c r="E23" s="53">
        <v>1.5</v>
      </c>
      <c r="F23" s="53"/>
      <c r="G23" s="53">
        <v>0</v>
      </c>
      <c r="H23" s="54" t="s">
        <v>1427</v>
      </c>
      <c r="I23" s="53">
        <v>0.1125</v>
      </c>
      <c r="J23" s="53"/>
      <c r="K23" s="53"/>
      <c r="L23" s="53">
        <f>I23</f>
        <v>0.1125</v>
      </c>
      <c r="M23" s="53"/>
      <c r="N23" s="53"/>
      <c r="O23" s="68" t="s">
        <v>1428</v>
      </c>
      <c r="P23" s="51"/>
    </row>
    <row r="24" spans="1:16" ht="44.25" customHeight="1">
      <c r="A24" s="51">
        <v>4</v>
      </c>
      <c r="B24" s="73" t="s">
        <v>1429</v>
      </c>
      <c r="C24" s="64">
        <f>SUM(D24:G24)</f>
        <v>1</v>
      </c>
      <c r="D24" s="53"/>
      <c r="E24" s="53"/>
      <c r="F24" s="53"/>
      <c r="G24" s="53">
        <v>1</v>
      </c>
      <c r="H24" s="54" t="s">
        <v>1408</v>
      </c>
      <c r="I24" s="53">
        <f>J24+K24+L24+M24+N24</f>
        <v>0.9</v>
      </c>
      <c r="J24" s="53"/>
      <c r="K24" s="53"/>
      <c r="L24" s="53"/>
      <c r="M24" s="53">
        <v>0.9</v>
      </c>
      <c r="N24" s="53"/>
      <c r="O24" s="52" t="s">
        <v>1430</v>
      </c>
      <c r="P24" s="51"/>
    </row>
    <row r="25" spans="1:16" ht="12.75">
      <c r="A25" s="47" t="s">
        <v>130</v>
      </c>
      <c r="B25" s="122" t="s">
        <v>443</v>
      </c>
      <c r="C25" s="49">
        <f>SUM(D25:G25)</f>
        <v>9.7</v>
      </c>
      <c r="D25" s="49">
        <f>SUM(D26:D34)</f>
        <v>1.16</v>
      </c>
      <c r="E25" s="49">
        <f>SUM(E26:E34)</f>
        <v>0</v>
      </c>
      <c r="F25" s="49">
        <f>SUM(F26:F34)</f>
        <v>0</v>
      </c>
      <c r="G25" s="49">
        <f>SUM(G26:G34)</f>
        <v>8.54</v>
      </c>
      <c r="H25" s="235"/>
      <c r="I25" s="49">
        <f>SUM(J25:N25)</f>
        <v>3.7007499999999993</v>
      </c>
      <c r="J25" s="49">
        <f>SUM(J26:J34)</f>
        <v>0</v>
      </c>
      <c r="K25" s="49">
        <f>SUM(K26:K34)</f>
        <v>0</v>
      </c>
      <c r="L25" s="49">
        <f>SUM(L26:L34)</f>
        <v>3.4407499999999995</v>
      </c>
      <c r="M25" s="49">
        <f>SUM(M26:M34)</f>
        <v>0.26</v>
      </c>
      <c r="N25" s="49">
        <f>SUM(N26:N34)</f>
        <v>0</v>
      </c>
      <c r="O25" s="244"/>
      <c r="P25" s="47"/>
    </row>
    <row r="26" spans="1:16" ht="101.25" customHeight="1">
      <c r="A26" s="51">
        <v>1</v>
      </c>
      <c r="B26" s="234" t="s">
        <v>1431</v>
      </c>
      <c r="C26" s="53">
        <f t="shared" si="3"/>
        <v>0.81</v>
      </c>
      <c r="D26" s="53"/>
      <c r="E26" s="53"/>
      <c r="F26" s="53"/>
      <c r="G26" s="53">
        <v>0.81</v>
      </c>
      <c r="H26" s="54" t="s">
        <v>1432</v>
      </c>
      <c r="I26" s="53">
        <v>0.060750000000000005</v>
      </c>
      <c r="J26" s="53"/>
      <c r="K26" s="53"/>
      <c r="L26" s="53">
        <f>I26</f>
        <v>0.060750000000000005</v>
      </c>
      <c r="M26" s="53"/>
      <c r="N26" s="53"/>
      <c r="O26" s="245" t="s">
        <v>1433</v>
      </c>
      <c r="P26" s="51"/>
    </row>
    <row r="27" spans="1:16" ht="99" customHeight="1">
      <c r="A27" s="51">
        <v>2</v>
      </c>
      <c r="B27" s="234" t="s">
        <v>1434</v>
      </c>
      <c r="C27" s="53">
        <f t="shared" si="3"/>
        <v>0.6</v>
      </c>
      <c r="D27" s="53">
        <v>0.16</v>
      </c>
      <c r="E27" s="53"/>
      <c r="F27" s="53"/>
      <c r="G27" s="53">
        <v>0.44</v>
      </c>
      <c r="H27" s="54" t="s">
        <v>1435</v>
      </c>
      <c r="I27" s="53">
        <v>0.84</v>
      </c>
      <c r="J27" s="53"/>
      <c r="K27" s="53"/>
      <c r="L27" s="53">
        <f>I27</f>
        <v>0.84</v>
      </c>
      <c r="M27" s="53"/>
      <c r="N27" s="53"/>
      <c r="O27" s="69" t="s">
        <v>1436</v>
      </c>
      <c r="P27" s="51"/>
    </row>
    <row r="28" spans="1:16" ht="75" customHeight="1">
      <c r="A28" s="51">
        <v>3</v>
      </c>
      <c r="B28" s="234" t="s">
        <v>1437</v>
      </c>
      <c r="C28" s="53">
        <f>D28+E28+F28+G28</f>
        <v>1</v>
      </c>
      <c r="D28" s="53">
        <v>1</v>
      </c>
      <c r="E28" s="53"/>
      <c r="F28" s="53"/>
      <c r="G28" s="53">
        <v>0</v>
      </c>
      <c r="H28" s="54" t="s">
        <v>1438</v>
      </c>
      <c r="I28" s="53">
        <v>0.84</v>
      </c>
      <c r="J28" s="53"/>
      <c r="K28" s="53"/>
      <c r="L28" s="53">
        <f>I28</f>
        <v>0.84</v>
      </c>
      <c r="M28" s="53"/>
      <c r="N28" s="53"/>
      <c r="O28" s="245" t="s">
        <v>1439</v>
      </c>
      <c r="P28" s="51"/>
    </row>
    <row r="29" spans="1:16" ht="45" customHeight="1">
      <c r="A29" s="51">
        <v>4</v>
      </c>
      <c r="B29" s="73" t="s">
        <v>1440</v>
      </c>
      <c r="C29" s="64">
        <f>SUM(D29:G29)</f>
        <v>4.5</v>
      </c>
      <c r="D29" s="53"/>
      <c r="E29" s="53"/>
      <c r="F29" s="53"/>
      <c r="G29" s="53">
        <v>4.5</v>
      </c>
      <c r="H29" s="52" t="s">
        <v>1441</v>
      </c>
      <c r="I29" s="53">
        <f>J29+K29+L29+M29+N29</f>
        <v>1.7</v>
      </c>
      <c r="J29" s="53"/>
      <c r="K29" s="53"/>
      <c r="L29" s="53">
        <v>1.7</v>
      </c>
      <c r="M29" s="53"/>
      <c r="N29" s="53"/>
      <c r="O29" s="52" t="s">
        <v>1442</v>
      </c>
      <c r="P29" s="51"/>
    </row>
    <row r="30" spans="1:16" ht="108.75" customHeight="1">
      <c r="A30" s="51">
        <v>5</v>
      </c>
      <c r="B30" s="73" t="s">
        <v>1443</v>
      </c>
      <c r="C30" s="64">
        <v>0.39</v>
      </c>
      <c r="D30" s="64"/>
      <c r="E30" s="64"/>
      <c r="F30" s="64"/>
      <c r="G30" s="64">
        <v>0.39</v>
      </c>
      <c r="H30" s="236" t="s">
        <v>1438</v>
      </c>
      <c r="I30" s="65">
        <v>0.04</v>
      </c>
      <c r="J30" s="65"/>
      <c r="K30" s="65"/>
      <c r="L30" s="65"/>
      <c r="M30" s="65">
        <v>0.04</v>
      </c>
      <c r="N30" s="65"/>
      <c r="O30" s="52" t="s">
        <v>1444</v>
      </c>
      <c r="P30" s="73"/>
    </row>
    <row r="31" spans="1:16" ht="117.75" customHeight="1">
      <c r="A31" s="51">
        <v>6</v>
      </c>
      <c r="B31" s="73" t="s">
        <v>1445</v>
      </c>
      <c r="C31" s="64">
        <v>0.93</v>
      </c>
      <c r="D31" s="64"/>
      <c r="E31" s="64"/>
      <c r="F31" s="64"/>
      <c r="G31" s="64">
        <v>0.93</v>
      </c>
      <c r="H31" s="236" t="s">
        <v>1446</v>
      </c>
      <c r="I31" s="65">
        <v>0.08</v>
      </c>
      <c r="J31" s="65"/>
      <c r="K31" s="65"/>
      <c r="L31" s="65"/>
      <c r="M31" s="65">
        <v>0.08</v>
      </c>
      <c r="N31" s="65"/>
      <c r="O31" s="52" t="s">
        <v>1447</v>
      </c>
      <c r="P31" s="73"/>
    </row>
    <row r="32" spans="1:16" ht="102">
      <c r="A32" s="51">
        <v>7</v>
      </c>
      <c r="B32" s="73" t="s">
        <v>1448</v>
      </c>
      <c r="C32" s="64">
        <v>0.3</v>
      </c>
      <c r="D32" s="64"/>
      <c r="E32" s="64"/>
      <c r="F32" s="64"/>
      <c r="G32" s="64">
        <v>0.3</v>
      </c>
      <c r="H32" s="236" t="s">
        <v>1446</v>
      </c>
      <c r="I32" s="65">
        <v>0.03</v>
      </c>
      <c r="J32" s="65"/>
      <c r="K32" s="65"/>
      <c r="L32" s="65"/>
      <c r="M32" s="65">
        <v>0.03</v>
      </c>
      <c r="N32" s="65"/>
      <c r="O32" s="52" t="s">
        <v>1449</v>
      </c>
      <c r="P32" s="73"/>
    </row>
    <row r="33" spans="1:16" ht="102">
      <c r="A33" s="51">
        <v>8</v>
      </c>
      <c r="B33" s="73" t="s">
        <v>1450</v>
      </c>
      <c r="C33" s="64">
        <v>0.18</v>
      </c>
      <c r="D33" s="64"/>
      <c r="E33" s="64"/>
      <c r="F33" s="64"/>
      <c r="G33" s="64">
        <v>0.18</v>
      </c>
      <c r="H33" s="236" t="s">
        <v>1451</v>
      </c>
      <c r="I33" s="65">
        <v>0.02</v>
      </c>
      <c r="J33" s="65"/>
      <c r="K33" s="65"/>
      <c r="L33" s="65"/>
      <c r="M33" s="65">
        <v>0.02</v>
      </c>
      <c r="N33" s="65"/>
      <c r="O33" s="52" t="s">
        <v>1452</v>
      </c>
      <c r="P33" s="73"/>
    </row>
    <row r="34" spans="1:16" ht="108.75" customHeight="1">
      <c r="A34" s="51">
        <v>9</v>
      </c>
      <c r="B34" s="73" t="s">
        <v>1453</v>
      </c>
      <c r="C34" s="64">
        <v>0.99</v>
      </c>
      <c r="D34" s="64"/>
      <c r="E34" s="64"/>
      <c r="F34" s="64"/>
      <c r="G34" s="64">
        <v>0.99</v>
      </c>
      <c r="H34" s="236" t="s">
        <v>1454</v>
      </c>
      <c r="I34" s="65">
        <v>0.09</v>
      </c>
      <c r="J34" s="65"/>
      <c r="K34" s="65"/>
      <c r="L34" s="65"/>
      <c r="M34" s="65">
        <v>0.09</v>
      </c>
      <c r="N34" s="65"/>
      <c r="O34" s="52" t="s">
        <v>1455</v>
      </c>
      <c r="P34" s="73"/>
    </row>
    <row r="35" spans="1:16" ht="12.75">
      <c r="A35" s="47" t="s">
        <v>186</v>
      </c>
      <c r="B35" s="56" t="s">
        <v>1456</v>
      </c>
      <c r="C35" s="123">
        <f>SUM(C36:C37)</f>
        <v>1</v>
      </c>
      <c r="D35" s="49">
        <f>SUM(D36:D37)</f>
        <v>0</v>
      </c>
      <c r="E35" s="49">
        <f>SUM(E36:E37)</f>
        <v>0</v>
      </c>
      <c r="F35" s="49">
        <f>SUM(F36:F37)</f>
        <v>0</v>
      </c>
      <c r="G35" s="49">
        <f>SUM(G36:G37)</f>
        <v>1</v>
      </c>
      <c r="H35" s="235"/>
      <c r="I35" s="49">
        <f aca="true" t="shared" si="4" ref="I35:N35">SUM(I36:I37)</f>
        <v>1.9</v>
      </c>
      <c r="J35" s="49">
        <f t="shared" si="4"/>
        <v>0</v>
      </c>
      <c r="K35" s="49">
        <f t="shared" si="4"/>
        <v>0</v>
      </c>
      <c r="L35" s="49">
        <f t="shared" si="4"/>
        <v>1.9</v>
      </c>
      <c r="M35" s="49">
        <f t="shared" si="4"/>
        <v>0</v>
      </c>
      <c r="N35" s="49">
        <f t="shared" si="4"/>
        <v>0</v>
      </c>
      <c r="O35" s="48"/>
      <c r="P35" s="47"/>
    </row>
    <row r="36" spans="1:16" ht="46.5" customHeight="1">
      <c r="A36" s="51">
        <v>1</v>
      </c>
      <c r="B36" s="73" t="s">
        <v>1106</v>
      </c>
      <c r="C36" s="64">
        <f>SUM(D36:G36)</f>
        <v>0.2</v>
      </c>
      <c r="D36" s="53"/>
      <c r="E36" s="53"/>
      <c r="F36" s="53"/>
      <c r="G36" s="53">
        <v>0.2</v>
      </c>
      <c r="H36" s="54" t="s">
        <v>1457</v>
      </c>
      <c r="I36" s="53">
        <f>J36+K36+L36+M36+N36</f>
        <v>0.7</v>
      </c>
      <c r="J36" s="53"/>
      <c r="K36" s="53"/>
      <c r="L36" s="53">
        <v>0.7</v>
      </c>
      <c r="M36" s="53"/>
      <c r="N36" s="53"/>
      <c r="O36" s="52" t="s">
        <v>1458</v>
      </c>
      <c r="P36" s="51"/>
    </row>
    <row r="37" spans="1:16" ht="45" customHeight="1">
      <c r="A37" s="51">
        <v>2</v>
      </c>
      <c r="B37" s="52" t="s">
        <v>1459</v>
      </c>
      <c r="C37" s="64">
        <f>SUM(D37:G37)</f>
        <v>0.8</v>
      </c>
      <c r="D37" s="53"/>
      <c r="E37" s="53"/>
      <c r="F37" s="53"/>
      <c r="G37" s="53">
        <v>0.8</v>
      </c>
      <c r="H37" s="54" t="s">
        <v>1457</v>
      </c>
      <c r="I37" s="53">
        <f>J37+K37+L37+M37+N37</f>
        <v>1.2</v>
      </c>
      <c r="J37" s="53"/>
      <c r="K37" s="53"/>
      <c r="L37" s="53">
        <v>1.2</v>
      </c>
      <c r="M37" s="53"/>
      <c r="N37" s="53"/>
      <c r="O37" s="52" t="s">
        <v>1460</v>
      </c>
      <c r="P37" s="51"/>
    </row>
    <row r="38" spans="1:16" ht="12.75">
      <c r="A38" s="47" t="s">
        <v>189</v>
      </c>
      <c r="B38" s="48" t="s">
        <v>1461</v>
      </c>
      <c r="C38" s="123">
        <f>C39+C40</f>
        <v>0.1</v>
      </c>
      <c r="D38" s="123">
        <f aca="true" t="shared" si="5" ref="D38:N38">D39+D40</f>
        <v>0</v>
      </c>
      <c r="E38" s="123">
        <f t="shared" si="5"/>
        <v>0</v>
      </c>
      <c r="F38" s="123">
        <f t="shared" si="5"/>
        <v>0</v>
      </c>
      <c r="G38" s="123">
        <f t="shared" si="5"/>
        <v>0.1</v>
      </c>
      <c r="H38" s="124"/>
      <c r="I38" s="123">
        <f t="shared" si="5"/>
        <v>0.44999999999999996</v>
      </c>
      <c r="J38" s="123">
        <f t="shared" si="5"/>
        <v>0</v>
      </c>
      <c r="K38" s="123">
        <f t="shared" si="5"/>
        <v>0</v>
      </c>
      <c r="L38" s="123">
        <f t="shared" si="5"/>
        <v>0.3</v>
      </c>
      <c r="M38" s="123">
        <f t="shared" si="5"/>
        <v>0</v>
      </c>
      <c r="N38" s="123">
        <f t="shared" si="5"/>
        <v>0.15</v>
      </c>
      <c r="O38" s="48"/>
      <c r="P38" s="47"/>
    </row>
    <row r="39" spans="1:16" ht="72.75" customHeight="1">
      <c r="A39" s="51">
        <v>1</v>
      </c>
      <c r="B39" s="52" t="s">
        <v>1462</v>
      </c>
      <c r="C39" s="64">
        <v>0.05</v>
      </c>
      <c r="D39" s="64"/>
      <c r="E39" s="64"/>
      <c r="F39" s="64"/>
      <c r="G39" s="64">
        <v>0.05</v>
      </c>
      <c r="H39" s="52" t="s">
        <v>1463</v>
      </c>
      <c r="I39" s="53">
        <v>0.15</v>
      </c>
      <c r="J39" s="64"/>
      <c r="K39" s="64"/>
      <c r="L39" s="64"/>
      <c r="M39" s="64"/>
      <c r="N39" s="64">
        <v>0.15</v>
      </c>
      <c r="O39" s="52" t="s">
        <v>1464</v>
      </c>
      <c r="P39" s="47"/>
    </row>
    <row r="40" spans="1:16" ht="57.75" customHeight="1">
      <c r="A40" s="51">
        <v>2</v>
      </c>
      <c r="B40" s="52" t="s">
        <v>1465</v>
      </c>
      <c r="C40" s="64">
        <f>SUM(D40:G40)</f>
        <v>0.05</v>
      </c>
      <c r="D40" s="53"/>
      <c r="E40" s="53"/>
      <c r="F40" s="53"/>
      <c r="G40" s="53">
        <v>0.05</v>
      </c>
      <c r="H40" s="52" t="s">
        <v>1466</v>
      </c>
      <c r="I40" s="53">
        <f>J40+K40+L40+M40+N40</f>
        <v>0.3</v>
      </c>
      <c r="J40" s="53"/>
      <c r="K40" s="53"/>
      <c r="L40" s="53">
        <v>0.3</v>
      </c>
      <c r="M40" s="53"/>
      <c r="N40" s="53"/>
      <c r="O40" s="52" t="s">
        <v>1467</v>
      </c>
      <c r="P40" s="51"/>
    </row>
    <row r="41" spans="1:16" ht="12.75">
      <c r="A41" s="47">
        <f>A40+A37+A34+A24+A19+A17+A15</f>
        <v>22</v>
      </c>
      <c r="B41" s="48" t="s">
        <v>1468</v>
      </c>
      <c r="C41" s="123">
        <f>C38+C35+C25+C20+C18+C16+C12</f>
        <v>21.009999999999994</v>
      </c>
      <c r="D41" s="123">
        <f aca="true" t="shared" si="6" ref="D41:N41">D38+D35+D25+D20+D18+D16+D12</f>
        <v>2.5599999999999996</v>
      </c>
      <c r="E41" s="123">
        <f t="shared" si="6"/>
        <v>1.5</v>
      </c>
      <c r="F41" s="123">
        <f t="shared" si="6"/>
        <v>0</v>
      </c>
      <c r="G41" s="123">
        <f t="shared" si="6"/>
        <v>16.95</v>
      </c>
      <c r="H41" s="246"/>
      <c r="I41" s="123">
        <f t="shared" si="6"/>
        <v>14.503249999999998</v>
      </c>
      <c r="J41" s="123">
        <f t="shared" si="6"/>
        <v>0</v>
      </c>
      <c r="K41" s="123">
        <f t="shared" si="6"/>
        <v>0</v>
      </c>
      <c r="L41" s="123">
        <f t="shared" si="6"/>
        <v>8.793249999999999</v>
      </c>
      <c r="M41" s="123">
        <f t="shared" si="6"/>
        <v>5.5600000000000005</v>
      </c>
      <c r="N41" s="123">
        <f t="shared" si="6"/>
        <v>0.15</v>
      </c>
      <c r="O41" s="56"/>
      <c r="P41" s="128"/>
    </row>
    <row r="42" spans="1:16" ht="31.5" customHeight="1">
      <c r="A42" s="554" t="s">
        <v>1751</v>
      </c>
      <c r="B42" s="555"/>
      <c r="C42" s="555"/>
      <c r="D42" s="555"/>
      <c r="E42" s="555"/>
      <c r="F42" s="555"/>
      <c r="G42" s="555"/>
      <c r="H42" s="555"/>
      <c r="I42" s="555"/>
      <c r="J42" s="555"/>
      <c r="K42" s="555"/>
      <c r="L42" s="555"/>
      <c r="M42" s="555"/>
      <c r="N42" s="555"/>
      <c r="O42" s="555"/>
      <c r="P42" s="556"/>
    </row>
    <row r="43" spans="1:16" ht="12.75">
      <c r="A43" s="47" t="s">
        <v>94</v>
      </c>
      <c r="B43" s="122" t="s">
        <v>136</v>
      </c>
      <c r="C43" s="123">
        <f>SUM(C44:C44)</f>
        <v>4.5</v>
      </c>
      <c r="D43" s="123">
        <f aca="true" t="shared" si="7" ref="D43:N43">SUM(D44:D44)</f>
        <v>0</v>
      </c>
      <c r="E43" s="123">
        <f t="shared" si="7"/>
        <v>4.5</v>
      </c>
      <c r="F43" s="123">
        <f t="shared" si="7"/>
        <v>0</v>
      </c>
      <c r="G43" s="123">
        <f>SUM(G44:G44)</f>
        <v>0</v>
      </c>
      <c r="H43" s="246">
        <f t="shared" si="7"/>
        <v>0</v>
      </c>
      <c r="I43" s="123">
        <f>SUM(I44:I44)</f>
        <v>0.34</v>
      </c>
      <c r="J43" s="123">
        <f>SUM(J44:J44)</f>
        <v>0</v>
      </c>
      <c r="K43" s="123">
        <f t="shared" si="7"/>
        <v>0</v>
      </c>
      <c r="L43" s="123">
        <f t="shared" si="7"/>
        <v>0.34</v>
      </c>
      <c r="M43" s="123">
        <f t="shared" si="7"/>
        <v>0</v>
      </c>
      <c r="N43" s="123">
        <f t="shared" si="7"/>
        <v>0</v>
      </c>
      <c r="O43" s="122"/>
      <c r="P43" s="47"/>
    </row>
    <row r="44" spans="1:16" ht="25.5">
      <c r="A44" s="51">
        <v>1</v>
      </c>
      <c r="B44" s="52" t="s">
        <v>1469</v>
      </c>
      <c r="C44" s="64">
        <f>SUM(D44:G44)</f>
        <v>4.5</v>
      </c>
      <c r="D44" s="64"/>
      <c r="E44" s="64">
        <v>4.5</v>
      </c>
      <c r="F44" s="64"/>
      <c r="G44" s="64">
        <v>0</v>
      </c>
      <c r="H44" s="52" t="s">
        <v>1470</v>
      </c>
      <c r="I44" s="53">
        <f aca="true" t="shared" si="8" ref="I44:I63">SUM(J44:N44)</f>
        <v>0.34</v>
      </c>
      <c r="J44" s="64"/>
      <c r="K44" s="64"/>
      <c r="L44" s="64">
        <v>0.34</v>
      </c>
      <c r="M44" s="64"/>
      <c r="N44" s="64"/>
      <c r="O44" s="52" t="s">
        <v>143</v>
      </c>
      <c r="P44" s="125"/>
    </row>
    <row r="45" spans="1:16" ht="25.5">
      <c r="A45" s="47" t="s">
        <v>113</v>
      </c>
      <c r="B45" s="122" t="s">
        <v>1471</v>
      </c>
      <c r="C45" s="49">
        <f>SUM(C46:C47)</f>
        <v>0.6</v>
      </c>
      <c r="D45" s="49">
        <f>SUM(D46:D47)</f>
        <v>0.3</v>
      </c>
      <c r="E45" s="49">
        <f>SUM(E46:E47)</f>
        <v>0</v>
      </c>
      <c r="F45" s="49">
        <f>SUM(F46:F47)</f>
        <v>0</v>
      </c>
      <c r="G45" s="49">
        <f>SUM(G46:G47)</f>
        <v>0.3</v>
      </c>
      <c r="H45" s="235"/>
      <c r="I45" s="49">
        <f t="shared" si="8"/>
        <v>0.5</v>
      </c>
      <c r="J45" s="49">
        <f>SUM(J46:J47)</f>
        <v>0</v>
      </c>
      <c r="K45" s="49">
        <f>SUM(K46:K47)</f>
        <v>0</v>
      </c>
      <c r="L45" s="49">
        <f>SUM(L46:L47)</f>
        <v>0.5</v>
      </c>
      <c r="M45" s="49">
        <f>SUM(M46:M47)</f>
        <v>0</v>
      </c>
      <c r="N45" s="49">
        <f>SUM(N46:N47)</f>
        <v>0</v>
      </c>
      <c r="O45" s="52" t="s">
        <v>143</v>
      </c>
      <c r="P45" s="125"/>
    </row>
    <row r="46" spans="1:16" ht="25.5">
      <c r="A46" s="51">
        <v>1</v>
      </c>
      <c r="B46" s="52" t="s">
        <v>1472</v>
      </c>
      <c r="C46" s="64">
        <f>SUM(D46:G46)</f>
        <v>0.3</v>
      </c>
      <c r="D46" s="64">
        <v>0.3</v>
      </c>
      <c r="E46" s="64"/>
      <c r="F46" s="64"/>
      <c r="G46" s="64">
        <v>0</v>
      </c>
      <c r="H46" s="52" t="s">
        <v>1418</v>
      </c>
      <c r="I46" s="53">
        <f t="shared" si="8"/>
        <v>0.25</v>
      </c>
      <c r="J46" s="64"/>
      <c r="K46" s="64"/>
      <c r="L46" s="64">
        <v>0.25</v>
      </c>
      <c r="M46" s="64"/>
      <c r="N46" s="64"/>
      <c r="O46" s="52" t="s">
        <v>143</v>
      </c>
      <c r="P46" s="125"/>
    </row>
    <row r="47" spans="1:16" ht="38.25">
      <c r="A47" s="51">
        <v>2</v>
      </c>
      <c r="B47" s="52" t="s">
        <v>1473</v>
      </c>
      <c r="C47" s="64">
        <f>SUM(D47:G47)</f>
        <v>0.3</v>
      </c>
      <c r="D47" s="64"/>
      <c r="E47" s="64"/>
      <c r="F47" s="64"/>
      <c r="G47" s="64">
        <v>0.3</v>
      </c>
      <c r="H47" s="52" t="s">
        <v>1474</v>
      </c>
      <c r="I47" s="53">
        <f t="shared" si="8"/>
        <v>0.25</v>
      </c>
      <c r="J47" s="64"/>
      <c r="K47" s="64"/>
      <c r="L47" s="64">
        <v>0.25</v>
      </c>
      <c r="M47" s="64"/>
      <c r="N47" s="64"/>
      <c r="O47" s="52" t="s">
        <v>143</v>
      </c>
      <c r="P47" s="125"/>
    </row>
    <row r="48" spans="1:16" ht="12.75">
      <c r="A48" s="47" t="s">
        <v>120</v>
      </c>
      <c r="B48" s="48" t="s">
        <v>114</v>
      </c>
      <c r="C48" s="123">
        <f>SUM(C49:C66)</f>
        <v>61.990000000000016</v>
      </c>
      <c r="D48" s="123">
        <f>SUM(D49:D66)</f>
        <v>11.5</v>
      </c>
      <c r="E48" s="123">
        <f>SUM(E49:E66)</f>
        <v>10</v>
      </c>
      <c r="F48" s="123">
        <f>SUM(F49:F66)</f>
        <v>0</v>
      </c>
      <c r="G48" s="123">
        <f>SUM(G49:G66)</f>
        <v>40.49</v>
      </c>
      <c r="H48" s="124"/>
      <c r="I48" s="123">
        <f t="shared" si="8"/>
        <v>58.750000000000014</v>
      </c>
      <c r="J48" s="123">
        <f>SUM(J49:J66)</f>
        <v>47.61000000000001</v>
      </c>
      <c r="K48" s="123">
        <f>SUM(K49:K66)</f>
        <v>0.16999999999999998</v>
      </c>
      <c r="L48" s="123">
        <f>SUM(L49:L66)</f>
        <v>10.970000000000002</v>
      </c>
      <c r="M48" s="123">
        <f>SUM(M49:M66)</f>
        <v>0</v>
      </c>
      <c r="N48" s="123">
        <f>SUM(N49:N66)</f>
        <v>0</v>
      </c>
      <c r="O48" s="52"/>
      <c r="P48" s="125"/>
    </row>
    <row r="49" spans="1:16" ht="38.25">
      <c r="A49" s="51">
        <v>1</v>
      </c>
      <c r="B49" s="52" t="s">
        <v>1475</v>
      </c>
      <c r="C49" s="64">
        <f aca="true" t="shared" si="9" ref="C49:C62">SUM(D49:G49)</f>
        <v>2.7</v>
      </c>
      <c r="D49" s="64"/>
      <c r="E49" s="64">
        <v>2</v>
      </c>
      <c r="F49" s="64"/>
      <c r="G49" s="64">
        <v>0.7</v>
      </c>
      <c r="H49" s="52" t="s">
        <v>1476</v>
      </c>
      <c r="I49" s="53">
        <f t="shared" si="8"/>
        <v>6</v>
      </c>
      <c r="J49" s="64"/>
      <c r="K49" s="64"/>
      <c r="L49" s="64">
        <v>6</v>
      </c>
      <c r="M49" s="64"/>
      <c r="N49" s="64"/>
      <c r="O49" s="52" t="s">
        <v>143</v>
      </c>
      <c r="P49" s="125"/>
    </row>
    <row r="50" spans="1:16" ht="63.75">
      <c r="A50" s="51">
        <v>2</v>
      </c>
      <c r="B50" s="52" t="s">
        <v>1477</v>
      </c>
      <c r="C50" s="64">
        <f t="shared" si="9"/>
        <v>0.06</v>
      </c>
      <c r="D50" s="64"/>
      <c r="E50" s="64"/>
      <c r="F50" s="64"/>
      <c r="G50" s="64">
        <v>0.06</v>
      </c>
      <c r="H50" s="52" t="s">
        <v>1478</v>
      </c>
      <c r="I50" s="53">
        <f t="shared" si="8"/>
        <v>0.6</v>
      </c>
      <c r="J50" s="64"/>
      <c r="K50" s="64"/>
      <c r="L50" s="64">
        <v>0.6</v>
      </c>
      <c r="M50" s="64"/>
      <c r="N50" s="64"/>
      <c r="O50" s="52" t="s">
        <v>143</v>
      </c>
      <c r="P50" s="125"/>
    </row>
    <row r="51" spans="1:16" ht="38.25">
      <c r="A51" s="51">
        <v>3</v>
      </c>
      <c r="B51" s="52" t="s">
        <v>1479</v>
      </c>
      <c r="C51" s="64">
        <f t="shared" si="9"/>
        <v>0.9</v>
      </c>
      <c r="D51" s="64"/>
      <c r="E51" s="64"/>
      <c r="F51" s="64"/>
      <c r="G51" s="64">
        <v>0.9</v>
      </c>
      <c r="H51" s="52" t="s">
        <v>1478</v>
      </c>
      <c r="I51" s="53">
        <f t="shared" si="8"/>
        <v>0.07</v>
      </c>
      <c r="J51" s="64"/>
      <c r="K51" s="64"/>
      <c r="L51" s="64">
        <v>0.07</v>
      </c>
      <c r="M51" s="64"/>
      <c r="N51" s="64"/>
      <c r="O51" s="52" t="s">
        <v>143</v>
      </c>
      <c r="P51" s="125"/>
    </row>
    <row r="52" spans="1:16" ht="25.5">
      <c r="A52" s="51">
        <v>4</v>
      </c>
      <c r="B52" s="52" t="s">
        <v>1480</v>
      </c>
      <c r="C52" s="64">
        <f t="shared" si="9"/>
        <v>1.54</v>
      </c>
      <c r="D52" s="64"/>
      <c r="E52" s="64"/>
      <c r="F52" s="64"/>
      <c r="G52" s="64">
        <v>1.54</v>
      </c>
      <c r="H52" s="52" t="s">
        <v>1478</v>
      </c>
      <c r="I52" s="53">
        <f t="shared" si="8"/>
        <v>3.29</v>
      </c>
      <c r="J52" s="64"/>
      <c r="K52" s="64"/>
      <c r="L52" s="64">
        <v>3.29</v>
      </c>
      <c r="M52" s="64"/>
      <c r="N52" s="64"/>
      <c r="O52" s="52" t="s">
        <v>143</v>
      </c>
      <c r="P52" s="125"/>
    </row>
    <row r="53" spans="1:16" ht="63.75">
      <c r="A53" s="51">
        <v>5</v>
      </c>
      <c r="B53" s="52" t="s">
        <v>1481</v>
      </c>
      <c r="C53" s="64">
        <f t="shared" si="9"/>
        <v>1.78</v>
      </c>
      <c r="D53" s="64"/>
      <c r="E53" s="64"/>
      <c r="F53" s="64"/>
      <c r="G53" s="64">
        <v>1.78</v>
      </c>
      <c r="H53" s="52" t="s">
        <v>1482</v>
      </c>
      <c r="I53" s="53">
        <f t="shared" si="8"/>
        <v>0.13</v>
      </c>
      <c r="J53" s="64"/>
      <c r="K53" s="64"/>
      <c r="L53" s="64">
        <v>0.13</v>
      </c>
      <c r="M53" s="64"/>
      <c r="N53" s="64"/>
      <c r="O53" s="52" t="s">
        <v>143</v>
      </c>
      <c r="P53" s="125"/>
    </row>
    <row r="54" spans="1:16" ht="25.5">
      <c r="A54" s="51">
        <v>6</v>
      </c>
      <c r="B54" s="52" t="s">
        <v>1483</v>
      </c>
      <c r="C54" s="64">
        <f t="shared" si="9"/>
        <v>13</v>
      </c>
      <c r="D54" s="64"/>
      <c r="E54" s="64">
        <v>8</v>
      </c>
      <c r="F54" s="64"/>
      <c r="G54" s="64">
        <v>5</v>
      </c>
      <c r="H54" s="52" t="s">
        <v>1484</v>
      </c>
      <c r="I54" s="53">
        <f t="shared" si="8"/>
        <v>5.03</v>
      </c>
      <c r="J54" s="64">
        <v>5.03</v>
      </c>
      <c r="K54" s="64"/>
      <c r="L54" s="64"/>
      <c r="M54" s="64"/>
      <c r="N54" s="64"/>
      <c r="O54" s="52" t="s">
        <v>143</v>
      </c>
      <c r="P54" s="125"/>
    </row>
    <row r="55" spans="1:16" ht="38.25">
      <c r="A55" s="51">
        <v>7</v>
      </c>
      <c r="B55" s="52" t="s">
        <v>1485</v>
      </c>
      <c r="C55" s="64">
        <f t="shared" si="9"/>
        <v>0.1</v>
      </c>
      <c r="D55" s="64"/>
      <c r="E55" s="64"/>
      <c r="F55" s="64"/>
      <c r="G55" s="64">
        <v>0.1</v>
      </c>
      <c r="H55" s="52" t="s">
        <v>1418</v>
      </c>
      <c r="I55" s="53">
        <f t="shared" si="8"/>
        <v>0.08</v>
      </c>
      <c r="J55" s="64"/>
      <c r="K55" s="64">
        <v>0.08</v>
      </c>
      <c r="L55" s="64"/>
      <c r="M55" s="64"/>
      <c r="N55" s="64"/>
      <c r="O55" s="52" t="s">
        <v>143</v>
      </c>
      <c r="P55" s="125"/>
    </row>
    <row r="56" spans="1:16" ht="25.5">
      <c r="A56" s="51">
        <v>8</v>
      </c>
      <c r="B56" s="52" t="s">
        <v>1486</v>
      </c>
      <c r="C56" s="64">
        <f t="shared" si="9"/>
        <v>6.15</v>
      </c>
      <c r="D56" s="64">
        <v>1.2</v>
      </c>
      <c r="E56" s="64"/>
      <c r="F56" s="64"/>
      <c r="G56" s="64">
        <v>4.95</v>
      </c>
      <c r="H56" s="52" t="s">
        <v>1408</v>
      </c>
      <c r="I56" s="53">
        <f t="shared" si="8"/>
        <v>12.71</v>
      </c>
      <c r="J56" s="64">
        <v>12.71</v>
      </c>
      <c r="K56" s="64"/>
      <c r="L56" s="64"/>
      <c r="M56" s="64"/>
      <c r="N56" s="64"/>
      <c r="O56" s="52" t="s">
        <v>143</v>
      </c>
      <c r="P56" s="125"/>
    </row>
    <row r="57" spans="1:16" ht="25.5">
      <c r="A57" s="51">
        <v>9</v>
      </c>
      <c r="B57" s="52" t="s">
        <v>1487</v>
      </c>
      <c r="C57" s="64">
        <f t="shared" si="9"/>
        <v>6.4</v>
      </c>
      <c r="D57" s="64">
        <v>0.5</v>
      </c>
      <c r="E57" s="64"/>
      <c r="F57" s="64"/>
      <c r="G57" s="64">
        <v>5.9</v>
      </c>
      <c r="H57" s="52" t="s">
        <v>1488</v>
      </c>
      <c r="I57" s="53">
        <f t="shared" si="8"/>
        <v>5.5</v>
      </c>
      <c r="J57" s="64">
        <v>5.5</v>
      </c>
      <c r="K57" s="64"/>
      <c r="L57" s="64"/>
      <c r="M57" s="64"/>
      <c r="N57" s="64"/>
      <c r="O57" s="52" t="s">
        <v>143</v>
      </c>
      <c r="P57" s="125"/>
    </row>
    <row r="58" spans="1:16" ht="25.5">
      <c r="A58" s="51">
        <v>10</v>
      </c>
      <c r="B58" s="52" t="s">
        <v>1489</v>
      </c>
      <c r="C58" s="64">
        <f t="shared" si="9"/>
        <v>3</v>
      </c>
      <c r="D58" s="64"/>
      <c r="E58" s="64"/>
      <c r="F58" s="64"/>
      <c r="G58" s="64">
        <v>3</v>
      </c>
      <c r="H58" s="52" t="s">
        <v>1490</v>
      </c>
      <c r="I58" s="53">
        <f t="shared" si="8"/>
        <v>2.52</v>
      </c>
      <c r="J58" s="64">
        <v>2.52</v>
      </c>
      <c r="K58" s="64"/>
      <c r="L58" s="64"/>
      <c r="M58" s="64"/>
      <c r="N58" s="64"/>
      <c r="O58" s="545" t="s">
        <v>143</v>
      </c>
      <c r="P58" s="548"/>
    </row>
    <row r="59" spans="1:16" ht="51">
      <c r="A59" s="51">
        <v>11</v>
      </c>
      <c r="B59" s="52" t="s">
        <v>1491</v>
      </c>
      <c r="C59" s="64">
        <f t="shared" si="9"/>
        <v>0.7</v>
      </c>
      <c r="D59" s="64"/>
      <c r="E59" s="64"/>
      <c r="F59" s="64"/>
      <c r="G59" s="64">
        <v>0.7</v>
      </c>
      <c r="H59" s="52" t="s">
        <v>1478</v>
      </c>
      <c r="I59" s="53">
        <f t="shared" si="8"/>
        <v>0.05</v>
      </c>
      <c r="J59" s="64"/>
      <c r="K59" s="64"/>
      <c r="L59" s="64">
        <v>0.05</v>
      </c>
      <c r="M59" s="64"/>
      <c r="N59" s="64"/>
      <c r="O59" s="546"/>
      <c r="P59" s="549"/>
    </row>
    <row r="60" spans="1:16" ht="51">
      <c r="A60" s="51">
        <v>12</v>
      </c>
      <c r="B60" s="52" t="s">
        <v>1492</v>
      </c>
      <c r="C60" s="64">
        <f t="shared" si="9"/>
        <v>8.3</v>
      </c>
      <c r="D60" s="64">
        <v>3.5</v>
      </c>
      <c r="E60" s="64"/>
      <c r="F60" s="64"/>
      <c r="G60" s="64">
        <v>4.8</v>
      </c>
      <c r="H60" s="52" t="s">
        <v>1478</v>
      </c>
      <c r="I60" s="53">
        <f t="shared" si="8"/>
        <v>6.97</v>
      </c>
      <c r="J60" s="64">
        <v>6.97</v>
      </c>
      <c r="K60" s="64"/>
      <c r="L60" s="64"/>
      <c r="M60" s="64"/>
      <c r="N60" s="64"/>
      <c r="O60" s="546"/>
      <c r="P60" s="549"/>
    </row>
    <row r="61" spans="1:16" ht="25.5">
      <c r="A61" s="51">
        <v>13</v>
      </c>
      <c r="B61" s="52" t="s">
        <v>1493</v>
      </c>
      <c r="C61" s="64">
        <f t="shared" si="9"/>
        <v>6.43</v>
      </c>
      <c r="D61" s="64">
        <v>4.91</v>
      </c>
      <c r="E61" s="64"/>
      <c r="F61" s="64"/>
      <c r="G61" s="64">
        <v>1.52</v>
      </c>
      <c r="H61" s="52" t="s">
        <v>1494</v>
      </c>
      <c r="I61" s="53">
        <f t="shared" si="8"/>
        <v>10.16</v>
      </c>
      <c r="J61" s="64">
        <v>10.16</v>
      </c>
      <c r="K61" s="64"/>
      <c r="L61" s="64"/>
      <c r="M61" s="64"/>
      <c r="N61" s="64"/>
      <c r="O61" s="546"/>
      <c r="P61" s="549"/>
    </row>
    <row r="62" spans="1:16" ht="25.5">
      <c r="A62" s="51">
        <v>14</v>
      </c>
      <c r="B62" s="52" t="s">
        <v>1495</v>
      </c>
      <c r="C62" s="64">
        <f t="shared" si="9"/>
        <v>3.41</v>
      </c>
      <c r="D62" s="64">
        <v>1.39</v>
      </c>
      <c r="E62" s="64"/>
      <c r="F62" s="64"/>
      <c r="G62" s="64">
        <v>2.02</v>
      </c>
      <c r="H62" s="52" t="s">
        <v>1496</v>
      </c>
      <c r="I62" s="53">
        <f t="shared" si="8"/>
        <v>1.17</v>
      </c>
      <c r="J62" s="64">
        <v>1.17</v>
      </c>
      <c r="K62" s="64"/>
      <c r="L62" s="64"/>
      <c r="M62" s="64"/>
      <c r="N62" s="64"/>
      <c r="O62" s="547"/>
      <c r="P62" s="550"/>
    </row>
    <row r="63" spans="1:16" ht="51">
      <c r="A63" s="51">
        <v>15</v>
      </c>
      <c r="B63" s="52" t="s">
        <v>1497</v>
      </c>
      <c r="C63" s="64">
        <f>SUM(D63:G63)</f>
        <v>5.0600000000000005</v>
      </c>
      <c r="D63" s="64"/>
      <c r="E63" s="64"/>
      <c r="F63" s="64"/>
      <c r="G63" s="64">
        <v>5.0600000000000005</v>
      </c>
      <c r="H63" s="52" t="s">
        <v>1498</v>
      </c>
      <c r="I63" s="53">
        <f t="shared" si="8"/>
        <v>3.38</v>
      </c>
      <c r="J63" s="64">
        <v>3.38</v>
      </c>
      <c r="K63" s="64"/>
      <c r="L63" s="64"/>
      <c r="M63" s="64"/>
      <c r="N63" s="64"/>
      <c r="O63" s="545" t="s">
        <v>143</v>
      </c>
      <c r="P63" s="548"/>
    </row>
    <row r="64" spans="1:16" ht="38.25">
      <c r="A64" s="51">
        <v>16</v>
      </c>
      <c r="B64" s="52" t="s">
        <v>1499</v>
      </c>
      <c r="C64" s="65">
        <v>0.2</v>
      </c>
      <c r="D64" s="65"/>
      <c r="E64" s="65"/>
      <c r="F64" s="65"/>
      <c r="G64" s="65">
        <v>0.2</v>
      </c>
      <c r="H64" s="52" t="s">
        <v>1432</v>
      </c>
      <c r="I64" s="65">
        <v>0.17</v>
      </c>
      <c r="J64" s="65">
        <v>0.17</v>
      </c>
      <c r="K64" s="65"/>
      <c r="L64" s="65"/>
      <c r="M64" s="65"/>
      <c r="N64" s="65"/>
      <c r="O64" s="547"/>
      <c r="P64" s="550"/>
    </row>
    <row r="65" spans="1:16" ht="76.5">
      <c r="A65" s="51">
        <v>17</v>
      </c>
      <c r="B65" s="52" t="s">
        <v>1500</v>
      </c>
      <c r="C65" s="64">
        <f>SUM(D65:G65)</f>
        <v>1.3</v>
      </c>
      <c r="D65" s="64"/>
      <c r="E65" s="64"/>
      <c r="F65" s="64"/>
      <c r="G65" s="64">
        <v>1.3</v>
      </c>
      <c r="H65" s="52" t="s">
        <v>1501</v>
      </c>
      <c r="I65" s="53">
        <f aca="true" t="shared" si="10" ref="I65:I78">SUM(J65:N65)</f>
        <v>0.09</v>
      </c>
      <c r="J65" s="64"/>
      <c r="K65" s="64">
        <v>0.09</v>
      </c>
      <c r="L65" s="64"/>
      <c r="M65" s="64"/>
      <c r="N65" s="64"/>
      <c r="O65" s="545" t="s">
        <v>143</v>
      </c>
      <c r="P65" s="548"/>
    </row>
    <row r="66" spans="1:16" ht="25.5">
      <c r="A66" s="51">
        <v>18</v>
      </c>
      <c r="B66" s="52" t="s">
        <v>1502</v>
      </c>
      <c r="C66" s="64">
        <f>SUM(D66:G66)</f>
        <v>0.96</v>
      </c>
      <c r="D66" s="64"/>
      <c r="E66" s="64"/>
      <c r="F66" s="64"/>
      <c r="G66" s="64">
        <v>0.96</v>
      </c>
      <c r="H66" s="52" t="s">
        <v>1451</v>
      </c>
      <c r="I66" s="53">
        <f t="shared" si="10"/>
        <v>0.83</v>
      </c>
      <c r="J66" s="64"/>
      <c r="K66" s="64"/>
      <c r="L66" s="64">
        <v>0.83</v>
      </c>
      <c r="M66" s="64"/>
      <c r="N66" s="64"/>
      <c r="O66" s="547"/>
      <c r="P66" s="550"/>
    </row>
    <row r="67" spans="1:16" ht="12.75">
      <c r="A67" s="47" t="s">
        <v>125</v>
      </c>
      <c r="B67" s="48" t="s">
        <v>1135</v>
      </c>
      <c r="C67" s="123">
        <f>SUM(C68:C69)</f>
        <v>29.209999999999997</v>
      </c>
      <c r="D67" s="123">
        <f>SUM(D68:D69)</f>
        <v>6.52</v>
      </c>
      <c r="E67" s="123">
        <f>SUM(E68:E69)</f>
        <v>0</v>
      </c>
      <c r="F67" s="123">
        <f>SUM(F68:F69)</f>
        <v>0</v>
      </c>
      <c r="G67" s="123">
        <f>SUM(G68:G69)</f>
        <v>22.689999999999998</v>
      </c>
      <c r="H67" s="124"/>
      <c r="I67" s="123">
        <f t="shared" si="10"/>
        <v>8.31</v>
      </c>
      <c r="J67" s="123">
        <f>SUM(J68:J69)</f>
        <v>0</v>
      </c>
      <c r="K67" s="123">
        <f>SUM(K68:K69)</f>
        <v>8.31</v>
      </c>
      <c r="L67" s="123">
        <f>SUM(L68:L69)</f>
        <v>0</v>
      </c>
      <c r="M67" s="123">
        <f>SUM(M68:M69)</f>
        <v>0</v>
      </c>
      <c r="N67" s="123">
        <f>SUM(N68:N69)</f>
        <v>0</v>
      </c>
      <c r="O67" s="52"/>
      <c r="P67" s="125"/>
    </row>
    <row r="68" spans="1:16" ht="38.25">
      <c r="A68" s="51">
        <v>1</v>
      </c>
      <c r="B68" s="52" t="s">
        <v>1503</v>
      </c>
      <c r="C68" s="64">
        <f>SUM(D68:G68)</f>
        <v>5.2</v>
      </c>
      <c r="D68" s="64"/>
      <c r="E68" s="64"/>
      <c r="F68" s="64"/>
      <c r="G68" s="64">
        <v>5.2</v>
      </c>
      <c r="H68" s="52" t="s">
        <v>1408</v>
      </c>
      <c r="I68" s="53">
        <f t="shared" si="10"/>
        <v>1.87</v>
      </c>
      <c r="J68" s="64"/>
      <c r="K68" s="64">
        <v>1.87</v>
      </c>
      <c r="L68" s="64"/>
      <c r="M68" s="64"/>
      <c r="N68" s="64"/>
      <c r="O68" s="545" t="s">
        <v>143</v>
      </c>
      <c r="P68" s="548"/>
    </row>
    <row r="69" spans="1:16" ht="51">
      <c r="A69" s="51">
        <v>2</v>
      </c>
      <c r="B69" s="52" t="s">
        <v>1504</v>
      </c>
      <c r="C69" s="64">
        <f>SUM(D69:G69)</f>
        <v>24.009999999999998</v>
      </c>
      <c r="D69" s="64">
        <v>6.52</v>
      </c>
      <c r="E69" s="64"/>
      <c r="F69" s="64"/>
      <c r="G69" s="64">
        <v>17.49</v>
      </c>
      <c r="H69" s="52" t="s">
        <v>1432</v>
      </c>
      <c r="I69" s="53">
        <f t="shared" si="10"/>
        <v>6.44</v>
      </c>
      <c r="J69" s="64"/>
      <c r="K69" s="64">
        <v>6.44</v>
      </c>
      <c r="L69" s="64"/>
      <c r="M69" s="64"/>
      <c r="N69" s="64"/>
      <c r="O69" s="547"/>
      <c r="P69" s="550"/>
    </row>
    <row r="70" spans="1:16" ht="12.75">
      <c r="A70" s="47" t="s">
        <v>130</v>
      </c>
      <c r="B70" s="48" t="s">
        <v>467</v>
      </c>
      <c r="C70" s="123">
        <f>SUM(C71:C85)</f>
        <v>22.75</v>
      </c>
      <c r="D70" s="123">
        <f>SUM(D71:D85)</f>
        <v>16.05</v>
      </c>
      <c r="E70" s="123">
        <f>SUM(E71:E85)</f>
        <v>0</v>
      </c>
      <c r="F70" s="123">
        <f>SUM(F71:F85)</f>
        <v>0</v>
      </c>
      <c r="G70" s="123">
        <f>SUM(G71:G85)</f>
        <v>6.699999999999999</v>
      </c>
      <c r="H70" s="124"/>
      <c r="I70" s="123">
        <f t="shared" si="10"/>
        <v>18.587999999999997</v>
      </c>
      <c r="J70" s="123">
        <f>SUM(J71:J85)</f>
        <v>0</v>
      </c>
      <c r="K70" s="123">
        <f>SUM(K71:K85)</f>
        <v>0</v>
      </c>
      <c r="L70" s="123">
        <f>SUM(L71:L85)</f>
        <v>6.518</v>
      </c>
      <c r="M70" s="123">
        <f>SUM(M71:M85)</f>
        <v>12.069999999999999</v>
      </c>
      <c r="N70" s="123">
        <f>SUM(N71:N85)</f>
        <v>0</v>
      </c>
      <c r="O70" s="52"/>
      <c r="P70" s="125"/>
    </row>
    <row r="71" spans="1:16" ht="38.25">
      <c r="A71" s="51">
        <v>1</v>
      </c>
      <c r="B71" s="52" t="s">
        <v>95</v>
      </c>
      <c r="C71" s="64">
        <f aca="true" t="shared" si="11" ref="C71:C78">SUM(D71:G71)</f>
        <v>1.64</v>
      </c>
      <c r="D71" s="64">
        <v>0.19</v>
      </c>
      <c r="E71" s="64"/>
      <c r="F71" s="64"/>
      <c r="G71" s="64">
        <v>1.45</v>
      </c>
      <c r="H71" s="52" t="s">
        <v>1505</v>
      </c>
      <c r="I71" s="53">
        <f t="shared" si="10"/>
        <v>0.16</v>
      </c>
      <c r="J71" s="64"/>
      <c r="K71" s="64"/>
      <c r="L71" s="64"/>
      <c r="M71" s="64">
        <v>0.16</v>
      </c>
      <c r="N71" s="64"/>
      <c r="O71" s="52" t="s">
        <v>143</v>
      </c>
      <c r="P71" s="125"/>
    </row>
    <row r="72" spans="1:16" ht="25.5">
      <c r="A72" s="51">
        <v>2</v>
      </c>
      <c r="B72" s="52" t="s">
        <v>1506</v>
      </c>
      <c r="C72" s="64">
        <f t="shared" si="11"/>
        <v>6.5</v>
      </c>
      <c r="D72" s="64">
        <v>6.5</v>
      </c>
      <c r="E72" s="64"/>
      <c r="F72" s="64"/>
      <c r="G72" s="64">
        <v>0</v>
      </c>
      <c r="H72" s="52" t="s">
        <v>1507</v>
      </c>
      <c r="I72" s="53">
        <f t="shared" si="10"/>
        <v>5.46</v>
      </c>
      <c r="J72" s="64"/>
      <c r="K72" s="64"/>
      <c r="L72" s="64"/>
      <c r="M72" s="64">
        <v>5.46</v>
      </c>
      <c r="N72" s="64"/>
      <c r="O72" s="52" t="s">
        <v>143</v>
      </c>
      <c r="P72" s="125"/>
    </row>
    <row r="73" spans="1:16" ht="51">
      <c r="A73" s="51">
        <v>3</v>
      </c>
      <c r="B73" s="52" t="s">
        <v>1508</v>
      </c>
      <c r="C73" s="64">
        <f t="shared" si="11"/>
        <v>0.78</v>
      </c>
      <c r="D73" s="64">
        <v>0.78</v>
      </c>
      <c r="E73" s="64"/>
      <c r="F73" s="64"/>
      <c r="G73" s="64">
        <v>0</v>
      </c>
      <c r="H73" s="52" t="s">
        <v>1509</v>
      </c>
      <c r="I73" s="53">
        <f t="shared" si="10"/>
        <v>0.66</v>
      </c>
      <c r="J73" s="64"/>
      <c r="K73" s="64"/>
      <c r="L73" s="64"/>
      <c r="M73" s="64">
        <v>0.66</v>
      </c>
      <c r="N73" s="64"/>
      <c r="O73" s="52" t="s">
        <v>143</v>
      </c>
      <c r="P73" s="125"/>
    </row>
    <row r="74" spans="1:16" ht="51">
      <c r="A74" s="51">
        <v>4</v>
      </c>
      <c r="B74" s="52" t="s">
        <v>1510</v>
      </c>
      <c r="C74" s="64">
        <f t="shared" si="11"/>
        <v>0.5</v>
      </c>
      <c r="D74" s="64"/>
      <c r="E74" s="64"/>
      <c r="F74" s="64"/>
      <c r="G74" s="64">
        <v>0.5</v>
      </c>
      <c r="H74" s="52" t="s">
        <v>1511</v>
      </c>
      <c r="I74" s="53">
        <f t="shared" si="10"/>
        <v>0.42</v>
      </c>
      <c r="J74" s="64"/>
      <c r="K74" s="64"/>
      <c r="L74" s="64"/>
      <c r="M74" s="64">
        <v>0.42</v>
      </c>
      <c r="N74" s="64"/>
      <c r="O74" s="52" t="s">
        <v>143</v>
      </c>
      <c r="P74" s="125"/>
    </row>
    <row r="75" spans="1:16" ht="25.5">
      <c r="A75" s="51">
        <v>5</v>
      </c>
      <c r="B75" s="52" t="s">
        <v>95</v>
      </c>
      <c r="C75" s="64">
        <f t="shared" si="11"/>
        <v>1</v>
      </c>
      <c r="D75" s="64"/>
      <c r="E75" s="64"/>
      <c r="F75" s="64"/>
      <c r="G75" s="64">
        <v>1</v>
      </c>
      <c r="H75" s="52" t="s">
        <v>1512</v>
      </c>
      <c r="I75" s="53">
        <f t="shared" si="10"/>
        <v>0.46</v>
      </c>
      <c r="J75" s="64"/>
      <c r="K75" s="64"/>
      <c r="L75" s="64"/>
      <c r="M75" s="64">
        <v>0.46</v>
      </c>
      <c r="N75" s="64"/>
      <c r="O75" s="52" t="s">
        <v>143</v>
      </c>
      <c r="P75" s="125"/>
    </row>
    <row r="76" spans="1:16" ht="25.5">
      <c r="A76" s="51">
        <v>6</v>
      </c>
      <c r="B76" s="52" t="s">
        <v>95</v>
      </c>
      <c r="C76" s="64">
        <f t="shared" si="11"/>
        <v>0.26</v>
      </c>
      <c r="D76" s="64">
        <v>0.26</v>
      </c>
      <c r="E76" s="64"/>
      <c r="F76" s="64"/>
      <c r="G76" s="64">
        <v>0</v>
      </c>
      <c r="H76" s="52" t="s">
        <v>1513</v>
      </c>
      <c r="I76" s="53">
        <f t="shared" si="10"/>
        <v>0.22</v>
      </c>
      <c r="J76" s="64"/>
      <c r="K76" s="64"/>
      <c r="L76" s="64"/>
      <c r="M76" s="64">
        <v>0.22</v>
      </c>
      <c r="N76" s="64"/>
      <c r="O76" s="52" t="s">
        <v>143</v>
      </c>
      <c r="P76" s="125"/>
    </row>
    <row r="77" spans="1:16" ht="25.5">
      <c r="A77" s="51">
        <v>7</v>
      </c>
      <c r="B77" s="52" t="s">
        <v>95</v>
      </c>
      <c r="C77" s="64">
        <f t="shared" si="11"/>
        <v>0.11</v>
      </c>
      <c r="D77" s="64">
        <v>0.11</v>
      </c>
      <c r="E77" s="64"/>
      <c r="F77" s="64"/>
      <c r="G77" s="64">
        <v>0</v>
      </c>
      <c r="H77" s="52" t="s">
        <v>1514</v>
      </c>
      <c r="I77" s="53">
        <f t="shared" si="10"/>
        <v>0.09</v>
      </c>
      <c r="J77" s="64"/>
      <c r="K77" s="64"/>
      <c r="L77" s="64"/>
      <c r="M77" s="64">
        <v>0.09</v>
      </c>
      <c r="N77" s="64"/>
      <c r="O77" s="52" t="s">
        <v>143</v>
      </c>
      <c r="P77" s="125"/>
    </row>
    <row r="78" spans="1:16" ht="25.5">
      <c r="A78" s="51">
        <v>8</v>
      </c>
      <c r="B78" s="52" t="s">
        <v>1515</v>
      </c>
      <c r="C78" s="64">
        <f t="shared" si="11"/>
        <v>1.8</v>
      </c>
      <c r="D78" s="64"/>
      <c r="E78" s="64"/>
      <c r="F78" s="64"/>
      <c r="G78" s="64">
        <v>1.8</v>
      </c>
      <c r="H78" s="52" t="s">
        <v>1408</v>
      </c>
      <c r="I78" s="53">
        <f t="shared" si="10"/>
        <v>2.59</v>
      </c>
      <c r="J78" s="64"/>
      <c r="K78" s="64"/>
      <c r="L78" s="64"/>
      <c r="M78" s="64">
        <v>2.59</v>
      </c>
      <c r="N78" s="64"/>
      <c r="O78" s="52" t="s">
        <v>143</v>
      </c>
      <c r="P78" s="51"/>
    </row>
    <row r="79" spans="1:16" ht="38.25">
      <c r="A79" s="51">
        <v>9</v>
      </c>
      <c r="B79" s="234" t="s">
        <v>1516</v>
      </c>
      <c r="C79" s="53">
        <f>D79+E79+F79+G79</f>
        <v>5.7</v>
      </c>
      <c r="D79" s="53">
        <v>5.7</v>
      </c>
      <c r="E79" s="53"/>
      <c r="F79" s="53"/>
      <c r="G79" s="53">
        <v>0</v>
      </c>
      <c r="H79" s="54" t="s">
        <v>1517</v>
      </c>
      <c r="I79" s="53">
        <v>4.788</v>
      </c>
      <c r="J79" s="53"/>
      <c r="K79" s="53"/>
      <c r="L79" s="53">
        <f>I79</f>
        <v>4.788</v>
      </c>
      <c r="M79" s="53"/>
      <c r="N79" s="53"/>
      <c r="O79" s="52" t="s">
        <v>1752</v>
      </c>
      <c r="P79" s="125"/>
    </row>
    <row r="80" spans="1:16" ht="69.75" customHeight="1">
      <c r="A80" s="51">
        <v>10</v>
      </c>
      <c r="B80" s="52" t="s">
        <v>1518</v>
      </c>
      <c r="C80" s="64">
        <f aca="true" t="shared" si="12" ref="C80:C100">SUM(D80:G80)</f>
        <v>0.1</v>
      </c>
      <c r="D80" s="64"/>
      <c r="E80" s="64"/>
      <c r="F80" s="64"/>
      <c r="G80" s="64">
        <v>0.1</v>
      </c>
      <c r="H80" s="52" t="s">
        <v>1519</v>
      </c>
      <c r="I80" s="53">
        <f aca="true" t="shared" si="13" ref="I80:I86">SUM(J80:N80)</f>
        <v>0.08</v>
      </c>
      <c r="J80" s="64"/>
      <c r="K80" s="64"/>
      <c r="L80" s="64"/>
      <c r="M80" s="64">
        <v>0.08</v>
      </c>
      <c r="N80" s="64"/>
      <c r="O80" s="545" t="s">
        <v>143</v>
      </c>
      <c r="P80" s="548"/>
    </row>
    <row r="81" spans="1:16" ht="38.25">
      <c r="A81" s="51">
        <v>11</v>
      </c>
      <c r="B81" s="52" t="s">
        <v>1520</v>
      </c>
      <c r="C81" s="64">
        <f t="shared" si="12"/>
        <v>2</v>
      </c>
      <c r="D81" s="64">
        <v>1.5</v>
      </c>
      <c r="E81" s="64"/>
      <c r="F81" s="64"/>
      <c r="G81" s="64">
        <v>0.5</v>
      </c>
      <c r="H81" s="52" t="s">
        <v>1521</v>
      </c>
      <c r="I81" s="53">
        <f t="shared" si="13"/>
        <v>1.68</v>
      </c>
      <c r="J81" s="64"/>
      <c r="K81" s="64"/>
      <c r="L81" s="64"/>
      <c r="M81" s="64">
        <v>1.68</v>
      </c>
      <c r="N81" s="64"/>
      <c r="O81" s="546"/>
      <c r="P81" s="549"/>
    </row>
    <row r="82" spans="1:16" ht="38.25">
      <c r="A82" s="51">
        <v>12</v>
      </c>
      <c r="B82" s="52" t="s">
        <v>1522</v>
      </c>
      <c r="C82" s="64">
        <f t="shared" si="12"/>
        <v>0.3</v>
      </c>
      <c r="D82" s="64">
        <v>0.3</v>
      </c>
      <c r="E82" s="64"/>
      <c r="F82" s="64"/>
      <c r="G82" s="64">
        <v>0</v>
      </c>
      <c r="H82" s="52" t="s">
        <v>1523</v>
      </c>
      <c r="I82" s="53">
        <f t="shared" si="13"/>
        <v>0.25</v>
      </c>
      <c r="J82" s="64"/>
      <c r="K82" s="64"/>
      <c r="L82" s="64"/>
      <c r="M82" s="64">
        <v>0.25</v>
      </c>
      <c r="N82" s="64"/>
      <c r="O82" s="547"/>
      <c r="P82" s="550"/>
    </row>
    <row r="83" spans="1:16" ht="25.5">
      <c r="A83" s="51">
        <v>13</v>
      </c>
      <c r="B83" s="52" t="s">
        <v>95</v>
      </c>
      <c r="C83" s="64">
        <f t="shared" si="12"/>
        <v>0.75</v>
      </c>
      <c r="D83" s="64"/>
      <c r="E83" s="64"/>
      <c r="F83" s="64"/>
      <c r="G83" s="64">
        <v>0.75</v>
      </c>
      <c r="H83" s="52" t="s">
        <v>1524</v>
      </c>
      <c r="I83" s="53">
        <f t="shared" si="13"/>
        <v>0.63</v>
      </c>
      <c r="J83" s="64"/>
      <c r="K83" s="64"/>
      <c r="L83" s="64">
        <v>0.63</v>
      </c>
      <c r="M83" s="64"/>
      <c r="N83" s="64"/>
      <c r="O83" s="52" t="s">
        <v>143</v>
      </c>
      <c r="P83" s="125"/>
    </row>
    <row r="84" spans="1:16" ht="25.5">
      <c r="A84" s="51">
        <v>14</v>
      </c>
      <c r="B84" s="52" t="s">
        <v>95</v>
      </c>
      <c r="C84" s="64">
        <f t="shared" si="12"/>
        <v>0.41</v>
      </c>
      <c r="D84" s="64">
        <v>0.41</v>
      </c>
      <c r="E84" s="64"/>
      <c r="F84" s="64"/>
      <c r="G84" s="64">
        <v>0</v>
      </c>
      <c r="H84" s="52" t="s">
        <v>1484</v>
      </c>
      <c r="I84" s="53">
        <f t="shared" si="13"/>
        <v>0.34</v>
      </c>
      <c r="J84" s="64"/>
      <c r="K84" s="64"/>
      <c r="L84" s="64">
        <v>0.34</v>
      </c>
      <c r="M84" s="64"/>
      <c r="N84" s="64"/>
      <c r="O84" s="52" t="s">
        <v>143</v>
      </c>
      <c r="P84" s="125"/>
    </row>
    <row r="85" spans="1:16" ht="25.5">
      <c r="A85" s="51">
        <v>15</v>
      </c>
      <c r="B85" s="52" t="s">
        <v>95</v>
      </c>
      <c r="C85" s="64">
        <f t="shared" si="12"/>
        <v>0.8999999999999999</v>
      </c>
      <c r="D85" s="64">
        <v>0.3</v>
      </c>
      <c r="E85" s="64"/>
      <c r="F85" s="64"/>
      <c r="G85" s="64">
        <v>0.6</v>
      </c>
      <c r="H85" s="52" t="s">
        <v>1525</v>
      </c>
      <c r="I85" s="53">
        <f t="shared" si="13"/>
        <v>0.76</v>
      </c>
      <c r="J85" s="64"/>
      <c r="K85" s="64"/>
      <c r="L85" s="64">
        <v>0.76</v>
      </c>
      <c r="M85" s="64"/>
      <c r="N85" s="64"/>
      <c r="O85" s="52" t="s">
        <v>143</v>
      </c>
      <c r="P85" s="125"/>
    </row>
    <row r="86" spans="1:16" ht="12.75">
      <c r="A86" s="47" t="s">
        <v>186</v>
      </c>
      <c r="B86" s="48" t="s">
        <v>557</v>
      </c>
      <c r="C86" s="123">
        <f t="shared" si="12"/>
        <v>32.660000000000004</v>
      </c>
      <c r="D86" s="123">
        <f>SUM(D87:D103)</f>
        <v>18.340000000000003</v>
      </c>
      <c r="E86" s="123">
        <f>SUM(E87:E103)</f>
        <v>0</v>
      </c>
      <c r="F86" s="123">
        <f>SUM(F87:F103)</f>
        <v>0</v>
      </c>
      <c r="G86" s="123">
        <f>SUM(G87:G103)</f>
        <v>14.32</v>
      </c>
      <c r="H86" s="124"/>
      <c r="I86" s="123">
        <f t="shared" si="13"/>
        <v>29.34</v>
      </c>
      <c r="J86" s="123">
        <f>SUM(J87:J103)</f>
        <v>0</v>
      </c>
      <c r="K86" s="123">
        <f>SUM(K87:K103)</f>
        <v>0</v>
      </c>
      <c r="L86" s="123">
        <f>SUM(L87:L103)</f>
        <v>3.01</v>
      </c>
      <c r="M86" s="123">
        <f>SUM(M87:M103)</f>
        <v>23.77</v>
      </c>
      <c r="N86" s="123">
        <f>SUM(N87:N103)</f>
        <v>2.56</v>
      </c>
      <c r="O86" s="52"/>
      <c r="P86" s="125"/>
    </row>
    <row r="87" spans="1:16" ht="51">
      <c r="A87" s="51">
        <v>1</v>
      </c>
      <c r="B87" s="52" t="s">
        <v>1526</v>
      </c>
      <c r="C87" s="64">
        <f t="shared" si="12"/>
        <v>0.2</v>
      </c>
      <c r="D87" s="64"/>
      <c r="E87" s="64"/>
      <c r="F87" s="64"/>
      <c r="G87" s="64">
        <v>0.2</v>
      </c>
      <c r="H87" s="52" t="s">
        <v>1527</v>
      </c>
      <c r="I87" s="53">
        <f>SUM(J87:N87)</f>
        <v>0.17</v>
      </c>
      <c r="J87" s="64"/>
      <c r="K87" s="64"/>
      <c r="L87" s="64"/>
      <c r="M87" s="64">
        <v>0.17</v>
      </c>
      <c r="N87" s="64"/>
      <c r="O87" s="52" t="s">
        <v>143</v>
      </c>
      <c r="P87" s="125"/>
    </row>
    <row r="88" spans="1:16" ht="38.25">
      <c r="A88" s="51">
        <v>2</v>
      </c>
      <c r="B88" s="52" t="s">
        <v>1528</v>
      </c>
      <c r="C88" s="64">
        <f t="shared" si="12"/>
        <v>3.05</v>
      </c>
      <c r="D88" s="64"/>
      <c r="E88" s="64"/>
      <c r="F88" s="64"/>
      <c r="G88" s="64">
        <v>3.05</v>
      </c>
      <c r="H88" s="52" t="s">
        <v>1488</v>
      </c>
      <c r="I88" s="53">
        <f>SUM(J88:N88)</f>
        <v>2.56</v>
      </c>
      <c r="J88" s="64"/>
      <c r="K88" s="64"/>
      <c r="L88" s="64"/>
      <c r="M88" s="64"/>
      <c r="N88" s="64">
        <v>2.56</v>
      </c>
      <c r="O88" s="52" t="s">
        <v>143</v>
      </c>
      <c r="P88" s="125"/>
    </row>
    <row r="89" spans="1:16" ht="51">
      <c r="A89" s="51">
        <v>3</v>
      </c>
      <c r="B89" s="52" t="s">
        <v>1526</v>
      </c>
      <c r="C89" s="64">
        <f t="shared" si="12"/>
        <v>0.7</v>
      </c>
      <c r="D89" s="64"/>
      <c r="E89" s="64"/>
      <c r="F89" s="64"/>
      <c r="G89" s="64">
        <v>0.7</v>
      </c>
      <c r="H89" s="52" t="s">
        <v>1529</v>
      </c>
      <c r="I89" s="53">
        <f>SUM(J89:N89)</f>
        <v>0.59</v>
      </c>
      <c r="J89" s="64"/>
      <c r="K89" s="64"/>
      <c r="L89" s="64"/>
      <c r="M89" s="64">
        <v>0.59</v>
      </c>
      <c r="N89" s="64"/>
      <c r="O89" s="52" t="s">
        <v>143</v>
      </c>
      <c r="P89" s="125"/>
    </row>
    <row r="90" spans="1:16" ht="38.25">
      <c r="A90" s="51">
        <v>4</v>
      </c>
      <c r="B90" s="52" t="s">
        <v>443</v>
      </c>
      <c r="C90" s="64">
        <f t="shared" si="12"/>
        <v>0.1</v>
      </c>
      <c r="D90" s="64"/>
      <c r="E90" s="64"/>
      <c r="F90" s="64"/>
      <c r="G90" s="64">
        <v>0.1</v>
      </c>
      <c r="H90" s="52" t="s">
        <v>1530</v>
      </c>
      <c r="I90" s="53">
        <f aca="true" t="shared" si="14" ref="I90:I104">SUM(J90:N90)</f>
        <v>0.08</v>
      </c>
      <c r="J90" s="64"/>
      <c r="K90" s="64"/>
      <c r="L90" s="64"/>
      <c r="M90" s="64">
        <v>0.08</v>
      </c>
      <c r="N90" s="64"/>
      <c r="O90" s="545" t="s">
        <v>143</v>
      </c>
      <c r="P90" s="548"/>
    </row>
    <row r="91" spans="1:16" ht="25.5">
      <c r="A91" s="51">
        <v>5</v>
      </c>
      <c r="B91" s="52" t="s">
        <v>443</v>
      </c>
      <c r="C91" s="64">
        <f t="shared" si="12"/>
        <v>0.2</v>
      </c>
      <c r="D91" s="64"/>
      <c r="E91" s="64"/>
      <c r="F91" s="64"/>
      <c r="G91" s="64">
        <v>0.2</v>
      </c>
      <c r="H91" s="52" t="s">
        <v>1531</v>
      </c>
      <c r="I91" s="53">
        <f t="shared" si="14"/>
        <v>0.17</v>
      </c>
      <c r="J91" s="64"/>
      <c r="K91" s="64"/>
      <c r="L91" s="64"/>
      <c r="M91" s="64">
        <v>0.17</v>
      </c>
      <c r="N91" s="64"/>
      <c r="O91" s="546"/>
      <c r="P91" s="549"/>
    </row>
    <row r="92" spans="1:16" ht="25.5">
      <c r="A92" s="51">
        <v>6</v>
      </c>
      <c r="B92" s="52" t="s">
        <v>1532</v>
      </c>
      <c r="C92" s="64">
        <f t="shared" si="12"/>
        <v>1</v>
      </c>
      <c r="D92" s="64"/>
      <c r="E92" s="64"/>
      <c r="F92" s="64"/>
      <c r="G92" s="64">
        <v>1</v>
      </c>
      <c r="H92" s="52" t="s">
        <v>1533</v>
      </c>
      <c r="I92" s="53">
        <f t="shared" si="14"/>
        <v>0.84</v>
      </c>
      <c r="J92" s="64"/>
      <c r="K92" s="64"/>
      <c r="L92" s="64"/>
      <c r="M92" s="64">
        <v>0.84</v>
      </c>
      <c r="N92" s="64"/>
      <c r="O92" s="546"/>
      <c r="P92" s="549"/>
    </row>
    <row r="93" spans="1:16" ht="25.5">
      <c r="A93" s="51">
        <v>7</v>
      </c>
      <c r="B93" s="52" t="s">
        <v>443</v>
      </c>
      <c r="C93" s="64">
        <f t="shared" si="12"/>
        <v>0.1</v>
      </c>
      <c r="D93" s="64"/>
      <c r="E93" s="64"/>
      <c r="F93" s="64"/>
      <c r="G93" s="64">
        <v>0.1</v>
      </c>
      <c r="H93" s="52" t="s">
        <v>1534</v>
      </c>
      <c r="I93" s="53">
        <f t="shared" si="14"/>
        <v>0.08</v>
      </c>
      <c r="J93" s="64"/>
      <c r="K93" s="64"/>
      <c r="L93" s="64"/>
      <c r="M93" s="64">
        <v>0.08</v>
      </c>
      <c r="N93" s="64"/>
      <c r="O93" s="546"/>
      <c r="P93" s="549"/>
    </row>
    <row r="94" spans="1:16" ht="25.5">
      <c r="A94" s="51">
        <v>8</v>
      </c>
      <c r="B94" s="52" t="s">
        <v>1532</v>
      </c>
      <c r="C94" s="64">
        <f t="shared" si="12"/>
        <v>1</v>
      </c>
      <c r="D94" s="64"/>
      <c r="E94" s="64"/>
      <c r="F94" s="64"/>
      <c r="G94" s="64">
        <v>1</v>
      </c>
      <c r="H94" s="52" t="s">
        <v>1535</v>
      </c>
      <c r="I94" s="53">
        <f t="shared" si="14"/>
        <v>0.84</v>
      </c>
      <c r="J94" s="64"/>
      <c r="K94" s="64"/>
      <c r="L94" s="64"/>
      <c r="M94" s="64">
        <v>0.84</v>
      </c>
      <c r="N94" s="64"/>
      <c r="O94" s="547"/>
      <c r="P94" s="550"/>
    </row>
    <row r="95" spans="1:16" ht="25.5">
      <c r="A95" s="51">
        <v>9</v>
      </c>
      <c r="B95" s="52" t="s">
        <v>443</v>
      </c>
      <c r="C95" s="64">
        <f t="shared" si="12"/>
        <v>1</v>
      </c>
      <c r="D95" s="64"/>
      <c r="E95" s="64"/>
      <c r="F95" s="64"/>
      <c r="G95" s="64">
        <v>1</v>
      </c>
      <c r="H95" s="52" t="s">
        <v>1536</v>
      </c>
      <c r="I95" s="53">
        <f t="shared" si="14"/>
        <v>0.08</v>
      </c>
      <c r="J95" s="64"/>
      <c r="K95" s="64"/>
      <c r="L95" s="64"/>
      <c r="M95" s="64">
        <v>0.08</v>
      </c>
      <c r="N95" s="64"/>
      <c r="O95" s="545" t="s">
        <v>143</v>
      </c>
      <c r="P95" s="548"/>
    </row>
    <row r="96" spans="1:16" ht="25.5">
      <c r="A96" s="51">
        <v>10</v>
      </c>
      <c r="B96" s="52" t="s">
        <v>443</v>
      </c>
      <c r="C96" s="64">
        <f t="shared" si="12"/>
        <v>0.8600000000000001</v>
      </c>
      <c r="D96" s="64">
        <v>0.4</v>
      </c>
      <c r="E96" s="64"/>
      <c r="F96" s="64"/>
      <c r="G96" s="64">
        <v>0.46</v>
      </c>
      <c r="H96" s="52" t="s">
        <v>1537</v>
      </c>
      <c r="I96" s="53">
        <f t="shared" si="14"/>
        <v>0.72</v>
      </c>
      <c r="J96" s="64"/>
      <c r="K96" s="64"/>
      <c r="L96" s="64"/>
      <c r="M96" s="64">
        <v>0.72</v>
      </c>
      <c r="N96" s="64"/>
      <c r="O96" s="546"/>
      <c r="P96" s="549"/>
    </row>
    <row r="97" spans="1:16" ht="51">
      <c r="A97" s="51">
        <v>11</v>
      </c>
      <c r="B97" s="52" t="s">
        <v>443</v>
      </c>
      <c r="C97" s="64">
        <f t="shared" si="12"/>
        <v>2</v>
      </c>
      <c r="D97" s="64">
        <v>2</v>
      </c>
      <c r="E97" s="64"/>
      <c r="F97" s="64"/>
      <c r="G97" s="64">
        <v>0</v>
      </c>
      <c r="H97" s="52" t="s">
        <v>1538</v>
      </c>
      <c r="I97" s="53">
        <f t="shared" si="14"/>
        <v>1.68</v>
      </c>
      <c r="J97" s="64"/>
      <c r="K97" s="64"/>
      <c r="L97" s="64"/>
      <c r="M97" s="64">
        <v>1.68</v>
      </c>
      <c r="N97" s="64"/>
      <c r="O97" s="546"/>
      <c r="P97" s="549"/>
    </row>
    <row r="98" spans="1:16" ht="25.5">
      <c r="A98" s="51">
        <v>12</v>
      </c>
      <c r="B98" s="52" t="s">
        <v>1539</v>
      </c>
      <c r="C98" s="64">
        <f t="shared" si="12"/>
        <v>8.36</v>
      </c>
      <c r="D98" s="64">
        <v>7.52</v>
      </c>
      <c r="E98" s="64"/>
      <c r="F98" s="64"/>
      <c r="G98" s="64">
        <v>0.84</v>
      </c>
      <c r="H98" s="52" t="s">
        <v>1540</v>
      </c>
      <c r="I98" s="53">
        <f t="shared" si="14"/>
        <v>12.22</v>
      </c>
      <c r="J98" s="64"/>
      <c r="K98" s="64"/>
      <c r="L98" s="64"/>
      <c r="M98" s="64">
        <v>12.22</v>
      </c>
      <c r="N98" s="64"/>
      <c r="O98" s="547"/>
      <c r="P98" s="550"/>
    </row>
    <row r="99" spans="1:16" ht="38.25">
      <c r="A99" s="51">
        <v>13</v>
      </c>
      <c r="B99" s="52" t="s">
        <v>443</v>
      </c>
      <c r="C99" s="64">
        <f t="shared" si="12"/>
        <v>1</v>
      </c>
      <c r="D99" s="64">
        <v>1</v>
      </c>
      <c r="E99" s="64"/>
      <c r="F99" s="64"/>
      <c r="G99" s="64">
        <v>0</v>
      </c>
      <c r="H99" s="52" t="s">
        <v>1541</v>
      </c>
      <c r="I99" s="53">
        <f t="shared" si="14"/>
        <v>0.84</v>
      </c>
      <c r="J99" s="64"/>
      <c r="K99" s="64"/>
      <c r="L99" s="64"/>
      <c r="M99" s="64">
        <v>0.84</v>
      </c>
      <c r="N99" s="64"/>
      <c r="O99" s="557" t="s">
        <v>143</v>
      </c>
      <c r="P99" s="558"/>
    </row>
    <row r="100" spans="1:16" ht="38.25">
      <c r="A100" s="51">
        <v>14</v>
      </c>
      <c r="B100" s="52" t="s">
        <v>1542</v>
      </c>
      <c r="C100" s="64">
        <f t="shared" si="12"/>
        <v>6.5</v>
      </c>
      <c r="D100" s="64">
        <v>6.5</v>
      </c>
      <c r="E100" s="64"/>
      <c r="F100" s="64"/>
      <c r="G100" s="64">
        <v>0</v>
      </c>
      <c r="H100" s="52" t="s">
        <v>1543</v>
      </c>
      <c r="I100" s="53">
        <f t="shared" si="14"/>
        <v>5.46</v>
      </c>
      <c r="J100" s="64"/>
      <c r="K100" s="64"/>
      <c r="L100" s="64"/>
      <c r="M100" s="64">
        <v>5.46</v>
      </c>
      <c r="N100" s="64"/>
      <c r="O100" s="557"/>
      <c r="P100" s="558"/>
    </row>
    <row r="101" spans="1:16" ht="25.5">
      <c r="A101" s="51">
        <v>15</v>
      </c>
      <c r="B101" s="52" t="s">
        <v>443</v>
      </c>
      <c r="C101" s="64">
        <f>SUM(D101:G101)</f>
        <v>0.96</v>
      </c>
      <c r="D101" s="64"/>
      <c r="E101" s="64"/>
      <c r="F101" s="64"/>
      <c r="G101" s="64">
        <v>0.96</v>
      </c>
      <c r="H101" s="52" t="s">
        <v>1544</v>
      </c>
      <c r="I101" s="53">
        <f t="shared" si="14"/>
        <v>0.81</v>
      </c>
      <c r="J101" s="64"/>
      <c r="K101" s="64"/>
      <c r="L101" s="64">
        <v>0.81</v>
      </c>
      <c r="M101" s="64"/>
      <c r="N101" s="64"/>
      <c r="O101" s="545" t="s">
        <v>143</v>
      </c>
      <c r="P101" s="548"/>
    </row>
    <row r="102" spans="1:16" ht="25.5">
      <c r="A102" s="51">
        <v>16</v>
      </c>
      <c r="B102" s="52" t="s">
        <v>443</v>
      </c>
      <c r="C102" s="64">
        <f>SUM(D102:G102)</f>
        <v>0.92</v>
      </c>
      <c r="D102" s="64">
        <v>0.92</v>
      </c>
      <c r="E102" s="64"/>
      <c r="F102" s="64"/>
      <c r="G102" s="64">
        <v>0</v>
      </c>
      <c r="H102" s="52" t="s">
        <v>1545</v>
      </c>
      <c r="I102" s="53">
        <f t="shared" si="14"/>
        <v>0.77</v>
      </c>
      <c r="J102" s="64"/>
      <c r="K102" s="64"/>
      <c r="L102" s="64">
        <v>0.77</v>
      </c>
      <c r="M102" s="64"/>
      <c r="N102" s="64"/>
      <c r="O102" s="546"/>
      <c r="P102" s="549"/>
    </row>
    <row r="103" spans="1:16" ht="38.25">
      <c r="A103" s="51">
        <v>17</v>
      </c>
      <c r="B103" s="52" t="s">
        <v>1546</v>
      </c>
      <c r="C103" s="64">
        <f>SUM(D103:G103)</f>
        <v>4.71</v>
      </c>
      <c r="D103" s="64"/>
      <c r="E103" s="64"/>
      <c r="F103" s="64"/>
      <c r="G103" s="64">
        <v>4.71</v>
      </c>
      <c r="H103" s="52" t="s">
        <v>1547</v>
      </c>
      <c r="I103" s="53">
        <f t="shared" si="14"/>
        <v>1.43</v>
      </c>
      <c r="J103" s="64"/>
      <c r="K103" s="64"/>
      <c r="L103" s="64">
        <v>1.43</v>
      </c>
      <c r="M103" s="64"/>
      <c r="N103" s="64"/>
      <c r="O103" s="547"/>
      <c r="P103" s="550"/>
    </row>
    <row r="104" spans="1:16" ht="12.75">
      <c r="A104" s="47" t="s">
        <v>189</v>
      </c>
      <c r="B104" s="48" t="s">
        <v>244</v>
      </c>
      <c r="C104" s="123">
        <f>SUM(C105:C105)</f>
        <v>1.7</v>
      </c>
      <c r="D104" s="123">
        <f>SUM(D105:D105)</f>
        <v>0</v>
      </c>
      <c r="E104" s="123">
        <f>SUM(E105:E105)</f>
        <v>0</v>
      </c>
      <c r="F104" s="123">
        <f>SUM(F105:F105)</f>
        <v>0</v>
      </c>
      <c r="G104" s="123">
        <f>SUM(G105:G105)</f>
        <v>1.7</v>
      </c>
      <c r="H104" s="124"/>
      <c r="I104" s="123">
        <f t="shared" si="14"/>
        <v>0.13</v>
      </c>
      <c r="J104" s="123">
        <f>SUM(J105:J105)</f>
        <v>0</v>
      </c>
      <c r="K104" s="123">
        <f>SUM(K105:K105)</f>
        <v>0</v>
      </c>
      <c r="L104" s="123">
        <f>SUM(L105:L105)</f>
        <v>0.13</v>
      </c>
      <c r="M104" s="123">
        <f>SUM(M105:M105)</f>
        <v>0</v>
      </c>
      <c r="N104" s="123">
        <f>SUM(N105:N105)</f>
        <v>0</v>
      </c>
      <c r="O104" s="52"/>
      <c r="P104" s="125"/>
    </row>
    <row r="105" spans="1:16" ht="51">
      <c r="A105" s="51">
        <v>1</v>
      </c>
      <c r="B105" s="52" t="s">
        <v>1548</v>
      </c>
      <c r="C105" s="64">
        <f>SUM(D105:G105)</f>
        <v>1.7</v>
      </c>
      <c r="D105" s="64"/>
      <c r="E105" s="64"/>
      <c r="F105" s="64"/>
      <c r="G105" s="64">
        <v>1.7</v>
      </c>
      <c r="H105" s="52" t="s">
        <v>1549</v>
      </c>
      <c r="I105" s="53">
        <f aca="true" t="shared" si="15" ref="I105:I112">SUM(J105:N105)</f>
        <v>0.13</v>
      </c>
      <c r="J105" s="64"/>
      <c r="K105" s="64"/>
      <c r="L105" s="64">
        <v>0.13</v>
      </c>
      <c r="M105" s="64"/>
      <c r="N105" s="64"/>
      <c r="O105" s="52" t="s">
        <v>143</v>
      </c>
      <c r="P105" s="125"/>
    </row>
    <row r="106" spans="1:16" ht="12.75">
      <c r="A106" s="47" t="s">
        <v>193</v>
      </c>
      <c r="B106" s="48" t="s">
        <v>823</v>
      </c>
      <c r="C106" s="123">
        <f>SUM(C107:C107)</f>
        <v>12.85</v>
      </c>
      <c r="D106" s="123">
        <f>SUM(D107:D107)</f>
        <v>0</v>
      </c>
      <c r="E106" s="123">
        <f>SUM(E107:E107)</f>
        <v>0</v>
      </c>
      <c r="F106" s="123">
        <f>SUM(F107:F107)</f>
        <v>0</v>
      </c>
      <c r="G106" s="123">
        <f>SUM(G107:G107)</f>
        <v>12.85</v>
      </c>
      <c r="H106" s="124"/>
      <c r="I106" s="123">
        <f t="shared" si="15"/>
        <v>0.96</v>
      </c>
      <c r="J106" s="123">
        <f>SUM(J107:J107)</f>
        <v>0</v>
      </c>
      <c r="K106" s="123">
        <f>SUM(K107:K107)</f>
        <v>0</v>
      </c>
      <c r="L106" s="123">
        <f>SUM(L107:L107)</f>
        <v>0.96</v>
      </c>
      <c r="M106" s="123">
        <f>SUM(M107:M107)</f>
        <v>0</v>
      </c>
      <c r="N106" s="123">
        <f>SUM(N107:N107)</f>
        <v>0</v>
      </c>
      <c r="O106" s="52"/>
      <c r="P106" s="125"/>
    </row>
    <row r="107" spans="1:16" ht="25.5">
      <c r="A107" s="51">
        <v>1</v>
      </c>
      <c r="B107" s="52" t="s">
        <v>1550</v>
      </c>
      <c r="C107" s="64">
        <f>SUM(D107:G107)</f>
        <v>12.85</v>
      </c>
      <c r="D107" s="64"/>
      <c r="E107" s="64"/>
      <c r="F107" s="64"/>
      <c r="G107" s="64">
        <v>12.85</v>
      </c>
      <c r="H107" s="52" t="s">
        <v>1408</v>
      </c>
      <c r="I107" s="53">
        <f t="shared" si="15"/>
        <v>0.96</v>
      </c>
      <c r="J107" s="64"/>
      <c r="K107" s="64"/>
      <c r="L107" s="64">
        <v>0.96</v>
      </c>
      <c r="M107" s="64"/>
      <c r="N107" s="64"/>
      <c r="O107" s="52" t="s">
        <v>143</v>
      </c>
      <c r="P107" s="125"/>
    </row>
    <row r="108" spans="1:16" s="21" customFormat="1" ht="12.75">
      <c r="A108" s="47" t="s">
        <v>240</v>
      </c>
      <c r="B108" s="48" t="s">
        <v>131</v>
      </c>
      <c r="C108" s="123">
        <f>SUM(C109:C111)</f>
        <v>0.47</v>
      </c>
      <c r="D108" s="123">
        <f>SUM(D109:D111)</f>
        <v>0</v>
      </c>
      <c r="E108" s="123">
        <f>SUM(E109:E111)</f>
        <v>0</v>
      </c>
      <c r="F108" s="123">
        <f>SUM(F109:F111)</f>
        <v>0</v>
      </c>
      <c r="G108" s="123">
        <f>SUM(G109:G111)</f>
        <v>0.47</v>
      </c>
      <c r="H108" s="124"/>
      <c r="I108" s="123">
        <f t="shared" si="15"/>
        <v>0.31000000000000005</v>
      </c>
      <c r="J108" s="123">
        <f>SUM(J109:J111)</f>
        <v>0</v>
      </c>
      <c r="K108" s="123">
        <f>SUM(K109:K111)</f>
        <v>0</v>
      </c>
      <c r="L108" s="123">
        <f>SUM(L109:L111)</f>
        <v>0</v>
      </c>
      <c r="M108" s="123">
        <f>SUM(M109:M111)</f>
        <v>0.31000000000000005</v>
      </c>
      <c r="N108" s="123">
        <f>SUM(N109:N111)</f>
        <v>0</v>
      </c>
      <c r="O108" s="52"/>
      <c r="P108" s="125"/>
    </row>
    <row r="109" spans="1:16" ht="25.5">
      <c r="A109" s="51">
        <v>1</v>
      </c>
      <c r="B109" s="52" t="s">
        <v>1551</v>
      </c>
      <c r="C109" s="64">
        <f>SUM(D109:G109)</f>
        <v>0.2</v>
      </c>
      <c r="D109" s="64"/>
      <c r="E109" s="64"/>
      <c r="F109" s="64"/>
      <c r="G109" s="64">
        <v>0.2</v>
      </c>
      <c r="H109" s="52" t="s">
        <v>1552</v>
      </c>
      <c r="I109" s="53">
        <f t="shared" si="15"/>
        <v>0.08</v>
      </c>
      <c r="J109" s="64"/>
      <c r="K109" s="64"/>
      <c r="L109" s="64"/>
      <c r="M109" s="64">
        <v>0.08</v>
      </c>
      <c r="N109" s="64"/>
      <c r="O109" s="52" t="s">
        <v>143</v>
      </c>
      <c r="P109" s="125"/>
    </row>
    <row r="110" spans="1:16" ht="25.5">
      <c r="A110" s="51">
        <v>2</v>
      </c>
      <c r="B110" s="52" t="s">
        <v>1553</v>
      </c>
      <c r="C110" s="64">
        <f>SUM(D110:G110)</f>
        <v>0.15</v>
      </c>
      <c r="D110" s="64"/>
      <c r="E110" s="64"/>
      <c r="F110" s="64"/>
      <c r="G110" s="64">
        <v>0.15</v>
      </c>
      <c r="H110" s="52" t="s">
        <v>1554</v>
      </c>
      <c r="I110" s="53">
        <f t="shared" si="15"/>
        <v>0.13</v>
      </c>
      <c r="J110" s="64"/>
      <c r="K110" s="64"/>
      <c r="L110" s="64"/>
      <c r="M110" s="64">
        <v>0.13</v>
      </c>
      <c r="N110" s="64"/>
      <c r="O110" s="545" t="s">
        <v>143</v>
      </c>
      <c r="P110" s="548"/>
    </row>
    <row r="111" spans="1:16" ht="25.5">
      <c r="A111" s="51">
        <v>3</v>
      </c>
      <c r="B111" s="52" t="s">
        <v>1555</v>
      </c>
      <c r="C111" s="64">
        <f>SUM(D111:G111)</f>
        <v>0.12</v>
      </c>
      <c r="D111" s="64"/>
      <c r="E111" s="64"/>
      <c r="F111" s="64"/>
      <c r="G111" s="64">
        <v>0.12</v>
      </c>
      <c r="H111" s="52" t="s">
        <v>1556</v>
      </c>
      <c r="I111" s="53">
        <f t="shared" si="15"/>
        <v>0.1</v>
      </c>
      <c r="J111" s="64"/>
      <c r="K111" s="64"/>
      <c r="L111" s="64"/>
      <c r="M111" s="64">
        <v>0.1</v>
      </c>
      <c r="N111" s="64"/>
      <c r="O111" s="547"/>
      <c r="P111" s="550"/>
    </row>
    <row r="112" spans="1:16" ht="12.75">
      <c r="A112" s="47" t="s">
        <v>243</v>
      </c>
      <c r="B112" s="48" t="s">
        <v>190</v>
      </c>
      <c r="C112" s="123">
        <f>SUM(C113:C117)</f>
        <v>22.430000000000003</v>
      </c>
      <c r="D112" s="123">
        <f>SUM(D113:D117)</f>
        <v>0.41</v>
      </c>
      <c r="E112" s="123">
        <f>SUM(E113:E117)</f>
        <v>6.85</v>
      </c>
      <c r="F112" s="123">
        <f>SUM(F113:F117)</f>
        <v>0</v>
      </c>
      <c r="G112" s="123">
        <f>SUM(G113:G117)</f>
        <v>15.170000000000002</v>
      </c>
      <c r="H112" s="124"/>
      <c r="I112" s="123">
        <f t="shared" si="15"/>
        <v>45.72</v>
      </c>
      <c r="J112" s="123">
        <f>SUM(J113:J117)</f>
        <v>44.8</v>
      </c>
      <c r="K112" s="123">
        <f>SUM(K113:K117)</f>
        <v>0</v>
      </c>
      <c r="L112" s="123">
        <f>SUM(L113:L117)</f>
        <v>0.02</v>
      </c>
      <c r="M112" s="123">
        <f>SUM(M113:M117)</f>
        <v>0</v>
      </c>
      <c r="N112" s="123">
        <f>SUM(N113:N117)</f>
        <v>0.9</v>
      </c>
      <c r="O112" s="69"/>
      <c r="P112" s="51"/>
    </row>
    <row r="113" spans="1:16" ht="38.25">
      <c r="A113" s="51">
        <v>1</v>
      </c>
      <c r="B113" s="234" t="s">
        <v>1557</v>
      </c>
      <c r="C113" s="53">
        <f>D113+E113+F113+G113</f>
        <v>12</v>
      </c>
      <c r="D113" s="53"/>
      <c r="E113" s="53"/>
      <c r="F113" s="53"/>
      <c r="G113" s="53">
        <v>12</v>
      </c>
      <c r="H113" s="54" t="s">
        <v>1501</v>
      </c>
      <c r="I113" s="53">
        <v>44.8</v>
      </c>
      <c r="J113" s="53">
        <f>I113</f>
        <v>44.8</v>
      </c>
      <c r="K113" s="53"/>
      <c r="L113" s="53"/>
      <c r="M113" s="53"/>
      <c r="N113" s="53"/>
      <c r="O113" s="52" t="s">
        <v>1752</v>
      </c>
      <c r="P113" s="51"/>
    </row>
    <row r="114" spans="1:16" ht="51">
      <c r="A114" s="51">
        <v>2</v>
      </c>
      <c r="B114" s="234" t="s">
        <v>1558</v>
      </c>
      <c r="C114" s="53">
        <f>D114+E114+F114+G114</f>
        <v>0.05</v>
      </c>
      <c r="D114" s="53"/>
      <c r="E114" s="53"/>
      <c r="F114" s="53"/>
      <c r="G114" s="53">
        <v>0.05</v>
      </c>
      <c r="H114" s="54" t="s">
        <v>1559</v>
      </c>
      <c r="I114" s="53">
        <v>0.01</v>
      </c>
      <c r="J114" s="53"/>
      <c r="K114" s="53"/>
      <c r="L114" s="53">
        <v>0.01</v>
      </c>
      <c r="M114" s="53"/>
      <c r="N114" s="53"/>
      <c r="O114" s="52" t="s">
        <v>1752</v>
      </c>
      <c r="P114" s="51"/>
    </row>
    <row r="115" spans="1:16" ht="38.25">
      <c r="A115" s="51">
        <v>3</v>
      </c>
      <c r="B115" s="234" t="s">
        <v>1560</v>
      </c>
      <c r="C115" s="53">
        <f>D115+E115+F115+G115</f>
        <v>0.06</v>
      </c>
      <c r="D115" s="53"/>
      <c r="E115" s="53"/>
      <c r="F115" s="53"/>
      <c r="G115" s="53">
        <v>0.06</v>
      </c>
      <c r="H115" s="54" t="s">
        <v>1561</v>
      </c>
      <c r="I115" s="53">
        <v>0.01</v>
      </c>
      <c r="J115" s="53"/>
      <c r="K115" s="53"/>
      <c r="L115" s="53">
        <v>0.01</v>
      </c>
      <c r="M115" s="53"/>
      <c r="N115" s="53"/>
      <c r="O115" s="52" t="s">
        <v>1752</v>
      </c>
      <c r="P115" s="125"/>
    </row>
    <row r="116" spans="1:16" ht="51">
      <c r="A116" s="51">
        <v>4</v>
      </c>
      <c r="B116" s="52" t="s">
        <v>1562</v>
      </c>
      <c r="C116" s="64">
        <f>SUM(D116:G116)</f>
        <v>10.27</v>
      </c>
      <c r="D116" s="64">
        <v>0.41</v>
      </c>
      <c r="E116" s="64">
        <v>6.85</v>
      </c>
      <c r="F116" s="64"/>
      <c r="G116" s="64">
        <v>3.01</v>
      </c>
      <c r="H116" s="52" t="s">
        <v>1563</v>
      </c>
      <c r="I116" s="53">
        <f>SUM(J116:N116)</f>
        <v>0.86</v>
      </c>
      <c r="J116" s="64"/>
      <c r="K116" s="64"/>
      <c r="L116" s="64"/>
      <c r="M116" s="64"/>
      <c r="N116" s="64">
        <v>0.86</v>
      </c>
      <c r="O116" s="52" t="s">
        <v>143</v>
      </c>
      <c r="P116" s="125"/>
    </row>
    <row r="117" spans="1:16" ht="38.25">
      <c r="A117" s="51">
        <v>5</v>
      </c>
      <c r="B117" s="52" t="s">
        <v>1564</v>
      </c>
      <c r="C117" s="64">
        <f>SUM(D117:G117)</f>
        <v>0.05</v>
      </c>
      <c r="D117" s="64"/>
      <c r="E117" s="64"/>
      <c r="F117" s="64"/>
      <c r="G117" s="64">
        <v>0.05</v>
      </c>
      <c r="H117" s="52" t="s">
        <v>1565</v>
      </c>
      <c r="I117" s="53">
        <f>SUM(J117:N117)</f>
        <v>0.04</v>
      </c>
      <c r="J117" s="64"/>
      <c r="K117" s="64"/>
      <c r="L117" s="64"/>
      <c r="M117" s="64"/>
      <c r="N117" s="64">
        <v>0.04</v>
      </c>
      <c r="O117" s="52" t="s">
        <v>143</v>
      </c>
      <c r="P117" s="125"/>
    </row>
    <row r="118" spans="1:16" ht="12.75">
      <c r="A118" s="47" t="s">
        <v>246</v>
      </c>
      <c r="B118" s="48" t="s">
        <v>273</v>
      </c>
      <c r="C118" s="123">
        <f>C119</f>
        <v>0.5</v>
      </c>
      <c r="D118" s="123">
        <f aca="true" t="shared" si="16" ref="D118:N118">D119</f>
        <v>0.5</v>
      </c>
      <c r="E118" s="123">
        <f t="shared" si="16"/>
        <v>0</v>
      </c>
      <c r="F118" s="123">
        <f t="shared" si="16"/>
        <v>0</v>
      </c>
      <c r="G118" s="123">
        <f t="shared" si="16"/>
        <v>0</v>
      </c>
      <c r="H118" s="124"/>
      <c r="I118" s="123">
        <f>SUM(J118:N118)</f>
        <v>0.42</v>
      </c>
      <c r="J118" s="123">
        <f t="shared" si="16"/>
        <v>0</v>
      </c>
      <c r="K118" s="123">
        <f t="shared" si="16"/>
        <v>0</v>
      </c>
      <c r="L118" s="123">
        <f t="shared" si="16"/>
        <v>0</v>
      </c>
      <c r="M118" s="123">
        <f t="shared" si="16"/>
        <v>0.42</v>
      </c>
      <c r="N118" s="123">
        <f t="shared" si="16"/>
        <v>0</v>
      </c>
      <c r="O118" s="52"/>
      <c r="P118" s="125"/>
    </row>
    <row r="119" spans="1:16" ht="25.5">
      <c r="A119" s="51">
        <v>1</v>
      </c>
      <c r="B119" s="52" t="s">
        <v>1566</v>
      </c>
      <c r="C119" s="64">
        <f>SUM(D119:G119)</f>
        <v>0.5</v>
      </c>
      <c r="D119" s="64">
        <v>0.5</v>
      </c>
      <c r="E119" s="64"/>
      <c r="F119" s="64"/>
      <c r="G119" s="64">
        <v>0</v>
      </c>
      <c r="H119" s="52" t="s">
        <v>1567</v>
      </c>
      <c r="I119" s="53">
        <f>SUM(J119:N119)</f>
        <v>0.42</v>
      </c>
      <c r="J119" s="64"/>
      <c r="K119" s="64"/>
      <c r="L119" s="64"/>
      <c r="M119" s="64">
        <v>0.42</v>
      </c>
      <c r="N119" s="64"/>
      <c r="O119" s="52" t="s">
        <v>143</v>
      </c>
      <c r="P119" s="125"/>
    </row>
    <row r="120" spans="1:16" ht="12.75">
      <c r="A120" s="47" t="s">
        <v>249</v>
      </c>
      <c r="B120" s="48" t="s">
        <v>598</v>
      </c>
      <c r="C120" s="123">
        <f>C121</f>
        <v>0.3</v>
      </c>
      <c r="D120" s="123">
        <f aca="true" t="shared" si="17" ref="D120:N120">D121</f>
        <v>0</v>
      </c>
      <c r="E120" s="123">
        <f t="shared" si="17"/>
        <v>0</v>
      </c>
      <c r="F120" s="123">
        <f t="shared" si="17"/>
        <v>0</v>
      </c>
      <c r="G120" s="123">
        <f t="shared" si="17"/>
        <v>0.3</v>
      </c>
      <c r="H120" s="124"/>
      <c r="I120" s="123">
        <f>SUM(J120:N120)</f>
        <v>0.25</v>
      </c>
      <c r="J120" s="123">
        <f t="shared" si="17"/>
        <v>0</v>
      </c>
      <c r="K120" s="123">
        <f t="shared" si="17"/>
        <v>0</v>
      </c>
      <c r="L120" s="123">
        <f t="shared" si="17"/>
        <v>0</v>
      </c>
      <c r="M120" s="123">
        <f t="shared" si="17"/>
        <v>0.25</v>
      </c>
      <c r="N120" s="123">
        <f t="shared" si="17"/>
        <v>0</v>
      </c>
      <c r="O120" s="52"/>
      <c r="P120" s="125"/>
    </row>
    <row r="121" spans="1:16" ht="38.25">
      <c r="A121" s="51">
        <v>1</v>
      </c>
      <c r="B121" s="52" t="s">
        <v>1568</v>
      </c>
      <c r="C121" s="64">
        <f>SUM(D121:G121)</f>
        <v>0.3</v>
      </c>
      <c r="D121" s="64"/>
      <c r="E121" s="64"/>
      <c r="F121" s="64"/>
      <c r="G121" s="64">
        <v>0.3</v>
      </c>
      <c r="H121" s="52" t="s">
        <v>1454</v>
      </c>
      <c r="I121" s="53">
        <f aca="true" t="shared" si="18" ref="I121:I126">SUM(J121:N121)</f>
        <v>0.25</v>
      </c>
      <c r="J121" s="64"/>
      <c r="K121" s="64"/>
      <c r="L121" s="64"/>
      <c r="M121" s="64">
        <v>0.25</v>
      </c>
      <c r="N121" s="64"/>
      <c r="O121" s="52" t="s">
        <v>143</v>
      </c>
      <c r="P121" s="125"/>
    </row>
    <row r="122" spans="1:16" ht="12.75">
      <c r="A122" s="47" t="s">
        <v>945</v>
      </c>
      <c r="B122" s="48" t="s">
        <v>562</v>
      </c>
      <c r="C122" s="123">
        <f>C123+C124</f>
        <v>7.8</v>
      </c>
      <c r="D122" s="123">
        <f>D123+D124</f>
        <v>0</v>
      </c>
      <c r="E122" s="123">
        <f>E123+E124</f>
        <v>0</v>
      </c>
      <c r="F122" s="123">
        <f>F123+F124</f>
        <v>0</v>
      </c>
      <c r="G122" s="123">
        <f>G123+G124</f>
        <v>7.8</v>
      </c>
      <c r="H122" s="124"/>
      <c r="I122" s="123">
        <f>SUM(J122:N122)</f>
        <v>2.73</v>
      </c>
      <c r="J122" s="123">
        <f>SUM(J123:J124)</f>
        <v>2.35</v>
      </c>
      <c r="K122" s="123">
        <f>SUM(K124:K124)</f>
        <v>0.38</v>
      </c>
      <c r="L122" s="123">
        <f>SUM(L124:L124)</f>
        <v>0</v>
      </c>
      <c r="M122" s="123">
        <f>SUM(M124:M124)</f>
        <v>0</v>
      </c>
      <c r="N122" s="123">
        <f>SUM(N124:N124)</f>
        <v>0</v>
      </c>
      <c r="O122" s="52"/>
      <c r="P122" s="125"/>
    </row>
    <row r="123" spans="1:16" ht="38.25">
      <c r="A123" s="51">
        <v>1</v>
      </c>
      <c r="B123" s="52" t="s">
        <v>1569</v>
      </c>
      <c r="C123" s="64">
        <f>SUM(D123:G123)</f>
        <v>2.8</v>
      </c>
      <c r="D123" s="64"/>
      <c r="E123" s="64"/>
      <c r="F123" s="64"/>
      <c r="G123" s="64">
        <v>2.8</v>
      </c>
      <c r="H123" s="52" t="s">
        <v>1570</v>
      </c>
      <c r="I123" s="53">
        <f>SUM(J123:N123)</f>
        <v>2.35</v>
      </c>
      <c r="J123" s="64">
        <v>2.35</v>
      </c>
      <c r="K123" s="64"/>
      <c r="L123" s="64"/>
      <c r="M123" s="64"/>
      <c r="N123" s="64"/>
      <c r="O123" s="52" t="s">
        <v>143</v>
      </c>
      <c r="P123" s="125"/>
    </row>
    <row r="124" spans="1:16" ht="38.25">
      <c r="A124" s="51">
        <v>2</v>
      </c>
      <c r="B124" s="52" t="s">
        <v>1571</v>
      </c>
      <c r="C124" s="64">
        <f>SUM(D124:G124)</f>
        <v>5</v>
      </c>
      <c r="D124" s="64"/>
      <c r="E124" s="64"/>
      <c r="F124" s="64"/>
      <c r="G124" s="64">
        <v>5</v>
      </c>
      <c r="H124" s="52" t="s">
        <v>1572</v>
      </c>
      <c r="I124" s="53">
        <f t="shared" si="18"/>
        <v>0.38</v>
      </c>
      <c r="J124" s="64"/>
      <c r="K124" s="64">
        <v>0.38</v>
      </c>
      <c r="L124" s="64"/>
      <c r="M124" s="64"/>
      <c r="N124" s="64"/>
      <c r="O124" s="52" t="s">
        <v>143</v>
      </c>
      <c r="P124" s="125"/>
    </row>
    <row r="125" spans="1:16" ht="12.75">
      <c r="A125" s="47" t="s">
        <v>947</v>
      </c>
      <c r="B125" s="48" t="s">
        <v>247</v>
      </c>
      <c r="C125" s="123">
        <f>C126</f>
        <v>5</v>
      </c>
      <c r="D125" s="123">
        <f aca="true" t="shared" si="19" ref="D125:N125">D126</f>
        <v>0</v>
      </c>
      <c r="E125" s="123">
        <f t="shared" si="19"/>
        <v>0</v>
      </c>
      <c r="F125" s="123">
        <f t="shared" si="19"/>
        <v>0</v>
      </c>
      <c r="G125" s="123">
        <f t="shared" si="19"/>
        <v>5</v>
      </c>
      <c r="H125" s="124"/>
      <c r="I125" s="123">
        <f>SUM(J125:N125)</f>
        <v>0.38</v>
      </c>
      <c r="J125" s="123">
        <f t="shared" si="19"/>
        <v>0</v>
      </c>
      <c r="K125" s="123">
        <f t="shared" si="19"/>
        <v>0</v>
      </c>
      <c r="L125" s="123">
        <f t="shared" si="19"/>
        <v>0.38</v>
      </c>
      <c r="M125" s="123">
        <f t="shared" si="19"/>
        <v>0</v>
      </c>
      <c r="N125" s="123">
        <f t="shared" si="19"/>
        <v>0</v>
      </c>
      <c r="O125" s="52"/>
      <c r="P125" s="125"/>
    </row>
    <row r="126" spans="1:16" ht="25.5">
      <c r="A126" s="51">
        <v>1</v>
      </c>
      <c r="B126" s="52" t="s">
        <v>1573</v>
      </c>
      <c r="C126" s="64">
        <f>SUM(D126:G126)</f>
        <v>5</v>
      </c>
      <c r="D126" s="64"/>
      <c r="E126" s="64"/>
      <c r="F126" s="64"/>
      <c r="G126" s="64">
        <v>5</v>
      </c>
      <c r="H126" s="52" t="s">
        <v>1574</v>
      </c>
      <c r="I126" s="53">
        <f t="shared" si="18"/>
        <v>0.38</v>
      </c>
      <c r="J126" s="64"/>
      <c r="K126" s="64"/>
      <c r="L126" s="64">
        <v>0.38</v>
      </c>
      <c r="M126" s="64"/>
      <c r="N126" s="64"/>
      <c r="O126" s="52" t="s">
        <v>143</v>
      </c>
      <c r="P126" s="125"/>
    </row>
    <row r="127" spans="1:16" ht="12.75">
      <c r="A127" s="47">
        <f>A126+A124+A121+A119+A117+A111+A107+A105+A103+A85+A69+A66+A47+A44</f>
        <v>70</v>
      </c>
      <c r="B127" s="48" t="s">
        <v>461</v>
      </c>
      <c r="C127" s="123">
        <f>C125+C122+C120+C118+C112+C108+C106+C104+C86+C70+C67+C48+C45+C43</f>
        <v>202.76000000000002</v>
      </c>
      <c r="D127" s="123">
        <f>D125+D122+D120+D118+D112+D108+D106+D104+D86+D70+D67+D48+D45+D43</f>
        <v>53.620000000000005</v>
      </c>
      <c r="E127" s="123">
        <f>E125+E122+E120+E118+E112+E108+E106+E104+E86+E70+E67+E48+E45+E43</f>
        <v>21.35</v>
      </c>
      <c r="F127" s="123">
        <f>F125+F122+F120+F118+F112+F108+F106+F104+F86+F70+F67+F48+F45+F43</f>
        <v>0</v>
      </c>
      <c r="G127" s="123">
        <f>G125+G122+G120+G118+G112+G108+G106+G104+G86+G70+G67+G48+G45+G43</f>
        <v>127.79</v>
      </c>
      <c r="H127" s="124"/>
      <c r="I127" s="123">
        <f aca="true" t="shared" si="20" ref="I127:N127">I125+I122+I120+I118+I112+I108+I106+I104+I86+I70+I67+I48+I45+I43</f>
        <v>166.72800000000004</v>
      </c>
      <c r="J127" s="123">
        <f t="shared" si="20"/>
        <v>94.76</v>
      </c>
      <c r="K127" s="123">
        <f t="shared" si="20"/>
        <v>8.860000000000001</v>
      </c>
      <c r="L127" s="123">
        <f t="shared" si="20"/>
        <v>22.828000000000003</v>
      </c>
      <c r="M127" s="123">
        <f t="shared" si="20"/>
        <v>36.82</v>
      </c>
      <c r="N127" s="123">
        <f t="shared" si="20"/>
        <v>3.46</v>
      </c>
      <c r="O127" s="56"/>
      <c r="P127" s="128"/>
    </row>
    <row r="128" spans="1:16" ht="12.75">
      <c r="A128" s="47">
        <f>A127+A41</f>
        <v>92</v>
      </c>
      <c r="B128" s="48" t="s">
        <v>1575</v>
      </c>
      <c r="C128" s="123">
        <f>C127+C41</f>
        <v>223.77</v>
      </c>
      <c r="D128" s="123">
        <f>D127+D41</f>
        <v>56.18000000000001</v>
      </c>
      <c r="E128" s="123">
        <f>E127+E41</f>
        <v>22.85</v>
      </c>
      <c r="F128" s="123">
        <f>F127+F41</f>
        <v>0</v>
      </c>
      <c r="G128" s="123">
        <f>G127+G41</f>
        <v>144.74</v>
      </c>
      <c r="H128" s="246"/>
      <c r="I128" s="123">
        <f aca="true" t="shared" si="21" ref="I128:N128">I127+I41</f>
        <v>181.23125000000005</v>
      </c>
      <c r="J128" s="123">
        <f t="shared" si="21"/>
        <v>94.76</v>
      </c>
      <c r="K128" s="123">
        <f t="shared" si="21"/>
        <v>8.860000000000001</v>
      </c>
      <c r="L128" s="123">
        <f t="shared" si="21"/>
        <v>31.621250000000003</v>
      </c>
      <c r="M128" s="123">
        <f t="shared" si="21"/>
        <v>42.38</v>
      </c>
      <c r="N128" s="123">
        <f t="shared" si="21"/>
        <v>3.61</v>
      </c>
      <c r="O128" s="56"/>
      <c r="P128" s="78"/>
    </row>
    <row r="130" spans="13:16" ht="12.75">
      <c r="M130" s="529" t="s">
        <v>77</v>
      </c>
      <c r="N130" s="529"/>
      <c r="O130" s="529"/>
      <c r="P130" s="529"/>
    </row>
    <row r="131" spans="13:16" ht="12.75">
      <c r="M131" s="529"/>
      <c r="N131" s="529"/>
      <c r="O131" s="529"/>
      <c r="P131" s="529"/>
    </row>
  </sheetData>
  <sheetProtection/>
  <mergeCells count="42">
    <mergeCell ref="O101:O103"/>
    <mergeCell ref="P101:P103"/>
    <mergeCell ref="O110:O111"/>
    <mergeCell ref="P110:P111"/>
    <mergeCell ref="M130:P131"/>
    <mergeCell ref="O80:O82"/>
    <mergeCell ref="P80:P82"/>
    <mergeCell ref="O99:O100"/>
    <mergeCell ref="P95:P98"/>
    <mergeCell ref="P99:P100"/>
    <mergeCell ref="O63:O64"/>
    <mergeCell ref="P63:P64"/>
    <mergeCell ref="O65:O66"/>
    <mergeCell ref="P65:P66"/>
    <mergeCell ref="O68:O69"/>
    <mergeCell ref="P68:P69"/>
    <mergeCell ref="O90:O94"/>
    <mergeCell ref="O95:O98"/>
    <mergeCell ref="P90:P94"/>
    <mergeCell ref="J8:N8"/>
    <mergeCell ref="O8:O9"/>
    <mergeCell ref="P8:P9"/>
    <mergeCell ref="A11:P11"/>
    <mergeCell ref="A42:P42"/>
    <mergeCell ref="O58:O62"/>
    <mergeCell ref="P58:P62"/>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33" right="0.25" top="0.7" bottom="0.46" header="0.118110236220472" footer="0.275590551181102"/>
  <pageSetup fitToHeight="80" horizontalDpi="600" verticalDpi="600" orientation="landscape" paperSize="9" r:id="rId2"/>
  <headerFooter>
    <oddFooter>&amp;L&amp;"Times New Roman,nghiêng"&amp;9Phụ lục &amp;A&amp;R&amp;10&amp;P</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P65"/>
  <sheetViews>
    <sheetView showZeros="0" zoomScale="85" zoomScaleNormal="85" zoomScaleSheetLayoutView="70" zoomScalePageLayoutView="0" workbookViewId="0" topLeftCell="A1">
      <pane ySplit="9" topLeftCell="A55" activePane="bottomLeft" state="frozen"/>
      <selection pane="topLeft" activeCell="A1" sqref="A1"/>
      <selection pane="bottomLeft" activeCell="A7" sqref="A7:P7"/>
    </sheetView>
  </sheetViews>
  <sheetFormatPr defaultColWidth="9.00390625" defaultRowHeight="15.75"/>
  <cols>
    <col min="1" max="1" width="4.25390625" style="5" customWidth="1"/>
    <col min="2" max="2" width="21.75390625" style="119" customWidth="1"/>
    <col min="3" max="3" width="7.25390625" style="5" customWidth="1"/>
    <col min="4" max="4" width="5.00390625" style="5" customWidth="1"/>
    <col min="5" max="5" width="5.25390625" style="5" customWidth="1"/>
    <col min="6" max="6" width="4.75390625" style="5" customWidth="1"/>
    <col min="7" max="7" width="6.25390625" style="5" customWidth="1"/>
    <col min="8" max="8" width="13.25390625" style="5" customWidth="1"/>
    <col min="9" max="9" width="8.50390625" style="5" customWidth="1"/>
    <col min="10" max="10" width="5.25390625" style="5" customWidth="1"/>
    <col min="11" max="12" width="5.50390625" style="5" customWidth="1"/>
    <col min="13" max="13" width="4.75390625" style="5" customWidth="1"/>
    <col min="14" max="14" width="5.75390625" style="5" customWidth="1"/>
    <col min="15" max="15" width="20.25390625" style="119" customWidth="1"/>
    <col min="16" max="16" width="7.50390625" style="5" customWidth="1"/>
    <col min="17" max="16384" width="9.00390625" style="5" customWidth="1"/>
  </cols>
  <sheetData>
    <row r="1" spans="1:16" s="23" customFormat="1" ht="15.75">
      <c r="A1" s="503" t="s">
        <v>76</v>
      </c>
      <c r="B1" s="503"/>
      <c r="C1" s="503"/>
      <c r="D1" s="503"/>
      <c r="E1" s="503"/>
      <c r="F1" s="504" t="s">
        <v>23</v>
      </c>
      <c r="G1" s="504"/>
      <c r="H1" s="504"/>
      <c r="I1" s="504"/>
      <c r="J1" s="504"/>
      <c r="K1" s="504"/>
      <c r="L1" s="504"/>
      <c r="M1" s="504"/>
      <c r="N1" s="504"/>
      <c r="O1" s="504"/>
      <c r="P1" s="504"/>
    </row>
    <row r="2" spans="1:16" s="23" customFormat="1" ht="15.75">
      <c r="A2" s="504" t="s">
        <v>75</v>
      </c>
      <c r="B2" s="504"/>
      <c r="C2" s="504"/>
      <c r="D2" s="504"/>
      <c r="E2" s="504"/>
      <c r="F2" s="504" t="s">
        <v>24</v>
      </c>
      <c r="G2" s="504"/>
      <c r="H2" s="504"/>
      <c r="I2" s="504"/>
      <c r="J2" s="504"/>
      <c r="K2" s="504"/>
      <c r="L2" s="504"/>
      <c r="M2" s="504"/>
      <c r="N2" s="504"/>
      <c r="O2" s="504"/>
      <c r="P2" s="504"/>
    </row>
    <row r="3" spans="1:16" s="23" customFormat="1" ht="15.75">
      <c r="A3" s="519"/>
      <c r="B3" s="519"/>
      <c r="C3" s="519"/>
      <c r="D3" s="519"/>
      <c r="E3" s="519"/>
      <c r="F3" s="519"/>
      <c r="G3" s="519"/>
      <c r="H3" s="519"/>
      <c r="I3" s="519"/>
      <c r="J3" s="519"/>
      <c r="K3" s="519"/>
      <c r="L3" s="519"/>
      <c r="M3" s="519"/>
      <c r="N3" s="519"/>
      <c r="O3" s="519"/>
      <c r="P3" s="519"/>
    </row>
    <row r="4" spans="1:16" s="23" customFormat="1" ht="15.75">
      <c r="A4" s="506" t="s">
        <v>732</v>
      </c>
      <c r="B4" s="506"/>
      <c r="C4" s="506"/>
      <c r="D4" s="506"/>
      <c r="E4" s="506"/>
      <c r="F4" s="506"/>
      <c r="G4" s="506"/>
      <c r="H4" s="506"/>
      <c r="I4" s="506"/>
      <c r="J4" s="506"/>
      <c r="K4" s="506"/>
      <c r="L4" s="506"/>
      <c r="M4" s="506"/>
      <c r="N4" s="506"/>
      <c r="O4" s="506"/>
      <c r="P4" s="506"/>
    </row>
    <row r="5" spans="1:16" s="23" customFormat="1" ht="15.75">
      <c r="A5" s="506" t="s">
        <v>733</v>
      </c>
      <c r="B5" s="506"/>
      <c r="C5" s="506"/>
      <c r="D5" s="506"/>
      <c r="E5" s="506"/>
      <c r="F5" s="506"/>
      <c r="G5" s="506"/>
      <c r="H5" s="506"/>
      <c r="I5" s="506"/>
      <c r="J5" s="506"/>
      <c r="K5" s="506"/>
      <c r="L5" s="506"/>
      <c r="M5" s="506"/>
      <c r="N5" s="506"/>
      <c r="O5" s="506"/>
      <c r="P5" s="506"/>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5.75">
      <c r="A7" s="559"/>
      <c r="B7" s="559"/>
      <c r="C7" s="559"/>
      <c r="D7" s="559"/>
      <c r="E7" s="559"/>
      <c r="F7" s="559"/>
      <c r="G7" s="559"/>
      <c r="H7" s="559"/>
      <c r="I7" s="559"/>
      <c r="J7" s="559"/>
      <c r="K7" s="559"/>
      <c r="L7" s="559"/>
      <c r="M7" s="559"/>
      <c r="N7" s="559"/>
      <c r="O7" s="559"/>
      <c r="P7" s="559"/>
    </row>
    <row r="8" spans="1:16" s="28" customFormat="1" ht="27.75" customHeight="1">
      <c r="A8" s="560" t="s">
        <v>20</v>
      </c>
      <c r="B8" s="561" t="s">
        <v>83</v>
      </c>
      <c r="C8" s="562" t="s">
        <v>84</v>
      </c>
      <c r="D8" s="562" t="s">
        <v>17</v>
      </c>
      <c r="E8" s="562"/>
      <c r="F8" s="562"/>
      <c r="G8" s="562"/>
      <c r="H8" s="561" t="s">
        <v>734</v>
      </c>
      <c r="I8" s="562" t="s">
        <v>16</v>
      </c>
      <c r="J8" s="562" t="s">
        <v>15</v>
      </c>
      <c r="K8" s="562"/>
      <c r="L8" s="562"/>
      <c r="M8" s="562"/>
      <c r="N8" s="562"/>
      <c r="O8" s="562" t="s">
        <v>735</v>
      </c>
      <c r="P8" s="562" t="s">
        <v>736</v>
      </c>
    </row>
    <row r="9" spans="1:16" s="21" customFormat="1" ht="89.25" customHeight="1">
      <c r="A9" s="560"/>
      <c r="B9" s="561"/>
      <c r="C9" s="562"/>
      <c r="D9" s="128" t="s">
        <v>13</v>
      </c>
      <c r="E9" s="128" t="s">
        <v>12</v>
      </c>
      <c r="F9" s="128" t="s">
        <v>88</v>
      </c>
      <c r="G9" s="128" t="s">
        <v>22</v>
      </c>
      <c r="H9" s="561"/>
      <c r="I9" s="562"/>
      <c r="J9" s="128" t="s">
        <v>10</v>
      </c>
      <c r="K9" s="128" t="s">
        <v>9</v>
      </c>
      <c r="L9" s="128" t="s">
        <v>8</v>
      </c>
      <c r="M9" s="128" t="s">
        <v>7</v>
      </c>
      <c r="N9" s="128" t="s">
        <v>6</v>
      </c>
      <c r="O9" s="562"/>
      <c r="P9" s="562"/>
    </row>
    <row r="10" spans="1:16" s="19" customFormat="1" ht="33.75">
      <c r="A10" s="364">
        <v>-1</v>
      </c>
      <c r="B10" s="364">
        <v>-2</v>
      </c>
      <c r="C10" s="364" t="s">
        <v>256</v>
      </c>
      <c r="D10" s="364">
        <v>-4</v>
      </c>
      <c r="E10" s="364">
        <v>-5</v>
      </c>
      <c r="F10" s="364">
        <v>-6</v>
      </c>
      <c r="G10" s="364">
        <v>-7</v>
      </c>
      <c r="H10" s="364">
        <v>-8</v>
      </c>
      <c r="I10" s="364" t="s">
        <v>257</v>
      </c>
      <c r="J10" s="364">
        <v>-10</v>
      </c>
      <c r="K10" s="364">
        <v>-11</v>
      </c>
      <c r="L10" s="364">
        <v>-12</v>
      </c>
      <c r="M10" s="364">
        <v>-13</v>
      </c>
      <c r="N10" s="364">
        <v>-14</v>
      </c>
      <c r="O10" s="364">
        <v>-15</v>
      </c>
      <c r="P10" s="364">
        <v>-16</v>
      </c>
    </row>
    <row r="11" spans="1:16" ht="12.75" customHeight="1">
      <c r="A11" s="551" t="s">
        <v>258</v>
      </c>
      <c r="B11" s="552"/>
      <c r="C11" s="552"/>
      <c r="D11" s="552"/>
      <c r="E11" s="552"/>
      <c r="F11" s="552"/>
      <c r="G11" s="552"/>
      <c r="H11" s="552"/>
      <c r="I11" s="552"/>
      <c r="J11" s="552"/>
      <c r="K11" s="552"/>
      <c r="L11" s="552"/>
      <c r="M11" s="552"/>
      <c r="N11" s="552"/>
      <c r="O11" s="552"/>
      <c r="P11" s="553"/>
    </row>
    <row r="12" spans="1:16" ht="12.75">
      <c r="A12" s="47" t="s">
        <v>94</v>
      </c>
      <c r="B12" s="48" t="s">
        <v>114</v>
      </c>
      <c r="C12" s="412">
        <f>C13</f>
        <v>0.3</v>
      </c>
      <c r="D12" s="412">
        <f aca="true" t="shared" si="0" ref="D12:N12">D13</f>
        <v>0.3</v>
      </c>
      <c r="E12" s="412">
        <f t="shared" si="0"/>
        <v>0</v>
      </c>
      <c r="F12" s="412">
        <f t="shared" si="0"/>
        <v>0</v>
      </c>
      <c r="G12" s="412">
        <f t="shared" si="0"/>
        <v>0</v>
      </c>
      <c r="H12" s="246"/>
      <c r="I12" s="412">
        <f t="shared" si="0"/>
        <v>0.35</v>
      </c>
      <c r="J12" s="412">
        <f t="shared" si="0"/>
        <v>0</v>
      </c>
      <c r="K12" s="412">
        <f t="shared" si="0"/>
        <v>0.35</v>
      </c>
      <c r="L12" s="412">
        <f t="shared" si="0"/>
        <v>0</v>
      </c>
      <c r="M12" s="412">
        <f t="shared" si="0"/>
        <v>0</v>
      </c>
      <c r="N12" s="412">
        <f t="shared" si="0"/>
        <v>0</v>
      </c>
      <c r="O12" s="235"/>
      <c r="P12" s="333"/>
    </row>
    <row r="13" spans="1:16" ht="38.25">
      <c r="A13" s="51">
        <v>1</v>
      </c>
      <c r="B13" s="73" t="s">
        <v>737</v>
      </c>
      <c r="C13" s="352">
        <f>D13+E13+F13+G13</f>
        <v>0.3</v>
      </c>
      <c r="D13" s="352">
        <v>0.3</v>
      </c>
      <c r="E13" s="352"/>
      <c r="F13" s="352"/>
      <c r="G13" s="352"/>
      <c r="H13" s="69" t="s">
        <v>738</v>
      </c>
      <c r="I13" s="352">
        <f>SUM(J13:N13)</f>
        <v>0.35</v>
      </c>
      <c r="J13" s="352"/>
      <c r="K13" s="352">
        <v>0.35</v>
      </c>
      <c r="L13" s="352"/>
      <c r="M13" s="472"/>
      <c r="N13" s="472"/>
      <c r="O13" s="54" t="s">
        <v>739</v>
      </c>
      <c r="P13" s="334"/>
    </row>
    <row r="14" spans="1:16" ht="12.75">
      <c r="A14" s="47" t="s">
        <v>113</v>
      </c>
      <c r="B14" s="48" t="s">
        <v>121</v>
      </c>
      <c r="C14" s="412">
        <f>C15</f>
        <v>0.5</v>
      </c>
      <c r="D14" s="412">
        <f aca="true" t="shared" si="1" ref="D14:N14">D15</f>
        <v>0</v>
      </c>
      <c r="E14" s="412">
        <f t="shared" si="1"/>
        <v>0</v>
      </c>
      <c r="F14" s="412">
        <f t="shared" si="1"/>
        <v>0</v>
      </c>
      <c r="G14" s="412">
        <f t="shared" si="1"/>
        <v>0.5</v>
      </c>
      <c r="H14" s="246"/>
      <c r="I14" s="412">
        <f t="shared" si="1"/>
        <v>4</v>
      </c>
      <c r="J14" s="412">
        <f t="shared" si="1"/>
        <v>0</v>
      </c>
      <c r="K14" s="412">
        <f t="shared" si="1"/>
        <v>0</v>
      </c>
      <c r="L14" s="412">
        <f t="shared" si="1"/>
        <v>4</v>
      </c>
      <c r="M14" s="412">
        <f t="shared" si="1"/>
        <v>0</v>
      </c>
      <c r="N14" s="412">
        <f t="shared" si="1"/>
        <v>0</v>
      </c>
      <c r="O14" s="235"/>
      <c r="P14" s="333"/>
    </row>
    <row r="15" spans="1:16" ht="38.25">
      <c r="A15" s="78">
        <v>1</v>
      </c>
      <c r="B15" s="73" t="s">
        <v>740</v>
      </c>
      <c r="C15" s="352">
        <f>D15+E15+F15+G15</f>
        <v>0.5</v>
      </c>
      <c r="D15" s="473"/>
      <c r="E15" s="473"/>
      <c r="F15" s="473"/>
      <c r="G15" s="473">
        <v>0.5</v>
      </c>
      <c r="H15" s="66" t="s">
        <v>741</v>
      </c>
      <c r="I15" s="352">
        <f>SUM(J15:N15)</f>
        <v>4</v>
      </c>
      <c r="J15" s="473"/>
      <c r="K15" s="473"/>
      <c r="L15" s="473">
        <v>4</v>
      </c>
      <c r="M15" s="473"/>
      <c r="N15" s="473"/>
      <c r="O15" s="66" t="s">
        <v>742</v>
      </c>
      <c r="P15" s="78"/>
    </row>
    <row r="16" spans="1:16" ht="12.75">
      <c r="A16" s="75" t="s">
        <v>120</v>
      </c>
      <c r="B16" s="122" t="s">
        <v>190</v>
      </c>
      <c r="C16" s="412">
        <f>C17</f>
        <v>0.03</v>
      </c>
      <c r="D16" s="412">
        <f aca="true" t="shared" si="2" ref="D16:N16">D17</f>
        <v>0</v>
      </c>
      <c r="E16" s="412">
        <f t="shared" si="2"/>
        <v>0</v>
      </c>
      <c r="F16" s="412">
        <f t="shared" si="2"/>
        <v>0</v>
      </c>
      <c r="G16" s="412">
        <f t="shared" si="2"/>
        <v>0.03</v>
      </c>
      <c r="H16" s="361"/>
      <c r="I16" s="412">
        <f t="shared" si="2"/>
        <v>0.03</v>
      </c>
      <c r="J16" s="412">
        <f t="shared" si="2"/>
        <v>0</v>
      </c>
      <c r="K16" s="412">
        <f t="shared" si="2"/>
        <v>0</v>
      </c>
      <c r="L16" s="412">
        <f t="shared" si="2"/>
        <v>0</v>
      </c>
      <c r="M16" s="412">
        <f t="shared" si="2"/>
        <v>0</v>
      </c>
      <c r="N16" s="412">
        <f t="shared" si="2"/>
        <v>0.03</v>
      </c>
      <c r="O16" s="58"/>
      <c r="P16" s="75"/>
    </row>
    <row r="17" spans="1:16" ht="63.75">
      <c r="A17" s="78">
        <v>1</v>
      </c>
      <c r="B17" s="73" t="s">
        <v>743</v>
      </c>
      <c r="C17" s="352">
        <f>D17+E17+F17+G17</f>
        <v>0.03</v>
      </c>
      <c r="D17" s="473"/>
      <c r="E17" s="473"/>
      <c r="F17" s="473"/>
      <c r="G17" s="473">
        <v>0.03</v>
      </c>
      <c r="H17" s="66" t="s">
        <v>744</v>
      </c>
      <c r="I17" s="352">
        <f>SUM(J17:N17)</f>
        <v>0.03</v>
      </c>
      <c r="J17" s="473"/>
      <c r="K17" s="473"/>
      <c r="L17" s="473"/>
      <c r="M17" s="473"/>
      <c r="N17" s="473">
        <v>0.03</v>
      </c>
      <c r="O17" s="66" t="s">
        <v>745</v>
      </c>
      <c r="P17" s="78"/>
    </row>
    <row r="18" spans="1:16" ht="12.75">
      <c r="A18" s="47" t="s">
        <v>125</v>
      </c>
      <c r="B18" s="48" t="s">
        <v>467</v>
      </c>
      <c r="C18" s="412">
        <f aca="true" t="shared" si="3" ref="C18:N18">SUM(C19:C19)</f>
        <v>0.3</v>
      </c>
      <c r="D18" s="412">
        <f t="shared" si="3"/>
        <v>0</v>
      </c>
      <c r="E18" s="412">
        <f t="shared" si="3"/>
        <v>0</v>
      </c>
      <c r="F18" s="412">
        <f t="shared" si="3"/>
        <v>0</v>
      </c>
      <c r="G18" s="412">
        <f t="shared" si="3"/>
        <v>0.3</v>
      </c>
      <c r="H18" s="333">
        <f t="shared" si="3"/>
        <v>0</v>
      </c>
      <c r="I18" s="412">
        <f t="shared" si="3"/>
        <v>0.3</v>
      </c>
      <c r="J18" s="412">
        <f t="shared" si="3"/>
        <v>0</v>
      </c>
      <c r="K18" s="412">
        <f t="shared" si="3"/>
        <v>0</v>
      </c>
      <c r="L18" s="412">
        <f t="shared" si="3"/>
        <v>0.3</v>
      </c>
      <c r="M18" s="412">
        <f t="shared" si="3"/>
        <v>0</v>
      </c>
      <c r="N18" s="412">
        <f t="shared" si="3"/>
        <v>0</v>
      </c>
      <c r="O18" s="235"/>
      <c r="P18" s="333"/>
    </row>
    <row r="19" spans="1:16" ht="25.5">
      <c r="A19" s="51">
        <v>1</v>
      </c>
      <c r="B19" s="73" t="s">
        <v>747</v>
      </c>
      <c r="C19" s="352">
        <f>D19+E19+F19+G19</f>
        <v>0.3</v>
      </c>
      <c r="D19" s="412"/>
      <c r="E19" s="412"/>
      <c r="F19" s="412"/>
      <c r="G19" s="352">
        <v>0.3</v>
      </c>
      <c r="H19" s="73" t="s">
        <v>748</v>
      </c>
      <c r="I19" s="352">
        <f>SUM(J19:N19)</f>
        <v>0.3</v>
      </c>
      <c r="J19" s="412"/>
      <c r="K19" s="412"/>
      <c r="L19" s="352">
        <v>0.3</v>
      </c>
      <c r="M19" s="412"/>
      <c r="N19" s="412"/>
      <c r="O19" s="54" t="s">
        <v>1777</v>
      </c>
      <c r="P19" s="333"/>
    </row>
    <row r="20" spans="1:16" ht="12.75">
      <c r="A20" s="47">
        <f>A19+A17+A15+A13</f>
        <v>4</v>
      </c>
      <c r="B20" s="124" t="s">
        <v>135</v>
      </c>
      <c r="C20" s="49">
        <f>C18+C16+C14+C12</f>
        <v>1.13</v>
      </c>
      <c r="D20" s="49">
        <f aca="true" t="shared" si="4" ref="D20:N20">D18+D16+D14+D12</f>
        <v>0.3</v>
      </c>
      <c r="E20" s="49">
        <f t="shared" si="4"/>
        <v>0</v>
      </c>
      <c r="F20" s="49">
        <f t="shared" si="4"/>
        <v>0</v>
      </c>
      <c r="G20" s="49">
        <f t="shared" si="4"/>
        <v>0.83</v>
      </c>
      <c r="H20" s="49"/>
      <c r="I20" s="49">
        <f t="shared" si="4"/>
        <v>4.68</v>
      </c>
      <c r="J20" s="49">
        <f t="shared" si="4"/>
        <v>0</v>
      </c>
      <c r="K20" s="49">
        <f t="shared" si="4"/>
        <v>0.35</v>
      </c>
      <c r="L20" s="49">
        <f t="shared" si="4"/>
        <v>4.3</v>
      </c>
      <c r="M20" s="49">
        <f t="shared" si="4"/>
        <v>0</v>
      </c>
      <c r="N20" s="49">
        <f t="shared" si="4"/>
        <v>0.03</v>
      </c>
      <c r="O20" s="333"/>
      <c r="P20" s="334"/>
    </row>
    <row r="21" spans="1:16" ht="27" customHeight="1">
      <c r="A21" s="541" t="s">
        <v>751</v>
      </c>
      <c r="B21" s="542"/>
      <c r="C21" s="542"/>
      <c r="D21" s="542"/>
      <c r="E21" s="542"/>
      <c r="F21" s="542"/>
      <c r="G21" s="542"/>
      <c r="H21" s="542"/>
      <c r="I21" s="542"/>
      <c r="J21" s="542"/>
      <c r="K21" s="542"/>
      <c r="L21" s="542"/>
      <c r="M21" s="542"/>
      <c r="N21" s="542"/>
      <c r="O21" s="542"/>
      <c r="P21" s="543"/>
    </row>
    <row r="22" spans="1:16" ht="12.75">
      <c r="A22" s="57" t="s">
        <v>94</v>
      </c>
      <c r="B22" s="77" t="s">
        <v>752</v>
      </c>
      <c r="C22" s="474">
        <f>SUM(C23:C28)</f>
        <v>35.47</v>
      </c>
      <c r="D22" s="474">
        <f aca="true" t="shared" si="5" ref="D22:N22">SUM(D23:D28)</f>
        <v>19.64</v>
      </c>
      <c r="E22" s="474">
        <f t="shared" si="5"/>
        <v>0</v>
      </c>
      <c r="F22" s="474">
        <f t="shared" si="5"/>
        <v>0</v>
      </c>
      <c r="G22" s="474">
        <f t="shared" si="5"/>
        <v>15.830000000000002</v>
      </c>
      <c r="H22" s="474">
        <f t="shared" si="5"/>
        <v>0</v>
      </c>
      <c r="I22" s="475">
        <f t="shared" si="5"/>
        <v>40.25</v>
      </c>
      <c r="J22" s="475">
        <f t="shared" si="5"/>
        <v>0</v>
      </c>
      <c r="K22" s="475">
        <f t="shared" si="5"/>
        <v>33.65</v>
      </c>
      <c r="L22" s="475">
        <f t="shared" si="5"/>
        <v>0</v>
      </c>
      <c r="M22" s="475">
        <f t="shared" si="5"/>
        <v>0</v>
      </c>
      <c r="N22" s="475">
        <f t="shared" si="5"/>
        <v>6.6</v>
      </c>
      <c r="O22" s="476"/>
      <c r="P22" s="57"/>
    </row>
    <row r="23" spans="1:16" ht="12.75">
      <c r="A23" s="563">
        <v>1</v>
      </c>
      <c r="B23" s="564" t="s">
        <v>753</v>
      </c>
      <c r="C23" s="71">
        <f aca="true" t="shared" si="6" ref="C23:C28">D23+E23+F23+G23</f>
        <v>7.54</v>
      </c>
      <c r="D23" s="71">
        <v>3.34</v>
      </c>
      <c r="E23" s="71"/>
      <c r="F23" s="71"/>
      <c r="G23" s="71">
        <v>4.2</v>
      </c>
      <c r="H23" s="67" t="s">
        <v>741</v>
      </c>
      <c r="I23" s="565">
        <f>J23+K23+L23+M23+N23</f>
        <v>17</v>
      </c>
      <c r="J23" s="565"/>
      <c r="K23" s="565">
        <v>17</v>
      </c>
      <c r="L23" s="565"/>
      <c r="M23" s="565"/>
      <c r="N23" s="565"/>
      <c r="O23" s="567" t="s">
        <v>475</v>
      </c>
      <c r="P23" s="563"/>
    </row>
    <row r="24" spans="1:16" ht="12.75">
      <c r="A24" s="563"/>
      <c r="B24" s="564"/>
      <c r="C24" s="71">
        <f t="shared" si="6"/>
        <v>3.1</v>
      </c>
      <c r="D24" s="71">
        <v>1.6</v>
      </c>
      <c r="E24" s="71"/>
      <c r="F24" s="71"/>
      <c r="G24" s="71">
        <v>1.5</v>
      </c>
      <c r="H24" s="67" t="s">
        <v>754</v>
      </c>
      <c r="I24" s="565"/>
      <c r="J24" s="565"/>
      <c r="K24" s="565"/>
      <c r="L24" s="565"/>
      <c r="M24" s="565"/>
      <c r="N24" s="565"/>
      <c r="O24" s="567"/>
      <c r="P24" s="563"/>
    </row>
    <row r="25" spans="1:16" ht="25.5">
      <c r="A25" s="61">
        <v>2</v>
      </c>
      <c r="B25" s="79" t="s">
        <v>755</v>
      </c>
      <c r="C25" s="71">
        <f t="shared" si="6"/>
        <v>5</v>
      </c>
      <c r="D25" s="71">
        <v>3.4</v>
      </c>
      <c r="E25" s="71"/>
      <c r="F25" s="71"/>
      <c r="G25" s="71">
        <f>2.62-1.02</f>
        <v>1.6</v>
      </c>
      <c r="H25" s="67" t="s">
        <v>741</v>
      </c>
      <c r="I25" s="477">
        <f>J25+K25+L25+M25+N25</f>
        <v>6.2</v>
      </c>
      <c r="J25" s="477"/>
      <c r="K25" s="477">
        <v>6.2</v>
      </c>
      <c r="L25" s="477"/>
      <c r="M25" s="477"/>
      <c r="N25" s="477"/>
      <c r="O25" s="409" t="s">
        <v>475</v>
      </c>
      <c r="P25" s="61"/>
    </row>
    <row r="26" spans="1:16" ht="12.75">
      <c r="A26" s="563">
        <v>3</v>
      </c>
      <c r="B26" s="564" t="s">
        <v>755</v>
      </c>
      <c r="C26" s="71">
        <f t="shared" si="6"/>
        <v>5.7</v>
      </c>
      <c r="D26" s="71">
        <v>2.75</v>
      </c>
      <c r="E26" s="71"/>
      <c r="F26" s="71"/>
      <c r="G26" s="71">
        <v>2.95</v>
      </c>
      <c r="H26" s="67" t="s">
        <v>741</v>
      </c>
      <c r="I26" s="565">
        <f>J26+K26+L26+M26+N26</f>
        <v>10.45</v>
      </c>
      <c r="J26" s="565"/>
      <c r="K26" s="565">
        <v>10.45</v>
      </c>
      <c r="L26" s="565"/>
      <c r="M26" s="565"/>
      <c r="N26" s="565"/>
      <c r="O26" s="567" t="s">
        <v>475</v>
      </c>
      <c r="P26" s="563"/>
    </row>
    <row r="27" spans="1:16" ht="12.75">
      <c r="A27" s="563"/>
      <c r="B27" s="564"/>
      <c r="C27" s="71">
        <f t="shared" si="6"/>
        <v>2.3</v>
      </c>
      <c r="D27" s="71">
        <v>1.25</v>
      </c>
      <c r="E27" s="71"/>
      <c r="F27" s="71"/>
      <c r="G27" s="71">
        <v>1.05</v>
      </c>
      <c r="H27" s="67" t="s">
        <v>754</v>
      </c>
      <c r="I27" s="565"/>
      <c r="J27" s="565"/>
      <c r="K27" s="565"/>
      <c r="L27" s="565"/>
      <c r="M27" s="565"/>
      <c r="N27" s="565"/>
      <c r="O27" s="567"/>
      <c r="P27" s="563"/>
    </row>
    <row r="28" spans="1:16" ht="25.5">
      <c r="A28" s="51">
        <v>4</v>
      </c>
      <c r="B28" s="52" t="s">
        <v>756</v>
      </c>
      <c r="C28" s="71">
        <f t="shared" si="6"/>
        <v>11.83</v>
      </c>
      <c r="D28" s="64">
        <v>7.3</v>
      </c>
      <c r="E28" s="64"/>
      <c r="F28" s="64"/>
      <c r="G28" s="64">
        <v>4.53</v>
      </c>
      <c r="H28" s="69" t="s">
        <v>741</v>
      </c>
      <c r="I28" s="478">
        <f>J28+K28+L28+M28+N28</f>
        <v>6.6</v>
      </c>
      <c r="J28" s="478"/>
      <c r="K28" s="478"/>
      <c r="L28" s="478"/>
      <c r="M28" s="479"/>
      <c r="N28" s="478">
        <v>6.6</v>
      </c>
      <c r="O28" s="409" t="s">
        <v>475</v>
      </c>
      <c r="P28" s="334"/>
    </row>
    <row r="29" spans="1:16" ht="12.75">
      <c r="A29" s="57" t="s">
        <v>113</v>
      </c>
      <c r="B29" s="58" t="s">
        <v>757</v>
      </c>
      <c r="C29" s="474">
        <f>C30</f>
        <v>0.3</v>
      </c>
      <c r="D29" s="474">
        <f aca="true" t="shared" si="7" ref="D29:M29">D30</f>
        <v>0</v>
      </c>
      <c r="E29" s="474">
        <f t="shared" si="7"/>
        <v>0</v>
      </c>
      <c r="F29" s="474">
        <f t="shared" si="7"/>
        <v>0</v>
      </c>
      <c r="G29" s="474">
        <f t="shared" si="7"/>
        <v>0.3</v>
      </c>
      <c r="H29" s="59"/>
      <c r="I29" s="475">
        <f t="shared" si="7"/>
        <v>0.3</v>
      </c>
      <c r="J29" s="475">
        <f t="shared" si="7"/>
        <v>0</v>
      </c>
      <c r="K29" s="475">
        <f t="shared" si="7"/>
        <v>0</v>
      </c>
      <c r="L29" s="475">
        <f t="shared" si="7"/>
        <v>0</v>
      </c>
      <c r="M29" s="475">
        <f t="shared" si="7"/>
        <v>0.3</v>
      </c>
      <c r="N29" s="475"/>
      <c r="O29" s="77"/>
      <c r="P29" s="61"/>
    </row>
    <row r="30" spans="1:16" ht="25.5">
      <c r="A30" s="61">
        <v>1</v>
      </c>
      <c r="B30" s="480" t="s">
        <v>758</v>
      </c>
      <c r="C30" s="71">
        <f>D30+E30+F30+G30</f>
        <v>0.3</v>
      </c>
      <c r="D30" s="71"/>
      <c r="E30" s="71"/>
      <c r="F30" s="71"/>
      <c r="G30" s="71">
        <v>0.3</v>
      </c>
      <c r="H30" s="67" t="s">
        <v>754</v>
      </c>
      <c r="I30" s="477">
        <f>J30+K30+L30+M30+N30</f>
        <v>0.3</v>
      </c>
      <c r="J30" s="477"/>
      <c r="K30" s="477"/>
      <c r="L30" s="477"/>
      <c r="M30" s="477">
        <v>0.3</v>
      </c>
      <c r="N30" s="477"/>
      <c r="O30" s="409" t="s">
        <v>475</v>
      </c>
      <c r="P30" s="334"/>
    </row>
    <row r="31" spans="1:16" ht="12.75">
      <c r="A31" s="57" t="s">
        <v>120</v>
      </c>
      <c r="B31" s="77" t="s">
        <v>114</v>
      </c>
      <c r="C31" s="474">
        <f>SUM(C32:C38)</f>
        <v>11.23</v>
      </c>
      <c r="D31" s="474">
        <f aca="true" t="shared" si="8" ref="D31:N31">SUM(D32:D38)</f>
        <v>3.95</v>
      </c>
      <c r="E31" s="474">
        <f t="shared" si="8"/>
        <v>3</v>
      </c>
      <c r="F31" s="474">
        <f t="shared" si="8"/>
        <v>0</v>
      </c>
      <c r="G31" s="474">
        <f t="shared" si="8"/>
        <v>4.28</v>
      </c>
      <c r="H31" s="59">
        <f t="shared" si="8"/>
        <v>0</v>
      </c>
      <c r="I31" s="475">
        <f t="shared" si="8"/>
        <v>15.58</v>
      </c>
      <c r="J31" s="475">
        <f t="shared" si="8"/>
        <v>8</v>
      </c>
      <c r="K31" s="475">
        <f t="shared" si="8"/>
        <v>4.78</v>
      </c>
      <c r="L31" s="475">
        <f t="shared" si="8"/>
        <v>2.8</v>
      </c>
      <c r="M31" s="475">
        <f t="shared" si="8"/>
        <v>0</v>
      </c>
      <c r="N31" s="475">
        <f t="shared" si="8"/>
        <v>0</v>
      </c>
      <c r="O31" s="58"/>
      <c r="P31" s="61"/>
    </row>
    <row r="32" spans="1:16" ht="51">
      <c r="A32" s="78">
        <v>1</v>
      </c>
      <c r="B32" s="52" t="s">
        <v>759</v>
      </c>
      <c r="C32" s="71">
        <f aca="true" t="shared" si="9" ref="C32:C38">D32+E32+F32+G32</f>
        <v>4.5</v>
      </c>
      <c r="D32" s="71">
        <v>0.8</v>
      </c>
      <c r="E32" s="71">
        <v>3</v>
      </c>
      <c r="F32" s="71"/>
      <c r="G32" s="71">
        <v>0.7</v>
      </c>
      <c r="H32" s="66" t="s">
        <v>760</v>
      </c>
      <c r="I32" s="481">
        <f aca="true" t="shared" si="10" ref="I32:I38">J32+K32+L32+M32+N32</f>
        <v>8</v>
      </c>
      <c r="J32" s="481">
        <v>8</v>
      </c>
      <c r="K32" s="481"/>
      <c r="L32" s="481"/>
      <c r="M32" s="481"/>
      <c r="N32" s="481"/>
      <c r="O32" s="409" t="s">
        <v>475</v>
      </c>
      <c r="P32" s="61"/>
    </row>
    <row r="33" spans="1:16" ht="25.5">
      <c r="A33" s="78">
        <v>2</v>
      </c>
      <c r="B33" s="52" t="s">
        <v>761</v>
      </c>
      <c r="C33" s="71">
        <f t="shared" si="9"/>
        <v>0.08</v>
      </c>
      <c r="D33" s="71">
        <v>0.08</v>
      </c>
      <c r="E33" s="71"/>
      <c r="F33" s="71"/>
      <c r="G33" s="71"/>
      <c r="H33" s="66" t="s">
        <v>762</v>
      </c>
      <c r="I33" s="481">
        <f t="shared" si="10"/>
        <v>0.08</v>
      </c>
      <c r="J33" s="481"/>
      <c r="K33" s="481">
        <v>0.08</v>
      </c>
      <c r="L33" s="481"/>
      <c r="M33" s="481"/>
      <c r="N33" s="481"/>
      <c r="O33" s="409" t="s">
        <v>475</v>
      </c>
      <c r="P33" s="61"/>
    </row>
    <row r="34" spans="1:16" ht="25.5">
      <c r="A34" s="78">
        <v>3</v>
      </c>
      <c r="B34" s="52" t="s">
        <v>763</v>
      </c>
      <c r="C34" s="71">
        <f t="shared" si="9"/>
        <v>0.1</v>
      </c>
      <c r="D34" s="71"/>
      <c r="E34" s="71"/>
      <c r="F34" s="71"/>
      <c r="G34" s="71">
        <v>0.1</v>
      </c>
      <c r="H34" s="66" t="s">
        <v>750</v>
      </c>
      <c r="I34" s="481">
        <f t="shared" si="10"/>
        <v>0.2</v>
      </c>
      <c r="J34" s="481"/>
      <c r="K34" s="481">
        <v>0.2</v>
      </c>
      <c r="L34" s="481"/>
      <c r="M34" s="481"/>
      <c r="N34" s="481"/>
      <c r="O34" s="409" t="s">
        <v>475</v>
      </c>
      <c r="P34" s="61"/>
    </row>
    <row r="35" spans="1:16" ht="38.25">
      <c r="A35" s="78">
        <v>4</v>
      </c>
      <c r="B35" s="73" t="s">
        <v>764</v>
      </c>
      <c r="C35" s="71">
        <f t="shared" si="9"/>
        <v>2.65</v>
      </c>
      <c r="D35" s="64">
        <v>0.87</v>
      </c>
      <c r="E35" s="64"/>
      <c r="F35" s="64"/>
      <c r="G35" s="64">
        <v>1.78</v>
      </c>
      <c r="H35" s="69" t="s">
        <v>765</v>
      </c>
      <c r="I35" s="481">
        <f t="shared" si="10"/>
        <v>2</v>
      </c>
      <c r="J35" s="478"/>
      <c r="K35" s="478"/>
      <c r="L35" s="478">
        <v>2</v>
      </c>
      <c r="M35" s="479"/>
      <c r="N35" s="479"/>
      <c r="O35" s="409" t="s">
        <v>475</v>
      </c>
      <c r="P35" s="334"/>
    </row>
    <row r="36" spans="1:16" ht="38.25">
      <c r="A36" s="78">
        <v>5</v>
      </c>
      <c r="B36" s="52" t="s">
        <v>766</v>
      </c>
      <c r="C36" s="71">
        <f t="shared" si="9"/>
        <v>2.3000000000000003</v>
      </c>
      <c r="D36" s="71">
        <v>2.2</v>
      </c>
      <c r="E36" s="71"/>
      <c r="F36" s="71"/>
      <c r="G36" s="71">
        <v>0.1</v>
      </c>
      <c r="H36" s="66" t="s">
        <v>754</v>
      </c>
      <c r="I36" s="481">
        <f t="shared" si="10"/>
        <v>3.5</v>
      </c>
      <c r="J36" s="481"/>
      <c r="K36" s="481">
        <v>3.5</v>
      </c>
      <c r="L36" s="481"/>
      <c r="M36" s="481"/>
      <c r="N36" s="481"/>
      <c r="O36" s="409" t="s">
        <v>475</v>
      </c>
      <c r="P36" s="61"/>
    </row>
    <row r="37" spans="1:16" ht="38.25">
      <c r="A37" s="78">
        <v>6</v>
      </c>
      <c r="B37" s="52" t="s">
        <v>767</v>
      </c>
      <c r="C37" s="71">
        <f t="shared" si="9"/>
        <v>0.6</v>
      </c>
      <c r="D37" s="71"/>
      <c r="E37" s="71"/>
      <c r="F37" s="71"/>
      <c r="G37" s="71">
        <v>0.6</v>
      </c>
      <c r="H37" s="79" t="s">
        <v>746</v>
      </c>
      <c r="I37" s="481">
        <f t="shared" si="10"/>
        <v>0.8</v>
      </c>
      <c r="J37" s="477"/>
      <c r="K37" s="477"/>
      <c r="L37" s="477">
        <v>0.8</v>
      </c>
      <c r="M37" s="477"/>
      <c r="N37" s="477"/>
      <c r="O37" s="409" t="s">
        <v>475</v>
      </c>
      <c r="P37" s="61"/>
    </row>
    <row r="38" spans="1:16" ht="38.25">
      <c r="A38" s="78">
        <v>7</v>
      </c>
      <c r="B38" s="52" t="s">
        <v>768</v>
      </c>
      <c r="C38" s="71">
        <f t="shared" si="9"/>
        <v>1</v>
      </c>
      <c r="D38" s="71"/>
      <c r="E38" s="71"/>
      <c r="F38" s="71"/>
      <c r="G38" s="71">
        <v>1</v>
      </c>
      <c r="H38" s="79" t="s">
        <v>769</v>
      </c>
      <c r="I38" s="481">
        <f t="shared" si="10"/>
        <v>1</v>
      </c>
      <c r="J38" s="477"/>
      <c r="K38" s="477">
        <v>1</v>
      </c>
      <c r="L38" s="477"/>
      <c r="M38" s="477"/>
      <c r="N38" s="477"/>
      <c r="O38" s="409" t="s">
        <v>497</v>
      </c>
      <c r="P38" s="61"/>
    </row>
    <row r="39" spans="1:16" ht="12.75">
      <c r="A39" s="57" t="s">
        <v>125</v>
      </c>
      <c r="B39" s="77" t="s">
        <v>121</v>
      </c>
      <c r="C39" s="474">
        <f>SUM(C40:C42)</f>
        <v>3.5200000000000005</v>
      </c>
      <c r="D39" s="474">
        <f aca="true" t="shared" si="11" ref="D39:N39">SUM(D40:D42)</f>
        <v>1.5</v>
      </c>
      <c r="E39" s="474">
        <f t="shared" si="11"/>
        <v>0</v>
      </c>
      <c r="F39" s="474">
        <f t="shared" si="11"/>
        <v>0</v>
      </c>
      <c r="G39" s="474">
        <f t="shared" si="11"/>
        <v>2.02</v>
      </c>
      <c r="H39" s="59">
        <f t="shared" si="11"/>
        <v>0</v>
      </c>
      <c r="I39" s="475">
        <f t="shared" si="11"/>
        <v>8.32</v>
      </c>
      <c r="J39" s="475">
        <f t="shared" si="11"/>
        <v>1.3199999999999998</v>
      </c>
      <c r="K39" s="475">
        <f t="shared" si="11"/>
        <v>5</v>
      </c>
      <c r="L39" s="475">
        <f t="shared" si="11"/>
        <v>2</v>
      </c>
      <c r="M39" s="475">
        <f t="shared" si="11"/>
        <v>0</v>
      </c>
      <c r="N39" s="475">
        <f t="shared" si="11"/>
        <v>0</v>
      </c>
      <c r="O39" s="58"/>
      <c r="P39" s="61"/>
    </row>
    <row r="40" spans="1:16" ht="25.5">
      <c r="A40" s="78">
        <v>1</v>
      </c>
      <c r="B40" s="52" t="s">
        <v>770</v>
      </c>
      <c r="C40" s="71">
        <f>D40+E40+F40+G40</f>
        <v>0.72</v>
      </c>
      <c r="D40" s="71"/>
      <c r="E40" s="71"/>
      <c r="F40" s="71"/>
      <c r="G40" s="71">
        <v>0.72</v>
      </c>
      <c r="H40" s="66" t="s">
        <v>771</v>
      </c>
      <c r="I40" s="481">
        <f>J40+K40+L40+M40+N40</f>
        <v>7</v>
      </c>
      <c r="J40" s="481"/>
      <c r="K40" s="481">
        <v>5</v>
      </c>
      <c r="L40" s="481">
        <v>2</v>
      </c>
      <c r="M40" s="481"/>
      <c r="N40" s="481"/>
      <c r="O40" s="409" t="s">
        <v>475</v>
      </c>
      <c r="P40" s="61"/>
    </row>
    <row r="41" spans="1:16" ht="12.75">
      <c r="A41" s="566">
        <v>2</v>
      </c>
      <c r="B41" s="557" t="s">
        <v>772</v>
      </c>
      <c r="C41" s="71">
        <f>D41+E41+F41+G41</f>
        <v>1.1</v>
      </c>
      <c r="D41" s="64">
        <v>0.6</v>
      </c>
      <c r="E41" s="64"/>
      <c r="F41" s="64"/>
      <c r="G41" s="64">
        <v>0.5</v>
      </c>
      <c r="H41" s="69" t="s">
        <v>754</v>
      </c>
      <c r="I41" s="481">
        <f>J41+K41+L41+M41+N41</f>
        <v>0.6</v>
      </c>
      <c r="J41" s="478">
        <v>0.6</v>
      </c>
      <c r="K41" s="478"/>
      <c r="L41" s="478"/>
      <c r="M41" s="479"/>
      <c r="N41" s="479"/>
      <c r="O41" s="567" t="s">
        <v>475</v>
      </c>
      <c r="P41" s="568"/>
    </row>
    <row r="42" spans="1:16" ht="28.5" customHeight="1">
      <c r="A42" s="566"/>
      <c r="B42" s="557"/>
      <c r="C42" s="71">
        <f>D42+E42+F42+G42</f>
        <v>1.7000000000000002</v>
      </c>
      <c r="D42" s="64">
        <v>0.9</v>
      </c>
      <c r="E42" s="64"/>
      <c r="F42" s="64"/>
      <c r="G42" s="64">
        <v>0.8</v>
      </c>
      <c r="H42" s="69" t="s">
        <v>741</v>
      </c>
      <c r="I42" s="481">
        <f>J42+K42+L42+M42+N42</f>
        <v>0.72</v>
      </c>
      <c r="J42" s="478">
        <v>0.72</v>
      </c>
      <c r="K42" s="478"/>
      <c r="L42" s="478"/>
      <c r="M42" s="479"/>
      <c r="N42" s="479"/>
      <c r="O42" s="567"/>
      <c r="P42" s="568"/>
    </row>
    <row r="43" spans="1:16" ht="12.75">
      <c r="A43" s="482" t="s">
        <v>130</v>
      </c>
      <c r="B43" s="77" t="s">
        <v>598</v>
      </c>
      <c r="C43" s="474">
        <f>SUM(C44:C45)</f>
        <v>2.1</v>
      </c>
      <c r="D43" s="474">
        <f aca="true" t="shared" si="12" ref="D43:N43">SUM(D44:D45)</f>
        <v>0</v>
      </c>
      <c r="E43" s="474">
        <f t="shared" si="12"/>
        <v>0</v>
      </c>
      <c r="F43" s="474">
        <f t="shared" si="12"/>
        <v>0</v>
      </c>
      <c r="G43" s="474">
        <f t="shared" si="12"/>
        <v>2.1</v>
      </c>
      <c r="H43" s="59">
        <f t="shared" si="12"/>
        <v>0</v>
      </c>
      <c r="I43" s="475">
        <f t="shared" si="12"/>
        <v>11</v>
      </c>
      <c r="J43" s="475">
        <f t="shared" si="12"/>
        <v>0</v>
      </c>
      <c r="K43" s="475">
        <f t="shared" si="12"/>
        <v>0</v>
      </c>
      <c r="L43" s="475">
        <f t="shared" si="12"/>
        <v>0</v>
      </c>
      <c r="M43" s="475">
        <f t="shared" si="12"/>
        <v>0</v>
      </c>
      <c r="N43" s="475">
        <f t="shared" si="12"/>
        <v>11</v>
      </c>
      <c r="O43" s="77"/>
      <c r="P43" s="57"/>
    </row>
    <row r="44" spans="1:16" ht="25.5">
      <c r="A44" s="78">
        <v>1</v>
      </c>
      <c r="B44" s="79" t="s">
        <v>773</v>
      </c>
      <c r="C44" s="71">
        <f>D44+E44+F44+G44</f>
        <v>0.1</v>
      </c>
      <c r="D44" s="71"/>
      <c r="E44" s="71"/>
      <c r="F44" s="71"/>
      <c r="G44" s="71">
        <v>0.1</v>
      </c>
      <c r="H44" s="67" t="s">
        <v>754</v>
      </c>
      <c r="I44" s="481">
        <f>J44+K44+L44+M44+N44</f>
        <v>1</v>
      </c>
      <c r="J44" s="477"/>
      <c r="K44" s="477"/>
      <c r="L44" s="477"/>
      <c r="M44" s="477"/>
      <c r="N44" s="477">
        <v>1</v>
      </c>
      <c r="O44" s="409" t="s">
        <v>475</v>
      </c>
      <c r="P44" s="61"/>
    </row>
    <row r="45" spans="1:16" ht="25.5">
      <c r="A45" s="78">
        <v>2</v>
      </c>
      <c r="B45" s="69" t="s">
        <v>774</v>
      </c>
      <c r="C45" s="71">
        <f>D45+E45+F45+G45</f>
        <v>2</v>
      </c>
      <c r="D45" s="71"/>
      <c r="E45" s="71"/>
      <c r="F45" s="71"/>
      <c r="G45" s="71">
        <v>2</v>
      </c>
      <c r="H45" s="67" t="s">
        <v>775</v>
      </c>
      <c r="I45" s="481">
        <f>J45+K45+L45+M45+N45</f>
        <v>10</v>
      </c>
      <c r="J45" s="477"/>
      <c r="K45" s="477"/>
      <c r="L45" s="477"/>
      <c r="M45" s="477"/>
      <c r="N45" s="477">
        <v>10</v>
      </c>
      <c r="O45" s="409" t="s">
        <v>475</v>
      </c>
      <c r="P45" s="61"/>
    </row>
    <row r="46" spans="1:16" ht="12.75">
      <c r="A46" s="47" t="s">
        <v>186</v>
      </c>
      <c r="B46" s="48" t="s">
        <v>776</v>
      </c>
      <c r="C46" s="123">
        <f>SUM(C47:C48)</f>
        <v>2.26</v>
      </c>
      <c r="D46" s="123">
        <f aca="true" t="shared" si="13" ref="D46:N46">SUM(D47:D48)</f>
        <v>0.1</v>
      </c>
      <c r="E46" s="123">
        <f t="shared" si="13"/>
        <v>0</v>
      </c>
      <c r="F46" s="123">
        <f t="shared" si="13"/>
        <v>0</v>
      </c>
      <c r="G46" s="123">
        <f t="shared" si="13"/>
        <v>2.16</v>
      </c>
      <c r="H46" s="123">
        <f t="shared" si="13"/>
        <v>0</v>
      </c>
      <c r="I46" s="483">
        <f t="shared" si="13"/>
        <v>33</v>
      </c>
      <c r="J46" s="483">
        <f t="shared" si="13"/>
        <v>32</v>
      </c>
      <c r="K46" s="483">
        <f t="shared" si="13"/>
        <v>1</v>
      </c>
      <c r="L46" s="483">
        <f t="shared" si="13"/>
        <v>0</v>
      </c>
      <c r="M46" s="483">
        <f t="shared" si="13"/>
        <v>0</v>
      </c>
      <c r="N46" s="483">
        <f t="shared" si="13"/>
        <v>0</v>
      </c>
      <c r="O46" s="235"/>
      <c r="P46" s="333"/>
    </row>
    <row r="47" spans="1:16" ht="25.5">
      <c r="A47" s="51">
        <v>1</v>
      </c>
      <c r="B47" s="52" t="s">
        <v>777</v>
      </c>
      <c r="C47" s="71">
        <f>D47+E47+F47+G47</f>
        <v>0.36</v>
      </c>
      <c r="D47" s="64">
        <v>0.1</v>
      </c>
      <c r="E47" s="64"/>
      <c r="F47" s="64"/>
      <c r="G47" s="64">
        <v>0.26</v>
      </c>
      <c r="H47" s="69" t="s">
        <v>749</v>
      </c>
      <c r="I47" s="481">
        <f>J47+K47+L47+M47+N47</f>
        <v>32</v>
      </c>
      <c r="J47" s="478">
        <v>32</v>
      </c>
      <c r="K47" s="478"/>
      <c r="L47" s="478"/>
      <c r="M47" s="479"/>
      <c r="N47" s="484"/>
      <c r="O47" s="409" t="s">
        <v>475</v>
      </c>
      <c r="P47" s="334"/>
    </row>
    <row r="48" spans="1:16" ht="25.5">
      <c r="A48" s="61">
        <v>2</v>
      </c>
      <c r="B48" s="52" t="s">
        <v>778</v>
      </c>
      <c r="C48" s="71">
        <f>D48+E48+F48+G48</f>
        <v>1.9</v>
      </c>
      <c r="D48" s="71"/>
      <c r="E48" s="71"/>
      <c r="F48" s="71"/>
      <c r="G48" s="64">
        <v>1.9</v>
      </c>
      <c r="H48" s="69" t="s">
        <v>769</v>
      </c>
      <c r="I48" s="481">
        <f>J48+K48+L48+M48+N48</f>
        <v>1</v>
      </c>
      <c r="J48" s="477"/>
      <c r="K48" s="477">
        <v>1</v>
      </c>
      <c r="L48" s="477"/>
      <c r="M48" s="477"/>
      <c r="N48" s="477"/>
      <c r="O48" s="409" t="s">
        <v>497</v>
      </c>
      <c r="P48" s="61"/>
    </row>
    <row r="49" spans="1:16" ht="12.75">
      <c r="A49" s="47" t="s">
        <v>189</v>
      </c>
      <c r="B49" s="48" t="s">
        <v>244</v>
      </c>
      <c r="C49" s="123">
        <f>C50</f>
        <v>6</v>
      </c>
      <c r="D49" s="123">
        <f aca="true" t="shared" si="14" ref="D49:N49">D50</f>
        <v>5</v>
      </c>
      <c r="E49" s="123">
        <f t="shared" si="14"/>
        <v>0</v>
      </c>
      <c r="F49" s="123">
        <f t="shared" si="14"/>
        <v>0</v>
      </c>
      <c r="G49" s="123">
        <f t="shared" si="14"/>
        <v>1</v>
      </c>
      <c r="H49" s="123"/>
      <c r="I49" s="483">
        <f t="shared" si="14"/>
        <v>10</v>
      </c>
      <c r="J49" s="483">
        <f t="shared" si="14"/>
        <v>0</v>
      </c>
      <c r="K49" s="483">
        <f t="shared" si="14"/>
        <v>0</v>
      </c>
      <c r="L49" s="483">
        <f t="shared" si="14"/>
        <v>5</v>
      </c>
      <c r="M49" s="483">
        <f t="shared" si="14"/>
        <v>5</v>
      </c>
      <c r="N49" s="483">
        <f t="shared" si="14"/>
        <v>0</v>
      </c>
      <c r="O49" s="235"/>
      <c r="P49" s="333"/>
    </row>
    <row r="50" spans="1:16" ht="38.25">
      <c r="A50" s="125">
        <v>1</v>
      </c>
      <c r="B50" s="73" t="s">
        <v>779</v>
      </c>
      <c r="C50" s="71">
        <f>D50+E50+F50+G50</f>
        <v>6</v>
      </c>
      <c r="D50" s="64">
        <v>5</v>
      </c>
      <c r="E50" s="64"/>
      <c r="F50" s="64"/>
      <c r="G50" s="64">
        <v>1</v>
      </c>
      <c r="H50" s="69" t="s">
        <v>754</v>
      </c>
      <c r="I50" s="481">
        <f>J50+K50+L50+M50+N50</f>
        <v>10</v>
      </c>
      <c r="J50" s="478"/>
      <c r="K50" s="478"/>
      <c r="L50" s="478">
        <v>5</v>
      </c>
      <c r="M50" s="478">
        <v>5</v>
      </c>
      <c r="N50" s="479"/>
      <c r="O50" s="409" t="s">
        <v>475</v>
      </c>
      <c r="P50" s="334"/>
    </row>
    <row r="51" spans="1:16" ht="12.75">
      <c r="A51" s="57" t="s">
        <v>193</v>
      </c>
      <c r="B51" s="58" t="s">
        <v>467</v>
      </c>
      <c r="C51" s="474">
        <f>SUM(C52:C58)</f>
        <v>19.73</v>
      </c>
      <c r="D51" s="474">
        <f aca="true" t="shared" si="15" ref="D51:N51">SUM(D52:D58)</f>
        <v>7.25</v>
      </c>
      <c r="E51" s="474">
        <f t="shared" si="15"/>
        <v>0</v>
      </c>
      <c r="F51" s="474">
        <f t="shared" si="15"/>
        <v>0</v>
      </c>
      <c r="G51" s="474">
        <f t="shared" si="15"/>
        <v>12.48</v>
      </c>
      <c r="H51" s="59">
        <f t="shared" si="15"/>
        <v>0</v>
      </c>
      <c r="I51" s="485">
        <f t="shared" si="15"/>
        <v>19.88</v>
      </c>
      <c r="J51" s="485">
        <f t="shared" si="15"/>
        <v>0.7</v>
      </c>
      <c r="K51" s="485">
        <f t="shared" si="15"/>
        <v>0</v>
      </c>
      <c r="L51" s="485">
        <f t="shared" si="15"/>
        <v>14.180000000000001</v>
      </c>
      <c r="M51" s="485">
        <f t="shared" si="15"/>
        <v>0</v>
      </c>
      <c r="N51" s="485">
        <f t="shared" si="15"/>
        <v>5</v>
      </c>
      <c r="O51" s="60"/>
      <c r="P51" s="61"/>
    </row>
    <row r="52" spans="1:16" ht="25.5">
      <c r="A52" s="51">
        <v>1</v>
      </c>
      <c r="B52" s="69" t="s">
        <v>780</v>
      </c>
      <c r="C52" s="71">
        <f aca="true" t="shared" si="16" ref="C52:C58">D52+E52+F52+G52</f>
        <v>4.8</v>
      </c>
      <c r="D52" s="64">
        <v>2</v>
      </c>
      <c r="E52" s="64"/>
      <c r="F52" s="64"/>
      <c r="G52" s="64">
        <v>2.8</v>
      </c>
      <c r="H52" s="69" t="s">
        <v>781</v>
      </c>
      <c r="I52" s="481">
        <f aca="true" t="shared" si="17" ref="I52:I58">J52+K52+L52+M52+N52</f>
        <v>5</v>
      </c>
      <c r="J52" s="478"/>
      <c r="K52" s="478"/>
      <c r="L52" s="478"/>
      <c r="M52" s="484"/>
      <c r="N52" s="484">
        <v>5</v>
      </c>
      <c r="O52" s="409" t="s">
        <v>475</v>
      </c>
      <c r="P52" s="61"/>
    </row>
    <row r="53" spans="1:16" ht="25.5">
      <c r="A53" s="51">
        <v>2</v>
      </c>
      <c r="B53" s="73" t="s">
        <v>782</v>
      </c>
      <c r="C53" s="71">
        <f t="shared" si="16"/>
        <v>4.88</v>
      </c>
      <c r="D53" s="64">
        <v>0.35</v>
      </c>
      <c r="E53" s="64"/>
      <c r="F53" s="64"/>
      <c r="G53" s="64">
        <v>4.53</v>
      </c>
      <c r="H53" s="69" t="s">
        <v>783</v>
      </c>
      <c r="I53" s="481">
        <f t="shared" si="17"/>
        <v>4.88</v>
      </c>
      <c r="J53" s="478"/>
      <c r="K53" s="478"/>
      <c r="L53" s="478">
        <v>4.88</v>
      </c>
      <c r="M53" s="478"/>
      <c r="N53" s="478"/>
      <c r="O53" s="409" t="s">
        <v>497</v>
      </c>
      <c r="P53" s="61"/>
    </row>
    <row r="54" spans="1:16" ht="25.5">
      <c r="A54" s="51">
        <v>3</v>
      </c>
      <c r="B54" s="73" t="s">
        <v>784</v>
      </c>
      <c r="C54" s="71">
        <f t="shared" si="16"/>
        <v>4.9</v>
      </c>
      <c r="D54" s="64">
        <v>4.9</v>
      </c>
      <c r="E54" s="64"/>
      <c r="F54" s="64"/>
      <c r="G54" s="64"/>
      <c r="H54" s="69" t="s">
        <v>785</v>
      </c>
      <c r="I54" s="481">
        <f t="shared" si="17"/>
        <v>4.9</v>
      </c>
      <c r="J54" s="478"/>
      <c r="K54" s="478"/>
      <c r="L54" s="478">
        <v>4.9</v>
      </c>
      <c r="M54" s="478"/>
      <c r="N54" s="478"/>
      <c r="O54" s="409" t="s">
        <v>497</v>
      </c>
      <c r="P54" s="61"/>
    </row>
    <row r="55" spans="1:16" ht="25.5">
      <c r="A55" s="51">
        <v>4</v>
      </c>
      <c r="B55" s="73" t="s">
        <v>786</v>
      </c>
      <c r="C55" s="71">
        <f t="shared" si="16"/>
        <v>4.4</v>
      </c>
      <c r="D55" s="64"/>
      <c r="E55" s="64"/>
      <c r="F55" s="64"/>
      <c r="G55" s="64">
        <v>4.4</v>
      </c>
      <c r="H55" s="69" t="s">
        <v>787</v>
      </c>
      <c r="I55" s="481">
        <f t="shared" si="17"/>
        <v>4.4</v>
      </c>
      <c r="J55" s="478"/>
      <c r="K55" s="478"/>
      <c r="L55" s="478">
        <v>4.4</v>
      </c>
      <c r="M55" s="478"/>
      <c r="N55" s="478"/>
      <c r="O55" s="409" t="s">
        <v>497</v>
      </c>
      <c r="P55" s="61"/>
    </row>
    <row r="56" spans="1:16" ht="38.25">
      <c r="A56" s="566">
        <v>5</v>
      </c>
      <c r="B56" s="569" t="s">
        <v>788</v>
      </c>
      <c r="C56" s="71">
        <f t="shared" si="16"/>
        <v>0.2</v>
      </c>
      <c r="D56" s="64"/>
      <c r="E56" s="64"/>
      <c r="F56" s="64"/>
      <c r="G56" s="64">
        <v>0.2</v>
      </c>
      <c r="H56" s="69" t="s">
        <v>789</v>
      </c>
      <c r="I56" s="481">
        <f t="shared" si="17"/>
        <v>0.2</v>
      </c>
      <c r="J56" s="478">
        <v>0.2</v>
      </c>
      <c r="K56" s="478"/>
      <c r="L56" s="478"/>
      <c r="M56" s="484"/>
      <c r="N56" s="484"/>
      <c r="O56" s="567" t="s">
        <v>475</v>
      </c>
      <c r="P56" s="570"/>
    </row>
    <row r="57" spans="1:16" ht="25.5">
      <c r="A57" s="566"/>
      <c r="B57" s="569"/>
      <c r="C57" s="71">
        <f t="shared" si="16"/>
        <v>0.3</v>
      </c>
      <c r="D57" s="64"/>
      <c r="E57" s="64"/>
      <c r="F57" s="64"/>
      <c r="G57" s="64">
        <v>0.3</v>
      </c>
      <c r="H57" s="69" t="s">
        <v>790</v>
      </c>
      <c r="I57" s="481">
        <f t="shared" si="17"/>
        <v>0.3</v>
      </c>
      <c r="J57" s="478">
        <v>0.3</v>
      </c>
      <c r="K57" s="478"/>
      <c r="L57" s="478"/>
      <c r="M57" s="484"/>
      <c r="N57" s="484"/>
      <c r="O57" s="567"/>
      <c r="P57" s="570"/>
    </row>
    <row r="58" spans="1:16" ht="25.5">
      <c r="A58" s="566"/>
      <c r="B58" s="569"/>
      <c r="C58" s="71">
        <f t="shared" si="16"/>
        <v>0.25</v>
      </c>
      <c r="D58" s="64"/>
      <c r="E58" s="64"/>
      <c r="F58" s="64"/>
      <c r="G58" s="64">
        <v>0.25</v>
      </c>
      <c r="H58" s="69" t="s">
        <v>791</v>
      </c>
      <c r="I58" s="481">
        <f t="shared" si="17"/>
        <v>0.2</v>
      </c>
      <c r="J58" s="478">
        <v>0.2</v>
      </c>
      <c r="K58" s="478"/>
      <c r="L58" s="478"/>
      <c r="M58" s="484"/>
      <c r="N58" s="484"/>
      <c r="O58" s="567"/>
      <c r="P58" s="570"/>
    </row>
    <row r="59" spans="1:16" ht="12.75">
      <c r="A59" s="482" t="s">
        <v>240</v>
      </c>
      <c r="B59" s="58" t="s">
        <v>247</v>
      </c>
      <c r="C59" s="474">
        <f>C60</f>
        <v>4</v>
      </c>
      <c r="D59" s="474">
        <f aca="true" t="shared" si="18" ref="D59:N59">D60</f>
        <v>0</v>
      </c>
      <c r="E59" s="474">
        <f t="shared" si="18"/>
        <v>0</v>
      </c>
      <c r="F59" s="474">
        <f t="shared" si="18"/>
        <v>0</v>
      </c>
      <c r="G59" s="474">
        <f t="shared" si="18"/>
        <v>4</v>
      </c>
      <c r="H59" s="474"/>
      <c r="I59" s="475">
        <f t="shared" si="18"/>
        <v>2.92</v>
      </c>
      <c r="J59" s="475">
        <f t="shared" si="18"/>
        <v>0</v>
      </c>
      <c r="K59" s="475">
        <f t="shared" si="18"/>
        <v>0</v>
      </c>
      <c r="L59" s="475">
        <f t="shared" si="18"/>
        <v>0</v>
      </c>
      <c r="M59" s="475">
        <f t="shared" si="18"/>
        <v>0</v>
      </c>
      <c r="N59" s="475">
        <f t="shared" si="18"/>
        <v>2.92</v>
      </c>
      <c r="O59" s="77"/>
      <c r="P59" s="57"/>
    </row>
    <row r="60" spans="1:16" ht="38.25">
      <c r="A60" s="486">
        <v>1</v>
      </c>
      <c r="B60" s="52" t="s">
        <v>792</v>
      </c>
      <c r="C60" s="71">
        <f>D60+E60+F60+G60</f>
        <v>4</v>
      </c>
      <c r="D60" s="71"/>
      <c r="E60" s="71"/>
      <c r="F60" s="71"/>
      <c r="G60" s="71">
        <v>4</v>
      </c>
      <c r="H60" s="67" t="s">
        <v>741</v>
      </c>
      <c r="I60" s="481">
        <f>J60+K60+L60+M60+N60</f>
        <v>2.92</v>
      </c>
      <c r="J60" s="477"/>
      <c r="K60" s="477"/>
      <c r="L60" s="477"/>
      <c r="M60" s="477"/>
      <c r="N60" s="477">
        <v>2.92</v>
      </c>
      <c r="O60" s="409" t="s">
        <v>475</v>
      </c>
      <c r="P60" s="61"/>
    </row>
    <row r="61" spans="1:16" ht="12.75">
      <c r="A61" s="57">
        <f>A28+A30+A38+A41+A45+A48+A50+A56+A60</f>
        <v>25</v>
      </c>
      <c r="B61" s="58" t="s">
        <v>793</v>
      </c>
      <c r="C61" s="474">
        <f aca="true" t="shared" si="19" ref="C61:N61">C22+C29+C31+C39+C43+C46+C49+C51+C59</f>
        <v>84.61</v>
      </c>
      <c r="D61" s="474">
        <f t="shared" si="19"/>
        <v>37.44</v>
      </c>
      <c r="E61" s="474">
        <f t="shared" si="19"/>
        <v>3</v>
      </c>
      <c r="F61" s="474">
        <f t="shared" si="19"/>
        <v>0</v>
      </c>
      <c r="G61" s="474">
        <f t="shared" si="19"/>
        <v>44.17</v>
      </c>
      <c r="H61" s="474">
        <f t="shared" si="19"/>
        <v>0</v>
      </c>
      <c r="I61" s="474">
        <f t="shared" si="19"/>
        <v>141.24999999999997</v>
      </c>
      <c r="J61" s="474">
        <f t="shared" si="19"/>
        <v>42.02</v>
      </c>
      <c r="K61" s="474">
        <f t="shared" si="19"/>
        <v>44.43</v>
      </c>
      <c r="L61" s="474">
        <f t="shared" si="19"/>
        <v>23.980000000000004</v>
      </c>
      <c r="M61" s="474">
        <f t="shared" si="19"/>
        <v>5.3</v>
      </c>
      <c r="N61" s="474">
        <f t="shared" si="19"/>
        <v>25.520000000000003</v>
      </c>
      <c r="O61" s="60"/>
      <c r="P61" s="487"/>
    </row>
    <row r="62" spans="1:16" ht="12.75">
      <c r="A62" s="57">
        <f>A20+A61</f>
        <v>29</v>
      </c>
      <c r="B62" s="77" t="s">
        <v>1778</v>
      </c>
      <c r="C62" s="474">
        <f aca="true" t="shared" si="20" ref="C62:N62">C20+C61</f>
        <v>85.74</v>
      </c>
      <c r="D62" s="474">
        <f t="shared" si="20"/>
        <v>37.739999999999995</v>
      </c>
      <c r="E62" s="474">
        <f t="shared" si="20"/>
        <v>3</v>
      </c>
      <c r="F62" s="474">
        <f t="shared" si="20"/>
        <v>0</v>
      </c>
      <c r="G62" s="474">
        <f t="shared" si="20"/>
        <v>45</v>
      </c>
      <c r="H62" s="474">
        <f t="shared" si="20"/>
        <v>0</v>
      </c>
      <c r="I62" s="474">
        <f t="shared" si="20"/>
        <v>145.92999999999998</v>
      </c>
      <c r="J62" s="474">
        <f t="shared" si="20"/>
        <v>42.02</v>
      </c>
      <c r="K62" s="474">
        <f t="shared" si="20"/>
        <v>44.78</v>
      </c>
      <c r="L62" s="474">
        <f t="shared" si="20"/>
        <v>28.280000000000005</v>
      </c>
      <c r="M62" s="474">
        <f t="shared" si="20"/>
        <v>5.3</v>
      </c>
      <c r="N62" s="474">
        <f t="shared" si="20"/>
        <v>25.550000000000004</v>
      </c>
      <c r="O62" s="60"/>
      <c r="P62" s="487"/>
    </row>
    <row r="64" spans="14:16" ht="12.75">
      <c r="N64" s="529" t="s">
        <v>77</v>
      </c>
      <c r="O64" s="529"/>
      <c r="P64" s="529"/>
    </row>
    <row r="65" spans="14:16" ht="12.75">
      <c r="N65" s="529"/>
      <c r="O65" s="529"/>
      <c r="P65" s="529"/>
    </row>
  </sheetData>
  <sheetProtection/>
  <mergeCells count="50">
    <mergeCell ref="A56:A58"/>
    <mergeCell ref="B56:B58"/>
    <mergeCell ref="O56:O58"/>
    <mergeCell ref="P56:P58"/>
    <mergeCell ref="N64:P65"/>
    <mergeCell ref="L26:L27"/>
    <mergeCell ref="M26:M27"/>
    <mergeCell ref="N26:N27"/>
    <mergeCell ref="O26:O27"/>
    <mergeCell ref="P26:P27"/>
    <mergeCell ref="A41:A42"/>
    <mergeCell ref="B41:B42"/>
    <mergeCell ref="O41:O42"/>
    <mergeCell ref="P41:P42"/>
    <mergeCell ref="L23:L24"/>
    <mergeCell ref="M23:M24"/>
    <mergeCell ref="N23:N24"/>
    <mergeCell ref="O23:O24"/>
    <mergeCell ref="P23:P24"/>
    <mergeCell ref="A26:A27"/>
    <mergeCell ref="B26:B27"/>
    <mergeCell ref="I26:I27"/>
    <mergeCell ref="J26:J27"/>
    <mergeCell ref="K26:K27"/>
    <mergeCell ref="J8:N8"/>
    <mergeCell ref="O8:O9"/>
    <mergeCell ref="P8:P9"/>
    <mergeCell ref="A11:P11"/>
    <mergeCell ref="A21:P21"/>
    <mergeCell ref="A23:A24"/>
    <mergeCell ref="B23:B24"/>
    <mergeCell ref="I23:I24"/>
    <mergeCell ref="J23:J24"/>
    <mergeCell ref="K23:K24"/>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36" right="0.35" top="0.69" bottom="0.45" header="0.118110236220472" footer="0.275590551181102"/>
  <pageSetup fitToHeight="80" horizontalDpi="600" verticalDpi="600" orientation="landscape" paperSize="9" r:id="rId2"/>
  <headerFooter>
    <oddFooter>&amp;L&amp;9Phụ lục &amp;A&amp;R&amp;10&amp;P</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S174"/>
  <sheetViews>
    <sheetView showZeros="0" zoomScale="85" zoomScaleNormal="85" zoomScaleSheetLayoutView="70" zoomScalePageLayoutView="87" workbookViewId="0" topLeftCell="A1">
      <pane ySplit="9" topLeftCell="A10" activePane="bottomLeft" state="frozen"/>
      <selection pane="topLeft" activeCell="A1" sqref="A1"/>
      <selection pane="bottomLeft" activeCell="A7" sqref="A7:P7"/>
    </sheetView>
  </sheetViews>
  <sheetFormatPr defaultColWidth="9.00390625" defaultRowHeight="15.75"/>
  <cols>
    <col min="1" max="1" width="4.25390625" style="7" customWidth="1"/>
    <col min="2" max="2" width="20.25390625" style="44" customWidth="1"/>
    <col min="3" max="3" width="6.50390625" style="45" customWidth="1"/>
    <col min="4" max="7" width="6.25390625" style="7" customWidth="1"/>
    <col min="8" max="8" width="14.00390625" style="7" customWidth="1"/>
    <col min="9" max="9" width="8.50390625" style="7" customWidth="1"/>
    <col min="10" max="10" width="5.25390625" style="7" customWidth="1"/>
    <col min="11" max="11" width="4.75390625" style="7" customWidth="1"/>
    <col min="12" max="12" width="5.75390625" style="7" customWidth="1"/>
    <col min="13" max="13" width="5.25390625" style="7" customWidth="1"/>
    <col min="14" max="14" width="6.25390625" style="7" customWidth="1"/>
    <col min="15" max="15" width="18.25390625" style="44" customWidth="1"/>
    <col min="16" max="16" width="6.75390625" style="7" customWidth="1"/>
    <col min="17" max="16384" width="9.00390625" style="5" customWidth="1"/>
  </cols>
  <sheetData>
    <row r="1" spans="1:16" s="23" customFormat="1" ht="15.75">
      <c r="A1" s="503" t="s">
        <v>253</v>
      </c>
      <c r="B1" s="503"/>
      <c r="C1" s="503"/>
      <c r="D1" s="503"/>
      <c r="E1" s="503"/>
      <c r="F1" s="504" t="s">
        <v>23</v>
      </c>
      <c r="G1" s="504"/>
      <c r="H1" s="504"/>
      <c r="I1" s="504"/>
      <c r="J1" s="504"/>
      <c r="K1" s="504"/>
      <c r="L1" s="504"/>
      <c r="M1" s="504"/>
      <c r="N1" s="504"/>
      <c r="O1" s="504"/>
      <c r="P1" s="504"/>
    </row>
    <row r="2" spans="1:16" s="23" customFormat="1" ht="16.5">
      <c r="A2" s="504" t="s">
        <v>75</v>
      </c>
      <c r="B2" s="504"/>
      <c r="C2" s="504"/>
      <c r="D2" s="504"/>
      <c r="E2" s="504"/>
      <c r="F2" s="544" t="s">
        <v>24</v>
      </c>
      <c r="G2" s="544"/>
      <c r="H2" s="544"/>
      <c r="I2" s="544"/>
      <c r="J2" s="544"/>
      <c r="K2" s="544"/>
      <c r="L2" s="544"/>
      <c r="M2" s="544"/>
      <c r="N2" s="544"/>
      <c r="O2" s="544"/>
      <c r="P2" s="544"/>
    </row>
    <row r="3" spans="1:16" s="23" customFormat="1" ht="15.75">
      <c r="A3" s="519"/>
      <c r="B3" s="519"/>
      <c r="C3" s="519"/>
      <c r="D3" s="519"/>
      <c r="E3" s="519"/>
      <c r="F3" s="519"/>
      <c r="G3" s="519"/>
      <c r="H3" s="519"/>
      <c r="I3" s="519"/>
      <c r="J3" s="519"/>
      <c r="K3" s="519"/>
      <c r="L3" s="519"/>
      <c r="M3" s="519"/>
      <c r="N3" s="519"/>
      <c r="O3" s="519"/>
      <c r="P3" s="519"/>
    </row>
    <row r="4" spans="1:16" s="23" customFormat="1" ht="15.75">
      <c r="A4" s="506" t="s">
        <v>254</v>
      </c>
      <c r="B4" s="506"/>
      <c r="C4" s="506"/>
      <c r="D4" s="506"/>
      <c r="E4" s="506"/>
      <c r="F4" s="506"/>
      <c r="G4" s="506"/>
      <c r="H4" s="506"/>
      <c r="I4" s="506"/>
      <c r="J4" s="506"/>
      <c r="K4" s="506"/>
      <c r="L4" s="506"/>
      <c r="M4" s="506"/>
      <c r="N4" s="506"/>
      <c r="O4" s="506"/>
      <c r="P4" s="506"/>
    </row>
    <row r="5" spans="1:16" s="23" customFormat="1" ht="15.75">
      <c r="A5" s="506" t="s">
        <v>255</v>
      </c>
      <c r="B5" s="506"/>
      <c r="C5" s="506"/>
      <c r="D5" s="506"/>
      <c r="E5" s="506"/>
      <c r="F5" s="506"/>
      <c r="G5" s="506"/>
      <c r="H5" s="506"/>
      <c r="I5" s="506"/>
      <c r="J5" s="506"/>
      <c r="K5" s="506"/>
      <c r="L5" s="506"/>
      <c r="M5" s="506"/>
      <c r="N5" s="506"/>
      <c r="O5" s="506"/>
      <c r="P5" s="506"/>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5.75">
      <c r="A7" s="571"/>
      <c r="B7" s="571"/>
      <c r="C7" s="571"/>
      <c r="D7" s="571"/>
      <c r="E7" s="571"/>
      <c r="F7" s="571"/>
      <c r="G7" s="571"/>
      <c r="H7" s="571"/>
      <c r="I7" s="571"/>
      <c r="J7" s="571"/>
      <c r="K7" s="571"/>
      <c r="L7" s="571"/>
      <c r="M7" s="571"/>
      <c r="N7" s="571"/>
      <c r="O7" s="571"/>
      <c r="P7" s="571"/>
    </row>
    <row r="8" spans="1:16" s="28" customFormat="1" ht="25.5" customHeight="1">
      <c r="A8" s="521" t="s">
        <v>20</v>
      </c>
      <c r="B8" s="522" t="s">
        <v>83</v>
      </c>
      <c r="C8" s="522" t="s">
        <v>84</v>
      </c>
      <c r="D8" s="522" t="s">
        <v>85</v>
      </c>
      <c r="E8" s="522"/>
      <c r="F8" s="522"/>
      <c r="G8" s="522"/>
      <c r="H8" s="522" t="s">
        <v>86</v>
      </c>
      <c r="I8" s="522" t="s">
        <v>16</v>
      </c>
      <c r="J8" s="522" t="s">
        <v>15</v>
      </c>
      <c r="K8" s="522"/>
      <c r="L8" s="522"/>
      <c r="M8" s="522"/>
      <c r="N8" s="522"/>
      <c r="O8" s="522" t="s">
        <v>87</v>
      </c>
      <c r="P8" s="522" t="s">
        <v>14</v>
      </c>
    </row>
    <row r="9" spans="1:16" s="21" customFormat="1" ht="99" customHeight="1">
      <c r="A9" s="521"/>
      <c r="B9" s="522"/>
      <c r="C9" s="522"/>
      <c r="D9" s="46" t="s">
        <v>13</v>
      </c>
      <c r="E9" s="46" t="s">
        <v>12</v>
      </c>
      <c r="F9" s="46" t="s">
        <v>88</v>
      </c>
      <c r="G9" s="46" t="s">
        <v>22</v>
      </c>
      <c r="H9" s="522"/>
      <c r="I9" s="522"/>
      <c r="J9" s="46" t="s">
        <v>10</v>
      </c>
      <c r="K9" s="46" t="s">
        <v>9</v>
      </c>
      <c r="L9" s="46" t="s">
        <v>89</v>
      </c>
      <c r="M9" s="46" t="s">
        <v>90</v>
      </c>
      <c r="N9" s="46" t="s">
        <v>6</v>
      </c>
      <c r="O9" s="522"/>
      <c r="P9" s="522"/>
    </row>
    <row r="10" spans="1:16" s="19" customFormat="1" ht="33.75">
      <c r="A10" s="9">
        <v>-1</v>
      </c>
      <c r="B10" s="9">
        <v>-2</v>
      </c>
      <c r="C10" s="9" t="s">
        <v>256</v>
      </c>
      <c r="D10" s="9">
        <v>-4</v>
      </c>
      <c r="E10" s="9">
        <v>-5</v>
      </c>
      <c r="F10" s="9">
        <v>-6</v>
      </c>
      <c r="G10" s="9">
        <v>-7</v>
      </c>
      <c r="H10" s="9">
        <v>-8</v>
      </c>
      <c r="I10" s="9" t="s">
        <v>257</v>
      </c>
      <c r="J10" s="9">
        <v>-10</v>
      </c>
      <c r="K10" s="9">
        <v>-11</v>
      </c>
      <c r="L10" s="9">
        <v>-12</v>
      </c>
      <c r="M10" s="9">
        <v>-13</v>
      </c>
      <c r="N10" s="9">
        <v>-14</v>
      </c>
      <c r="O10" s="9">
        <v>-15</v>
      </c>
      <c r="P10" s="9">
        <v>-16</v>
      </c>
    </row>
    <row r="11" spans="1:16" ht="12.75" customHeight="1">
      <c r="A11" s="538" t="s">
        <v>258</v>
      </c>
      <c r="B11" s="539"/>
      <c r="C11" s="539"/>
      <c r="D11" s="539"/>
      <c r="E11" s="539"/>
      <c r="F11" s="539"/>
      <c r="G11" s="539"/>
      <c r="H11" s="539"/>
      <c r="I11" s="539"/>
      <c r="J11" s="539"/>
      <c r="K11" s="539"/>
      <c r="L11" s="539"/>
      <c r="M11" s="539"/>
      <c r="N11" s="539"/>
      <c r="O11" s="539"/>
      <c r="P11" s="540"/>
    </row>
    <row r="12" spans="1:16" ht="13.5">
      <c r="A12" s="301" t="s">
        <v>94</v>
      </c>
      <c r="B12" s="457" t="s">
        <v>259</v>
      </c>
      <c r="C12" s="158">
        <f>C13</f>
        <v>8.7</v>
      </c>
      <c r="D12" s="158">
        <f aca="true" t="shared" si="0" ref="D12:N13">D13</f>
        <v>4.2</v>
      </c>
      <c r="E12" s="158">
        <f t="shared" si="0"/>
        <v>0</v>
      </c>
      <c r="F12" s="158">
        <f t="shared" si="0"/>
        <v>0</v>
      </c>
      <c r="G12" s="158">
        <f t="shared" si="0"/>
        <v>4.5</v>
      </c>
      <c r="H12" s="458"/>
      <c r="I12" s="158">
        <f t="shared" si="0"/>
        <v>8.17551</v>
      </c>
      <c r="J12" s="158">
        <f t="shared" si="0"/>
        <v>0</v>
      </c>
      <c r="K12" s="158">
        <f t="shared" si="0"/>
        <v>8.17551</v>
      </c>
      <c r="L12" s="158">
        <f t="shared" si="0"/>
        <v>0</v>
      </c>
      <c r="M12" s="158">
        <f t="shared" si="0"/>
        <v>0</v>
      </c>
      <c r="N12" s="158">
        <f t="shared" si="0"/>
        <v>0</v>
      </c>
      <c r="O12" s="459"/>
      <c r="P12" s="460"/>
    </row>
    <row r="13" spans="1:16" ht="13.5">
      <c r="A13" s="301" t="s">
        <v>260</v>
      </c>
      <c r="B13" s="457" t="s">
        <v>261</v>
      </c>
      <c r="C13" s="158">
        <f>C14</f>
        <v>8.7</v>
      </c>
      <c r="D13" s="158">
        <f t="shared" si="0"/>
        <v>4.2</v>
      </c>
      <c r="E13" s="158">
        <f t="shared" si="0"/>
        <v>0</v>
      </c>
      <c r="F13" s="158">
        <f t="shared" si="0"/>
        <v>0</v>
      </c>
      <c r="G13" s="158">
        <f t="shared" si="0"/>
        <v>4.5</v>
      </c>
      <c r="H13" s="458"/>
      <c r="I13" s="158">
        <f t="shared" si="0"/>
        <v>8.17551</v>
      </c>
      <c r="J13" s="158">
        <f t="shared" si="0"/>
        <v>0</v>
      </c>
      <c r="K13" s="158">
        <f t="shared" si="0"/>
        <v>8.17551</v>
      </c>
      <c r="L13" s="158">
        <f t="shared" si="0"/>
        <v>0</v>
      </c>
      <c r="M13" s="158">
        <f t="shared" si="0"/>
        <v>0</v>
      </c>
      <c r="N13" s="158">
        <f t="shared" si="0"/>
        <v>0</v>
      </c>
      <c r="O13" s="459"/>
      <c r="P13" s="460"/>
    </row>
    <row r="14" spans="1:16" ht="175.5" customHeight="1">
      <c r="A14" s="453">
        <v>1</v>
      </c>
      <c r="B14" s="461" t="s">
        <v>262</v>
      </c>
      <c r="C14" s="462">
        <v>8.7</v>
      </c>
      <c r="D14" s="462">
        <v>4.2</v>
      </c>
      <c r="E14" s="462"/>
      <c r="F14" s="462"/>
      <c r="G14" s="462">
        <v>4.5</v>
      </c>
      <c r="H14" s="187" t="s">
        <v>263</v>
      </c>
      <c r="I14" s="191">
        <v>8.17551</v>
      </c>
      <c r="J14" s="191"/>
      <c r="K14" s="191">
        <v>8.17551</v>
      </c>
      <c r="L14" s="191"/>
      <c r="M14" s="191"/>
      <c r="N14" s="191"/>
      <c r="O14" s="187" t="s">
        <v>264</v>
      </c>
      <c r="P14" s="463"/>
    </row>
    <row r="15" spans="1:16" ht="12.75">
      <c r="A15" s="46" t="s">
        <v>113</v>
      </c>
      <c r="B15" s="457" t="s">
        <v>265</v>
      </c>
      <c r="C15" s="464">
        <f>C16+C18+C26+C82+C84</f>
        <v>42.74999999999999</v>
      </c>
      <c r="D15" s="464">
        <f aca="true" t="shared" si="1" ref="D15:N15">D16+D18+D26+D82+D84</f>
        <v>33.529999999999994</v>
      </c>
      <c r="E15" s="464">
        <f t="shared" si="1"/>
        <v>0</v>
      </c>
      <c r="F15" s="464">
        <f t="shared" si="1"/>
        <v>0</v>
      </c>
      <c r="G15" s="464">
        <f t="shared" si="1"/>
        <v>9.22</v>
      </c>
      <c r="H15" s="464"/>
      <c r="I15" s="464">
        <f t="shared" si="1"/>
        <v>46.040395</v>
      </c>
      <c r="J15" s="464">
        <f t="shared" si="1"/>
        <v>0</v>
      </c>
      <c r="K15" s="464">
        <f t="shared" si="1"/>
        <v>0</v>
      </c>
      <c r="L15" s="464">
        <f t="shared" si="1"/>
        <v>3.7229759999999996</v>
      </c>
      <c r="M15" s="464">
        <f t="shared" si="1"/>
        <v>32.068843</v>
      </c>
      <c r="N15" s="464">
        <f t="shared" si="1"/>
        <v>10.248576000000002</v>
      </c>
      <c r="O15" s="458"/>
      <c r="P15" s="456"/>
    </row>
    <row r="16" spans="1:16" ht="12.75">
      <c r="A16" s="46" t="s">
        <v>266</v>
      </c>
      <c r="B16" s="457" t="s">
        <v>136</v>
      </c>
      <c r="C16" s="464">
        <f>C17</f>
        <v>1.28</v>
      </c>
      <c r="D16" s="464">
        <f aca="true" t="shared" si="2" ref="D16:N16">D17</f>
        <v>1.28</v>
      </c>
      <c r="E16" s="464">
        <f t="shared" si="2"/>
        <v>0</v>
      </c>
      <c r="F16" s="464">
        <f t="shared" si="2"/>
        <v>0</v>
      </c>
      <c r="G16" s="464">
        <f t="shared" si="2"/>
        <v>0</v>
      </c>
      <c r="H16" s="465"/>
      <c r="I16" s="464">
        <f t="shared" si="2"/>
        <v>1.097376</v>
      </c>
      <c r="J16" s="464">
        <f t="shared" si="2"/>
        <v>0</v>
      </c>
      <c r="K16" s="464">
        <f t="shared" si="2"/>
        <v>0</v>
      </c>
      <c r="L16" s="464">
        <f t="shared" si="2"/>
        <v>0</v>
      </c>
      <c r="M16" s="464">
        <f t="shared" si="2"/>
        <v>0</v>
      </c>
      <c r="N16" s="464">
        <f t="shared" si="2"/>
        <v>1.097376</v>
      </c>
      <c r="O16" s="458"/>
      <c r="P16" s="456"/>
    </row>
    <row r="17" spans="1:16" ht="153" customHeight="1">
      <c r="A17" s="453">
        <v>1</v>
      </c>
      <c r="B17" s="187" t="s">
        <v>267</v>
      </c>
      <c r="C17" s="462">
        <v>1.28</v>
      </c>
      <c r="D17" s="462">
        <v>1.28</v>
      </c>
      <c r="E17" s="192"/>
      <c r="F17" s="192"/>
      <c r="G17" s="462">
        <v>0</v>
      </c>
      <c r="H17" s="187" t="s">
        <v>268</v>
      </c>
      <c r="I17" s="191">
        <v>1.097376</v>
      </c>
      <c r="J17" s="191"/>
      <c r="K17" s="191"/>
      <c r="L17" s="191"/>
      <c r="M17" s="191"/>
      <c r="N17" s="191">
        <v>1.097376</v>
      </c>
      <c r="O17" s="187" t="s">
        <v>269</v>
      </c>
      <c r="P17" s="463"/>
    </row>
    <row r="18" spans="1:16" ht="38.25">
      <c r="A18" s="46" t="s">
        <v>270</v>
      </c>
      <c r="B18" s="457" t="s">
        <v>271</v>
      </c>
      <c r="C18" s="464">
        <f>C19+C21</f>
        <v>2.47</v>
      </c>
      <c r="D18" s="464">
        <f aca="true" t="shared" si="3" ref="D18:N18">D19+D21</f>
        <v>2.3000000000000003</v>
      </c>
      <c r="E18" s="464">
        <f t="shared" si="3"/>
        <v>0</v>
      </c>
      <c r="F18" s="464">
        <f t="shared" si="3"/>
        <v>0</v>
      </c>
      <c r="G18" s="464">
        <f t="shared" si="3"/>
        <v>0.17</v>
      </c>
      <c r="H18" s="464"/>
      <c r="I18" s="464">
        <f t="shared" si="3"/>
        <v>3.018615</v>
      </c>
      <c r="J18" s="464">
        <f t="shared" si="3"/>
        <v>0</v>
      </c>
      <c r="K18" s="464">
        <f t="shared" si="3"/>
        <v>0</v>
      </c>
      <c r="L18" s="464">
        <f t="shared" si="3"/>
        <v>2.7448799999999998</v>
      </c>
      <c r="M18" s="464">
        <f t="shared" si="3"/>
        <v>0.27373499999999995</v>
      </c>
      <c r="N18" s="464">
        <f t="shared" si="3"/>
        <v>0</v>
      </c>
      <c r="O18" s="458"/>
      <c r="P18" s="456"/>
    </row>
    <row r="19" spans="1:16" ht="12.75">
      <c r="A19" s="46" t="s">
        <v>272</v>
      </c>
      <c r="B19" s="466" t="s">
        <v>273</v>
      </c>
      <c r="C19" s="464">
        <f>C20</f>
        <v>0.05</v>
      </c>
      <c r="D19" s="464">
        <f aca="true" t="shared" si="4" ref="D19:N19">D20</f>
        <v>0</v>
      </c>
      <c r="E19" s="464">
        <f t="shared" si="4"/>
        <v>0</v>
      </c>
      <c r="F19" s="464">
        <f t="shared" si="4"/>
        <v>0</v>
      </c>
      <c r="G19" s="464">
        <f t="shared" si="4"/>
        <v>0.05</v>
      </c>
      <c r="H19" s="465"/>
      <c r="I19" s="464">
        <f t="shared" si="4"/>
        <v>0.035175</v>
      </c>
      <c r="J19" s="464">
        <f t="shared" si="4"/>
        <v>0</v>
      </c>
      <c r="K19" s="464">
        <f t="shared" si="4"/>
        <v>0</v>
      </c>
      <c r="L19" s="464">
        <f t="shared" si="4"/>
        <v>0</v>
      </c>
      <c r="M19" s="464">
        <f t="shared" si="4"/>
        <v>0.035175</v>
      </c>
      <c r="N19" s="464">
        <f t="shared" si="4"/>
        <v>0</v>
      </c>
      <c r="O19" s="458"/>
      <c r="P19" s="456"/>
    </row>
    <row r="20" spans="1:16" ht="58.5" customHeight="1">
      <c r="A20" s="453">
        <v>1</v>
      </c>
      <c r="B20" s="187" t="s">
        <v>274</v>
      </c>
      <c r="C20" s="462">
        <v>0.05</v>
      </c>
      <c r="D20" s="462">
        <v>0</v>
      </c>
      <c r="E20" s="462">
        <v>0</v>
      </c>
      <c r="F20" s="462"/>
      <c r="G20" s="462">
        <v>0.05</v>
      </c>
      <c r="H20" s="187" t="s">
        <v>275</v>
      </c>
      <c r="I20" s="191">
        <v>0.035175</v>
      </c>
      <c r="J20" s="191"/>
      <c r="K20" s="191"/>
      <c r="L20" s="191"/>
      <c r="M20" s="191">
        <v>0.035175</v>
      </c>
      <c r="N20" s="191"/>
      <c r="O20" s="180" t="s">
        <v>1783</v>
      </c>
      <c r="P20" s="463"/>
    </row>
    <row r="21" spans="1:16" ht="12.75">
      <c r="A21" s="46" t="s">
        <v>276</v>
      </c>
      <c r="B21" s="466" t="s">
        <v>114</v>
      </c>
      <c r="C21" s="464">
        <f>SUM(C22:C25)</f>
        <v>2.4200000000000004</v>
      </c>
      <c r="D21" s="464">
        <f>SUM(D22:D25)</f>
        <v>2.3000000000000003</v>
      </c>
      <c r="E21" s="464">
        <f>SUM(E22:E25)</f>
        <v>0</v>
      </c>
      <c r="F21" s="464">
        <f>SUM(F22:F25)</f>
        <v>0</v>
      </c>
      <c r="G21" s="464">
        <f>SUM(G22:G25)</f>
        <v>0.12000000000000001</v>
      </c>
      <c r="H21" s="465"/>
      <c r="I21" s="464">
        <f aca="true" t="shared" si="5" ref="I21:N21">SUM(I22:I25)</f>
        <v>2.98344</v>
      </c>
      <c r="J21" s="464">
        <f t="shared" si="5"/>
        <v>0</v>
      </c>
      <c r="K21" s="464">
        <f t="shared" si="5"/>
        <v>0</v>
      </c>
      <c r="L21" s="464">
        <f t="shared" si="5"/>
        <v>2.7448799999999998</v>
      </c>
      <c r="M21" s="464">
        <f t="shared" si="5"/>
        <v>0.23855999999999997</v>
      </c>
      <c r="N21" s="464">
        <f t="shared" si="5"/>
        <v>0</v>
      </c>
      <c r="O21" s="458"/>
      <c r="P21" s="456"/>
    </row>
    <row r="22" spans="1:16" ht="154.5" customHeight="1">
      <c r="A22" s="453">
        <v>1</v>
      </c>
      <c r="B22" s="187" t="s">
        <v>279</v>
      </c>
      <c r="C22" s="462">
        <v>0.2</v>
      </c>
      <c r="D22" s="462">
        <v>0.2</v>
      </c>
      <c r="E22" s="192"/>
      <c r="F22" s="192"/>
      <c r="G22" s="462">
        <v>0</v>
      </c>
      <c r="H22" s="187" t="s">
        <v>280</v>
      </c>
      <c r="I22" s="191">
        <v>0.23855999999999997</v>
      </c>
      <c r="J22" s="191"/>
      <c r="K22" s="191"/>
      <c r="L22" s="191">
        <v>0.23855999999999997</v>
      </c>
      <c r="M22" s="191"/>
      <c r="N22" s="191"/>
      <c r="O22" s="187" t="s">
        <v>281</v>
      </c>
      <c r="P22" s="463"/>
    </row>
    <row r="23" spans="1:19" ht="192" customHeight="1">
      <c r="A23" s="453">
        <v>2</v>
      </c>
      <c r="B23" s="187" t="s">
        <v>1836</v>
      </c>
      <c r="C23" s="462">
        <v>2</v>
      </c>
      <c r="D23" s="462">
        <v>1.9</v>
      </c>
      <c r="E23" s="192"/>
      <c r="F23" s="192"/>
      <c r="G23" s="462">
        <v>0.1</v>
      </c>
      <c r="H23" s="187" t="s">
        <v>1837</v>
      </c>
      <c r="I23" s="191">
        <v>2.4663199999999996</v>
      </c>
      <c r="J23" s="191"/>
      <c r="K23" s="191"/>
      <c r="L23" s="191">
        <v>2.4663199999999996</v>
      </c>
      <c r="M23" s="191"/>
      <c r="N23" s="191"/>
      <c r="O23" s="187" t="s">
        <v>1838</v>
      </c>
      <c r="P23" s="463"/>
      <c r="Q23" s="7"/>
      <c r="S23" s="287"/>
    </row>
    <row r="24" spans="1:16" ht="167.25" customHeight="1">
      <c r="A24" s="453">
        <v>3</v>
      </c>
      <c r="B24" s="187" t="s">
        <v>282</v>
      </c>
      <c r="C24" s="462">
        <v>0.02</v>
      </c>
      <c r="D24" s="462">
        <v>0</v>
      </c>
      <c r="E24" s="192"/>
      <c r="F24" s="192"/>
      <c r="G24" s="462">
        <v>0.02</v>
      </c>
      <c r="H24" s="187" t="s">
        <v>278</v>
      </c>
      <c r="I24" s="191">
        <v>0.04</v>
      </c>
      <c r="J24" s="191"/>
      <c r="K24" s="191"/>
      <c r="L24" s="191">
        <v>0.04</v>
      </c>
      <c r="M24" s="191"/>
      <c r="N24" s="191"/>
      <c r="O24" s="187" t="s">
        <v>283</v>
      </c>
      <c r="P24" s="463"/>
    </row>
    <row r="25" spans="1:16" ht="144.75" customHeight="1">
      <c r="A25" s="453">
        <v>4</v>
      </c>
      <c r="B25" s="187" t="s">
        <v>285</v>
      </c>
      <c r="C25" s="462">
        <v>0.2</v>
      </c>
      <c r="D25" s="462">
        <v>0.2</v>
      </c>
      <c r="E25" s="192"/>
      <c r="F25" s="192"/>
      <c r="G25" s="462">
        <v>0</v>
      </c>
      <c r="H25" s="187" t="s">
        <v>286</v>
      </c>
      <c r="I25" s="191">
        <v>0.23855999999999997</v>
      </c>
      <c r="J25" s="191"/>
      <c r="K25" s="191"/>
      <c r="L25" s="191"/>
      <c r="M25" s="191">
        <v>0.23855999999999997</v>
      </c>
      <c r="N25" s="191"/>
      <c r="O25" s="187" t="s">
        <v>287</v>
      </c>
      <c r="P25" s="463"/>
    </row>
    <row r="26" spans="1:16" ht="12.75">
      <c r="A26" s="46" t="s">
        <v>289</v>
      </c>
      <c r="B26" s="175" t="s">
        <v>95</v>
      </c>
      <c r="C26" s="464">
        <f>SUM(C27:C81)</f>
        <v>35.809999999999995</v>
      </c>
      <c r="D26" s="464">
        <f>SUM(D27:D81)</f>
        <v>26.949999999999996</v>
      </c>
      <c r="E26" s="464">
        <f>SUM(E27:E81)</f>
        <v>0</v>
      </c>
      <c r="F26" s="464">
        <f>SUM(F27:F81)</f>
        <v>0</v>
      </c>
      <c r="G26" s="464">
        <f>SUM(G27:G81)</f>
        <v>8.860000000000001</v>
      </c>
      <c r="H26" s="465"/>
      <c r="I26" s="464">
        <f aca="true" t="shared" si="6" ref="I26:N26">SUM(I27:I81)</f>
        <v>37.96600399999999</v>
      </c>
      <c r="J26" s="464">
        <f t="shared" si="6"/>
        <v>0</v>
      </c>
      <c r="K26" s="464">
        <f t="shared" si="6"/>
        <v>0</v>
      </c>
      <c r="L26" s="464">
        <f t="shared" si="6"/>
        <v>0.9780959999999999</v>
      </c>
      <c r="M26" s="464">
        <f t="shared" si="6"/>
        <v>28.216708</v>
      </c>
      <c r="N26" s="464">
        <f t="shared" si="6"/>
        <v>8.7712</v>
      </c>
      <c r="O26" s="458"/>
      <c r="P26" s="456"/>
    </row>
    <row r="27" spans="1:16" ht="63.75">
      <c r="A27" s="453">
        <v>1</v>
      </c>
      <c r="B27" s="187" t="s">
        <v>95</v>
      </c>
      <c r="C27" s="462">
        <v>0.22</v>
      </c>
      <c r="D27" s="462">
        <v>0.12</v>
      </c>
      <c r="E27" s="192"/>
      <c r="F27" s="192"/>
      <c r="G27" s="462">
        <v>0.1</v>
      </c>
      <c r="H27" s="187" t="s">
        <v>290</v>
      </c>
      <c r="I27" s="191">
        <v>0.143136</v>
      </c>
      <c r="J27" s="191"/>
      <c r="K27" s="191"/>
      <c r="L27" s="191"/>
      <c r="M27" s="191">
        <v>0.143136</v>
      </c>
      <c r="N27" s="191"/>
      <c r="O27" s="187" t="s">
        <v>1784</v>
      </c>
      <c r="P27" s="463"/>
    </row>
    <row r="28" spans="1:16" ht="63.75">
      <c r="A28" s="453">
        <v>2</v>
      </c>
      <c r="B28" s="187" t="s">
        <v>95</v>
      </c>
      <c r="C28" s="462">
        <v>0.39</v>
      </c>
      <c r="D28" s="462">
        <v>0.39</v>
      </c>
      <c r="E28" s="192"/>
      <c r="F28" s="192"/>
      <c r="G28" s="462">
        <v>0</v>
      </c>
      <c r="H28" s="187" t="s">
        <v>291</v>
      </c>
      <c r="I28" s="191">
        <v>0.465192</v>
      </c>
      <c r="J28" s="191"/>
      <c r="K28" s="191"/>
      <c r="L28" s="191"/>
      <c r="M28" s="191">
        <v>0.465192</v>
      </c>
      <c r="N28" s="191"/>
      <c r="O28" s="187" t="s">
        <v>1785</v>
      </c>
      <c r="P28" s="463"/>
    </row>
    <row r="29" spans="1:16" ht="99.75" customHeight="1">
      <c r="A29" s="453">
        <v>3</v>
      </c>
      <c r="B29" s="461" t="s">
        <v>95</v>
      </c>
      <c r="C29" s="462">
        <v>0.25</v>
      </c>
      <c r="D29" s="462">
        <v>0.25</v>
      </c>
      <c r="E29" s="462"/>
      <c r="F29" s="462"/>
      <c r="G29" s="462">
        <v>0</v>
      </c>
      <c r="H29" s="187" t="s">
        <v>288</v>
      </c>
      <c r="I29" s="191">
        <v>0.29819999999999997</v>
      </c>
      <c r="J29" s="191"/>
      <c r="K29" s="191"/>
      <c r="L29" s="191"/>
      <c r="M29" s="191">
        <v>0.29819999999999997</v>
      </c>
      <c r="N29" s="191"/>
      <c r="O29" s="180" t="s">
        <v>1786</v>
      </c>
      <c r="P29" s="463"/>
    </row>
    <row r="30" spans="1:16" ht="76.5">
      <c r="A30" s="453">
        <v>4</v>
      </c>
      <c r="B30" s="461" t="s">
        <v>95</v>
      </c>
      <c r="C30" s="462">
        <v>0.9</v>
      </c>
      <c r="D30" s="462">
        <v>0.9</v>
      </c>
      <c r="E30" s="192"/>
      <c r="F30" s="192"/>
      <c r="G30" s="462">
        <v>0</v>
      </c>
      <c r="H30" s="187" t="s">
        <v>292</v>
      </c>
      <c r="I30" s="191">
        <v>1.07352</v>
      </c>
      <c r="J30" s="191"/>
      <c r="K30" s="191"/>
      <c r="L30" s="191"/>
      <c r="M30" s="191">
        <v>1.07352</v>
      </c>
      <c r="N30" s="191"/>
      <c r="O30" s="180" t="s">
        <v>1787</v>
      </c>
      <c r="P30" s="463"/>
    </row>
    <row r="31" spans="1:16" ht="96.75" customHeight="1">
      <c r="A31" s="453">
        <v>5</v>
      </c>
      <c r="B31" s="187" t="s">
        <v>95</v>
      </c>
      <c r="C31" s="462">
        <v>1.2</v>
      </c>
      <c r="D31" s="462">
        <v>1.2</v>
      </c>
      <c r="E31" s="192"/>
      <c r="F31" s="192"/>
      <c r="G31" s="462">
        <v>0</v>
      </c>
      <c r="H31" s="187" t="s">
        <v>293</v>
      </c>
      <c r="I31" s="191">
        <v>1.43136</v>
      </c>
      <c r="J31" s="191"/>
      <c r="K31" s="191"/>
      <c r="L31" s="191"/>
      <c r="M31" s="191">
        <v>1.43136</v>
      </c>
      <c r="N31" s="191"/>
      <c r="O31" s="180" t="s">
        <v>1788</v>
      </c>
      <c r="P31" s="463"/>
    </row>
    <row r="32" spans="1:16" ht="72.75" customHeight="1">
      <c r="A32" s="453">
        <v>6</v>
      </c>
      <c r="B32" s="187" t="s">
        <v>95</v>
      </c>
      <c r="C32" s="462">
        <v>0.30000000000000004</v>
      </c>
      <c r="D32" s="462">
        <v>0</v>
      </c>
      <c r="E32" s="192"/>
      <c r="F32" s="192"/>
      <c r="G32" s="462">
        <v>0.30000000000000004</v>
      </c>
      <c r="H32" s="187" t="s">
        <v>294</v>
      </c>
      <c r="I32" s="191">
        <v>0.23855999999999997</v>
      </c>
      <c r="J32" s="191"/>
      <c r="K32" s="191"/>
      <c r="L32" s="191"/>
      <c r="M32" s="191">
        <v>0.23855999999999997</v>
      </c>
      <c r="N32" s="191"/>
      <c r="O32" s="180" t="s">
        <v>1789</v>
      </c>
      <c r="P32" s="463"/>
    </row>
    <row r="33" spans="1:16" ht="87" customHeight="1">
      <c r="A33" s="453">
        <v>7</v>
      </c>
      <c r="B33" s="187" t="s">
        <v>95</v>
      </c>
      <c r="C33" s="462">
        <v>0.12</v>
      </c>
      <c r="D33" s="462">
        <v>0.06</v>
      </c>
      <c r="E33" s="192"/>
      <c r="F33" s="192"/>
      <c r="G33" s="462">
        <v>0.06</v>
      </c>
      <c r="H33" s="187" t="s">
        <v>295</v>
      </c>
      <c r="I33" s="191">
        <v>0.071568</v>
      </c>
      <c r="J33" s="191"/>
      <c r="K33" s="191"/>
      <c r="L33" s="191"/>
      <c r="M33" s="191">
        <v>0.071568</v>
      </c>
      <c r="N33" s="191"/>
      <c r="O33" s="180" t="s">
        <v>1790</v>
      </c>
      <c r="P33" s="463"/>
    </row>
    <row r="34" spans="1:16" ht="94.5" customHeight="1">
      <c r="A34" s="453">
        <v>8</v>
      </c>
      <c r="B34" s="187" t="s">
        <v>95</v>
      </c>
      <c r="C34" s="462">
        <v>0.78</v>
      </c>
      <c r="D34" s="462">
        <v>0.78</v>
      </c>
      <c r="E34" s="192"/>
      <c r="F34" s="192"/>
      <c r="G34" s="462">
        <v>0</v>
      </c>
      <c r="H34" s="187" t="s">
        <v>296</v>
      </c>
      <c r="I34" s="191">
        <v>0.930384</v>
      </c>
      <c r="J34" s="191"/>
      <c r="K34" s="191"/>
      <c r="L34" s="191"/>
      <c r="M34" s="191">
        <v>0.930384</v>
      </c>
      <c r="N34" s="191"/>
      <c r="O34" s="180" t="s">
        <v>1791</v>
      </c>
      <c r="P34" s="463"/>
    </row>
    <row r="35" spans="1:16" ht="84.75" customHeight="1">
      <c r="A35" s="453">
        <v>9</v>
      </c>
      <c r="B35" s="187" t="s">
        <v>95</v>
      </c>
      <c r="C35" s="462">
        <v>0.22</v>
      </c>
      <c r="D35" s="462">
        <v>0</v>
      </c>
      <c r="E35" s="192"/>
      <c r="F35" s="192"/>
      <c r="G35" s="462">
        <v>0.22</v>
      </c>
      <c r="H35" s="187" t="s">
        <v>297</v>
      </c>
      <c r="I35" s="191">
        <v>0.262416</v>
      </c>
      <c r="J35" s="191"/>
      <c r="K35" s="191"/>
      <c r="L35" s="191"/>
      <c r="M35" s="191">
        <v>0.262416</v>
      </c>
      <c r="N35" s="191"/>
      <c r="O35" s="180" t="s">
        <v>1792</v>
      </c>
      <c r="P35" s="463"/>
    </row>
    <row r="36" spans="1:16" ht="109.5" customHeight="1">
      <c r="A36" s="453">
        <v>10</v>
      </c>
      <c r="B36" s="187" t="s">
        <v>298</v>
      </c>
      <c r="C36" s="462">
        <v>0.38</v>
      </c>
      <c r="D36" s="462">
        <v>0.38</v>
      </c>
      <c r="E36" s="192"/>
      <c r="F36" s="192"/>
      <c r="G36" s="462">
        <v>0</v>
      </c>
      <c r="H36" s="187" t="s">
        <v>299</v>
      </c>
      <c r="I36" s="191">
        <v>0.45326399999999994</v>
      </c>
      <c r="J36" s="191"/>
      <c r="K36" s="191"/>
      <c r="L36" s="191"/>
      <c r="M36" s="191">
        <v>0.45326399999999994</v>
      </c>
      <c r="N36" s="191"/>
      <c r="O36" s="187" t="s">
        <v>1793</v>
      </c>
      <c r="P36" s="463"/>
    </row>
    <row r="37" spans="1:16" ht="112.5" customHeight="1">
      <c r="A37" s="453">
        <v>11</v>
      </c>
      <c r="B37" s="187" t="s">
        <v>298</v>
      </c>
      <c r="C37" s="462">
        <v>3.87</v>
      </c>
      <c r="D37" s="462">
        <v>3.87</v>
      </c>
      <c r="E37" s="192"/>
      <c r="F37" s="192"/>
      <c r="G37" s="462">
        <v>0</v>
      </c>
      <c r="H37" s="187" t="s">
        <v>300</v>
      </c>
      <c r="I37" s="191">
        <v>4.616136</v>
      </c>
      <c r="J37" s="191"/>
      <c r="K37" s="191"/>
      <c r="L37" s="191"/>
      <c r="M37" s="191">
        <v>4.616136</v>
      </c>
      <c r="N37" s="191"/>
      <c r="O37" s="187" t="s">
        <v>1794</v>
      </c>
      <c r="P37" s="463"/>
    </row>
    <row r="38" spans="1:16" ht="112.5" customHeight="1">
      <c r="A38" s="453">
        <v>12</v>
      </c>
      <c r="B38" s="187" t="s">
        <v>298</v>
      </c>
      <c r="C38" s="462">
        <v>1.17</v>
      </c>
      <c r="D38" s="462">
        <v>1.17</v>
      </c>
      <c r="E38" s="192"/>
      <c r="F38" s="192"/>
      <c r="G38" s="462">
        <v>0</v>
      </c>
      <c r="H38" s="187" t="s">
        <v>301</v>
      </c>
      <c r="I38" s="191">
        <v>1.395576</v>
      </c>
      <c r="J38" s="191"/>
      <c r="K38" s="191"/>
      <c r="L38" s="191"/>
      <c r="M38" s="191">
        <v>1.395576</v>
      </c>
      <c r="N38" s="191"/>
      <c r="O38" s="187" t="s">
        <v>1795</v>
      </c>
      <c r="P38" s="463"/>
    </row>
    <row r="39" spans="1:16" ht="89.25">
      <c r="A39" s="453">
        <v>13</v>
      </c>
      <c r="B39" s="461" t="s">
        <v>95</v>
      </c>
      <c r="C39" s="462">
        <v>0.1</v>
      </c>
      <c r="D39" s="462">
        <v>0.1</v>
      </c>
      <c r="E39" s="462"/>
      <c r="F39" s="462"/>
      <c r="G39" s="462">
        <v>0</v>
      </c>
      <c r="H39" s="187" t="s">
        <v>302</v>
      </c>
      <c r="I39" s="191">
        <v>0.11927999999999998</v>
      </c>
      <c r="J39" s="191"/>
      <c r="K39" s="191"/>
      <c r="L39" s="191"/>
      <c r="M39" s="191">
        <v>0.11927999999999998</v>
      </c>
      <c r="N39" s="191"/>
      <c r="O39" s="180" t="s">
        <v>1796</v>
      </c>
      <c r="P39" s="463"/>
    </row>
    <row r="40" spans="1:16" ht="97.5" customHeight="1">
      <c r="A40" s="453">
        <v>14</v>
      </c>
      <c r="B40" s="187" t="s">
        <v>95</v>
      </c>
      <c r="C40" s="462">
        <v>0.37</v>
      </c>
      <c r="D40" s="462">
        <v>0.37</v>
      </c>
      <c r="E40" s="192"/>
      <c r="F40" s="192"/>
      <c r="G40" s="462"/>
      <c r="H40" s="187" t="s">
        <v>304</v>
      </c>
      <c r="I40" s="191">
        <v>0.441336</v>
      </c>
      <c r="J40" s="191"/>
      <c r="K40" s="191"/>
      <c r="L40" s="191"/>
      <c r="M40" s="191">
        <v>0.441336</v>
      </c>
      <c r="N40" s="191"/>
      <c r="O40" s="180" t="s">
        <v>1797</v>
      </c>
      <c r="P40" s="463"/>
    </row>
    <row r="41" spans="1:16" ht="84.75" customHeight="1">
      <c r="A41" s="453">
        <v>15</v>
      </c>
      <c r="B41" s="187" t="s">
        <v>95</v>
      </c>
      <c r="C41" s="462">
        <v>0.4</v>
      </c>
      <c r="D41" s="462">
        <v>0</v>
      </c>
      <c r="E41" s="192"/>
      <c r="F41" s="192"/>
      <c r="G41" s="462">
        <v>0.4</v>
      </c>
      <c r="H41" s="187" t="s">
        <v>305</v>
      </c>
      <c r="I41" s="191">
        <v>0.166992</v>
      </c>
      <c r="J41" s="191"/>
      <c r="K41" s="191"/>
      <c r="L41" s="191"/>
      <c r="M41" s="191">
        <v>0.166992</v>
      </c>
      <c r="N41" s="191"/>
      <c r="O41" s="180" t="s">
        <v>1798</v>
      </c>
      <c r="P41" s="463"/>
    </row>
    <row r="42" spans="1:16" ht="68.25" customHeight="1">
      <c r="A42" s="453">
        <v>16</v>
      </c>
      <c r="B42" s="187" t="s">
        <v>95</v>
      </c>
      <c r="C42" s="462">
        <v>0.5</v>
      </c>
      <c r="D42" s="462">
        <v>0.5</v>
      </c>
      <c r="E42" s="192"/>
      <c r="F42" s="192"/>
      <c r="G42" s="462">
        <v>0</v>
      </c>
      <c r="H42" s="187" t="s">
        <v>306</v>
      </c>
      <c r="I42" s="191">
        <v>0.5963999999999999</v>
      </c>
      <c r="J42" s="191"/>
      <c r="K42" s="191"/>
      <c r="L42" s="191"/>
      <c r="M42" s="191">
        <v>0.5963999999999999</v>
      </c>
      <c r="N42" s="191"/>
      <c r="O42" s="187" t="s">
        <v>1799</v>
      </c>
      <c r="P42" s="463"/>
    </row>
    <row r="43" spans="1:16" ht="56.25" customHeight="1">
      <c r="A43" s="453">
        <v>17</v>
      </c>
      <c r="B43" s="187" t="s">
        <v>95</v>
      </c>
      <c r="C43" s="462">
        <v>0.2</v>
      </c>
      <c r="D43" s="462">
        <v>0</v>
      </c>
      <c r="E43" s="192"/>
      <c r="F43" s="192"/>
      <c r="G43" s="462">
        <v>0.2</v>
      </c>
      <c r="H43" s="467" t="s">
        <v>307</v>
      </c>
      <c r="I43" s="191">
        <v>0</v>
      </c>
      <c r="J43" s="191"/>
      <c r="K43" s="191"/>
      <c r="L43" s="191"/>
      <c r="M43" s="191">
        <v>0</v>
      </c>
      <c r="N43" s="191"/>
      <c r="O43" s="180" t="s">
        <v>1800</v>
      </c>
      <c r="P43" s="463"/>
    </row>
    <row r="44" spans="1:16" ht="81.75" customHeight="1">
      <c r="A44" s="453">
        <v>18</v>
      </c>
      <c r="B44" s="187" t="s">
        <v>95</v>
      </c>
      <c r="C44" s="462">
        <v>0.3</v>
      </c>
      <c r="D44" s="462">
        <v>0.3</v>
      </c>
      <c r="E44" s="192"/>
      <c r="F44" s="192"/>
      <c r="G44" s="462">
        <v>0</v>
      </c>
      <c r="H44" s="467" t="s">
        <v>308</v>
      </c>
      <c r="I44" s="191">
        <v>0.35784</v>
      </c>
      <c r="J44" s="191"/>
      <c r="K44" s="191"/>
      <c r="L44" s="191"/>
      <c r="M44" s="191">
        <v>0.35784</v>
      </c>
      <c r="N44" s="191"/>
      <c r="O44" s="187" t="s">
        <v>309</v>
      </c>
      <c r="P44" s="463"/>
    </row>
    <row r="45" spans="1:16" ht="76.5">
      <c r="A45" s="453">
        <v>19</v>
      </c>
      <c r="B45" s="187" t="s">
        <v>95</v>
      </c>
      <c r="C45" s="462">
        <v>0.03</v>
      </c>
      <c r="D45" s="462"/>
      <c r="E45" s="192"/>
      <c r="F45" s="192"/>
      <c r="G45" s="462">
        <v>0.03</v>
      </c>
      <c r="H45" s="467" t="s">
        <v>310</v>
      </c>
      <c r="I45" s="191">
        <v>0.035784</v>
      </c>
      <c r="J45" s="191"/>
      <c r="K45" s="191"/>
      <c r="L45" s="191"/>
      <c r="M45" s="191">
        <v>0.035784</v>
      </c>
      <c r="N45" s="191"/>
      <c r="O45" s="187" t="s">
        <v>1801</v>
      </c>
      <c r="P45" s="463"/>
    </row>
    <row r="46" spans="1:16" ht="86.25" customHeight="1">
      <c r="A46" s="453">
        <v>20</v>
      </c>
      <c r="B46" s="187" t="s">
        <v>95</v>
      </c>
      <c r="C46" s="462">
        <v>0.06</v>
      </c>
      <c r="D46" s="462">
        <v>0.04</v>
      </c>
      <c r="E46" s="192"/>
      <c r="F46" s="192"/>
      <c r="G46" s="462">
        <v>0.02</v>
      </c>
      <c r="H46" s="467" t="s">
        <v>311</v>
      </c>
      <c r="I46" s="191">
        <v>0.047712</v>
      </c>
      <c r="J46" s="191"/>
      <c r="K46" s="191"/>
      <c r="L46" s="191"/>
      <c r="M46" s="191">
        <v>0.047712</v>
      </c>
      <c r="N46" s="191"/>
      <c r="O46" s="187" t="s">
        <v>1802</v>
      </c>
      <c r="P46" s="463"/>
    </row>
    <row r="47" spans="1:16" ht="84.75" customHeight="1">
      <c r="A47" s="453">
        <v>21</v>
      </c>
      <c r="B47" s="187" t="s">
        <v>312</v>
      </c>
      <c r="C47" s="462">
        <v>0.1</v>
      </c>
      <c r="D47" s="462">
        <v>0.04</v>
      </c>
      <c r="E47" s="192"/>
      <c r="F47" s="192"/>
      <c r="G47" s="462">
        <v>0.06</v>
      </c>
      <c r="H47" s="467" t="s">
        <v>313</v>
      </c>
      <c r="I47" s="191">
        <v>0.047712</v>
      </c>
      <c r="J47" s="191"/>
      <c r="K47" s="191"/>
      <c r="L47" s="191"/>
      <c r="M47" s="191">
        <v>0.047712</v>
      </c>
      <c r="N47" s="191"/>
      <c r="O47" s="187" t="s">
        <v>314</v>
      </c>
      <c r="P47" s="463"/>
    </row>
    <row r="48" spans="1:16" ht="90.75" customHeight="1">
      <c r="A48" s="453">
        <v>22</v>
      </c>
      <c r="B48" s="187" t="s">
        <v>95</v>
      </c>
      <c r="C48" s="462">
        <v>0.06</v>
      </c>
      <c r="D48" s="462">
        <v>0.06</v>
      </c>
      <c r="E48" s="462"/>
      <c r="F48" s="462"/>
      <c r="G48" s="462">
        <v>0</v>
      </c>
      <c r="H48" s="187" t="s">
        <v>315</v>
      </c>
      <c r="I48" s="191">
        <v>0.071568</v>
      </c>
      <c r="J48" s="191"/>
      <c r="K48" s="191"/>
      <c r="L48" s="191"/>
      <c r="M48" s="191">
        <v>0.071568</v>
      </c>
      <c r="N48" s="191"/>
      <c r="O48" s="180" t="s">
        <v>1803</v>
      </c>
      <c r="P48" s="463"/>
    </row>
    <row r="49" spans="1:16" ht="76.5">
      <c r="A49" s="453">
        <v>23</v>
      </c>
      <c r="B49" s="187" t="s">
        <v>95</v>
      </c>
      <c r="C49" s="462">
        <v>0.1</v>
      </c>
      <c r="D49" s="462">
        <v>0</v>
      </c>
      <c r="E49" s="462"/>
      <c r="F49" s="462"/>
      <c r="G49" s="462">
        <v>0.1</v>
      </c>
      <c r="H49" s="187" t="s">
        <v>316</v>
      </c>
      <c r="I49" s="191">
        <v>0.11927999999999998</v>
      </c>
      <c r="J49" s="191"/>
      <c r="K49" s="191"/>
      <c r="L49" s="191"/>
      <c r="M49" s="191">
        <v>0.11927999999999998</v>
      </c>
      <c r="N49" s="191"/>
      <c r="O49" s="180" t="s">
        <v>1804</v>
      </c>
      <c r="P49" s="463"/>
    </row>
    <row r="50" spans="1:16" ht="87" customHeight="1">
      <c r="A50" s="453">
        <v>24</v>
      </c>
      <c r="B50" s="187" t="s">
        <v>95</v>
      </c>
      <c r="C50" s="462">
        <v>0.1</v>
      </c>
      <c r="D50" s="462">
        <v>0</v>
      </c>
      <c r="E50" s="462"/>
      <c r="F50" s="462"/>
      <c r="G50" s="462">
        <v>0.1</v>
      </c>
      <c r="H50" s="187" t="s">
        <v>317</v>
      </c>
      <c r="I50" s="191">
        <v>0.11927999999999998</v>
      </c>
      <c r="J50" s="191"/>
      <c r="K50" s="191"/>
      <c r="L50" s="191"/>
      <c r="M50" s="191">
        <v>0.11927999999999998</v>
      </c>
      <c r="N50" s="191"/>
      <c r="O50" s="180" t="s">
        <v>1805</v>
      </c>
      <c r="P50" s="463"/>
    </row>
    <row r="51" spans="1:16" ht="76.5">
      <c r="A51" s="453">
        <v>25</v>
      </c>
      <c r="B51" s="187" t="s">
        <v>95</v>
      </c>
      <c r="C51" s="462">
        <v>0.08</v>
      </c>
      <c r="D51" s="462">
        <v>0.08</v>
      </c>
      <c r="E51" s="462"/>
      <c r="F51" s="462"/>
      <c r="G51" s="462">
        <v>0</v>
      </c>
      <c r="H51" s="467" t="s">
        <v>318</v>
      </c>
      <c r="I51" s="191">
        <v>0.095424</v>
      </c>
      <c r="J51" s="191"/>
      <c r="K51" s="191"/>
      <c r="L51" s="191"/>
      <c r="M51" s="191">
        <v>0.095424</v>
      </c>
      <c r="N51" s="191"/>
      <c r="O51" s="180" t="s">
        <v>1806</v>
      </c>
      <c r="P51" s="463"/>
    </row>
    <row r="52" spans="1:16" ht="99" customHeight="1">
      <c r="A52" s="453">
        <v>26</v>
      </c>
      <c r="B52" s="187" t="s">
        <v>319</v>
      </c>
      <c r="C52" s="462">
        <v>1</v>
      </c>
      <c r="D52" s="462">
        <v>0.4</v>
      </c>
      <c r="E52" s="192"/>
      <c r="F52" s="192"/>
      <c r="G52" s="462">
        <v>0.6</v>
      </c>
      <c r="H52" s="187" t="s">
        <v>320</v>
      </c>
      <c r="I52" s="191">
        <v>1.1927999999999999</v>
      </c>
      <c r="J52" s="191"/>
      <c r="K52" s="191"/>
      <c r="L52" s="191"/>
      <c r="M52" s="191">
        <v>1.1927999999999999</v>
      </c>
      <c r="N52" s="191"/>
      <c r="O52" s="180" t="s">
        <v>1807</v>
      </c>
      <c r="P52" s="463"/>
    </row>
    <row r="53" spans="1:16" ht="84" customHeight="1">
      <c r="A53" s="453">
        <v>27</v>
      </c>
      <c r="B53" s="461" t="s">
        <v>321</v>
      </c>
      <c r="C53" s="462">
        <v>0.9</v>
      </c>
      <c r="D53" s="462">
        <v>0.8</v>
      </c>
      <c r="E53" s="192"/>
      <c r="F53" s="192"/>
      <c r="G53" s="462">
        <v>0.1</v>
      </c>
      <c r="H53" s="187" t="s">
        <v>322</v>
      </c>
      <c r="I53" s="191">
        <v>0.9542399999999999</v>
      </c>
      <c r="J53" s="191"/>
      <c r="K53" s="191"/>
      <c r="L53" s="191"/>
      <c r="M53" s="191">
        <v>0.9542399999999999</v>
      </c>
      <c r="N53" s="191"/>
      <c r="O53" s="180" t="s">
        <v>1808</v>
      </c>
      <c r="P53" s="463"/>
    </row>
    <row r="54" spans="1:16" ht="84.75" customHeight="1">
      <c r="A54" s="453">
        <v>28</v>
      </c>
      <c r="B54" s="187" t="s">
        <v>95</v>
      </c>
      <c r="C54" s="462">
        <v>0.9</v>
      </c>
      <c r="D54" s="462">
        <v>0.9</v>
      </c>
      <c r="E54" s="192"/>
      <c r="F54" s="192"/>
      <c r="G54" s="462">
        <v>0</v>
      </c>
      <c r="H54" s="187" t="s">
        <v>323</v>
      </c>
      <c r="I54" s="191">
        <v>1.07352</v>
      </c>
      <c r="J54" s="191"/>
      <c r="K54" s="191"/>
      <c r="L54" s="191"/>
      <c r="M54" s="191">
        <v>1.07352</v>
      </c>
      <c r="N54" s="191"/>
      <c r="O54" s="187" t="s">
        <v>1809</v>
      </c>
      <c r="P54" s="463"/>
    </row>
    <row r="55" spans="1:16" ht="63.75">
      <c r="A55" s="453">
        <v>29</v>
      </c>
      <c r="B55" s="187" t="s">
        <v>95</v>
      </c>
      <c r="C55" s="462">
        <v>0.23</v>
      </c>
      <c r="D55" s="462">
        <v>0.23</v>
      </c>
      <c r="E55" s="462"/>
      <c r="F55" s="462"/>
      <c r="G55" s="462">
        <v>0</v>
      </c>
      <c r="H55" s="467" t="s">
        <v>324</v>
      </c>
      <c r="I55" s="191">
        <v>0.274344</v>
      </c>
      <c r="J55" s="191"/>
      <c r="K55" s="191"/>
      <c r="L55" s="191"/>
      <c r="M55" s="191">
        <v>0.274344</v>
      </c>
      <c r="N55" s="191"/>
      <c r="O55" s="187" t="s">
        <v>1810</v>
      </c>
      <c r="P55" s="463"/>
    </row>
    <row r="56" spans="1:16" s="468" customFormat="1" ht="51">
      <c r="A56" s="453">
        <v>30</v>
      </c>
      <c r="B56" s="187" t="s">
        <v>95</v>
      </c>
      <c r="C56" s="462">
        <v>0.09</v>
      </c>
      <c r="D56" s="462">
        <v>0.09</v>
      </c>
      <c r="E56" s="462"/>
      <c r="F56" s="462"/>
      <c r="G56" s="462">
        <v>0</v>
      </c>
      <c r="H56" s="467" t="s">
        <v>325</v>
      </c>
      <c r="I56" s="191">
        <v>0.107352</v>
      </c>
      <c r="J56" s="191"/>
      <c r="K56" s="191"/>
      <c r="L56" s="191"/>
      <c r="M56" s="191">
        <v>0.107352</v>
      </c>
      <c r="N56" s="191"/>
      <c r="O56" s="187" t="s">
        <v>1811</v>
      </c>
      <c r="P56" s="463"/>
    </row>
    <row r="57" spans="1:16" s="469" customFormat="1" ht="71.25" customHeight="1">
      <c r="A57" s="453">
        <v>31</v>
      </c>
      <c r="B57" s="187" t="s">
        <v>298</v>
      </c>
      <c r="C57" s="462">
        <v>0.13</v>
      </c>
      <c r="D57" s="462">
        <v>0.13</v>
      </c>
      <c r="E57" s="192"/>
      <c r="F57" s="192"/>
      <c r="G57" s="462">
        <v>0</v>
      </c>
      <c r="H57" s="187" t="s">
        <v>326</v>
      </c>
      <c r="I57" s="191">
        <v>0.155064</v>
      </c>
      <c r="J57" s="191"/>
      <c r="K57" s="191"/>
      <c r="L57" s="191"/>
      <c r="M57" s="191">
        <v>0.155064</v>
      </c>
      <c r="N57" s="191"/>
      <c r="O57" s="187" t="s">
        <v>1812</v>
      </c>
      <c r="P57" s="453"/>
    </row>
    <row r="58" spans="1:16" s="469" customFormat="1" ht="81.75" customHeight="1">
      <c r="A58" s="453">
        <v>32</v>
      </c>
      <c r="B58" s="187" t="s">
        <v>298</v>
      </c>
      <c r="C58" s="462">
        <v>0.32</v>
      </c>
      <c r="D58" s="462">
        <v>0.32</v>
      </c>
      <c r="E58" s="192"/>
      <c r="F58" s="192"/>
      <c r="G58" s="462">
        <v>0</v>
      </c>
      <c r="H58" s="187" t="s">
        <v>327</v>
      </c>
      <c r="I58" s="191">
        <v>0.381696</v>
      </c>
      <c r="J58" s="191"/>
      <c r="K58" s="191"/>
      <c r="L58" s="191"/>
      <c r="M58" s="191">
        <v>0.381696</v>
      </c>
      <c r="N58" s="191"/>
      <c r="O58" s="187" t="s">
        <v>328</v>
      </c>
      <c r="P58" s="463"/>
    </row>
    <row r="59" spans="1:16" ht="58.5" customHeight="1">
      <c r="A59" s="453">
        <v>33</v>
      </c>
      <c r="B59" s="187" t="s">
        <v>298</v>
      </c>
      <c r="C59" s="462">
        <v>0.35</v>
      </c>
      <c r="D59" s="462">
        <v>0.35</v>
      </c>
      <c r="E59" s="192"/>
      <c r="F59" s="192"/>
      <c r="G59" s="462">
        <v>0</v>
      </c>
      <c r="H59" s="187" t="s">
        <v>329</v>
      </c>
      <c r="I59" s="191">
        <v>0.41747999999999996</v>
      </c>
      <c r="J59" s="191"/>
      <c r="K59" s="191"/>
      <c r="L59" s="191"/>
      <c r="M59" s="191">
        <v>0.41747999999999996</v>
      </c>
      <c r="N59" s="191"/>
      <c r="O59" s="187" t="s">
        <v>1813</v>
      </c>
      <c r="P59" s="463"/>
    </row>
    <row r="60" spans="1:16" ht="88.5" customHeight="1">
      <c r="A60" s="453">
        <v>34</v>
      </c>
      <c r="B60" s="467" t="s">
        <v>298</v>
      </c>
      <c r="C60" s="462">
        <v>0.45</v>
      </c>
      <c r="D60" s="462">
        <v>0.45</v>
      </c>
      <c r="E60" s="462"/>
      <c r="F60" s="462"/>
      <c r="G60" s="462">
        <v>0</v>
      </c>
      <c r="H60" s="187" t="s">
        <v>330</v>
      </c>
      <c r="I60" s="191">
        <v>0.53676</v>
      </c>
      <c r="J60" s="191"/>
      <c r="K60" s="191"/>
      <c r="L60" s="191"/>
      <c r="M60" s="191">
        <v>0.53676</v>
      </c>
      <c r="N60" s="191"/>
      <c r="O60" s="187" t="s">
        <v>1814</v>
      </c>
      <c r="P60" s="463"/>
    </row>
    <row r="61" spans="1:16" ht="111.75" customHeight="1">
      <c r="A61" s="453">
        <v>35</v>
      </c>
      <c r="B61" s="187" t="s">
        <v>331</v>
      </c>
      <c r="C61" s="462">
        <v>2.5</v>
      </c>
      <c r="D61" s="462">
        <v>0</v>
      </c>
      <c r="E61" s="462"/>
      <c r="F61" s="462"/>
      <c r="G61" s="462">
        <v>2.5</v>
      </c>
      <c r="H61" s="187" t="s">
        <v>332</v>
      </c>
      <c r="I61" s="191">
        <v>0.9780959999999999</v>
      </c>
      <c r="J61" s="191"/>
      <c r="K61" s="191"/>
      <c r="L61" s="191">
        <v>0.9780959999999999</v>
      </c>
      <c r="M61" s="191"/>
      <c r="N61" s="191"/>
      <c r="O61" s="180" t="s">
        <v>1815</v>
      </c>
      <c r="P61" s="453"/>
    </row>
    <row r="62" spans="1:16" ht="71.25" customHeight="1">
      <c r="A62" s="453">
        <v>36</v>
      </c>
      <c r="B62" s="461" t="s">
        <v>95</v>
      </c>
      <c r="C62" s="462">
        <v>0.32</v>
      </c>
      <c r="D62" s="462">
        <v>0</v>
      </c>
      <c r="E62" s="462"/>
      <c r="F62" s="462"/>
      <c r="G62" s="462">
        <v>0.32</v>
      </c>
      <c r="H62" s="187" t="s">
        <v>333</v>
      </c>
      <c r="I62" s="191">
        <v>0.23855999999999997</v>
      </c>
      <c r="J62" s="191"/>
      <c r="K62" s="191"/>
      <c r="L62" s="191"/>
      <c r="M62" s="191">
        <v>0.23855999999999997</v>
      </c>
      <c r="N62" s="191"/>
      <c r="O62" s="180" t="s">
        <v>1816</v>
      </c>
      <c r="P62" s="463"/>
    </row>
    <row r="63" spans="1:16" ht="63.75">
      <c r="A63" s="453">
        <v>37</v>
      </c>
      <c r="B63" s="461" t="s">
        <v>95</v>
      </c>
      <c r="C63" s="462">
        <v>0.5</v>
      </c>
      <c r="D63" s="462">
        <v>0.5</v>
      </c>
      <c r="E63" s="462"/>
      <c r="F63" s="462"/>
      <c r="G63" s="462">
        <v>0</v>
      </c>
      <c r="H63" s="470" t="s">
        <v>334</v>
      </c>
      <c r="I63" s="191">
        <v>0.5963999999999999</v>
      </c>
      <c r="J63" s="191"/>
      <c r="K63" s="191"/>
      <c r="L63" s="191"/>
      <c r="M63" s="191">
        <v>0.5963999999999999</v>
      </c>
      <c r="N63" s="191"/>
      <c r="O63" s="180" t="s">
        <v>1817</v>
      </c>
      <c r="P63" s="463"/>
    </row>
    <row r="64" spans="1:16" ht="63.75">
      <c r="A64" s="453">
        <v>38</v>
      </c>
      <c r="B64" s="461" t="s">
        <v>95</v>
      </c>
      <c r="C64" s="462">
        <v>0.15</v>
      </c>
      <c r="D64" s="462">
        <v>0.15</v>
      </c>
      <c r="E64" s="192"/>
      <c r="F64" s="192"/>
      <c r="G64" s="462">
        <v>0</v>
      </c>
      <c r="H64" s="187" t="s">
        <v>335</v>
      </c>
      <c r="I64" s="191">
        <v>0.17892</v>
      </c>
      <c r="J64" s="191"/>
      <c r="K64" s="191"/>
      <c r="L64" s="191"/>
      <c r="M64" s="191">
        <v>0.17892</v>
      </c>
      <c r="N64" s="191"/>
      <c r="O64" s="180" t="s">
        <v>1818</v>
      </c>
      <c r="P64" s="463"/>
    </row>
    <row r="65" spans="1:16" ht="87" customHeight="1">
      <c r="A65" s="453">
        <v>39</v>
      </c>
      <c r="B65" s="461" t="s">
        <v>95</v>
      </c>
      <c r="C65" s="462">
        <v>0.39</v>
      </c>
      <c r="D65" s="462">
        <v>0.39</v>
      </c>
      <c r="E65" s="192"/>
      <c r="F65" s="192"/>
      <c r="G65" s="462">
        <v>0</v>
      </c>
      <c r="H65" s="187" t="s">
        <v>336</v>
      </c>
      <c r="I65" s="191">
        <v>0.465192</v>
      </c>
      <c r="J65" s="191"/>
      <c r="K65" s="191"/>
      <c r="L65" s="191"/>
      <c r="M65" s="191">
        <v>0.465192</v>
      </c>
      <c r="N65" s="191"/>
      <c r="O65" s="180" t="s">
        <v>1819</v>
      </c>
      <c r="P65" s="463"/>
    </row>
    <row r="66" spans="1:16" ht="86.25" customHeight="1">
      <c r="A66" s="453">
        <v>40</v>
      </c>
      <c r="B66" s="461" t="s">
        <v>95</v>
      </c>
      <c r="C66" s="462">
        <v>0.54</v>
      </c>
      <c r="D66" s="462">
        <v>0.39</v>
      </c>
      <c r="E66" s="192"/>
      <c r="F66" s="192"/>
      <c r="G66" s="462">
        <v>0.15</v>
      </c>
      <c r="H66" s="82" t="s">
        <v>337</v>
      </c>
      <c r="I66" s="191">
        <v>0.465192</v>
      </c>
      <c r="J66" s="191"/>
      <c r="K66" s="191"/>
      <c r="L66" s="191"/>
      <c r="M66" s="191">
        <v>0.465192</v>
      </c>
      <c r="N66" s="191"/>
      <c r="O66" s="180" t="s">
        <v>1820</v>
      </c>
      <c r="P66" s="463"/>
    </row>
    <row r="67" spans="1:16" ht="63.75">
      <c r="A67" s="453">
        <v>41</v>
      </c>
      <c r="B67" s="461" t="s">
        <v>95</v>
      </c>
      <c r="C67" s="462">
        <v>0.5</v>
      </c>
      <c r="D67" s="462">
        <v>0</v>
      </c>
      <c r="E67" s="192"/>
      <c r="F67" s="192"/>
      <c r="G67" s="462">
        <v>0.5</v>
      </c>
      <c r="H67" s="467" t="s">
        <v>338</v>
      </c>
      <c r="I67" s="191">
        <v>0.5963999999999999</v>
      </c>
      <c r="J67" s="191"/>
      <c r="K67" s="191"/>
      <c r="L67" s="191"/>
      <c r="M67" s="191">
        <v>0.5963999999999999</v>
      </c>
      <c r="N67" s="191"/>
      <c r="O67" s="180" t="s">
        <v>1821</v>
      </c>
      <c r="P67" s="463"/>
    </row>
    <row r="68" spans="1:16" ht="72" customHeight="1">
      <c r="A68" s="453">
        <v>42</v>
      </c>
      <c r="B68" s="187" t="s">
        <v>303</v>
      </c>
      <c r="C68" s="462">
        <v>0.73</v>
      </c>
      <c r="D68" s="462">
        <v>0</v>
      </c>
      <c r="E68" s="192"/>
      <c r="F68" s="192"/>
      <c r="G68" s="462">
        <v>0.73</v>
      </c>
      <c r="H68" s="187" t="s">
        <v>339</v>
      </c>
      <c r="I68" s="191">
        <v>0.0165</v>
      </c>
      <c r="J68" s="191"/>
      <c r="K68" s="191"/>
      <c r="L68" s="191"/>
      <c r="M68" s="191">
        <v>0.0165</v>
      </c>
      <c r="N68" s="191"/>
      <c r="O68" s="180" t="s">
        <v>1822</v>
      </c>
      <c r="P68" s="463"/>
    </row>
    <row r="69" spans="1:16" ht="70.5" customHeight="1">
      <c r="A69" s="453">
        <v>43</v>
      </c>
      <c r="B69" s="461" t="s">
        <v>95</v>
      </c>
      <c r="C69" s="462">
        <v>0.2</v>
      </c>
      <c r="D69" s="462">
        <v>0</v>
      </c>
      <c r="E69" s="192"/>
      <c r="F69" s="192"/>
      <c r="G69" s="462">
        <v>0.2</v>
      </c>
      <c r="H69" s="187" t="s">
        <v>340</v>
      </c>
      <c r="I69" s="191">
        <v>0.01</v>
      </c>
      <c r="J69" s="191"/>
      <c r="K69" s="191"/>
      <c r="L69" s="191"/>
      <c r="M69" s="191">
        <v>0.01</v>
      </c>
      <c r="N69" s="191"/>
      <c r="O69" s="187" t="s">
        <v>1823</v>
      </c>
      <c r="P69" s="463"/>
    </row>
    <row r="70" spans="1:16" ht="117.75" customHeight="1">
      <c r="A70" s="453">
        <v>44</v>
      </c>
      <c r="B70" s="187" t="s">
        <v>298</v>
      </c>
      <c r="C70" s="462">
        <v>1.3</v>
      </c>
      <c r="D70" s="462">
        <v>1.3</v>
      </c>
      <c r="E70" s="192"/>
      <c r="F70" s="192"/>
      <c r="G70" s="462">
        <v>0</v>
      </c>
      <c r="H70" s="187" t="s">
        <v>341</v>
      </c>
      <c r="I70" s="191">
        <v>1.55064</v>
      </c>
      <c r="J70" s="191"/>
      <c r="K70" s="191"/>
      <c r="L70" s="191"/>
      <c r="M70" s="191">
        <v>1.55064</v>
      </c>
      <c r="N70" s="191"/>
      <c r="O70" s="187" t="s">
        <v>1824</v>
      </c>
      <c r="P70" s="463"/>
    </row>
    <row r="71" spans="1:16" ht="89.25" customHeight="1">
      <c r="A71" s="453">
        <v>45</v>
      </c>
      <c r="B71" s="187" t="s">
        <v>95</v>
      </c>
      <c r="C71" s="462">
        <v>0.7</v>
      </c>
      <c r="D71" s="462">
        <v>0.4</v>
      </c>
      <c r="E71" s="192"/>
      <c r="F71" s="192"/>
      <c r="G71" s="462">
        <v>0.3</v>
      </c>
      <c r="H71" s="187" t="s">
        <v>342</v>
      </c>
      <c r="I71" s="191">
        <v>0.5473199999999999</v>
      </c>
      <c r="J71" s="191"/>
      <c r="K71" s="191"/>
      <c r="L71" s="191"/>
      <c r="M71" s="191">
        <v>0.5473199999999999</v>
      </c>
      <c r="N71" s="191"/>
      <c r="O71" s="187" t="s">
        <v>1825</v>
      </c>
      <c r="P71" s="463"/>
    </row>
    <row r="72" spans="1:16" ht="89.25">
      <c r="A72" s="453">
        <v>46</v>
      </c>
      <c r="B72" s="187" t="s">
        <v>95</v>
      </c>
      <c r="C72" s="462">
        <v>0.6799999999999999</v>
      </c>
      <c r="D72" s="462">
        <v>0.25</v>
      </c>
      <c r="E72" s="192"/>
      <c r="F72" s="192"/>
      <c r="G72" s="462">
        <v>0.43</v>
      </c>
      <c r="H72" s="187" t="s">
        <v>343</v>
      </c>
      <c r="I72" s="191">
        <v>0.40821</v>
      </c>
      <c r="J72" s="191"/>
      <c r="K72" s="191"/>
      <c r="L72" s="191"/>
      <c r="M72" s="191">
        <v>0.40821</v>
      </c>
      <c r="N72" s="191"/>
      <c r="O72" s="187" t="s">
        <v>1826</v>
      </c>
      <c r="P72" s="463"/>
    </row>
    <row r="73" spans="1:16" ht="137.25" customHeight="1">
      <c r="A73" s="453">
        <v>47</v>
      </c>
      <c r="B73" s="187" t="s">
        <v>344</v>
      </c>
      <c r="C73" s="462">
        <f>SUM(D73:G73)</f>
        <v>6.25</v>
      </c>
      <c r="D73" s="462">
        <v>6.25</v>
      </c>
      <c r="E73" s="192"/>
      <c r="F73" s="192"/>
      <c r="G73" s="462"/>
      <c r="H73" s="187" t="s">
        <v>345</v>
      </c>
      <c r="I73" s="191">
        <f>SUM(J73:N73)</f>
        <v>8.7712</v>
      </c>
      <c r="J73" s="191"/>
      <c r="K73" s="191"/>
      <c r="L73" s="191"/>
      <c r="M73" s="191"/>
      <c r="N73" s="191">
        <v>8.7712</v>
      </c>
      <c r="O73" s="187" t="s">
        <v>346</v>
      </c>
      <c r="P73" s="463"/>
    </row>
    <row r="74" spans="1:16" ht="89.25" customHeight="1">
      <c r="A74" s="453">
        <v>48</v>
      </c>
      <c r="B74" s="187" t="s">
        <v>298</v>
      </c>
      <c r="C74" s="462">
        <v>0.56</v>
      </c>
      <c r="D74" s="462">
        <v>0.2</v>
      </c>
      <c r="E74" s="192"/>
      <c r="F74" s="192"/>
      <c r="G74" s="462">
        <v>0.36</v>
      </c>
      <c r="H74" s="187" t="s">
        <v>347</v>
      </c>
      <c r="I74" s="191">
        <v>0.667968</v>
      </c>
      <c r="J74" s="191"/>
      <c r="K74" s="191"/>
      <c r="L74" s="191"/>
      <c r="M74" s="191">
        <v>0.667968</v>
      </c>
      <c r="N74" s="191"/>
      <c r="O74" s="187" t="s">
        <v>1827</v>
      </c>
      <c r="P74" s="463"/>
    </row>
    <row r="75" spans="1:16" ht="63.75">
      <c r="A75" s="453">
        <v>49</v>
      </c>
      <c r="B75" s="467" t="s">
        <v>349</v>
      </c>
      <c r="C75" s="462">
        <v>0.32</v>
      </c>
      <c r="D75" s="462">
        <v>0.32</v>
      </c>
      <c r="E75" s="192"/>
      <c r="F75" s="192"/>
      <c r="G75" s="462">
        <v>0</v>
      </c>
      <c r="H75" s="471" t="s">
        <v>350</v>
      </c>
      <c r="I75" s="191">
        <v>0.381696</v>
      </c>
      <c r="J75" s="191"/>
      <c r="K75" s="191"/>
      <c r="L75" s="191"/>
      <c r="M75" s="191">
        <v>0.381696</v>
      </c>
      <c r="N75" s="191"/>
      <c r="O75" s="187" t="s">
        <v>1828</v>
      </c>
      <c r="P75" s="463"/>
    </row>
    <row r="76" spans="1:16" ht="89.25" customHeight="1">
      <c r="A76" s="453">
        <v>50</v>
      </c>
      <c r="B76" s="467" t="s">
        <v>298</v>
      </c>
      <c r="C76" s="462">
        <v>0.54</v>
      </c>
      <c r="D76" s="462">
        <v>0.54</v>
      </c>
      <c r="E76" s="192"/>
      <c r="F76" s="192"/>
      <c r="G76" s="462">
        <v>0</v>
      </c>
      <c r="H76" s="471" t="s">
        <v>351</v>
      </c>
      <c r="I76" s="191">
        <v>0.644112</v>
      </c>
      <c r="J76" s="191"/>
      <c r="K76" s="191"/>
      <c r="L76" s="191"/>
      <c r="M76" s="191">
        <v>0.644112</v>
      </c>
      <c r="N76" s="191"/>
      <c r="O76" s="180" t="s">
        <v>1829</v>
      </c>
      <c r="P76" s="463"/>
    </row>
    <row r="77" spans="1:16" ht="75.75" customHeight="1">
      <c r="A77" s="453">
        <v>51</v>
      </c>
      <c r="B77" s="467" t="s">
        <v>298</v>
      </c>
      <c r="C77" s="462">
        <v>0.18</v>
      </c>
      <c r="D77" s="462">
        <v>0.18</v>
      </c>
      <c r="E77" s="192"/>
      <c r="F77" s="192"/>
      <c r="G77" s="462">
        <v>0</v>
      </c>
      <c r="H77" s="471" t="s">
        <v>352</v>
      </c>
      <c r="I77" s="191">
        <v>0.214704</v>
      </c>
      <c r="J77" s="191"/>
      <c r="K77" s="191"/>
      <c r="L77" s="191"/>
      <c r="M77" s="191">
        <v>0.214704</v>
      </c>
      <c r="N77" s="191"/>
      <c r="O77" s="187" t="s">
        <v>1830</v>
      </c>
      <c r="P77" s="463"/>
    </row>
    <row r="78" spans="1:16" ht="101.25" customHeight="1">
      <c r="A78" s="453">
        <v>52</v>
      </c>
      <c r="B78" s="187" t="s">
        <v>298</v>
      </c>
      <c r="C78" s="462">
        <v>1.4</v>
      </c>
      <c r="D78" s="462">
        <v>1.4</v>
      </c>
      <c r="E78" s="192"/>
      <c r="F78" s="192"/>
      <c r="G78" s="462">
        <v>0</v>
      </c>
      <c r="H78" s="187" t="s">
        <v>353</v>
      </c>
      <c r="I78" s="191">
        <v>1.6699199999999998</v>
      </c>
      <c r="J78" s="191"/>
      <c r="K78" s="191"/>
      <c r="L78" s="191"/>
      <c r="M78" s="191">
        <v>1.6699199999999998</v>
      </c>
      <c r="N78" s="191"/>
      <c r="O78" s="180" t="s">
        <v>1831</v>
      </c>
      <c r="P78" s="463"/>
    </row>
    <row r="79" spans="1:16" ht="61.5" customHeight="1">
      <c r="A79" s="453">
        <v>53</v>
      </c>
      <c r="B79" s="187" t="s">
        <v>303</v>
      </c>
      <c r="C79" s="462">
        <v>0.78</v>
      </c>
      <c r="D79" s="462">
        <v>0</v>
      </c>
      <c r="E79" s="192"/>
      <c r="F79" s="192"/>
      <c r="G79" s="462">
        <v>0.78</v>
      </c>
      <c r="H79" s="187" t="s">
        <v>354</v>
      </c>
      <c r="I79" s="191">
        <v>0.326328</v>
      </c>
      <c r="J79" s="191"/>
      <c r="K79" s="191"/>
      <c r="L79" s="191"/>
      <c r="M79" s="191">
        <v>0.326328</v>
      </c>
      <c r="N79" s="191"/>
      <c r="O79" s="180" t="s">
        <v>1832</v>
      </c>
      <c r="P79" s="463"/>
    </row>
    <row r="80" spans="1:16" ht="101.25" customHeight="1">
      <c r="A80" s="453">
        <v>54</v>
      </c>
      <c r="B80" s="187" t="s">
        <v>95</v>
      </c>
      <c r="C80" s="462">
        <v>0.2</v>
      </c>
      <c r="D80" s="462">
        <v>0</v>
      </c>
      <c r="E80" s="192"/>
      <c r="F80" s="192"/>
      <c r="G80" s="462">
        <v>0.2</v>
      </c>
      <c r="H80" s="467" t="s">
        <v>355</v>
      </c>
      <c r="I80" s="191">
        <v>0.07035</v>
      </c>
      <c r="J80" s="191"/>
      <c r="K80" s="191"/>
      <c r="L80" s="191"/>
      <c r="M80" s="191">
        <v>0.07035</v>
      </c>
      <c r="N80" s="191"/>
      <c r="O80" s="187" t="s">
        <v>1833</v>
      </c>
      <c r="P80" s="463"/>
    </row>
    <row r="81" spans="1:16" ht="89.25">
      <c r="A81" s="453">
        <v>55</v>
      </c>
      <c r="B81" s="187" t="s">
        <v>95</v>
      </c>
      <c r="C81" s="462">
        <v>0.5</v>
      </c>
      <c r="D81" s="462">
        <v>0.4</v>
      </c>
      <c r="E81" s="192"/>
      <c r="F81" s="192"/>
      <c r="G81" s="462">
        <v>0.1</v>
      </c>
      <c r="H81" s="187" t="s">
        <v>356</v>
      </c>
      <c r="I81" s="191">
        <v>0.47711999999999993</v>
      </c>
      <c r="J81" s="191"/>
      <c r="K81" s="191"/>
      <c r="L81" s="191"/>
      <c r="M81" s="191">
        <v>0.47711999999999993</v>
      </c>
      <c r="N81" s="191"/>
      <c r="O81" s="187" t="s">
        <v>1833</v>
      </c>
      <c r="P81" s="463"/>
    </row>
    <row r="82" spans="1:16" ht="12.75">
      <c r="A82" s="46" t="s">
        <v>357</v>
      </c>
      <c r="B82" s="175" t="s">
        <v>358</v>
      </c>
      <c r="C82" s="464">
        <f>C83</f>
        <v>3</v>
      </c>
      <c r="D82" s="464">
        <f aca="true" t="shared" si="7" ref="D82:N82">D83</f>
        <v>3</v>
      </c>
      <c r="E82" s="464">
        <f t="shared" si="7"/>
        <v>0</v>
      </c>
      <c r="F82" s="464">
        <f t="shared" si="7"/>
        <v>0</v>
      </c>
      <c r="G82" s="464">
        <f t="shared" si="7"/>
        <v>0</v>
      </c>
      <c r="H82" s="465"/>
      <c r="I82" s="464">
        <f t="shared" si="7"/>
        <v>3.5783999999999994</v>
      </c>
      <c r="J82" s="464">
        <f t="shared" si="7"/>
        <v>0</v>
      </c>
      <c r="K82" s="464">
        <f t="shared" si="7"/>
        <v>0</v>
      </c>
      <c r="L82" s="464">
        <f t="shared" si="7"/>
        <v>0</v>
      </c>
      <c r="M82" s="464">
        <f t="shared" si="7"/>
        <v>3.5783999999999994</v>
      </c>
      <c r="N82" s="464">
        <f t="shared" si="7"/>
        <v>0</v>
      </c>
      <c r="O82" s="458"/>
      <c r="P82" s="456"/>
    </row>
    <row r="83" spans="1:16" ht="114" customHeight="1">
      <c r="A83" s="453">
        <v>1</v>
      </c>
      <c r="B83" s="187" t="s">
        <v>358</v>
      </c>
      <c r="C83" s="462">
        <v>3</v>
      </c>
      <c r="D83" s="462">
        <v>3</v>
      </c>
      <c r="E83" s="192"/>
      <c r="F83" s="192"/>
      <c r="G83" s="462">
        <v>0</v>
      </c>
      <c r="H83" s="187" t="s">
        <v>359</v>
      </c>
      <c r="I83" s="191">
        <v>3.5783999999999994</v>
      </c>
      <c r="J83" s="191"/>
      <c r="K83" s="191"/>
      <c r="L83" s="191"/>
      <c r="M83" s="191">
        <v>3.5783999999999994</v>
      </c>
      <c r="N83" s="191"/>
      <c r="O83" s="180" t="s">
        <v>1834</v>
      </c>
      <c r="P83" s="463"/>
    </row>
    <row r="84" spans="1:16" ht="12.75">
      <c r="A84" s="46" t="s">
        <v>360</v>
      </c>
      <c r="B84" s="457" t="s">
        <v>247</v>
      </c>
      <c r="C84" s="464">
        <f>SUM(C85:C85)</f>
        <v>0.19</v>
      </c>
      <c r="D84" s="464">
        <f>SUM(D85:D85)</f>
        <v>0</v>
      </c>
      <c r="E84" s="464">
        <f>SUM(E85:E85)</f>
        <v>0</v>
      </c>
      <c r="F84" s="464">
        <f>SUM(F85:F85)</f>
        <v>0</v>
      </c>
      <c r="G84" s="464">
        <f>SUM(G85:G85)</f>
        <v>0.19</v>
      </c>
      <c r="H84" s="465"/>
      <c r="I84" s="464">
        <f aca="true" t="shared" si="8" ref="I84:N84">SUM(I85:I85)</f>
        <v>0.38</v>
      </c>
      <c r="J84" s="464">
        <f t="shared" si="8"/>
        <v>0</v>
      </c>
      <c r="K84" s="464">
        <f t="shared" si="8"/>
        <v>0</v>
      </c>
      <c r="L84" s="464">
        <f t="shared" si="8"/>
        <v>0</v>
      </c>
      <c r="M84" s="464">
        <f t="shared" si="8"/>
        <v>0</v>
      </c>
      <c r="N84" s="464">
        <f t="shared" si="8"/>
        <v>0.38</v>
      </c>
      <c r="O84" s="458"/>
      <c r="P84" s="456"/>
    </row>
    <row r="85" spans="1:16" ht="125.25" customHeight="1">
      <c r="A85" s="453">
        <v>1</v>
      </c>
      <c r="B85" s="461" t="s">
        <v>361</v>
      </c>
      <c r="C85" s="462">
        <v>0.19</v>
      </c>
      <c r="D85" s="462">
        <v>0</v>
      </c>
      <c r="E85" s="462"/>
      <c r="F85" s="462"/>
      <c r="G85" s="462">
        <v>0.19</v>
      </c>
      <c r="H85" s="187" t="s">
        <v>286</v>
      </c>
      <c r="I85" s="191">
        <v>0.38</v>
      </c>
      <c r="J85" s="191"/>
      <c r="K85" s="191"/>
      <c r="L85" s="191"/>
      <c r="M85" s="191"/>
      <c r="N85" s="191">
        <v>0.38</v>
      </c>
      <c r="O85" s="187" t="s">
        <v>1835</v>
      </c>
      <c r="P85" s="463"/>
    </row>
    <row r="86" spans="1:16" ht="12.75">
      <c r="A86" s="46">
        <f>A85+A83+A81+A25+A20+A17+A14</f>
        <v>64</v>
      </c>
      <c r="B86" s="175" t="s">
        <v>1839</v>
      </c>
      <c r="C86" s="464">
        <f>C15+C12</f>
        <v>51.44999999999999</v>
      </c>
      <c r="D86" s="464">
        <f aca="true" t="shared" si="9" ref="D86:N86">D15+D12</f>
        <v>37.73</v>
      </c>
      <c r="E86" s="464">
        <f t="shared" si="9"/>
        <v>0</v>
      </c>
      <c r="F86" s="464">
        <f t="shared" si="9"/>
        <v>0</v>
      </c>
      <c r="G86" s="464">
        <f t="shared" si="9"/>
        <v>13.72</v>
      </c>
      <c r="H86" s="464"/>
      <c r="I86" s="464">
        <f t="shared" si="9"/>
        <v>54.21590499999999</v>
      </c>
      <c r="J86" s="464">
        <f t="shared" si="9"/>
        <v>0</v>
      </c>
      <c r="K86" s="464">
        <f t="shared" si="9"/>
        <v>8.17551</v>
      </c>
      <c r="L86" s="464">
        <f t="shared" si="9"/>
        <v>3.7229759999999996</v>
      </c>
      <c r="M86" s="464">
        <f t="shared" si="9"/>
        <v>32.068843</v>
      </c>
      <c r="N86" s="464">
        <f t="shared" si="9"/>
        <v>10.248576000000002</v>
      </c>
      <c r="O86" s="456"/>
      <c r="P86" s="456"/>
    </row>
    <row r="87" spans="1:16" ht="31.5" customHeight="1">
      <c r="A87" s="541" t="s">
        <v>826</v>
      </c>
      <c r="B87" s="542"/>
      <c r="C87" s="542"/>
      <c r="D87" s="542"/>
      <c r="E87" s="542"/>
      <c r="F87" s="542"/>
      <c r="G87" s="542"/>
      <c r="H87" s="542"/>
      <c r="I87" s="542"/>
      <c r="J87" s="542"/>
      <c r="K87" s="542"/>
      <c r="L87" s="542"/>
      <c r="M87" s="542"/>
      <c r="N87" s="542"/>
      <c r="O87" s="542"/>
      <c r="P87" s="543"/>
    </row>
    <row r="88" spans="1:16" ht="12.75">
      <c r="A88" s="46" t="s">
        <v>94</v>
      </c>
      <c r="B88" s="457" t="s">
        <v>265</v>
      </c>
      <c r="C88" s="464">
        <f>C89+C113+C156+C158+C160+C162</f>
        <v>68.64999999999999</v>
      </c>
      <c r="D88" s="464">
        <f aca="true" t="shared" si="10" ref="D88:N88">D89+D113+D156+D158+D160+D162</f>
        <v>36.44</v>
      </c>
      <c r="E88" s="464">
        <f t="shared" si="10"/>
        <v>0</v>
      </c>
      <c r="F88" s="464">
        <f t="shared" si="10"/>
        <v>0</v>
      </c>
      <c r="G88" s="464">
        <f t="shared" si="10"/>
        <v>32.21000000000001</v>
      </c>
      <c r="H88" s="464">
        <f t="shared" si="10"/>
        <v>0</v>
      </c>
      <c r="I88" s="464">
        <f t="shared" si="10"/>
        <v>66.72911400000001</v>
      </c>
      <c r="J88" s="464">
        <f t="shared" si="10"/>
        <v>0</v>
      </c>
      <c r="K88" s="464">
        <f t="shared" si="10"/>
        <v>0</v>
      </c>
      <c r="L88" s="464">
        <f t="shared" si="10"/>
        <v>27.688216000000004</v>
      </c>
      <c r="M88" s="464">
        <f t="shared" si="10"/>
        <v>38.742698</v>
      </c>
      <c r="N88" s="464">
        <f t="shared" si="10"/>
        <v>0.2982</v>
      </c>
      <c r="O88" s="458"/>
      <c r="P88" s="456"/>
    </row>
    <row r="89" spans="1:16" ht="38.25">
      <c r="A89" s="46" t="s">
        <v>260</v>
      </c>
      <c r="B89" s="457" t="s">
        <v>271</v>
      </c>
      <c r="C89" s="464">
        <f>C90+C94+C96+C104+C109</f>
        <v>42.19</v>
      </c>
      <c r="D89" s="464">
        <f aca="true" t="shared" si="11" ref="D89:N89">D90+D94+D96+D104+D109</f>
        <v>13.5</v>
      </c>
      <c r="E89" s="464">
        <f t="shared" si="11"/>
        <v>0</v>
      </c>
      <c r="F89" s="464">
        <f t="shared" si="11"/>
        <v>0</v>
      </c>
      <c r="G89" s="464">
        <f t="shared" si="11"/>
        <v>28.69</v>
      </c>
      <c r="H89" s="464">
        <f t="shared" si="11"/>
        <v>0</v>
      </c>
      <c r="I89" s="464">
        <f t="shared" si="11"/>
        <v>36.73684</v>
      </c>
      <c r="J89" s="464">
        <f t="shared" si="11"/>
        <v>0</v>
      </c>
      <c r="K89" s="464">
        <f t="shared" si="11"/>
        <v>0</v>
      </c>
      <c r="L89" s="464">
        <f t="shared" si="11"/>
        <v>27.688216000000004</v>
      </c>
      <c r="M89" s="464">
        <f t="shared" si="11"/>
        <v>8.750424</v>
      </c>
      <c r="N89" s="464">
        <f t="shared" si="11"/>
        <v>0.2982</v>
      </c>
      <c r="O89" s="458"/>
      <c r="P89" s="456"/>
    </row>
    <row r="90" spans="1:16" ht="25.5">
      <c r="A90" s="46" t="s">
        <v>363</v>
      </c>
      <c r="B90" s="466" t="s">
        <v>277</v>
      </c>
      <c r="C90" s="464">
        <f>C91+C92+C93</f>
        <v>1.34</v>
      </c>
      <c r="D90" s="464">
        <f aca="true" t="shared" si="12" ref="D90:N90">D91+D92+D93</f>
        <v>0.8400000000000001</v>
      </c>
      <c r="E90" s="464">
        <f t="shared" si="12"/>
        <v>0</v>
      </c>
      <c r="F90" s="464">
        <f t="shared" si="12"/>
        <v>0</v>
      </c>
      <c r="G90" s="464">
        <f t="shared" si="12"/>
        <v>0.5</v>
      </c>
      <c r="H90" s="464"/>
      <c r="I90" s="464">
        <f t="shared" si="12"/>
        <v>1.5983519999999998</v>
      </c>
      <c r="J90" s="464">
        <f t="shared" si="12"/>
        <v>0</v>
      </c>
      <c r="K90" s="464">
        <f t="shared" si="12"/>
        <v>0</v>
      </c>
      <c r="L90" s="464">
        <f t="shared" si="12"/>
        <v>0</v>
      </c>
      <c r="M90" s="464">
        <f t="shared" si="12"/>
        <v>1.5983519999999998</v>
      </c>
      <c r="N90" s="464">
        <f t="shared" si="12"/>
        <v>0</v>
      </c>
      <c r="O90" s="458"/>
      <c r="P90" s="456"/>
    </row>
    <row r="91" spans="1:16" ht="25.5">
      <c r="A91" s="453">
        <v>1</v>
      </c>
      <c r="B91" s="187" t="s">
        <v>364</v>
      </c>
      <c r="C91" s="462">
        <v>0.17</v>
      </c>
      <c r="D91" s="462">
        <v>0.17</v>
      </c>
      <c r="E91" s="462"/>
      <c r="F91" s="462"/>
      <c r="G91" s="462">
        <v>0</v>
      </c>
      <c r="H91" s="187" t="s">
        <v>300</v>
      </c>
      <c r="I91" s="191">
        <v>0.202776</v>
      </c>
      <c r="J91" s="191"/>
      <c r="K91" s="191"/>
      <c r="L91" s="191"/>
      <c r="M91" s="191">
        <v>0.202776</v>
      </c>
      <c r="N91" s="191"/>
      <c r="O91" s="180" t="s">
        <v>365</v>
      </c>
      <c r="P91" s="463"/>
    </row>
    <row r="92" spans="1:16" ht="25.5">
      <c r="A92" s="453">
        <v>2</v>
      </c>
      <c r="B92" s="187" t="s">
        <v>364</v>
      </c>
      <c r="C92" s="462">
        <v>0.67</v>
      </c>
      <c r="D92" s="462">
        <v>0.67</v>
      </c>
      <c r="E92" s="462"/>
      <c r="F92" s="462"/>
      <c r="G92" s="462">
        <v>0</v>
      </c>
      <c r="H92" s="467" t="s">
        <v>332</v>
      </c>
      <c r="I92" s="191">
        <v>0.7991759999999999</v>
      </c>
      <c r="J92" s="191"/>
      <c r="K92" s="191"/>
      <c r="L92" s="191"/>
      <c r="M92" s="191">
        <v>0.7991759999999999</v>
      </c>
      <c r="N92" s="191"/>
      <c r="O92" s="180" t="s">
        <v>365</v>
      </c>
      <c r="P92" s="463"/>
    </row>
    <row r="93" spans="1:16" ht="25.5">
      <c r="A93" s="453">
        <v>3</v>
      </c>
      <c r="B93" s="467" t="s">
        <v>366</v>
      </c>
      <c r="C93" s="462">
        <v>0.5</v>
      </c>
      <c r="D93" s="462">
        <v>0</v>
      </c>
      <c r="E93" s="462"/>
      <c r="F93" s="462"/>
      <c r="G93" s="462">
        <v>0.5</v>
      </c>
      <c r="H93" s="467" t="s">
        <v>284</v>
      </c>
      <c r="I93" s="191">
        <v>0.5963999999999999</v>
      </c>
      <c r="J93" s="191"/>
      <c r="K93" s="191"/>
      <c r="L93" s="191"/>
      <c r="M93" s="191">
        <v>0.5963999999999999</v>
      </c>
      <c r="N93" s="191"/>
      <c r="O93" s="180" t="s">
        <v>365</v>
      </c>
      <c r="P93" s="463"/>
    </row>
    <row r="94" spans="1:16" ht="25.5">
      <c r="A94" s="46" t="s">
        <v>367</v>
      </c>
      <c r="B94" s="466" t="s">
        <v>368</v>
      </c>
      <c r="C94" s="464">
        <f>C95</f>
        <v>1.36</v>
      </c>
      <c r="D94" s="464">
        <f aca="true" t="shared" si="13" ref="D94:N94">D95</f>
        <v>0.33</v>
      </c>
      <c r="E94" s="464">
        <f t="shared" si="13"/>
        <v>0</v>
      </c>
      <c r="F94" s="464">
        <f t="shared" si="13"/>
        <v>0</v>
      </c>
      <c r="G94" s="464">
        <f t="shared" si="13"/>
        <v>1.03</v>
      </c>
      <c r="H94" s="464"/>
      <c r="I94" s="464">
        <f t="shared" si="13"/>
        <v>0.3936239999999999</v>
      </c>
      <c r="J94" s="464">
        <f t="shared" si="13"/>
        <v>0</v>
      </c>
      <c r="K94" s="464">
        <f t="shared" si="13"/>
        <v>0</v>
      </c>
      <c r="L94" s="464">
        <f t="shared" si="13"/>
        <v>0</v>
      </c>
      <c r="M94" s="464">
        <f t="shared" si="13"/>
        <v>0.3936239999999999</v>
      </c>
      <c r="N94" s="464">
        <f t="shared" si="13"/>
        <v>0</v>
      </c>
      <c r="O94" s="458"/>
      <c r="P94" s="456"/>
    </row>
    <row r="95" spans="1:16" ht="38.25">
      <c r="A95" s="453">
        <v>1</v>
      </c>
      <c r="B95" s="467" t="s">
        <v>369</v>
      </c>
      <c r="C95" s="462">
        <v>1.36</v>
      </c>
      <c r="D95" s="462">
        <v>0.33</v>
      </c>
      <c r="E95" s="462"/>
      <c r="F95" s="462"/>
      <c r="G95" s="462">
        <v>1.03</v>
      </c>
      <c r="H95" s="467" t="s">
        <v>370</v>
      </c>
      <c r="I95" s="191">
        <v>0.3936239999999999</v>
      </c>
      <c r="J95" s="191"/>
      <c r="K95" s="191"/>
      <c r="L95" s="191"/>
      <c r="M95" s="191">
        <v>0.3936239999999999</v>
      </c>
      <c r="N95" s="191"/>
      <c r="O95" s="180" t="s">
        <v>365</v>
      </c>
      <c r="P95" s="463"/>
    </row>
    <row r="96" spans="1:16" ht="12.75">
      <c r="A96" s="46" t="s">
        <v>371</v>
      </c>
      <c r="B96" s="466" t="s">
        <v>114</v>
      </c>
      <c r="C96" s="464">
        <f>SUM(C97:C103)</f>
        <v>9.48</v>
      </c>
      <c r="D96" s="464">
        <f aca="true" t="shared" si="14" ref="D96:N96">SUM(D97:D103)</f>
        <v>6.16</v>
      </c>
      <c r="E96" s="464">
        <f t="shared" si="14"/>
        <v>0</v>
      </c>
      <c r="F96" s="464">
        <f t="shared" si="14"/>
        <v>0</v>
      </c>
      <c r="G96" s="464">
        <f t="shared" si="14"/>
        <v>3.3200000000000003</v>
      </c>
      <c r="H96" s="464">
        <f t="shared" si="14"/>
        <v>0</v>
      </c>
      <c r="I96" s="464">
        <f t="shared" si="14"/>
        <v>11.757667999999999</v>
      </c>
      <c r="J96" s="464">
        <f t="shared" si="14"/>
        <v>0</v>
      </c>
      <c r="K96" s="464">
        <f t="shared" si="14"/>
        <v>0</v>
      </c>
      <c r="L96" s="464">
        <f t="shared" si="14"/>
        <v>4.999219999999999</v>
      </c>
      <c r="M96" s="464">
        <f t="shared" si="14"/>
        <v>6.7584480000000005</v>
      </c>
      <c r="N96" s="464">
        <f t="shared" si="14"/>
        <v>0</v>
      </c>
      <c r="O96" s="458"/>
      <c r="P96" s="456"/>
    </row>
    <row r="97" spans="1:16" ht="25.5">
      <c r="A97" s="453">
        <v>1</v>
      </c>
      <c r="B97" s="187" t="s">
        <v>372</v>
      </c>
      <c r="C97" s="462">
        <v>2.4</v>
      </c>
      <c r="D97" s="462">
        <v>2</v>
      </c>
      <c r="E97" s="462"/>
      <c r="F97" s="462"/>
      <c r="G97" s="462">
        <v>0.4</v>
      </c>
      <c r="H97" s="467" t="s">
        <v>373</v>
      </c>
      <c r="I97" s="191">
        <v>3.1856</v>
      </c>
      <c r="J97" s="191"/>
      <c r="K97" s="191"/>
      <c r="L97" s="191"/>
      <c r="M97" s="191">
        <v>3.1856</v>
      </c>
      <c r="N97" s="191"/>
      <c r="O97" s="180" t="s">
        <v>365</v>
      </c>
      <c r="P97" s="463"/>
    </row>
    <row r="98" spans="1:16" ht="25.5">
      <c r="A98" s="453">
        <v>2</v>
      </c>
      <c r="B98" s="187" t="s">
        <v>374</v>
      </c>
      <c r="C98" s="462">
        <v>1.5</v>
      </c>
      <c r="D98" s="462">
        <v>1.5</v>
      </c>
      <c r="E98" s="462"/>
      <c r="F98" s="462"/>
      <c r="G98" s="462">
        <v>0</v>
      </c>
      <c r="H98" s="467" t="s">
        <v>375</v>
      </c>
      <c r="I98" s="191">
        <v>1.7891999999999997</v>
      </c>
      <c r="J98" s="191"/>
      <c r="K98" s="191"/>
      <c r="L98" s="191"/>
      <c r="M98" s="191">
        <v>1.7891999999999997</v>
      </c>
      <c r="N98" s="191"/>
      <c r="O98" s="180" t="s">
        <v>365</v>
      </c>
      <c r="P98" s="463"/>
    </row>
    <row r="99" spans="1:16" ht="63.75">
      <c r="A99" s="453">
        <v>3</v>
      </c>
      <c r="B99" s="187" t="s">
        <v>376</v>
      </c>
      <c r="C99" s="462">
        <v>1.12</v>
      </c>
      <c r="D99" s="462">
        <v>0</v>
      </c>
      <c r="E99" s="462"/>
      <c r="F99" s="462"/>
      <c r="G99" s="462">
        <v>1.12</v>
      </c>
      <c r="H99" s="187" t="s">
        <v>377</v>
      </c>
      <c r="I99" s="191">
        <v>0.7879200000000001</v>
      </c>
      <c r="J99" s="191"/>
      <c r="K99" s="191"/>
      <c r="L99" s="191">
        <v>0.7879200000000001</v>
      </c>
      <c r="M99" s="191"/>
      <c r="N99" s="191"/>
      <c r="O99" s="180" t="s">
        <v>365</v>
      </c>
      <c r="P99" s="463"/>
    </row>
    <row r="100" spans="1:16" ht="51">
      <c r="A100" s="453">
        <v>4</v>
      </c>
      <c r="B100" s="187" t="s">
        <v>378</v>
      </c>
      <c r="C100" s="462">
        <v>0.11</v>
      </c>
      <c r="D100" s="462">
        <v>0.11</v>
      </c>
      <c r="E100" s="462"/>
      <c r="F100" s="462"/>
      <c r="G100" s="462">
        <v>0</v>
      </c>
      <c r="H100" s="187" t="s">
        <v>379</v>
      </c>
      <c r="I100" s="191">
        <v>0.131208</v>
      </c>
      <c r="J100" s="191"/>
      <c r="K100" s="191"/>
      <c r="L100" s="191"/>
      <c r="M100" s="191">
        <v>0.131208</v>
      </c>
      <c r="N100" s="191"/>
      <c r="O100" s="180" t="s">
        <v>365</v>
      </c>
      <c r="P100" s="463"/>
    </row>
    <row r="101" spans="1:16" ht="25.5">
      <c r="A101" s="453">
        <v>5</v>
      </c>
      <c r="B101" s="187" t="s">
        <v>380</v>
      </c>
      <c r="C101" s="462">
        <v>0.75</v>
      </c>
      <c r="D101" s="462">
        <v>0.55</v>
      </c>
      <c r="E101" s="462"/>
      <c r="F101" s="462"/>
      <c r="G101" s="462">
        <v>0.2</v>
      </c>
      <c r="H101" s="467" t="s">
        <v>286</v>
      </c>
      <c r="I101" s="191">
        <v>1.05604</v>
      </c>
      <c r="J101" s="191"/>
      <c r="K101" s="191"/>
      <c r="L101" s="191"/>
      <c r="M101" s="191">
        <v>1.05604</v>
      </c>
      <c r="N101" s="191"/>
      <c r="O101" s="180" t="s">
        <v>365</v>
      </c>
      <c r="P101" s="463"/>
    </row>
    <row r="102" spans="1:16" ht="25.5">
      <c r="A102" s="453">
        <v>6</v>
      </c>
      <c r="B102" s="187" t="s">
        <v>381</v>
      </c>
      <c r="C102" s="462">
        <v>3.1</v>
      </c>
      <c r="D102" s="462">
        <v>1.5</v>
      </c>
      <c r="E102" s="462"/>
      <c r="F102" s="462"/>
      <c r="G102" s="462">
        <v>1.6</v>
      </c>
      <c r="H102" s="467" t="s">
        <v>382</v>
      </c>
      <c r="I102" s="191">
        <v>4.2113</v>
      </c>
      <c r="J102" s="191"/>
      <c r="K102" s="191"/>
      <c r="L102" s="191">
        <v>4.2113</v>
      </c>
      <c r="M102" s="191"/>
      <c r="N102" s="191"/>
      <c r="O102" s="180" t="s">
        <v>365</v>
      </c>
      <c r="P102" s="463"/>
    </row>
    <row r="103" spans="1:16" ht="38.25">
      <c r="A103" s="453">
        <v>7</v>
      </c>
      <c r="B103" s="187" t="s">
        <v>383</v>
      </c>
      <c r="C103" s="462">
        <v>0.5</v>
      </c>
      <c r="D103" s="462">
        <v>0.5</v>
      </c>
      <c r="E103" s="462"/>
      <c r="F103" s="462"/>
      <c r="G103" s="462">
        <v>0</v>
      </c>
      <c r="H103" s="467" t="s">
        <v>384</v>
      </c>
      <c r="I103" s="191">
        <v>0.5963999999999999</v>
      </c>
      <c r="J103" s="191"/>
      <c r="K103" s="191"/>
      <c r="L103" s="191"/>
      <c r="M103" s="191">
        <v>0.5963999999999999</v>
      </c>
      <c r="N103" s="191"/>
      <c r="O103" s="180" t="s">
        <v>365</v>
      </c>
      <c r="P103" s="463"/>
    </row>
    <row r="104" spans="1:16" ht="12.75">
      <c r="A104" s="46" t="s">
        <v>385</v>
      </c>
      <c r="B104" s="466" t="s">
        <v>121</v>
      </c>
      <c r="C104" s="464">
        <f>SUM(C105:C108)</f>
        <v>29.699999999999996</v>
      </c>
      <c r="D104" s="464">
        <f aca="true" t="shared" si="15" ref="D104:N104">SUM(D105:D108)</f>
        <v>5.92</v>
      </c>
      <c r="E104" s="464">
        <f t="shared" si="15"/>
        <v>0</v>
      </c>
      <c r="F104" s="464">
        <f t="shared" si="15"/>
        <v>0</v>
      </c>
      <c r="G104" s="464">
        <f t="shared" si="15"/>
        <v>23.78</v>
      </c>
      <c r="H104" s="464">
        <f t="shared" si="15"/>
        <v>0</v>
      </c>
      <c r="I104" s="464">
        <f t="shared" si="15"/>
        <v>22.688996000000003</v>
      </c>
      <c r="J104" s="464">
        <f t="shared" si="15"/>
        <v>0</v>
      </c>
      <c r="K104" s="464">
        <f t="shared" si="15"/>
        <v>0</v>
      </c>
      <c r="L104" s="464">
        <f t="shared" si="15"/>
        <v>22.688996000000003</v>
      </c>
      <c r="M104" s="464">
        <f t="shared" si="15"/>
        <v>0</v>
      </c>
      <c r="N104" s="464">
        <f t="shared" si="15"/>
        <v>0</v>
      </c>
      <c r="O104" s="458"/>
      <c r="P104" s="456"/>
    </row>
    <row r="105" spans="1:16" ht="38.25">
      <c r="A105" s="453">
        <v>1</v>
      </c>
      <c r="B105" s="187" t="s">
        <v>386</v>
      </c>
      <c r="C105" s="462">
        <v>5.6</v>
      </c>
      <c r="D105" s="462">
        <v>0</v>
      </c>
      <c r="E105" s="462"/>
      <c r="F105" s="462"/>
      <c r="G105" s="462">
        <v>5.6</v>
      </c>
      <c r="H105" s="187" t="s">
        <v>387</v>
      </c>
      <c r="I105" s="191">
        <v>3.43005</v>
      </c>
      <c r="J105" s="191"/>
      <c r="K105" s="191"/>
      <c r="L105" s="191">
        <v>3.43005</v>
      </c>
      <c r="M105" s="191"/>
      <c r="N105" s="191"/>
      <c r="O105" s="180" t="s">
        <v>365</v>
      </c>
      <c r="P105" s="463"/>
    </row>
    <row r="106" spans="1:16" ht="51">
      <c r="A106" s="453">
        <v>2</v>
      </c>
      <c r="B106" s="187" t="s">
        <v>388</v>
      </c>
      <c r="C106" s="462">
        <v>0.8</v>
      </c>
      <c r="D106" s="462">
        <v>0.32</v>
      </c>
      <c r="E106" s="462"/>
      <c r="F106" s="462"/>
      <c r="G106" s="462">
        <v>0.48</v>
      </c>
      <c r="H106" s="187" t="s">
        <v>389</v>
      </c>
      <c r="I106" s="191">
        <v>0.866166</v>
      </c>
      <c r="J106" s="191"/>
      <c r="K106" s="191"/>
      <c r="L106" s="191">
        <v>0.866166</v>
      </c>
      <c r="M106" s="191"/>
      <c r="N106" s="191"/>
      <c r="O106" s="180" t="s">
        <v>365</v>
      </c>
      <c r="P106" s="463"/>
    </row>
    <row r="107" spans="1:16" ht="38.25">
      <c r="A107" s="453">
        <v>3</v>
      </c>
      <c r="B107" s="187" t="s">
        <v>390</v>
      </c>
      <c r="C107" s="462">
        <v>1</v>
      </c>
      <c r="D107" s="462">
        <v>0.5</v>
      </c>
      <c r="E107" s="462"/>
      <c r="F107" s="462"/>
      <c r="G107" s="462">
        <v>0.5</v>
      </c>
      <c r="H107" s="467" t="s">
        <v>391</v>
      </c>
      <c r="I107" s="191">
        <v>0.66675</v>
      </c>
      <c r="J107" s="191"/>
      <c r="K107" s="191"/>
      <c r="L107" s="191">
        <v>0.66675</v>
      </c>
      <c r="M107" s="191"/>
      <c r="N107" s="191"/>
      <c r="O107" s="180" t="s">
        <v>365</v>
      </c>
      <c r="P107" s="463"/>
    </row>
    <row r="108" spans="1:16" ht="51">
      <c r="A108" s="453">
        <v>4</v>
      </c>
      <c r="B108" s="187" t="s">
        <v>392</v>
      </c>
      <c r="C108" s="462">
        <v>22.299999999999997</v>
      </c>
      <c r="D108" s="462">
        <v>5.1</v>
      </c>
      <c r="E108" s="462"/>
      <c r="F108" s="462"/>
      <c r="G108" s="462">
        <v>17.2</v>
      </c>
      <c r="H108" s="467" t="s">
        <v>393</v>
      </c>
      <c r="I108" s="191">
        <v>17.72603</v>
      </c>
      <c r="J108" s="191"/>
      <c r="K108" s="191"/>
      <c r="L108" s="191">
        <v>17.72603</v>
      </c>
      <c r="M108" s="191"/>
      <c r="N108" s="191"/>
      <c r="O108" s="180" t="s">
        <v>365</v>
      </c>
      <c r="P108" s="463"/>
    </row>
    <row r="109" spans="1:16" ht="12.75">
      <c r="A109" s="46" t="s">
        <v>394</v>
      </c>
      <c r="B109" s="466" t="s">
        <v>190</v>
      </c>
      <c r="C109" s="464">
        <f>SUM(C110:C112)</f>
        <v>0.31</v>
      </c>
      <c r="D109" s="464">
        <f aca="true" t="shared" si="16" ref="D109:N109">SUM(D110:D112)</f>
        <v>0.25</v>
      </c>
      <c r="E109" s="464">
        <f t="shared" si="16"/>
        <v>0</v>
      </c>
      <c r="F109" s="464">
        <f t="shared" si="16"/>
        <v>0</v>
      </c>
      <c r="G109" s="464">
        <f t="shared" si="16"/>
        <v>0.06</v>
      </c>
      <c r="H109" s="464">
        <f t="shared" si="16"/>
        <v>0</v>
      </c>
      <c r="I109" s="464">
        <f t="shared" si="16"/>
        <v>0.2982</v>
      </c>
      <c r="J109" s="464">
        <f t="shared" si="16"/>
        <v>0</v>
      </c>
      <c r="K109" s="464">
        <f t="shared" si="16"/>
        <v>0</v>
      </c>
      <c r="L109" s="464">
        <f t="shared" si="16"/>
        <v>0</v>
      </c>
      <c r="M109" s="464">
        <f t="shared" si="16"/>
        <v>0</v>
      </c>
      <c r="N109" s="464">
        <f t="shared" si="16"/>
        <v>0.2982</v>
      </c>
      <c r="O109" s="458"/>
      <c r="P109" s="456"/>
    </row>
    <row r="110" spans="1:16" ht="129" customHeight="1">
      <c r="A110" s="453">
        <v>1</v>
      </c>
      <c r="B110" s="187" t="s">
        <v>395</v>
      </c>
      <c r="C110" s="462">
        <v>0.14</v>
      </c>
      <c r="D110" s="462">
        <v>0.14</v>
      </c>
      <c r="E110" s="462"/>
      <c r="F110" s="462"/>
      <c r="G110" s="462">
        <v>0</v>
      </c>
      <c r="H110" s="187" t="s">
        <v>396</v>
      </c>
      <c r="I110" s="191">
        <v>0.166992</v>
      </c>
      <c r="J110" s="191"/>
      <c r="K110" s="191"/>
      <c r="L110" s="191"/>
      <c r="M110" s="191"/>
      <c r="N110" s="191">
        <v>0.166992</v>
      </c>
      <c r="O110" s="180" t="s">
        <v>365</v>
      </c>
      <c r="P110" s="463"/>
    </row>
    <row r="111" spans="1:16" ht="159.75" customHeight="1">
      <c r="A111" s="453">
        <v>2</v>
      </c>
      <c r="B111" s="187" t="s">
        <v>397</v>
      </c>
      <c r="C111" s="462">
        <v>0.11</v>
      </c>
      <c r="D111" s="462">
        <v>0.05</v>
      </c>
      <c r="E111" s="462"/>
      <c r="F111" s="462"/>
      <c r="G111" s="462">
        <v>0.06</v>
      </c>
      <c r="H111" s="187" t="s">
        <v>398</v>
      </c>
      <c r="I111" s="191">
        <v>0.05963999999999999</v>
      </c>
      <c r="J111" s="191"/>
      <c r="K111" s="191"/>
      <c r="L111" s="191"/>
      <c r="M111" s="191"/>
      <c r="N111" s="191">
        <v>0.05963999999999999</v>
      </c>
      <c r="O111" s="180" t="s">
        <v>365</v>
      </c>
      <c r="P111" s="463"/>
    </row>
    <row r="112" spans="1:16" ht="100.5" customHeight="1">
      <c r="A112" s="453">
        <v>3</v>
      </c>
      <c r="B112" s="187" t="s">
        <v>395</v>
      </c>
      <c r="C112" s="462">
        <v>0.06</v>
      </c>
      <c r="D112" s="462">
        <v>0.06</v>
      </c>
      <c r="E112" s="462"/>
      <c r="F112" s="462"/>
      <c r="G112" s="462">
        <v>0</v>
      </c>
      <c r="H112" s="187" t="s">
        <v>399</v>
      </c>
      <c r="I112" s="191">
        <v>0.071568</v>
      </c>
      <c r="J112" s="191"/>
      <c r="K112" s="191"/>
      <c r="L112" s="191"/>
      <c r="M112" s="191"/>
      <c r="N112" s="191">
        <v>0.071568</v>
      </c>
      <c r="O112" s="180" t="s">
        <v>365</v>
      </c>
      <c r="P112" s="463"/>
    </row>
    <row r="113" spans="1:16" ht="12.75">
      <c r="A113" s="46" t="s">
        <v>400</v>
      </c>
      <c r="B113" s="175" t="s">
        <v>95</v>
      </c>
      <c r="C113" s="464">
        <f>SUM(C114:C155)</f>
        <v>19.259999999999998</v>
      </c>
      <c r="D113" s="464">
        <f aca="true" t="shared" si="17" ref="D113:N113">SUM(D114:D155)</f>
        <v>15.939999999999998</v>
      </c>
      <c r="E113" s="464">
        <f t="shared" si="17"/>
        <v>0</v>
      </c>
      <c r="F113" s="464">
        <f t="shared" si="17"/>
        <v>0</v>
      </c>
      <c r="G113" s="464">
        <f t="shared" si="17"/>
        <v>3.3200000000000003</v>
      </c>
      <c r="H113" s="464">
        <f t="shared" si="17"/>
        <v>0</v>
      </c>
      <c r="I113" s="464">
        <f t="shared" si="17"/>
        <v>21.404113999999996</v>
      </c>
      <c r="J113" s="464">
        <f t="shared" si="17"/>
        <v>0</v>
      </c>
      <c r="K113" s="464">
        <f t="shared" si="17"/>
        <v>0</v>
      </c>
      <c r="L113" s="464">
        <f t="shared" si="17"/>
        <v>0</v>
      </c>
      <c r="M113" s="464">
        <f t="shared" si="17"/>
        <v>21.404113999999996</v>
      </c>
      <c r="N113" s="464">
        <f t="shared" si="17"/>
        <v>0</v>
      </c>
      <c r="O113" s="458"/>
      <c r="P113" s="456"/>
    </row>
    <row r="114" spans="1:16" ht="38.25">
      <c r="A114" s="453">
        <v>1</v>
      </c>
      <c r="B114" s="187" t="s">
        <v>401</v>
      </c>
      <c r="C114" s="462">
        <v>0.3</v>
      </c>
      <c r="D114" s="462">
        <v>0.3</v>
      </c>
      <c r="E114" s="462"/>
      <c r="F114" s="462"/>
      <c r="G114" s="462">
        <v>0</v>
      </c>
      <c r="H114" s="187" t="s">
        <v>402</v>
      </c>
      <c r="I114" s="191">
        <v>0.35784</v>
      </c>
      <c r="J114" s="191"/>
      <c r="K114" s="191"/>
      <c r="L114" s="191"/>
      <c r="M114" s="191">
        <v>0.35784</v>
      </c>
      <c r="N114" s="191"/>
      <c r="O114" s="180" t="s">
        <v>365</v>
      </c>
      <c r="P114" s="463"/>
    </row>
    <row r="115" spans="1:16" ht="38.25">
      <c r="A115" s="453">
        <v>2</v>
      </c>
      <c r="B115" s="187" t="s">
        <v>95</v>
      </c>
      <c r="C115" s="462">
        <v>0.35</v>
      </c>
      <c r="D115" s="462">
        <v>0.35</v>
      </c>
      <c r="E115" s="192"/>
      <c r="F115" s="192"/>
      <c r="G115" s="462">
        <v>0</v>
      </c>
      <c r="H115" s="187" t="s">
        <v>403</v>
      </c>
      <c r="I115" s="191">
        <v>0.41747999999999996</v>
      </c>
      <c r="J115" s="191"/>
      <c r="K115" s="191"/>
      <c r="L115" s="191"/>
      <c r="M115" s="191">
        <v>0.41747999999999996</v>
      </c>
      <c r="N115" s="191"/>
      <c r="O115" s="180" t="s">
        <v>404</v>
      </c>
      <c r="P115" s="463"/>
    </row>
    <row r="116" spans="1:16" ht="25.5">
      <c r="A116" s="453">
        <v>3</v>
      </c>
      <c r="B116" s="187" t="s">
        <v>405</v>
      </c>
      <c r="C116" s="462">
        <v>1.3</v>
      </c>
      <c r="D116" s="462">
        <v>1.3</v>
      </c>
      <c r="E116" s="192"/>
      <c r="F116" s="192"/>
      <c r="G116" s="462">
        <v>0</v>
      </c>
      <c r="H116" s="187" t="s">
        <v>406</v>
      </c>
      <c r="I116" s="191">
        <v>1.55064</v>
      </c>
      <c r="J116" s="191"/>
      <c r="K116" s="191"/>
      <c r="L116" s="191"/>
      <c r="M116" s="191">
        <v>1.55064</v>
      </c>
      <c r="N116" s="191"/>
      <c r="O116" s="180" t="s">
        <v>404</v>
      </c>
      <c r="P116" s="463"/>
    </row>
    <row r="117" spans="1:16" ht="38.25">
      <c r="A117" s="453">
        <v>4</v>
      </c>
      <c r="B117" s="187" t="s">
        <v>95</v>
      </c>
      <c r="C117" s="462">
        <v>0.09</v>
      </c>
      <c r="D117" s="462">
        <v>0.09</v>
      </c>
      <c r="E117" s="462"/>
      <c r="F117" s="462"/>
      <c r="G117" s="462">
        <v>0</v>
      </c>
      <c r="H117" s="467" t="s">
        <v>407</v>
      </c>
      <c r="I117" s="191">
        <v>0.107352</v>
      </c>
      <c r="J117" s="191"/>
      <c r="K117" s="191"/>
      <c r="L117" s="191"/>
      <c r="M117" s="191">
        <v>0.107352</v>
      </c>
      <c r="N117" s="191"/>
      <c r="O117" s="180" t="s">
        <v>365</v>
      </c>
      <c r="P117" s="463"/>
    </row>
    <row r="118" spans="1:16" ht="25.5">
      <c r="A118" s="453">
        <v>5</v>
      </c>
      <c r="B118" s="187" t="s">
        <v>95</v>
      </c>
      <c r="C118" s="462">
        <v>0.15</v>
      </c>
      <c r="D118" s="462">
        <v>0</v>
      </c>
      <c r="E118" s="462"/>
      <c r="F118" s="462"/>
      <c r="G118" s="462">
        <v>0.15</v>
      </c>
      <c r="H118" s="467" t="s">
        <v>408</v>
      </c>
      <c r="I118" s="191">
        <v>0.17892</v>
      </c>
      <c r="J118" s="191"/>
      <c r="K118" s="191"/>
      <c r="L118" s="191"/>
      <c r="M118" s="191">
        <v>0.17892</v>
      </c>
      <c r="N118" s="191"/>
      <c r="O118" s="180" t="s">
        <v>365</v>
      </c>
      <c r="P118" s="463"/>
    </row>
    <row r="119" spans="1:16" ht="25.5">
      <c r="A119" s="453">
        <v>6</v>
      </c>
      <c r="B119" s="187" t="s">
        <v>95</v>
      </c>
      <c r="C119" s="462">
        <v>0.06</v>
      </c>
      <c r="D119" s="462">
        <v>0.06</v>
      </c>
      <c r="E119" s="462"/>
      <c r="F119" s="462"/>
      <c r="G119" s="462">
        <v>0</v>
      </c>
      <c r="H119" s="467" t="s">
        <v>409</v>
      </c>
      <c r="I119" s="191">
        <v>0.071568</v>
      </c>
      <c r="J119" s="191"/>
      <c r="K119" s="191"/>
      <c r="L119" s="191"/>
      <c r="M119" s="191">
        <v>0.071568</v>
      </c>
      <c r="N119" s="191"/>
      <c r="O119" s="180" t="s">
        <v>365</v>
      </c>
      <c r="P119" s="463"/>
    </row>
    <row r="120" spans="1:16" ht="25.5">
      <c r="A120" s="453">
        <v>7</v>
      </c>
      <c r="B120" s="187" t="s">
        <v>95</v>
      </c>
      <c r="C120" s="462">
        <v>0.07</v>
      </c>
      <c r="D120" s="462">
        <v>0.07</v>
      </c>
      <c r="E120" s="462"/>
      <c r="F120" s="462"/>
      <c r="G120" s="462">
        <v>0</v>
      </c>
      <c r="H120" s="467" t="s">
        <v>410</v>
      </c>
      <c r="I120" s="191">
        <v>0.083496</v>
      </c>
      <c r="J120" s="191"/>
      <c r="K120" s="191"/>
      <c r="L120" s="191"/>
      <c r="M120" s="191">
        <v>0.083496</v>
      </c>
      <c r="N120" s="191"/>
      <c r="O120" s="180" t="s">
        <v>365</v>
      </c>
      <c r="P120" s="463"/>
    </row>
    <row r="121" spans="1:16" ht="25.5">
      <c r="A121" s="453">
        <v>8</v>
      </c>
      <c r="B121" s="187" t="s">
        <v>95</v>
      </c>
      <c r="C121" s="462">
        <v>0.1</v>
      </c>
      <c r="D121" s="462">
        <v>0</v>
      </c>
      <c r="E121" s="462"/>
      <c r="F121" s="462"/>
      <c r="G121" s="462">
        <v>0.1</v>
      </c>
      <c r="H121" s="467" t="s">
        <v>409</v>
      </c>
      <c r="I121" s="191">
        <v>0.11927999999999998</v>
      </c>
      <c r="J121" s="191"/>
      <c r="K121" s="191"/>
      <c r="L121" s="191"/>
      <c r="M121" s="191">
        <v>0.11927999999999998</v>
      </c>
      <c r="N121" s="191"/>
      <c r="O121" s="180" t="s">
        <v>365</v>
      </c>
      <c r="P121" s="463"/>
    </row>
    <row r="122" spans="1:16" ht="25.5">
      <c r="A122" s="453">
        <v>9</v>
      </c>
      <c r="B122" s="187" t="s">
        <v>95</v>
      </c>
      <c r="C122" s="462">
        <v>0.32</v>
      </c>
      <c r="D122" s="462">
        <v>0</v>
      </c>
      <c r="E122" s="462"/>
      <c r="F122" s="462"/>
      <c r="G122" s="462">
        <v>0.32</v>
      </c>
      <c r="H122" s="467" t="s">
        <v>411</v>
      </c>
      <c r="I122" s="191">
        <v>0</v>
      </c>
      <c r="J122" s="191"/>
      <c r="K122" s="191"/>
      <c r="L122" s="191"/>
      <c r="M122" s="191">
        <v>0</v>
      </c>
      <c r="N122" s="191"/>
      <c r="O122" s="180" t="s">
        <v>365</v>
      </c>
      <c r="P122" s="463"/>
    </row>
    <row r="123" spans="1:16" ht="63.75">
      <c r="A123" s="453">
        <v>10</v>
      </c>
      <c r="B123" s="187" t="s">
        <v>95</v>
      </c>
      <c r="C123" s="462">
        <v>0.16999999999999998</v>
      </c>
      <c r="D123" s="462">
        <v>0.06</v>
      </c>
      <c r="E123" s="462"/>
      <c r="F123" s="462"/>
      <c r="G123" s="462">
        <v>0.11</v>
      </c>
      <c r="H123" s="467" t="s">
        <v>412</v>
      </c>
      <c r="I123" s="191">
        <v>0.071568</v>
      </c>
      <c r="J123" s="191"/>
      <c r="K123" s="191"/>
      <c r="L123" s="191"/>
      <c r="M123" s="191">
        <v>0.071568</v>
      </c>
      <c r="N123" s="191"/>
      <c r="O123" s="180" t="s">
        <v>365</v>
      </c>
      <c r="P123" s="463"/>
    </row>
    <row r="124" spans="1:16" ht="38.25">
      <c r="A124" s="453">
        <v>11</v>
      </c>
      <c r="B124" s="461" t="s">
        <v>95</v>
      </c>
      <c r="C124" s="462">
        <v>0.7</v>
      </c>
      <c r="D124" s="462">
        <v>0.7</v>
      </c>
      <c r="E124" s="462"/>
      <c r="F124" s="462"/>
      <c r="G124" s="462">
        <v>0</v>
      </c>
      <c r="H124" s="187" t="s">
        <v>413</v>
      </c>
      <c r="I124" s="191">
        <v>0.8349599999999999</v>
      </c>
      <c r="J124" s="191"/>
      <c r="K124" s="191"/>
      <c r="L124" s="191"/>
      <c r="M124" s="191">
        <v>0.8349599999999999</v>
      </c>
      <c r="N124" s="191"/>
      <c r="O124" s="180" t="s">
        <v>365</v>
      </c>
      <c r="P124" s="463"/>
    </row>
    <row r="125" spans="1:16" ht="51">
      <c r="A125" s="453">
        <v>12</v>
      </c>
      <c r="B125" s="187" t="s">
        <v>95</v>
      </c>
      <c r="C125" s="462">
        <v>0.30000000000000004</v>
      </c>
      <c r="D125" s="462">
        <v>0.1</v>
      </c>
      <c r="E125" s="462"/>
      <c r="F125" s="462"/>
      <c r="G125" s="462">
        <v>0.2</v>
      </c>
      <c r="H125" s="467" t="s">
        <v>414</v>
      </c>
      <c r="I125" s="191">
        <v>0.35784</v>
      </c>
      <c r="J125" s="191"/>
      <c r="K125" s="191"/>
      <c r="L125" s="191"/>
      <c r="M125" s="191">
        <v>0.35784</v>
      </c>
      <c r="N125" s="191"/>
      <c r="O125" s="180" t="s">
        <v>365</v>
      </c>
      <c r="P125" s="463"/>
    </row>
    <row r="126" spans="1:16" ht="38.25">
      <c r="A126" s="453">
        <v>13</v>
      </c>
      <c r="B126" s="187" t="s">
        <v>95</v>
      </c>
      <c r="C126" s="462">
        <v>0.8</v>
      </c>
      <c r="D126" s="462">
        <v>0.8</v>
      </c>
      <c r="E126" s="192"/>
      <c r="F126" s="192"/>
      <c r="G126" s="462">
        <v>0</v>
      </c>
      <c r="H126" s="187" t="s">
        <v>415</v>
      </c>
      <c r="I126" s="191">
        <v>0.9542399999999999</v>
      </c>
      <c r="J126" s="191"/>
      <c r="K126" s="191"/>
      <c r="L126" s="191"/>
      <c r="M126" s="191">
        <v>0.9542399999999999</v>
      </c>
      <c r="N126" s="191"/>
      <c r="O126" s="180" t="s">
        <v>404</v>
      </c>
      <c r="P126" s="463"/>
    </row>
    <row r="127" spans="1:16" ht="38.25">
      <c r="A127" s="453">
        <v>14</v>
      </c>
      <c r="B127" s="461" t="s">
        <v>321</v>
      </c>
      <c r="C127" s="462">
        <v>2.5</v>
      </c>
      <c r="D127" s="462">
        <v>2.5</v>
      </c>
      <c r="E127" s="462"/>
      <c r="F127" s="462"/>
      <c r="G127" s="462">
        <v>0</v>
      </c>
      <c r="H127" s="467" t="s">
        <v>416</v>
      </c>
      <c r="I127" s="191">
        <v>2.982</v>
      </c>
      <c r="J127" s="191"/>
      <c r="K127" s="191"/>
      <c r="L127" s="191"/>
      <c r="M127" s="191">
        <v>2.982</v>
      </c>
      <c r="N127" s="191"/>
      <c r="O127" s="180" t="s">
        <v>365</v>
      </c>
      <c r="P127" s="463"/>
    </row>
    <row r="128" spans="1:16" ht="41.25" customHeight="1">
      <c r="A128" s="453">
        <v>15</v>
      </c>
      <c r="B128" s="187" t="s">
        <v>95</v>
      </c>
      <c r="C128" s="462">
        <v>0.1</v>
      </c>
      <c r="D128" s="462">
        <v>0</v>
      </c>
      <c r="E128" s="462"/>
      <c r="F128" s="462"/>
      <c r="G128" s="462">
        <v>0.1</v>
      </c>
      <c r="H128" s="467" t="s">
        <v>417</v>
      </c>
      <c r="I128" s="191">
        <v>0.11927999999999998</v>
      </c>
      <c r="J128" s="191"/>
      <c r="K128" s="191"/>
      <c r="L128" s="191"/>
      <c r="M128" s="191">
        <v>0.11927999999999998</v>
      </c>
      <c r="N128" s="191"/>
      <c r="O128" s="180" t="s">
        <v>365</v>
      </c>
      <c r="P128" s="463"/>
    </row>
    <row r="129" spans="1:16" ht="98.25" customHeight="1">
      <c r="A129" s="453">
        <v>16</v>
      </c>
      <c r="B129" s="461" t="s">
        <v>95</v>
      </c>
      <c r="C129" s="462">
        <v>0.5</v>
      </c>
      <c r="D129" s="462">
        <v>0</v>
      </c>
      <c r="E129" s="462"/>
      <c r="F129" s="462"/>
      <c r="G129" s="462">
        <v>0.5</v>
      </c>
      <c r="H129" s="187" t="s">
        <v>418</v>
      </c>
      <c r="I129" s="191">
        <v>0.5963999999999999</v>
      </c>
      <c r="J129" s="191"/>
      <c r="K129" s="191"/>
      <c r="L129" s="191"/>
      <c r="M129" s="191">
        <v>0.5963999999999999</v>
      </c>
      <c r="N129" s="191"/>
      <c r="O129" s="180" t="s">
        <v>365</v>
      </c>
      <c r="P129" s="463"/>
    </row>
    <row r="130" spans="1:16" ht="25.5">
      <c r="A130" s="453">
        <v>17</v>
      </c>
      <c r="B130" s="187" t="s">
        <v>95</v>
      </c>
      <c r="C130" s="462">
        <v>0.2</v>
      </c>
      <c r="D130" s="462">
        <v>0.09</v>
      </c>
      <c r="E130" s="462"/>
      <c r="F130" s="462"/>
      <c r="G130" s="462">
        <v>0.11</v>
      </c>
      <c r="H130" s="467" t="s">
        <v>419</v>
      </c>
      <c r="I130" s="191">
        <v>0.23855999999999997</v>
      </c>
      <c r="J130" s="191"/>
      <c r="K130" s="191"/>
      <c r="L130" s="191"/>
      <c r="M130" s="191">
        <v>0.23855999999999997</v>
      </c>
      <c r="N130" s="191"/>
      <c r="O130" s="180" t="s">
        <v>365</v>
      </c>
      <c r="P130" s="463"/>
    </row>
    <row r="131" spans="1:16" ht="25.5">
      <c r="A131" s="453">
        <v>18</v>
      </c>
      <c r="B131" s="461" t="s">
        <v>95</v>
      </c>
      <c r="C131" s="462">
        <v>0.3</v>
      </c>
      <c r="D131" s="462">
        <v>0</v>
      </c>
      <c r="E131" s="462"/>
      <c r="F131" s="462"/>
      <c r="G131" s="462">
        <v>0.3</v>
      </c>
      <c r="H131" s="187" t="s">
        <v>278</v>
      </c>
      <c r="I131" s="191">
        <v>0.35784</v>
      </c>
      <c r="J131" s="191"/>
      <c r="K131" s="191"/>
      <c r="L131" s="191"/>
      <c r="M131" s="191">
        <v>0.35784</v>
      </c>
      <c r="N131" s="191"/>
      <c r="O131" s="180" t="s">
        <v>365</v>
      </c>
      <c r="P131" s="463"/>
    </row>
    <row r="132" spans="1:16" ht="25.5">
      <c r="A132" s="453">
        <v>19</v>
      </c>
      <c r="B132" s="187" t="s">
        <v>95</v>
      </c>
      <c r="C132" s="462">
        <v>0.6</v>
      </c>
      <c r="D132" s="462">
        <v>0.5</v>
      </c>
      <c r="E132" s="462"/>
      <c r="F132" s="462"/>
      <c r="G132" s="462">
        <v>0.1</v>
      </c>
      <c r="H132" s="467" t="s">
        <v>362</v>
      </c>
      <c r="I132" s="191">
        <v>0.6013999999999999</v>
      </c>
      <c r="J132" s="191"/>
      <c r="K132" s="191"/>
      <c r="L132" s="191"/>
      <c r="M132" s="191">
        <v>0.6013999999999999</v>
      </c>
      <c r="N132" s="191"/>
      <c r="O132" s="180" t="s">
        <v>365</v>
      </c>
      <c r="P132" s="463"/>
    </row>
    <row r="133" spans="1:16" ht="38.25">
      <c r="A133" s="453">
        <v>20</v>
      </c>
      <c r="B133" s="187" t="s">
        <v>420</v>
      </c>
      <c r="C133" s="462">
        <v>1</v>
      </c>
      <c r="D133" s="462">
        <v>1</v>
      </c>
      <c r="E133" s="462"/>
      <c r="F133" s="462"/>
      <c r="G133" s="462">
        <v>0</v>
      </c>
      <c r="H133" s="187" t="s">
        <v>421</v>
      </c>
      <c r="I133" s="191">
        <v>1.1927999999999999</v>
      </c>
      <c r="J133" s="191"/>
      <c r="K133" s="191"/>
      <c r="L133" s="191"/>
      <c r="M133" s="191">
        <v>1.1927999999999999</v>
      </c>
      <c r="N133" s="191"/>
      <c r="O133" s="180" t="s">
        <v>365</v>
      </c>
      <c r="P133" s="463"/>
    </row>
    <row r="134" spans="1:16" ht="25.5">
      <c r="A134" s="453">
        <v>21</v>
      </c>
      <c r="B134" s="461" t="s">
        <v>95</v>
      </c>
      <c r="C134" s="462">
        <v>0.55</v>
      </c>
      <c r="D134" s="462">
        <v>0.55</v>
      </c>
      <c r="E134" s="462"/>
      <c r="F134" s="462"/>
      <c r="G134" s="462">
        <v>0</v>
      </c>
      <c r="H134" s="187" t="s">
        <v>422</v>
      </c>
      <c r="I134" s="191">
        <v>0.65604</v>
      </c>
      <c r="J134" s="191"/>
      <c r="K134" s="191"/>
      <c r="L134" s="191"/>
      <c r="M134" s="191">
        <v>0.65604</v>
      </c>
      <c r="N134" s="191"/>
      <c r="O134" s="180" t="s">
        <v>365</v>
      </c>
      <c r="P134" s="463"/>
    </row>
    <row r="135" spans="1:16" ht="38.25">
      <c r="A135" s="453">
        <v>22</v>
      </c>
      <c r="B135" s="187" t="s">
        <v>95</v>
      </c>
      <c r="C135" s="462">
        <v>0.11</v>
      </c>
      <c r="D135" s="462">
        <v>0.11</v>
      </c>
      <c r="E135" s="462"/>
      <c r="F135" s="462"/>
      <c r="G135" s="462">
        <v>0</v>
      </c>
      <c r="H135" s="467" t="s">
        <v>423</v>
      </c>
      <c r="I135" s="191">
        <v>0.131208</v>
      </c>
      <c r="J135" s="191"/>
      <c r="K135" s="191"/>
      <c r="L135" s="191"/>
      <c r="M135" s="191">
        <v>0.131208</v>
      </c>
      <c r="N135" s="191"/>
      <c r="O135" s="180" t="s">
        <v>365</v>
      </c>
      <c r="P135" s="463"/>
    </row>
    <row r="136" spans="1:16" ht="38.25">
      <c r="A136" s="453">
        <v>23</v>
      </c>
      <c r="B136" s="187" t="s">
        <v>95</v>
      </c>
      <c r="C136" s="462">
        <v>0.08</v>
      </c>
      <c r="D136" s="462">
        <v>0.08</v>
      </c>
      <c r="E136" s="462"/>
      <c r="F136" s="462"/>
      <c r="G136" s="462">
        <v>0</v>
      </c>
      <c r="H136" s="467" t="s">
        <v>424</v>
      </c>
      <c r="I136" s="191">
        <v>0.095424</v>
      </c>
      <c r="J136" s="191"/>
      <c r="K136" s="191"/>
      <c r="L136" s="191"/>
      <c r="M136" s="191">
        <v>0.095424</v>
      </c>
      <c r="N136" s="191"/>
      <c r="O136" s="180" t="s">
        <v>365</v>
      </c>
      <c r="P136" s="463"/>
    </row>
    <row r="137" spans="1:16" ht="38.25">
      <c r="A137" s="453">
        <v>24</v>
      </c>
      <c r="B137" s="187" t="s">
        <v>95</v>
      </c>
      <c r="C137" s="462">
        <v>1.2</v>
      </c>
      <c r="D137" s="462">
        <v>1.2</v>
      </c>
      <c r="E137" s="192"/>
      <c r="F137" s="192"/>
      <c r="G137" s="462">
        <v>0</v>
      </c>
      <c r="H137" s="187" t="s">
        <v>425</v>
      </c>
      <c r="I137" s="191">
        <v>1.43136</v>
      </c>
      <c r="J137" s="191"/>
      <c r="K137" s="191"/>
      <c r="L137" s="191"/>
      <c r="M137" s="191">
        <v>1.43136</v>
      </c>
      <c r="N137" s="191"/>
      <c r="O137" s="180" t="s">
        <v>404</v>
      </c>
      <c r="P137" s="463"/>
    </row>
    <row r="138" spans="1:16" ht="38.25">
      <c r="A138" s="453">
        <v>25</v>
      </c>
      <c r="B138" s="187" t="s">
        <v>95</v>
      </c>
      <c r="C138" s="462">
        <v>0.36</v>
      </c>
      <c r="D138" s="462">
        <v>0.36</v>
      </c>
      <c r="E138" s="462"/>
      <c r="F138" s="462"/>
      <c r="G138" s="462">
        <v>0</v>
      </c>
      <c r="H138" s="467" t="s">
        <v>426</v>
      </c>
      <c r="I138" s="191">
        <v>0.429408</v>
      </c>
      <c r="J138" s="191"/>
      <c r="K138" s="191"/>
      <c r="L138" s="191"/>
      <c r="M138" s="191">
        <v>0.429408</v>
      </c>
      <c r="N138" s="191"/>
      <c r="O138" s="180" t="s">
        <v>365</v>
      </c>
      <c r="P138" s="463"/>
    </row>
    <row r="139" spans="1:16" ht="25.5">
      <c r="A139" s="453">
        <v>26</v>
      </c>
      <c r="B139" s="187" t="s">
        <v>95</v>
      </c>
      <c r="C139" s="462">
        <v>0.06</v>
      </c>
      <c r="D139" s="462">
        <v>0</v>
      </c>
      <c r="E139" s="462"/>
      <c r="F139" s="462"/>
      <c r="G139" s="462">
        <v>0.06</v>
      </c>
      <c r="H139" s="467" t="s">
        <v>427</v>
      </c>
      <c r="I139" s="191">
        <v>0.071568</v>
      </c>
      <c r="J139" s="191"/>
      <c r="K139" s="191"/>
      <c r="L139" s="191"/>
      <c r="M139" s="191">
        <v>0.071568</v>
      </c>
      <c r="N139" s="191"/>
      <c r="O139" s="180" t="s">
        <v>365</v>
      </c>
      <c r="P139" s="463"/>
    </row>
    <row r="140" spans="1:16" ht="25.5">
      <c r="A140" s="453">
        <v>27</v>
      </c>
      <c r="B140" s="187" t="s">
        <v>95</v>
      </c>
      <c r="C140" s="462">
        <v>0.1</v>
      </c>
      <c r="D140" s="462">
        <v>0.1</v>
      </c>
      <c r="E140" s="462"/>
      <c r="F140" s="462"/>
      <c r="G140" s="462">
        <v>0</v>
      </c>
      <c r="H140" s="467" t="s">
        <v>428</v>
      </c>
      <c r="I140" s="191">
        <v>0.11927999999999998</v>
      </c>
      <c r="J140" s="191"/>
      <c r="K140" s="191"/>
      <c r="L140" s="191"/>
      <c r="M140" s="191">
        <v>0.11927999999999998</v>
      </c>
      <c r="N140" s="191"/>
      <c r="O140" s="180" t="s">
        <v>365</v>
      </c>
      <c r="P140" s="463"/>
    </row>
    <row r="141" spans="1:16" ht="25.5">
      <c r="A141" s="453">
        <v>28</v>
      </c>
      <c r="B141" s="187" t="s">
        <v>95</v>
      </c>
      <c r="C141" s="462">
        <v>0.9</v>
      </c>
      <c r="D141" s="462">
        <v>0.9</v>
      </c>
      <c r="E141" s="462"/>
      <c r="F141" s="462"/>
      <c r="G141" s="462">
        <v>0</v>
      </c>
      <c r="H141" s="467" t="s">
        <v>340</v>
      </c>
      <c r="I141" s="191">
        <v>1.07352</v>
      </c>
      <c r="J141" s="191"/>
      <c r="K141" s="191"/>
      <c r="L141" s="191"/>
      <c r="M141" s="191">
        <v>1.07352</v>
      </c>
      <c r="N141" s="191"/>
      <c r="O141" s="180" t="s">
        <v>365</v>
      </c>
      <c r="P141" s="463"/>
    </row>
    <row r="142" spans="1:16" ht="25.5">
      <c r="A142" s="453">
        <v>29</v>
      </c>
      <c r="B142" s="187" t="s">
        <v>321</v>
      </c>
      <c r="C142" s="462">
        <v>0.5</v>
      </c>
      <c r="D142" s="462">
        <v>0.5</v>
      </c>
      <c r="E142" s="462"/>
      <c r="F142" s="462"/>
      <c r="G142" s="462">
        <v>0</v>
      </c>
      <c r="H142" s="187" t="s">
        <v>429</v>
      </c>
      <c r="I142" s="191">
        <v>0.5963999999999999</v>
      </c>
      <c r="J142" s="191"/>
      <c r="K142" s="191"/>
      <c r="L142" s="191"/>
      <c r="M142" s="191">
        <v>0.5963999999999999</v>
      </c>
      <c r="N142" s="191"/>
      <c r="O142" s="180" t="s">
        <v>365</v>
      </c>
      <c r="P142" s="463"/>
    </row>
    <row r="143" spans="1:16" ht="25.5">
      <c r="A143" s="453">
        <v>30</v>
      </c>
      <c r="B143" s="461" t="s">
        <v>95</v>
      </c>
      <c r="C143" s="462">
        <v>0.25</v>
      </c>
      <c r="D143" s="462">
        <v>0.25</v>
      </c>
      <c r="E143" s="462"/>
      <c r="F143" s="462"/>
      <c r="G143" s="462">
        <v>0</v>
      </c>
      <c r="H143" s="187" t="s">
        <v>430</v>
      </c>
      <c r="I143" s="191">
        <v>0.29819999999999997</v>
      </c>
      <c r="J143" s="191"/>
      <c r="K143" s="191"/>
      <c r="L143" s="191"/>
      <c r="M143" s="191">
        <v>0.29819999999999997</v>
      </c>
      <c r="N143" s="191"/>
      <c r="O143" s="180" t="s">
        <v>365</v>
      </c>
      <c r="P143" s="463"/>
    </row>
    <row r="144" spans="1:16" ht="38.25">
      <c r="A144" s="453">
        <v>31</v>
      </c>
      <c r="B144" s="187" t="s">
        <v>95</v>
      </c>
      <c r="C144" s="462">
        <v>0.7</v>
      </c>
      <c r="D144" s="462">
        <v>0.5</v>
      </c>
      <c r="E144" s="462"/>
      <c r="F144" s="462"/>
      <c r="G144" s="462">
        <v>0.2</v>
      </c>
      <c r="H144" s="467" t="s">
        <v>431</v>
      </c>
      <c r="I144" s="191">
        <v>0.5963999999999999</v>
      </c>
      <c r="J144" s="191"/>
      <c r="K144" s="191"/>
      <c r="L144" s="191"/>
      <c r="M144" s="191">
        <v>0.5963999999999999</v>
      </c>
      <c r="N144" s="191"/>
      <c r="O144" s="180" t="s">
        <v>365</v>
      </c>
      <c r="P144" s="463"/>
    </row>
    <row r="145" spans="1:16" ht="25.5">
      <c r="A145" s="453">
        <v>32</v>
      </c>
      <c r="B145" s="187" t="s">
        <v>95</v>
      </c>
      <c r="C145" s="462">
        <v>0.1</v>
      </c>
      <c r="D145" s="462">
        <v>0</v>
      </c>
      <c r="E145" s="462"/>
      <c r="F145" s="462"/>
      <c r="G145" s="462">
        <v>0.1</v>
      </c>
      <c r="H145" s="467" t="s">
        <v>432</v>
      </c>
      <c r="I145" s="191">
        <v>0.07035</v>
      </c>
      <c r="J145" s="191"/>
      <c r="K145" s="191"/>
      <c r="L145" s="191"/>
      <c r="M145" s="191">
        <v>0.07035</v>
      </c>
      <c r="N145" s="191"/>
      <c r="O145" s="180" t="s">
        <v>365</v>
      </c>
      <c r="P145" s="463"/>
    </row>
    <row r="146" spans="1:16" ht="25.5">
      <c r="A146" s="453">
        <v>33</v>
      </c>
      <c r="B146" s="187" t="s">
        <v>303</v>
      </c>
      <c r="C146" s="462">
        <v>0.15</v>
      </c>
      <c r="D146" s="462">
        <v>0</v>
      </c>
      <c r="E146" s="192"/>
      <c r="F146" s="192"/>
      <c r="G146" s="462">
        <v>0.15</v>
      </c>
      <c r="H146" s="187" t="s">
        <v>433</v>
      </c>
      <c r="I146" s="191">
        <v>0.144636</v>
      </c>
      <c r="J146" s="191"/>
      <c r="K146" s="191"/>
      <c r="L146" s="191"/>
      <c r="M146" s="191">
        <v>0.144636</v>
      </c>
      <c r="N146" s="191"/>
      <c r="O146" s="180" t="s">
        <v>404</v>
      </c>
      <c r="P146" s="463"/>
    </row>
    <row r="147" spans="1:16" ht="25.5">
      <c r="A147" s="453">
        <v>34</v>
      </c>
      <c r="B147" s="187" t="s">
        <v>298</v>
      </c>
      <c r="C147" s="462">
        <v>0.6</v>
      </c>
      <c r="D147" s="462">
        <v>0.6</v>
      </c>
      <c r="E147" s="192"/>
      <c r="F147" s="192"/>
      <c r="G147" s="462">
        <v>0</v>
      </c>
      <c r="H147" s="187" t="s">
        <v>345</v>
      </c>
      <c r="I147" s="191">
        <v>0.71568</v>
      </c>
      <c r="J147" s="191"/>
      <c r="K147" s="191"/>
      <c r="L147" s="191"/>
      <c r="M147" s="191">
        <v>0.71568</v>
      </c>
      <c r="N147" s="191"/>
      <c r="O147" s="180" t="s">
        <v>404</v>
      </c>
      <c r="P147" s="463"/>
    </row>
    <row r="148" spans="1:16" ht="25.5">
      <c r="A148" s="453">
        <v>35</v>
      </c>
      <c r="B148" s="187" t="s">
        <v>95</v>
      </c>
      <c r="C148" s="462">
        <v>0.18</v>
      </c>
      <c r="D148" s="462">
        <v>0.18</v>
      </c>
      <c r="E148" s="462"/>
      <c r="F148" s="462"/>
      <c r="G148" s="462">
        <v>0</v>
      </c>
      <c r="H148" s="187" t="s">
        <v>434</v>
      </c>
      <c r="I148" s="191">
        <v>0.214704</v>
      </c>
      <c r="J148" s="191"/>
      <c r="K148" s="191"/>
      <c r="L148" s="191"/>
      <c r="M148" s="191">
        <v>0.214704</v>
      </c>
      <c r="N148" s="191"/>
      <c r="O148" s="180" t="s">
        <v>365</v>
      </c>
      <c r="P148" s="463"/>
    </row>
    <row r="149" spans="1:16" ht="38.25">
      <c r="A149" s="453">
        <v>36</v>
      </c>
      <c r="B149" s="467" t="s">
        <v>298</v>
      </c>
      <c r="C149" s="462">
        <v>1.6099999999999999</v>
      </c>
      <c r="D149" s="462">
        <v>1.39</v>
      </c>
      <c r="E149" s="462"/>
      <c r="F149" s="462"/>
      <c r="G149" s="462">
        <v>0.22</v>
      </c>
      <c r="H149" s="187" t="s">
        <v>435</v>
      </c>
      <c r="I149" s="191">
        <v>1.6579919999999997</v>
      </c>
      <c r="J149" s="191"/>
      <c r="K149" s="191"/>
      <c r="L149" s="191"/>
      <c r="M149" s="191">
        <v>1.6579919999999997</v>
      </c>
      <c r="N149" s="191"/>
      <c r="O149" s="180" t="s">
        <v>365</v>
      </c>
      <c r="P149" s="463"/>
    </row>
    <row r="150" spans="1:16" ht="38.25">
      <c r="A150" s="453">
        <v>37</v>
      </c>
      <c r="B150" s="467" t="s">
        <v>298</v>
      </c>
      <c r="C150" s="462">
        <v>0.3</v>
      </c>
      <c r="D150" s="462">
        <v>0.3</v>
      </c>
      <c r="E150" s="462"/>
      <c r="F150" s="462"/>
      <c r="G150" s="462">
        <v>0</v>
      </c>
      <c r="H150" s="467" t="s">
        <v>436</v>
      </c>
      <c r="I150" s="191">
        <v>0.35784</v>
      </c>
      <c r="J150" s="191"/>
      <c r="K150" s="191"/>
      <c r="L150" s="191"/>
      <c r="M150" s="191">
        <v>0.35784</v>
      </c>
      <c r="N150" s="191"/>
      <c r="O150" s="180" t="s">
        <v>365</v>
      </c>
      <c r="P150" s="463"/>
    </row>
    <row r="151" spans="1:16" ht="25.5">
      <c r="A151" s="453">
        <v>38</v>
      </c>
      <c r="B151" s="187" t="s">
        <v>95</v>
      </c>
      <c r="C151" s="462">
        <v>0.1</v>
      </c>
      <c r="D151" s="462">
        <v>0.1</v>
      </c>
      <c r="E151" s="462"/>
      <c r="F151" s="462"/>
      <c r="G151" s="462">
        <v>0</v>
      </c>
      <c r="H151" s="467" t="s">
        <v>437</v>
      </c>
      <c r="I151" s="191">
        <v>0.11927999999999998</v>
      </c>
      <c r="J151" s="191"/>
      <c r="K151" s="191"/>
      <c r="L151" s="191"/>
      <c r="M151" s="191">
        <v>0.11927999999999998</v>
      </c>
      <c r="N151" s="191"/>
      <c r="O151" s="180" t="s">
        <v>365</v>
      </c>
      <c r="P151" s="463"/>
    </row>
    <row r="152" spans="1:16" ht="38.25">
      <c r="A152" s="453">
        <v>39</v>
      </c>
      <c r="B152" s="467" t="s">
        <v>298</v>
      </c>
      <c r="C152" s="462">
        <v>0.2</v>
      </c>
      <c r="D152" s="462">
        <v>0.2</v>
      </c>
      <c r="E152" s="462"/>
      <c r="F152" s="462"/>
      <c r="G152" s="462">
        <v>0</v>
      </c>
      <c r="H152" s="187" t="s">
        <v>438</v>
      </c>
      <c r="I152" s="191">
        <v>0.23855999999999997</v>
      </c>
      <c r="J152" s="191"/>
      <c r="K152" s="191"/>
      <c r="L152" s="191"/>
      <c r="M152" s="191">
        <v>0.23855999999999997</v>
      </c>
      <c r="N152" s="191"/>
      <c r="O152" s="180" t="s">
        <v>365</v>
      </c>
      <c r="P152" s="463"/>
    </row>
    <row r="153" spans="1:16" ht="25.5">
      <c r="A153" s="453">
        <v>40</v>
      </c>
      <c r="B153" s="187" t="s">
        <v>95</v>
      </c>
      <c r="C153" s="462">
        <v>0.3</v>
      </c>
      <c r="D153" s="462">
        <v>0</v>
      </c>
      <c r="E153" s="192"/>
      <c r="F153" s="192"/>
      <c r="G153" s="462">
        <v>0.3</v>
      </c>
      <c r="H153" s="187" t="s">
        <v>439</v>
      </c>
      <c r="I153" s="191">
        <v>0.35784</v>
      </c>
      <c r="J153" s="191"/>
      <c r="K153" s="191"/>
      <c r="L153" s="191"/>
      <c r="M153" s="191">
        <v>0.35784</v>
      </c>
      <c r="N153" s="191"/>
      <c r="O153" s="180" t="s">
        <v>404</v>
      </c>
      <c r="P153" s="463"/>
    </row>
    <row r="154" spans="1:16" ht="25.5">
      <c r="A154" s="453">
        <v>41</v>
      </c>
      <c r="B154" s="187" t="s">
        <v>95</v>
      </c>
      <c r="C154" s="462">
        <v>0.2</v>
      </c>
      <c r="D154" s="462">
        <v>0.2</v>
      </c>
      <c r="E154" s="462"/>
      <c r="F154" s="462"/>
      <c r="G154" s="462">
        <v>0</v>
      </c>
      <c r="H154" s="467" t="s">
        <v>440</v>
      </c>
      <c r="I154" s="191">
        <v>0.23855999999999997</v>
      </c>
      <c r="J154" s="191"/>
      <c r="K154" s="191"/>
      <c r="L154" s="191"/>
      <c r="M154" s="191">
        <v>0.23855999999999997</v>
      </c>
      <c r="N154" s="191"/>
      <c r="O154" s="180" t="s">
        <v>365</v>
      </c>
      <c r="P154" s="463"/>
    </row>
    <row r="155" spans="1:16" ht="25.5">
      <c r="A155" s="453">
        <v>42</v>
      </c>
      <c r="B155" s="187" t="s">
        <v>95</v>
      </c>
      <c r="C155" s="462">
        <v>0.8</v>
      </c>
      <c r="D155" s="462">
        <v>0.5</v>
      </c>
      <c r="E155" s="462"/>
      <c r="F155" s="462"/>
      <c r="G155" s="462">
        <v>0.3</v>
      </c>
      <c r="H155" s="467" t="s">
        <v>441</v>
      </c>
      <c r="I155" s="191">
        <v>0.5963999999999999</v>
      </c>
      <c r="J155" s="191"/>
      <c r="K155" s="191"/>
      <c r="L155" s="191"/>
      <c r="M155" s="191">
        <v>0.5963999999999999</v>
      </c>
      <c r="N155" s="191"/>
      <c r="O155" s="180" t="s">
        <v>365</v>
      </c>
      <c r="P155" s="463"/>
    </row>
    <row r="156" spans="1:16" ht="12.75">
      <c r="A156" s="46" t="s">
        <v>442</v>
      </c>
      <c r="B156" s="175" t="s">
        <v>443</v>
      </c>
      <c r="C156" s="464">
        <f>C157</f>
        <v>1.5</v>
      </c>
      <c r="D156" s="464">
        <f aca="true" t="shared" si="18" ref="D156:M156">D157</f>
        <v>1.5</v>
      </c>
      <c r="E156" s="464">
        <f t="shared" si="18"/>
        <v>0</v>
      </c>
      <c r="F156" s="464">
        <f t="shared" si="18"/>
        <v>0</v>
      </c>
      <c r="G156" s="464">
        <f t="shared" si="18"/>
        <v>0</v>
      </c>
      <c r="H156" s="464"/>
      <c r="I156" s="464">
        <f t="shared" si="18"/>
        <v>1.7891999999999997</v>
      </c>
      <c r="J156" s="464">
        <f t="shared" si="18"/>
        <v>0</v>
      </c>
      <c r="K156" s="464">
        <f t="shared" si="18"/>
        <v>0</v>
      </c>
      <c r="L156" s="464">
        <f t="shared" si="18"/>
        <v>0</v>
      </c>
      <c r="M156" s="464">
        <f t="shared" si="18"/>
        <v>1.7891999999999997</v>
      </c>
      <c r="N156" s="464">
        <v>0</v>
      </c>
      <c r="O156" s="458"/>
      <c r="P156" s="456"/>
    </row>
    <row r="157" spans="1:16" ht="25.5">
      <c r="A157" s="453">
        <v>1</v>
      </c>
      <c r="B157" s="187" t="s">
        <v>443</v>
      </c>
      <c r="C157" s="462">
        <v>1.5</v>
      </c>
      <c r="D157" s="462">
        <v>1.5</v>
      </c>
      <c r="E157" s="462"/>
      <c r="F157" s="462"/>
      <c r="G157" s="462">
        <v>0</v>
      </c>
      <c r="H157" s="467" t="s">
        <v>444</v>
      </c>
      <c r="I157" s="191">
        <v>1.7891999999999997</v>
      </c>
      <c r="J157" s="191"/>
      <c r="K157" s="191"/>
      <c r="L157" s="191"/>
      <c r="M157" s="191">
        <v>1.7891999999999997</v>
      </c>
      <c r="N157" s="191"/>
      <c r="O157" s="180" t="s">
        <v>365</v>
      </c>
      <c r="P157" s="463"/>
    </row>
    <row r="158" spans="1:16" ht="12.75">
      <c r="A158" s="46" t="s">
        <v>445</v>
      </c>
      <c r="B158" s="457" t="s">
        <v>247</v>
      </c>
      <c r="C158" s="464">
        <f>C159</f>
        <v>4.6</v>
      </c>
      <c r="D158" s="464">
        <f aca="true" t="shared" si="19" ref="D158:N158">D159</f>
        <v>4.6</v>
      </c>
      <c r="E158" s="464">
        <f t="shared" si="19"/>
        <v>0</v>
      </c>
      <c r="F158" s="464">
        <f t="shared" si="19"/>
        <v>0</v>
      </c>
      <c r="G158" s="464">
        <f t="shared" si="19"/>
        <v>0</v>
      </c>
      <c r="H158" s="464"/>
      <c r="I158" s="464">
        <f t="shared" si="19"/>
        <v>5.48688</v>
      </c>
      <c r="J158" s="464">
        <f t="shared" si="19"/>
        <v>0</v>
      </c>
      <c r="K158" s="464">
        <f t="shared" si="19"/>
        <v>0</v>
      </c>
      <c r="L158" s="464">
        <f t="shared" si="19"/>
        <v>0</v>
      </c>
      <c r="M158" s="464">
        <f t="shared" si="19"/>
        <v>5.48688</v>
      </c>
      <c r="N158" s="464">
        <f t="shared" si="19"/>
        <v>0</v>
      </c>
      <c r="O158" s="458"/>
      <c r="P158" s="456"/>
    </row>
    <row r="159" spans="1:16" ht="25.5">
      <c r="A159" s="453">
        <v>1</v>
      </c>
      <c r="B159" s="187" t="s">
        <v>446</v>
      </c>
      <c r="C159" s="462">
        <v>4.6</v>
      </c>
      <c r="D159" s="462">
        <v>4.6</v>
      </c>
      <c r="E159" s="192"/>
      <c r="F159" s="192"/>
      <c r="G159" s="462">
        <v>0</v>
      </c>
      <c r="H159" s="187" t="s">
        <v>447</v>
      </c>
      <c r="I159" s="191">
        <v>5.48688</v>
      </c>
      <c r="J159" s="191"/>
      <c r="K159" s="191"/>
      <c r="L159" s="191"/>
      <c r="M159" s="191">
        <v>5.48688</v>
      </c>
      <c r="N159" s="191"/>
      <c r="O159" s="180" t="s">
        <v>404</v>
      </c>
      <c r="P159" s="463"/>
    </row>
    <row r="160" spans="1:16" ht="38.25">
      <c r="A160" s="46" t="s">
        <v>448</v>
      </c>
      <c r="B160" s="457" t="s">
        <v>449</v>
      </c>
      <c r="C160" s="464">
        <f>C161</f>
        <v>0.1</v>
      </c>
      <c r="D160" s="464">
        <f aca="true" t="shared" si="20" ref="D160:N160">D161</f>
        <v>0.1</v>
      </c>
      <c r="E160" s="464">
        <f t="shared" si="20"/>
        <v>0</v>
      </c>
      <c r="F160" s="464">
        <f t="shared" si="20"/>
        <v>0</v>
      </c>
      <c r="G160" s="464">
        <f t="shared" si="20"/>
        <v>0</v>
      </c>
      <c r="H160" s="464"/>
      <c r="I160" s="464">
        <f t="shared" si="20"/>
        <v>0.11927999999999998</v>
      </c>
      <c r="J160" s="464">
        <f t="shared" si="20"/>
        <v>0</v>
      </c>
      <c r="K160" s="464">
        <f t="shared" si="20"/>
        <v>0</v>
      </c>
      <c r="L160" s="464">
        <f t="shared" si="20"/>
        <v>0</v>
      </c>
      <c r="M160" s="464">
        <f t="shared" si="20"/>
        <v>0.11927999999999998</v>
      </c>
      <c r="N160" s="464">
        <f t="shared" si="20"/>
        <v>0</v>
      </c>
      <c r="O160" s="458"/>
      <c r="P160" s="456"/>
    </row>
    <row r="161" spans="1:16" ht="38.25">
      <c r="A161" s="453">
        <v>1</v>
      </c>
      <c r="B161" s="187" t="s">
        <v>251</v>
      </c>
      <c r="C161" s="462">
        <v>0.1</v>
      </c>
      <c r="D161" s="462">
        <v>0.1</v>
      </c>
      <c r="E161" s="462"/>
      <c r="F161" s="462"/>
      <c r="G161" s="462">
        <v>0</v>
      </c>
      <c r="H161" s="467" t="s">
        <v>450</v>
      </c>
      <c r="I161" s="191">
        <v>0.11927999999999998</v>
      </c>
      <c r="J161" s="191"/>
      <c r="K161" s="191"/>
      <c r="L161" s="191"/>
      <c r="M161" s="191">
        <v>0.11927999999999998</v>
      </c>
      <c r="N161" s="191"/>
      <c r="O161" s="180" t="s">
        <v>365</v>
      </c>
      <c r="P161" s="463"/>
    </row>
    <row r="162" spans="1:16" ht="12.75">
      <c r="A162" s="46" t="s">
        <v>451</v>
      </c>
      <c r="B162" s="457" t="s">
        <v>131</v>
      </c>
      <c r="C162" s="464">
        <f>SUM(C163:C169)</f>
        <v>1</v>
      </c>
      <c r="D162" s="464">
        <f aca="true" t="shared" si="21" ref="D162:M162">SUM(D163:D169)</f>
        <v>0.8</v>
      </c>
      <c r="E162" s="464">
        <f t="shared" si="21"/>
        <v>0</v>
      </c>
      <c r="F162" s="464">
        <f t="shared" si="21"/>
        <v>0</v>
      </c>
      <c r="G162" s="464">
        <f t="shared" si="21"/>
        <v>0.2</v>
      </c>
      <c r="H162" s="464">
        <f t="shared" si="21"/>
        <v>0</v>
      </c>
      <c r="I162" s="464">
        <f t="shared" si="21"/>
        <v>1.1927999999999999</v>
      </c>
      <c r="J162" s="464">
        <f t="shared" si="21"/>
        <v>0</v>
      </c>
      <c r="K162" s="464">
        <f t="shared" si="21"/>
        <v>0</v>
      </c>
      <c r="L162" s="464">
        <f t="shared" si="21"/>
        <v>0</v>
      </c>
      <c r="M162" s="464">
        <f t="shared" si="21"/>
        <v>1.1927999999999999</v>
      </c>
      <c r="N162" s="464">
        <v>0</v>
      </c>
      <c r="O162" s="458"/>
      <c r="P162" s="456"/>
    </row>
    <row r="163" spans="1:16" ht="25.5">
      <c r="A163" s="453">
        <v>1</v>
      </c>
      <c r="B163" s="187" t="s">
        <v>452</v>
      </c>
      <c r="C163" s="462">
        <v>0.2</v>
      </c>
      <c r="D163" s="462">
        <v>0.2</v>
      </c>
      <c r="E163" s="462"/>
      <c r="F163" s="462"/>
      <c r="G163" s="462">
        <v>0</v>
      </c>
      <c r="H163" s="187" t="s">
        <v>406</v>
      </c>
      <c r="I163" s="191">
        <v>0.23855999999999997</v>
      </c>
      <c r="J163" s="191"/>
      <c r="K163" s="191"/>
      <c r="L163" s="191"/>
      <c r="M163" s="191">
        <v>0.23855999999999997</v>
      </c>
      <c r="N163" s="191"/>
      <c r="O163" s="180" t="s">
        <v>365</v>
      </c>
      <c r="P163" s="463"/>
    </row>
    <row r="164" spans="1:16" ht="25.5">
      <c r="A164" s="453">
        <v>2</v>
      </c>
      <c r="B164" s="187" t="s">
        <v>453</v>
      </c>
      <c r="C164" s="462">
        <v>0.2</v>
      </c>
      <c r="D164" s="462">
        <v>0</v>
      </c>
      <c r="E164" s="462"/>
      <c r="F164" s="462"/>
      <c r="G164" s="462">
        <v>0.2</v>
      </c>
      <c r="H164" s="467" t="s">
        <v>454</v>
      </c>
      <c r="I164" s="191">
        <v>0.23855999999999997</v>
      </c>
      <c r="J164" s="191"/>
      <c r="K164" s="191"/>
      <c r="L164" s="191"/>
      <c r="M164" s="191">
        <v>0.23855999999999997</v>
      </c>
      <c r="N164" s="191"/>
      <c r="O164" s="180" t="s">
        <v>365</v>
      </c>
      <c r="P164" s="463"/>
    </row>
    <row r="165" spans="1:16" ht="25.5">
      <c r="A165" s="453">
        <v>3</v>
      </c>
      <c r="B165" s="187" t="s">
        <v>455</v>
      </c>
      <c r="C165" s="462">
        <v>0.1</v>
      </c>
      <c r="D165" s="462">
        <v>0.1</v>
      </c>
      <c r="E165" s="462"/>
      <c r="F165" s="462"/>
      <c r="G165" s="462">
        <v>0</v>
      </c>
      <c r="H165" s="467" t="s">
        <v>456</v>
      </c>
      <c r="I165" s="191">
        <v>0.11927999999999998</v>
      </c>
      <c r="J165" s="191"/>
      <c r="K165" s="191"/>
      <c r="L165" s="191"/>
      <c r="M165" s="191">
        <v>0.11927999999999998</v>
      </c>
      <c r="N165" s="191"/>
      <c r="O165" s="180" t="s">
        <v>365</v>
      </c>
      <c r="P165" s="463"/>
    </row>
    <row r="166" spans="1:16" ht="25.5">
      <c r="A166" s="453">
        <v>4</v>
      </c>
      <c r="B166" s="187" t="s">
        <v>457</v>
      </c>
      <c r="C166" s="462">
        <v>0.1</v>
      </c>
      <c r="D166" s="462">
        <v>0.1</v>
      </c>
      <c r="E166" s="462"/>
      <c r="F166" s="462"/>
      <c r="G166" s="462">
        <v>0</v>
      </c>
      <c r="H166" s="467" t="s">
        <v>458</v>
      </c>
      <c r="I166" s="191">
        <v>0.11927999999999998</v>
      </c>
      <c r="J166" s="191"/>
      <c r="K166" s="191"/>
      <c r="L166" s="191"/>
      <c r="M166" s="191">
        <v>0.11927999999999998</v>
      </c>
      <c r="N166" s="191"/>
      <c r="O166" s="180" t="s">
        <v>365</v>
      </c>
      <c r="P166" s="463"/>
    </row>
    <row r="167" spans="1:16" ht="25.5">
      <c r="A167" s="453">
        <v>5</v>
      </c>
      <c r="B167" s="187" t="s">
        <v>455</v>
      </c>
      <c r="C167" s="462">
        <v>0.05</v>
      </c>
      <c r="D167" s="462">
        <v>0.05</v>
      </c>
      <c r="E167" s="462"/>
      <c r="F167" s="462"/>
      <c r="G167" s="462">
        <v>0</v>
      </c>
      <c r="H167" s="467" t="s">
        <v>348</v>
      </c>
      <c r="I167" s="191">
        <v>0.05963999999999999</v>
      </c>
      <c r="J167" s="191"/>
      <c r="K167" s="191"/>
      <c r="L167" s="191"/>
      <c r="M167" s="191">
        <v>0.05963999999999999</v>
      </c>
      <c r="N167" s="191"/>
      <c r="O167" s="180" t="s">
        <v>365</v>
      </c>
      <c r="P167" s="463"/>
    </row>
    <row r="168" spans="1:16" ht="38.25">
      <c r="A168" s="453">
        <v>6</v>
      </c>
      <c r="B168" s="187" t="s">
        <v>455</v>
      </c>
      <c r="C168" s="462">
        <v>0.05</v>
      </c>
      <c r="D168" s="462">
        <v>0.05</v>
      </c>
      <c r="E168" s="462"/>
      <c r="F168" s="462"/>
      <c r="G168" s="462">
        <v>0</v>
      </c>
      <c r="H168" s="467" t="s">
        <v>459</v>
      </c>
      <c r="I168" s="191">
        <v>0.05963999999999999</v>
      </c>
      <c r="J168" s="191"/>
      <c r="K168" s="191"/>
      <c r="L168" s="191"/>
      <c r="M168" s="191">
        <v>0.05963999999999999</v>
      </c>
      <c r="N168" s="191"/>
      <c r="O168" s="180" t="s">
        <v>365</v>
      </c>
      <c r="P168" s="463"/>
    </row>
    <row r="169" spans="1:16" ht="38.25">
      <c r="A169" s="453">
        <v>7</v>
      </c>
      <c r="B169" s="187" t="s">
        <v>455</v>
      </c>
      <c r="C169" s="462">
        <v>0.3</v>
      </c>
      <c r="D169" s="462">
        <v>0.3</v>
      </c>
      <c r="E169" s="462"/>
      <c r="F169" s="462"/>
      <c r="G169" s="462">
        <v>0</v>
      </c>
      <c r="H169" s="467" t="s">
        <v>460</v>
      </c>
      <c r="I169" s="191">
        <v>0.35784</v>
      </c>
      <c r="J169" s="191"/>
      <c r="K169" s="191"/>
      <c r="L169" s="191"/>
      <c r="M169" s="191">
        <v>0.35784</v>
      </c>
      <c r="N169" s="191"/>
      <c r="O169" s="180" t="s">
        <v>365</v>
      </c>
      <c r="P169" s="463"/>
    </row>
    <row r="170" spans="1:16" ht="12.75">
      <c r="A170" s="46">
        <f>A169+A161+A159+A157+A155+A112+A108+A103+A95+A93</f>
        <v>70</v>
      </c>
      <c r="B170" s="175" t="s">
        <v>461</v>
      </c>
      <c r="C170" s="464">
        <v>68.64999999999999</v>
      </c>
      <c r="D170" s="464">
        <v>36.44</v>
      </c>
      <c r="E170" s="464">
        <v>0</v>
      </c>
      <c r="F170" s="464">
        <v>0</v>
      </c>
      <c r="G170" s="464">
        <v>32.21000000000001</v>
      </c>
      <c r="H170" s="465">
        <v>0</v>
      </c>
      <c r="I170" s="464">
        <v>66.72911400000001</v>
      </c>
      <c r="J170" s="464">
        <v>0</v>
      </c>
      <c r="K170" s="464">
        <v>0</v>
      </c>
      <c r="L170" s="464">
        <v>27.688216000000004</v>
      </c>
      <c r="M170" s="464">
        <v>38.742698</v>
      </c>
      <c r="N170" s="464">
        <v>0.2982</v>
      </c>
      <c r="O170" s="175"/>
      <c r="P170" s="46"/>
    </row>
    <row r="171" spans="1:16" ht="12.75">
      <c r="A171" s="46">
        <f>A170+A86</f>
        <v>134</v>
      </c>
      <c r="B171" s="175" t="s">
        <v>1840</v>
      </c>
      <c r="C171" s="464">
        <f aca="true" t="shared" si="22" ref="C171:N171">C170+C86</f>
        <v>120.09999999999998</v>
      </c>
      <c r="D171" s="464">
        <f t="shared" si="22"/>
        <v>74.16999999999999</v>
      </c>
      <c r="E171" s="464">
        <f t="shared" si="22"/>
        <v>0</v>
      </c>
      <c r="F171" s="464">
        <f t="shared" si="22"/>
        <v>0</v>
      </c>
      <c r="G171" s="464">
        <f t="shared" si="22"/>
        <v>45.93000000000001</v>
      </c>
      <c r="H171" s="464">
        <f t="shared" si="22"/>
        <v>0</v>
      </c>
      <c r="I171" s="464">
        <f t="shared" si="22"/>
        <v>120.945019</v>
      </c>
      <c r="J171" s="464">
        <f t="shared" si="22"/>
        <v>0</v>
      </c>
      <c r="K171" s="464">
        <f t="shared" si="22"/>
        <v>8.17551</v>
      </c>
      <c r="L171" s="464">
        <f t="shared" si="22"/>
        <v>31.411192000000003</v>
      </c>
      <c r="M171" s="464">
        <f t="shared" si="22"/>
        <v>70.811541</v>
      </c>
      <c r="N171" s="464">
        <f t="shared" si="22"/>
        <v>10.546776000000001</v>
      </c>
      <c r="O171" s="175"/>
      <c r="P171" s="46"/>
    </row>
    <row r="173" spans="14:16" ht="12.75">
      <c r="N173" s="572" t="s">
        <v>77</v>
      </c>
      <c r="O173" s="572"/>
      <c r="P173" s="572"/>
    </row>
    <row r="174" spans="14:16" ht="12.75">
      <c r="N174" s="572"/>
      <c r="O174" s="572"/>
      <c r="P174" s="572"/>
    </row>
  </sheetData>
  <sheetProtection/>
  <mergeCells count="22">
    <mergeCell ref="J8:N8"/>
    <mergeCell ref="O8:O9"/>
    <mergeCell ref="P8:P9"/>
    <mergeCell ref="A11:P11"/>
    <mergeCell ref="A87:P87"/>
    <mergeCell ref="N173:P174"/>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conditionalFormatting sqref="B189 B195">
    <cfRule type="cellIs" priority="1" dxfId="11" operator="equal" stopIfTrue="1">
      <formula>0</formula>
    </cfRule>
  </conditionalFormatting>
  <printOptions horizontalCentered="1"/>
  <pageMargins left="0.393700787401575" right="0.393700787401575" top="0.68" bottom="0.44" header="0.118110236220472" footer="0.275590551181102"/>
  <pageSetup fitToHeight="100" horizontalDpi="600" verticalDpi="600" orientation="landscape" paperSize="9" r:id="rId2"/>
  <headerFooter>
    <oddFooter>&amp;L&amp;"Times New Roman,nghiêng"&amp;9Phụ lục &amp;A&amp;R&amp;10&amp;P</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R109"/>
  <sheetViews>
    <sheetView showZeros="0" zoomScale="115" zoomScaleNormal="115" zoomScaleSheetLayoutView="80" zoomScalePageLayoutView="0" workbookViewId="0" topLeftCell="A1">
      <pane ySplit="9" topLeftCell="A13" activePane="bottomLeft" state="frozen"/>
      <selection pane="topLeft" activeCell="A1" sqref="A1"/>
      <selection pane="bottomLeft" activeCell="A7" sqref="A7:P7"/>
    </sheetView>
  </sheetViews>
  <sheetFormatPr defaultColWidth="9.00390625" defaultRowHeight="15.75"/>
  <cols>
    <col min="1" max="1" width="4.25390625" style="289" customWidth="1"/>
    <col min="2" max="2" width="19.50390625" style="290" customWidth="1"/>
    <col min="3" max="3" width="6.25390625" style="289" customWidth="1"/>
    <col min="4" max="4" width="5.75390625" style="289" customWidth="1"/>
    <col min="5" max="5" width="5.25390625" style="289" customWidth="1"/>
    <col min="6" max="6" width="4.50390625" style="289" customWidth="1"/>
    <col min="7" max="7" width="6.25390625" style="289" customWidth="1"/>
    <col min="8" max="8" width="13.75390625" style="289" customWidth="1"/>
    <col min="9" max="9" width="7.75390625" style="291" customWidth="1"/>
    <col min="10" max="10" width="5.00390625" style="289" customWidth="1"/>
    <col min="11" max="11" width="4.75390625" style="289" customWidth="1"/>
    <col min="12" max="12" width="5.75390625" style="289" customWidth="1"/>
    <col min="13" max="13" width="5.25390625" style="291" customWidth="1"/>
    <col min="14" max="14" width="6.75390625" style="289" customWidth="1"/>
    <col min="15" max="15" width="20.75390625" style="290" customWidth="1"/>
    <col min="16" max="16" width="8.75390625" style="289" customWidth="1"/>
    <col min="17" max="16384" width="9.00390625" style="5" customWidth="1"/>
  </cols>
  <sheetData>
    <row r="1" spans="1:16" s="23" customFormat="1" ht="15.75">
      <c r="A1" s="503" t="s">
        <v>253</v>
      </c>
      <c r="B1" s="503"/>
      <c r="C1" s="503"/>
      <c r="D1" s="503"/>
      <c r="E1" s="503"/>
      <c r="F1" s="504" t="s">
        <v>23</v>
      </c>
      <c r="G1" s="504"/>
      <c r="H1" s="504"/>
      <c r="I1" s="504"/>
      <c r="J1" s="504"/>
      <c r="K1" s="504"/>
      <c r="L1" s="504"/>
      <c r="M1" s="504"/>
      <c r="N1" s="504"/>
      <c r="O1" s="504"/>
      <c r="P1" s="504"/>
    </row>
    <row r="2" spans="1:16" s="23" customFormat="1" ht="15.75">
      <c r="A2" s="504" t="s">
        <v>75</v>
      </c>
      <c r="B2" s="504"/>
      <c r="C2" s="504"/>
      <c r="D2" s="504"/>
      <c r="E2" s="504"/>
      <c r="F2" s="504" t="s">
        <v>24</v>
      </c>
      <c r="G2" s="504"/>
      <c r="H2" s="504"/>
      <c r="I2" s="504"/>
      <c r="J2" s="504"/>
      <c r="K2" s="504"/>
      <c r="L2" s="504"/>
      <c r="M2" s="504"/>
      <c r="N2" s="504"/>
      <c r="O2" s="504"/>
      <c r="P2" s="504"/>
    </row>
    <row r="3" spans="1:16" s="23" customFormat="1" ht="15.75">
      <c r="A3" s="519"/>
      <c r="B3" s="519"/>
      <c r="C3" s="519"/>
      <c r="D3" s="519"/>
      <c r="E3" s="519"/>
      <c r="F3" s="519"/>
      <c r="G3" s="519"/>
      <c r="H3" s="519"/>
      <c r="I3" s="519"/>
      <c r="J3" s="519"/>
      <c r="K3" s="519"/>
      <c r="L3" s="519"/>
      <c r="M3" s="519"/>
      <c r="N3" s="519"/>
      <c r="O3" s="519"/>
      <c r="P3" s="519"/>
    </row>
    <row r="4" spans="1:18" s="23" customFormat="1" ht="15.75">
      <c r="A4" s="506" t="s">
        <v>1267</v>
      </c>
      <c r="B4" s="506"/>
      <c r="C4" s="506"/>
      <c r="D4" s="506"/>
      <c r="E4" s="506"/>
      <c r="F4" s="506"/>
      <c r="G4" s="506"/>
      <c r="H4" s="506"/>
      <c r="I4" s="506"/>
      <c r="J4" s="506"/>
      <c r="K4" s="506"/>
      <c r="L4" s="506"/>
      <c r="M4" s="506"/>
      <c r="N4" s="506"/>
      <c r="O4" s="506"/>
      <c r="P4" s="506"/>
      <c r="Q4" s="22"/>
      <c r="R4" s="22"/>
    </row>
    <row r="5" spans="1:18" s="23" customFormat="1" ht="15.75">
      <c r="A5" s="506" t="s">
        <v>1268</v>
      </c>
      <c r="B5" s="506"/>
      <c r="C5" s="506"/>
      <c r="D5" s="506"/>
      <c r="E5" s="506"/>
      <c r="F5" s="506"/>
      <c r="G5" s="506"/>
      <c r="H5" s="506"/>
      <c r="I5" s="506"/>
      <c r="J5" s="506"/>
      <c r="K5" s="506"/>
      <c r="L5" s="506"/>
      <c r="M5" s="506"/>
      <c r="N5" s="506"/>
      <c r="O5" s="506"/>
      <c r="P5" s="506"/>
      <c r="Q5" s="22"/>
      <c r="R5" s="22"/>
    </row>
    <row r="6" spans="1:16" s="23" customFormat="1" ht="15.75">
      <c r="A6" s="516" t="str">
        <f>'1.THD.Tong'!A6:O6</f>
        <v>(Kèm theo Nghị quyết số 171/NQ-HĐND ngày 15 tháng 12 năm 2019 của Hội đồng nhân dân tỉnh)</v>
      </c>
      <c r="B6" s="516"/>
      <c r="C6" s="516"/>
      <c r="D6" s="516"/>
      <c r="E6" s="516"/>
      <c r="F6" s="516"/>
      <c r="G6" s="516"/>
      <c r="H6" s="516"/>
      <c r="I6" s="516"/>
      <c r="J6" s="516"/>
      <c r="K6" s="516"/>
      <c r="L6" s="516"/>
      <c r="M6" s="516"/>
      <c r="N6" s="516"/>
      <c r="O6" s="516"/>
      <c r="P6" s="516"/>
    </row>
    <row r="7" spans="1:16" s="23" customFormat="1" ht="15.75">
      <c r="A7" s="520"/>
      <c r="B7" s="520"/>
      <c r="C7" s="520"/>
      <c r="D7" s="520"/>
      <c r="E7" s="520"/>
      <c r="F7" s="520"/>
      <c r="G7" s="520"/>
      <c r="H7" s="520"/>
      <c r="I7" s="520"/>
      <c r="J7" s="520"/>
      <c r="K7" s="520"/>
      <c r="L7" s="520"/>
      <c r="M7" s="520"/>
      <c r="N7" s="520"/>
      <c r="O7" s="520"/>
      <c r="P7" s="520"/>
    </row>
    <row r="8" spans="1:16" s="28" customFormat="1" ht="22.5" customHeight="1">
      <c r="A8" s="531" t="s">
        <v>20</v>
      </c>
      <c r="B8" s="533" t="s">
        <v>83</v>
      </c>
      <c r="C8" s="533" t="s">
        <v>84</v>
      </c>
      <c r="D8" s="535" t="s">
        <v>85</v>
      </c>
      <c r="E8" s="536"/>
      <c r="F8" s="536"/>
      <c r="G8" s="537"/>
      <c r="H8" s="533" t="s">
        <v>86</v>
      </c>
      <c r="I8" s="533" t="s">
        <v>16</v>
      </c>
      <c r="J8" s="535" t="s">
        <v>15</v>
      </c>
      <c r="K8" s="536"/>
      <c r="L8" s="536"/>
      <c r="M8" s="536"/>
      <c r="N8" s="537"/>
      <c r="O8" s="533" t="s">
        <v>87</v>
      </c>
      <c r="P8" s="533" t="s">
        <v>14</v>
      </c>
    </row>
    <row r="9" spans="1:16" s="21" customFormat="1" ht="94.5" customHeight="1">
      <c r="A9" s="532"/>
      <c r="B9" s="534"/>
      <c r="C9" s="534"/>
      <c r="D9" s="46" t="s">
        <v>13</v>
      </c>
      <c r="E9" s="46" t="s">
        <v>12</v>
      </c>
      <c r="F9" s="46" t="s">
        <v>88</v>
      </c>
      <c r="G9" s="46" t="s">
        <v>22</v>
      </c>
      <c r="H9" s="534"/>
      <c r="I9" s="534"/>
      <c r="J9" s="46" t="s">
        <v>10</v>
      </c>
      <c r="K9" s="46" t="s">
        <v>9</v>
      </c>
      <c r="L9" s="46" t="s">
        <v>89</v>
      </c>
      <c r="M9" s="46" t="s">
        <v>90</v>
      </c>
      <c r="N9" s="46" t="s">
        <v>6</v>
      </c>
      <c r="O9" s="534"/>
      <c r="P9" s="534"/>
    </row>
    <row r="10" spans="1:16" s="19" customFormat="1" ht="22.5">
      <c r="A10" s="9">
        <v>-1</v>
      </c>
      <c r="B10" s="9">
        <v>-2</v>
      </c>
      <c r="C10" s="9" t="s">
        <v>1269</v>
      </c>
      <c r="D10" s="9">
        <v>-4</v>
      </c>
      <c r="E10" s="9">
        <v>-5</v>
      </c>
      <c r="F10" s="9">
        <v>-6</v>
      </c>
      <c r="G10" s="9">
        <v>-7</v>
      </c>
      <c r="H10" s="9">
        <v>-8</v>
      </c>
      <c r="I10" s="9" t="s">
        <v>4</v>
      </c>
      <c r="J10" s="9">
        <v>-10</v>
      </c>
      <c r="K10" s="9">
        <v>-11</v>
      </c>
      <c r="L10" s="9">
        <v>-12</v>
      </c>
      <c r="M10" s="9">
        <v>-13</v>
      </c>
      <c r="N10" s="9">
        <v>-14</v>
      </c>
      <c r="O10" s="9">
        <v>-15</v>
      </c>
      <c r="P10" s="9">
        <v>-16</v>
      </c>
    </row>
    <row r="11" spans="1:16" ht="12.75" customHeight="1">
      <c r="A11" s="538" t="s">
        <v>258</v>
      </c>
      <c r="B11" s="539"/>
      <c r="C11" s="539"/>
      <c r="D11" s="539"/>
      <c r="E11" s="539"/>
      <c r="F11" s="539"/>
      <c r="G11" s="539"/>
      <c r="H11" s="539"/>
      <c r="I11" s="539"/>
      <c r="J11" s="539"/>
      <c r="K11" s="539"/>
      <c r="L11" s="539"/>
      <c r="M11" s="539"/>
      <c r="N11" s="539"/>
      <c r="O11" s="539"/>
      <c r="P11" s="540"/>
    </row>
    <row r="12" spans="1:16" ht="38.25">
      <c r="A12" s="46" t="s">
        <v>94</v>
      </c>
      <c r="B12" s="48" t="s">
        <v>271</v>
      </c>
      <c r="C12" s="451">
        <f>SUM(C13,C16)</f>
        <v>3.7699999999999996</v>
      </c>
      <c r="D12" s="451">
        <f aca="true" t="shared" si="0" ref="D12:N12">SUM(D13,D16)</f>
        <v>2.4699999999999998</v>
      </c>
      <c r="E12" s="451">
        <f t="shared" si="0"/>
        <v>0</v>
      </c>
      <c r="F12" s="451">
        <f t="shared" si="0"/>
        <v>0</v>
      </c>
      <c r="G12" s="451">
        <f t="shared" si="0"/>
        <v>1.3</v>
      </c>
      <c r="H12" s="451"/>
      <c r="I12" s="451">
        <f t="shared" si="0"/>
        <v>2.844234</v>
      </c>
      <c r="J12" s="451">
        <f t="shared" si="0"/>
        <v>0</v>
      </c>
      <c r="K12" s="451">
        <f t="shared" si="0"/>
        <v>0</v>
      </c>
      <c r="L12" s="451">
        <f t="shared" si="0"/>
        <v>2.844234</v>
      </c>
      <c r="M12" s="451">
        <f t="shared" si="0"/>
        <v>0</v>
      </c>
      <c r="N12" s="451">
        <f t="shared" si="0"/>
        <v>0</v>
      </c>
      <c r="O12" s="46"/>
      <c r="P12" s="46"/>
    </row>
    <row r="13" spans="1:16" ht="12.75">
      <c r="A13" s="46" t="s">
        <v>260</v>
      </c>
      <c r="B13" s="452" t="s">
        <v>114</v>
      </c>
      <c r="C13" s="451">
        <f>SUM(C14:C15)</f>
        <v>2.3</v>
      </c>
      <c r="D13" s="451">
        <f>SUM(D14:D15)</f>
        <v>1</v>
      </c>
      <c r="E13" s="451">
        <f>SUM(E14:E15)</f>
        <v>0</v>
      </c>
      <c r="F13" s="451">
        <f>SUM(F14:F15)</f>
        <v>0</v>
      </c>
      <c r="G13" s="451">
        <f>SUM(G14:G15)</f>
        <v>1.3</v>
      </c>
      <c r="H13" s="46"/>
      <c r="I13" s="174">
        <f>J13+K13+L13+M13+N13</f>
        <v>1.60326</v>
      </c>
      <c r="J13" s="174">
        <v>0</v>
      </c>
      <c r="K13" s="174">
        <v>0</v>
      </c>
      <c r="L13" s="174">
        <f>SUM(L14:L15)</f>
        <v>1.60326</v>
      </c>
      <c r="M13" s="174">
        <v>0</v>
      </c>
      <c r="N13" s="174">
        <v>0</v>
      </c>
      <c r="O13" s="46"/>
      <c r="P13" s="46"/>
    </row>
    <row r="14" spans="1:16" ht="105.75" customHeight="1">
      <c r="A14" s="453">
        <v>1</v>
      </c>
      <c r="B14" s="454" t="s">
        <v>1270</v>
      </c>
      <c r="C14" s="454">
        <v>0.5</v>
      </c>
      <c r="D14" s="454"/>
      <c r="E14" s="454"/>
      <c r="F14" s="454"/>
      <c r="G14" s="454">
        <v>0.5</v>
      </c>
      <c r="H14" s="454" t="s">
        <v>1271</v>
      </c>
      <c r="I14" s="455">
        <f aca="true" t="shared" si="1" ref="I14:I46">J14+K14+L14+M14+N14</f>
        <v>0.4221</v>
      </c>
      <c r="J14" s="454"/>
      <c r="K14" s="454"/>
      <c r="L14" s="454">
        <v>0.4221</v>
      </c>
      <c r="M14" s="454"/>
      <c r="N14" s="454"/>
      <c r="O14" s="193" t="s">
        <v>1272</v>
      </c>
      <c r="P14" s="193"/>
    </row>
    <row r="15" spans="1:16" ht="113.25" customHeight="1">
      <c r="A15" s="453">
        <v>2</v>
      </c>
      <c r="B15" s="454" t="s">
        <v>1273</v>
      </c>
      <c r="C15" s="454">
        <v>1.8</v>
      </c>
      <c r="D15" s="454">
        <v>1</v>
      </c>
      <c r="E15" s="454"/>
      <c r="F15" s="454"/>
      <c r="G15" s="454">
        <v>0.8</v>
      </c>
      <c r="H15" s="454" t="s">
        <v>1274</v>
      </c>
      <c r="I15" s="455">
        <f t="shared" si="1"/>
        <v>1.18116</v>
      </c>
      <c r="J15" s="454"/>
      <c r="K15" s="454"/>
      <c r="L15" s="454">
        <v>1.18116</v>
      </c>
      <c r="M15" s="454"/>
      <c r="N15" s="454"/>
      <c r="O15" s="193" t="s">
        <v>1275</v>
      </c>
      <c r="P15" s="454"/>
    </row>
    <row r="16" spans="1:16" ht="12.75">
      <c r="A16" s="46" t="s">
        <v>400</v>
      </c>
      <c r="B16" s="452" t="s">
        <v>121</v>
      </c>
      <c r="C16" s="451">
        <f>C17</f>
        <v>1.47</v>
      </c>
      <c r="D16" s="451">
        <v>1.47</v>
      </c>
      <c r="E16" s="451">
        <f>E17</f>
        <v>0</v>
      </c>
      <c r="F16" s="451">
        <f>F17</f>
        <v>0</v>
      </c>
      <c r="G16" s="451">
        <v>0</v>
      </c>
      <c r="H16" s="454"/>
      <c r="I16" s="174">
        <f t="shared" si="1"/>
        <v>1.240974</v>
      </c>
      <c r="J16" s="174">
        <v>0</v>
      </c>
      <c r="K16" s="174">
        <v>0</v>
      </c>
      <c r="L16" s="174">
        <v>1.240974</v>
      </c>
      <c r="M16" s="174">
        <v>0</v>
      </c>
      <c r="N16" s="174">
        <v>0</v>
      </c>
      <c r="O16" s="193"/>
      <c r="P16" s="454"/>
    </row>
    <row r="17" spans="1:16" ht="97.5" customHeight="1">
      <c r="A17" s="453">
        <v>1</v>
      </c>
      <c r="B17" s="187" t="s">
        <v>1753</v>
      </c>
      <c r="C17" s="454">
        <v>1.47</v>
      </c>
      <c r="D17" s="454">
        <v>1.47</v>
      </c>
      <c r="E17" s="454"/>
      <c r="F17" s="454"/>
      <c r="G17" s="454">
        <v>0</v>
      </c>
      <c r="H17" s="187" t="s">
        <v>1276</v>
      </c>
      <c r="I17" s="455">
        <f t="shared" si="1"/>
        <v>1.240974</v>
      </c>
      <c r="J17" s="193"/>
      <c r="K17" s="193"/>
      <c r="L17" s="455">
        <v>1.240974</v>
      </c>
      <c r="M17" s="193"/>
      <c r="N17" s="193"/>
      <c r="O17" s="193" t="s">
        <v>1277</v>
      </c>
      <c r="P17" s="193"/>
    </row>
    <row r="18" spans="1:16" ht="12.75">
      <c r="A18" s="46" t="s">
        <v>113</v>
      </c>
      <c r="B18" s="48" t="s">
        <v>467</v>
      </c>
      <c r="C18" s="451">
        <f>SUM(C19:C46)</f>
        <v>28.379999999999992</v>
      </c>
      <c r="D18" s="451">
        <f>SUM(D19:D46)</f>
        <v>19.72</v>
      </c>
      <c r="E18" s="451">
        <f>SUM(E19:E46)</f>
        <v>0</v>
      </c>
      <c r="F18" s="451">
        <f>SUM(F19:F46)</f>
        <v>0</v>
      </c>
      <c r="G18" s="451">
        <f>SUM(G19:G46)</f>
        <v>8.660000000000002</v>
      </c>
      <c r="H18" s="46"/>
      <c r="I18" s="174">
        <f t="shared" si="1"/>
        <v>17.755829999999996</v>
      </c>
      <c r="J18" s="174">
        <v>0</v>
      </c>
      <c r="K18" s="174">
        <v>0</v>
      </c>
      <c r="L18" s="174">
        <v>0</v>
      </c>
      <c r="M18" s="174">
        <v>10.833389999999998</v>
      </c>
      <c r="N18" s="174">
        <v>6.922439999999999</v>
      </c>
      <c r="O18" s="193"/>
      <c r="P18" s="46"/>
    </row>
    <row r="19" spans="1:16" ht="216" customHeight="1">
      <c r="A19" s="453">
        <v>1</v>
      </c>
      <c r="B19" s="187" t="s">
        <v>467</v>
      </c>
      <c r="C19" s="454">
        <v>1.24</v>
      </c>
      <c r="D19" s="454">
        <v>0.8</v>
      </c>
      <c r="E19" s="454"/>
      <c r="F19" s="454"/>
      <c r="G19" s="454">
        <v>0.44</v>
      </c>
      <c r="H19" s="187" t="s">
        <v>1278</v>
      </c>
      <c r="I19" s="455">
        <f t="shared" si="1"/>
        <v>0.67536</v>
      </c>
      <c r="J19" s="193"/>
      <c r="K19" s="193"/>
      <c r="L19" s="193"/>
      <c r="M19" s="455">
        <v>0.67536</v>
      </c>
      <c r="N19" s="193"/>
      <c r="O19" s="193" t="s">
        <v>1758</v>
      </c>
      <c r="P19" s="187"/>
    </row>
    <row r="20" spans="1:16" ht="72" customHeight="1">
      <c r="A20" s="453">
        <v>2</v>
      </c>
      <c r="B20" s="187" t="s">
        <v>467</v>
      </c>
      <c r="C20" s="454">
        <v>0.15</v>
      </c>
      <c r="D20" s="454">
        <v>0.06</v>
      </c>
      <c r="E20" s="454"/>
      <c r="F20" s="454"/>
      <c r="G20" s="454">
        <v>0.09</v>
      </c>
      <c r="H20" s="187" t="s">
        <v>1279</v>
      </c>
      <c r="I20" s="455">
        <f t="shared" si="1"/>
        <v>0.050651999999999996</v>
      </c>
      <c r="J20" s="193"/>
      <c r="K20" s="193"/>
      <c r="L20" s="193"/>
      <c r="M20" s="455">
        <v>0.050651999999999996</v>
      </c>
      <c r="N20" s="193"/>
      <c r="O20" s="193" t="s">
        <v>1280</v>
      </c>
      <c r="P20" s="187"/>
    </row>
    <row r="21" spans="1:16" ht="160.5" customHeight="1">
      <c r="A21" s="453">
        <v>3</v>
      </c>
      <c r="B21" s="187" t="s">
        <v>467</v>
      </c>
      <c r="C21" s="454">
        <v>1</v>
      </c>
      <c r="D21" s="454">
        <v>0.3</v>
      </c>
      <c r="E21" s="454"/>
      <c r="F21" s="454"/>
      <c r="G21" s="454">
        <v>0.7</v>
      </c>
      <c r="H21" s="187" t="s">
        <v>1281</v>
      </c>
      <c r="I21" s="455">
        <f t="shared" si="1"/>
        <v>0.25326</v>
      </c>
      <c r="J21" s="193"/>
      <c r="K21" s="193"/>
      <c r="L21" s="193"/>
      <c r="M21" s="455">
        <v>0.25326</v>
      </c>
      <c r="N21" s="193"/>
      <c r="O21" s="193" t="s">
        <v>1282</v>
      </c>
      <c r="P21" s="187"/>
    </row>
    <row r="22" spans="1:16" ht="122.25" customHeight="1">
      <c r="A22" s="453">
        <v>4</v>
      </c>
      <c r="B22" s="187" t="s">
        <v>467</v>
      </c>
      <c r="C22" s="454">
        <v>0.4</v>
      </c>
      <c r="D22" s="454">
        <v>0</v>
      </c>
      <c r="E22" s="454"/>
      <c r="F22" s="454"/>
      <c r="G22" s="454">
        <v>0.4</v>
      </c>
      <c r="H22" s="187" t="s">
        <v>1283</v>
      </c>
      <c r="I22" s="455">
        <f t="shared" si="1"/>
        <v>0.03</v>
      </c>
      <c r="J22" s="193"/>
      <c r="K22" s="193"/>
      <c r="L22" s="193"/>
      <c r="M22" s="455">
        <v>0.03</v>
      </c>
      <c r="N22" s="193"/>
      <c r="O22" s="193" t="s">
        <v>1284</v>
      </c>
      <c r="P22" s="187"/>
    </row>
    <row r="23" spans="1:16" ht="96" customHeight="1">
      <c r="A23" s="453">
        <v>5</v>
      </c>
      <c r="B23" s="187" t="s">
        <v>467</v>
      </c>
      <c r="C23" s="454">
        <v>1</v>
      </c>
      <c r="D23" s="454">
        <v>0.5</v>
      </c>
      <c r="E23" s="454"/>
      <c r="F23" s="454"/>
      <c r="G23" s="454">
        <v>0.5</v>
      </c>
      <c r="H23" s="187" t="s">
        <v>1285</v>
      </c>
      <c r="I23" s="455">
        <f t="shared" si="1"/>
        <v>0.8442</v>
      </c>
      <c r="J23" s="193"/>
      <c r="K23" s="193"/>
      <c r="L23" s="193"/>
      <c r="M23" s="455">
        <v>0.8442</v>
      </c>
      <c r="N23" s="193"/>
      <c r="O23" s="193" t="s">
        <v>1286</v>
      </c>
      <c r="P23" s="187"/>
    </row>
    <row r="24" spans="1:16" ht="95.25" customHeight="1">
      <c r="A24" s="453">
        <v>6</v>
      </c>
      <c r="B24" s="187" t="s">
        <v>467</v>
      </c>
      <c r="C24" s="454">
        <v>1.36</v>
      </c>
      <c r="D24" s="454">
        <v>1.36</v>
      </c>
      <c r="E24" s="454"/>
      <c r="F24" s="454"/>
      <c r="G24" s="454">
        <v>0</v>
      </c>
      <c r="H24" s="187" t="s">
        <v>1287</v>
      </c>
      <c r="I24" s="455">
        <f t="shared" si="1"/>
        <v>1.148112</v>
      </c>
      <c r="J24" s="193"/>
      <c r="K24" s="193"/>
      <c r="L24" s="193"/>
      <c r="M24" s="455">
        <v>1.148112</v>
      </c>
      <c r="N24" s="193"/>
      <c r="O24" s="193" t="s">
        <v>1288</v>
      </c>
      <c r="P24" s="187"/>
    </row>
    <row r="25" spans="1:16" ht="104.25" customHeight="1">
      <c r="A25" s="453">
        <v>7</v>
      </c>
      <c r="B25" s="187" t="s">
        <v>467</v>
      </c>
      <c r="C25" s="454">
        <v>0.6</v>
      </c>
      <c r="D25" s="454">
        <v>0</v>
      </c>
      <c r="E25" s="454"/>
      <c r="F25" s="454"/>
      <c r="G25" s="454">
        <v>0.6</v>
      </c>
      <c r="H25" s="187" t="s">
        <v>1289</v>
      </c>
      <c r="I25" s="455">
        <f t="shared" si="1"/>
        <v>0.29364</v>
      </c>
      <c r="J25" s="193"/>
      <c r="K25" s="193"/>
      <c r="L25" s="193"/>
      <c r="M25" s="455">
        <v>0.29364</v>
      </c>
      <c r="N25" s="193"/>
      <c r="O25" s="193" t="s">
        <v>1290</v>
      </c>
      <c r="P25" s="187"/>
    </row>
    <row r="26" spans="1:16" ht="112.5" customHeight="1">
      <c r="A26" s="453">
        <v>8</v>
      </c>
      <c r="B26" s="187" t="s">
        <v>467</v>
      </c>
      <c r="C26" s="454">
        <v>0.63</v>
      </c>
      <c r="D26" s="454">
        <v>0</v>
      </c>
      <c r="E26" s="454"/>
      <c r="F26" s="454"/>
      <c r="G26" s="454">
        <v>0.6299999999999999</v>
      </c>
      <c r="H26" s="187" t="s">
        <v>1291</v>
      </c>
      <c r="I26" s="455">
        <f t="shared" si="1"/>
        <v>0.30396599999999996</v>
      </c>
      <c r="J26" s="193"/>
      <c r="K26" s="193"/>
      <c r="L26" s="193"/>
      <c r="M26" s="455">
        <v>0.30396599999999996</v>
      </c>
      <c r="N26" s="193"/>
      <c r="O26" s="193" t="s">
        <v>1292</v>
      </c>
      <c r="P26" s="187"/>
    </row>
    <row r="27" spans="1:16" ht="104.25" customHeight="1">
      <c r="A27" s="453">
        <v>9</v>
      </c>
      <c r="B27" s="187" t="s">
        <v>467</v>
      </c>
      <c r="C27" s="454">
        <v>1.6</v>
      </c>
      <c r="D27" s="454">
        <v>1</v>
      </c>
      <c r="E27" s="454"/>
      <c r="F27" s="454"/>
      <c r="G27" s="454">
        <v>0.6</v>
      </c>
      <c r="H27" s="187" t="s">
        <v>1293</v>
      </c>
      <c r="I27" s="455">
        <f t="shared" si="1"/>
        <v>0.8442</v>
      </c>
      <c r="J27" s="193"/>
      <c r="K27" s="193"/>
      <c r="L27" s="193"/>
      <c r="M27" s="455">
        <v>0.8442</v>
      </c>
      <c r="N27" s="193"/>
      <c r="O27" s="193" t="s">
        <v>1294</v>
      </c>
      <c r="P27" s="453"/>
    </row>
    <row r="28" spans="1:16" ht="63.75">
      <c r="A28" s="453">
        <v>10</v>
      </c>
      <c r="B28" s="187" t="s">
        <v>467</v>
      </c>
      <c r="C28" s="454">
        <v>0.6</v>
      </c>
      <c r="D28" s="454">
        <v>0.6</v>
      </c>
      <c r="E28" s="454"/>
      <c r="F28" s="454"/>
      <c r="G28" s="454">
        <v>0</v>
      </c>
      <c r="H28" s="187" t="s">
        <v>1295</v>
      </c>
      <c r="I28" s="455">
        <f t="shared" si="1"/>
        <v>0.50652</v>
      </c>
      <c r="J28" s="193"/>
      <c r="K28" s="193"/>
      <c r="L28" s="193"/>
      <c r="M28" s="455">
        <v>0.50652</v>
      </c>
      <c r="N28" s="193"/>
      <c r="O28" s="193" t="s">
        <v>1296</v>
      </c>
      <c r="P28" s="187"/>
    </row>
    <row r="29" spans="1:16" ht="145.5" customHeight="1">
      <c r="A29" s="453">
        <v>11</v>
      </c>
      <c r="B29" s="187" t="s">
        <v>467</v>
      </c>
      <c r="C29" s="454">
        <v>0.9</v>
      </c>
      <c r="D29" s="454">
        <v>0.2</v>
      </c>
      <c r="E29" s="454"/>
      <c r="F29" s="454"/>
      <c r="G29" s="454">
        <v>0.7</v>
      </c>
      <c r="H29" s="187" t="s">
        <v>1297</v>
      </c>
      <c r="I29" s="455">
        <f t="shared" si="1"/>
        <v>0.22134</v>
      </c>
      <c r="J29" s="193"/>
      <c r="K29" s="193"/>
      <c r="L29" s="193"/>
      <c r="M29" s="455">
        <v>0.22134</v>
      </c>
      <c r="N29" s="193"/>
      <c r="O29" s="193" t="s">
        <v>1759</v>
      </c>
      <c r="P29" s="453"/>
    </row>
    <row r="30" spans="1:16" ht="98.25" customHeight="1">
      <c r="A30" s="453">
        <v>12</v>
      </c>
      <c r="B30" s="454" t="s">
        <v>467</v>
      </c>
      <c r="C30" s="454">
        <v>0.42</v>
      </c>
      <c r="D30" s="454">
        <v>0.4</v>
      </c>
      <c r="E30" s="454"/>
      <c r="F30" s="454"/>
      <c r="G30" s="454">
        <v>0.02</v>
      </c>
      <c r="H30" s="454" t="s">
        <v>1298</v>
      </c>
      <c r="I30" s="455">
        <f t="shared" si="1"/>
        <v>0.33768</v>
      </c>
      <c r="J30" s="454"/>
      <c r="K30" s="454"/>
      <c r="L30" s="454"/>
      <c r="M30" s="455">
        <v>0.33768</v>
      </c>
      <c r="N30" s="454"/>
      <c r="O30" s="193" t="s">
        <v>1299</v>
      </c>
      <c r="P30" s="193"/>
    </row>
    <row r="31" spans="1:16" ht="126.75" customHeight="1">
      <c r="A31" s="453">
        <v>13</v>
      </c>
      <c r="B31" s="187" t="s">
        <v>467</v>
      </c>
      <c r="C31" s="454">
        <v>0.41</v>
      </c>
      <c r="D31" s="454">
        <v>0</v>
      </c>
      <c r="E31" s="454"/>
      <c r="F31" s="454"/>
      <c r="G31" s="454">
        <v>0.41000000000000003</v>
      </c>
      <c r="H31" s="187" t="s">
        <v>1300</v>
      </c>
      <c r="I31" s="455">
        <f t="shared" si="1"/>
        <v>0.006</v>
      </c>
      <c r="J31" s="193"/>
      <c r="K31" s="193"/>
      <c r="L31" s="193"/>
      <c r="M31" s="455">
        <v>0.006</v>
      </c>
      <c r="N31" s="193"/>
      <c r="O31" s="193" t="s">
        <v>1301</v>
      </c>
      <c r="P31" s="187"/>
    </row>
    <row r="32" spans="1:16" ht="107.25" customHeight="1">
      <c r="A32" s="453">
        <v>14</v>
      </c>
      <c r="B32" s="193" t="s">
        <v>467</v>
      </c>
      <c r="C32" s="454">
        <v>1</v>
      </c>
      <c r="D32" s="454">
        <v>0.6</v>
      </c>
      <c r="E32" s="454"/>
      <c r="F32" s="454"/>
      <c r="G32" s="454">
        <v>0.4</v>
      </c>
      <c r="H32" s="187" t="s">
        <v>1302</v>
      </c>
      <c r="I32" s="455">
        <f t="shared" si="1"/>
        <v>0.50652</v>
      </c>
      <c r="J32" s="193"/>
      <c r="K32" s="193"/>
      <c r="L32" s="193"/>
      <c r="M32" s="455">
        <v>0.50652</v>
      </c>
      <c r="N32" s="193"/>
      <c r="O32" s="193" t="s">
        <v>1303</v>
      </c>
      <c r="P32" s="187"/>
    </row>
    <row r="33" spans="1:16" ht="76.5">
      <c r="A33" s="453">
        <v>15</v>
      </c>
      <c r="B33" s="187" t="s">
        <v>467</v>
      </c>
      <c r="C33" s="454">
        <v>0.5</v>
      </c>
      <c r="D33" s="454">
        <v>0.1</v>
      </c>
      <c r="E33" s="454"/>
      <c r="F33" s="454"/>
      <c r="G33" s="454">
        <v>0.4</v>
      </c>
      <c r="H33" s="187" t="s">
        <v>1304</v>
      </c>
      <c r="I33" s="455">
        <f t="shared" si="1"/>
        <v>0.08442</v>
      </c>
      <c r="J33" s="193"/>
      <c r="K33" s="193"/>
      <c r="L33" s="193"/>
      <c r="M33" s="455">
        <v>0.08442</v>
      </c>
      <c r="N33" s="193"/>
      <c r="O33" s="193" t="s">
        <v>1305</v>
      </c>
      <c r="P33" s="187"/>
    </row>
    <row r="34" spans="1:16" ht="120" customHeight="1">
      <c r="A34" s="453">
        <v>16</v>
      </c>
      <c r="B34" s="187" t="s">
        <v>467</v>
      </c>
      <c r="C34" s="454">
        <v>1.1</v>
      </c>
      <c r="D34" s="454">
        <v>0.4</v>
      </c>
      <c r="E34" s="454"/>
      <c r="F34" s="454"/>
      <c r="G34" s="454">
        <v>0.7</v>
      </c>
      <c r="H34" s="187" t="s">
        <v>1306</v>
      </c>
      <c r="I34" s="455">
        <f t="shared" si="1"/>
        <v>0.33768</v>
      </c>
      <c r="J34" s="193"/>
      <c r="K34" s="193"/>
      <c r="L34" s="193"/>
      <c r="M34" s="455">
        <v>0.33768</v>
      </c>
      <c r="N34" s="193"/>
      <c r="O34" s="193" t="s">
        <v>1307</v>
      </c>
      <c r="P34" s="187"/>
    </row>
    <row r="35" spans="1:16" ht="98.25" customHeight="1">
      <c r="A35" s="453">
        <v>17</v>
      </c>
      <c r="B35" s="193" t="s">
        <v>467</v>
      </c>
      <c r="C35" s="454">
        <v>0.2</v>
      </c>
      <c r="D35" s="454">
        <v>0.2</v>
      </c>
      <c r="E35" s="454"/>
      <c r="F35" s="454"/>
      <c r="G35" s="454">
        <v>0</v>
      </c>
      <c r="H35" s="187" t="s">
        <v>1308</v>
      </c>
      <c r="I35" s="455">
        <f t="shared" si="1"/>
        <v>0.16884</v>
      </c>
      <c r="J35" s="193"/>
      <c r="K35" s="193"/>
      <c r="L35" s="193"/>
      <c r="M35" s="455">
        <v>0.16884</v>
      </c>
      <c r="N35" s="193"/>
      <c r="O35" s="193" t="s">
        <v>1309</v>
      </c>
      <c r="P35" s="187"/>
    </row>
    <row r="36" spans="1:16" ht="93" customHeight="1">
      <c r="A36" s="453">
        <v>18</v>
      </c>
      <c r="B36" s="193" t="s">
        <v>467</v>
      </c>
      <c r="C36" s="454">
        <v>0.3</v>
      </c>
      <c r="D36" s="454">
        <v>0.3</v>
      </c>
      <c r="E36" s="454"/>
      <c r="F36" s="454"/>
      <c r="G36" s="454">
        <v>0</v>
      </c>
      <c r="H36" s="187" t="s">
        <v>1310</v>
      </c>
      <c r="I36" s="455">
        <f t="shared" si="1"/>
        <v>0.25326</v>
      </c>
      <c r="J36" s="193"/>
      <c r="K36" s="193"/>
      <c r="L36" s="193"/>
      <c r="M36" s="455">
        <v>0.25326</v>
      </c>
      <c r="N36" s="193"/>
      <c r="O36" s="193" t="s">
        <v>1311</v>
      </c>
      <c r="P36" s="187"/>
    </row>
    <row r="37" spans="1:16" ht="80.25" customHeight="1">
      <c r="A37" s="453">
        <v>19</v>
      </c>
      <c r="B37" s="193" t="s">
        <v>1312</v>
      </c>
      <c r="C37" s="454">
        <v>0.5</v>
      </c>
      <c r="D37" s="454">
        <v>0.5</v>
      </c>
      <c r="E37" s="454"/>
      <c r="F37" s="454"/>
      <c r="G37" s="454">
        <v>0</v>
      </c>
      <c r="H37" s="187" t="s">
        <v>1313</v>
      </c>
      <c r="I37" s="455">
        <f t="shared" si="1"/>
        <v>0.4221</v>
      </c>
      <c r="J37" s="193"/>
      <c r="K37" s="193"/>
      <c r="L37" s="193"/>
      <c r="M37" s="455">
        <v>0.4221</v>
      </c>
      <c r="N37" s="193"/>
      <c r="O37" s="193" t="s">
        <v>1314</v>
      </c>
      <c r="P37" s="187"/>
    </row>
    <row r="38" spans="1:16" ht="111" customHeight="1">
      <c r="A38" s="453">
        <v>20</v>
      </c>
      <c r="B38" s="193" t="s">
        <v>1315</v>
      </c>
      <c r="C38" s="454">
        <v>1</v>
      </c>
      <c r="D38" s="454">
        <v>0.5</v>
      </c>
      <c r="E38" s="454"/>
      <c r="F38" s="454"/>
      <c r="G38" s="454">
        <v>0.5</v>
      </c>
      <c r="H38" s="187" t="s">
        <v>1316</v>
      </c>
      <c r="I38" s="455">
        <f t="shared" si="1"/>
        <v>0.4221</v>
      </c>
      <c r="J38" s="193"/>
      <c r="K38" s="193"/>
      <c r="L38" s="193"/>
      <c r="M38" s="455">
        <v>0.4221</v>
      </c>
      <c r="N38" s="193"/>
      <c r="O38" s="193" t="s">
        <v>1317</v>
      </c>
      <c r="P38" s="187"/>
    </row>
    <row r="39" spans="1:16" ht="89.25">
      <c r="A39" s="453">
        <v>21</v>
      </c>
      <c r="B39" s="187" t="s">
        <v>467</v>
      </c>
      <c r="C39" s="454">
        <v>0.6</v>
      </c>
      <c r="D39" s="454">
        <v>0.6</v>
      </c>
      <c r="E39" s="454"/>
      <c r="F39" s="454"/>
      <c r="G39" s="454">
        <v>0</v>
      </c>
      <c r="H39" s="187" t="s">
        <v>1318</v>
      </c>
      <c r="I39" s="455">
        <f t="shared" si="1"/>
        <v>0.50652</v>
      </c>
      <c r="J39" s="193"/>
      <c r="K39" s="193"/>
      <c r="L39" s="193"/>
      <c r="M39" s="455">
        <v>0.50652</v>
      </c>
      <c r="N39" s="193"/>
      <c r="O39" s="193" t="s">
        <v>1319</v>
      </c>
      <c r="P39" s="187"/>
    </row>
    <row r="40" spans="1:16" ht="98.25" customHeight="1">
      <c r="A40" s="453">
        <v>22</v>
      </c>
      <c r="B40" s="187" t="s">
        <v>467</v>
      </c>
      <c r="C40" s="454">
        <v>0.7</v>
      </c>
      <c r="D40" s="454">
        <v>0.7</v>
      </c>
      <c r="E40" s="454"/>
      <c r="F40" s="454"/>
      <c r="G40" s="454">
        <v>0</v>
      </c>
      <c r="H40" s="187" t="s">
        <v>1320</v>
      </c>
      <c r="I40" s="455">
        <f t="shared" si="1"/>
        <v>0.59094</v>
      </c>
      <c r="J40" s="193"/>
      <c r="K40" s="193"/>
      <c r="L40" s="193"/>
      <c r="M40" s="455">
        <v>0.59094</v>
      </c>
      <c r="N40" s="193"/>
      <c r="O40" s="193" t="s">
        <v>1321</v>
      </c>
      <c r="P40" s="453"/>
    </row>
    <row r="41" spans="1:16" ht="114" customHeight="1">
      <c r="A41" s="453">
        <v>23</v>
      </c>
      <c r="B41" s="187" t="s">
        <v>467</v>
      </c>
      <c r="C41" s="454">
        <v>0.4</v>
      </c>
      <c r="D41" s="454">
        <v>0.2</v>
      </c>
      <c r="E41" s="454"/>
      <c r="F41" s="454"/>
      <c r="G41" s="454">
        <v>0.2</v>
      </c>
      <c r="H41" s="187" t="s">
        <v>1322</v>
      </c>
      <c r="I41" s="455">
        <f t="shared" si="1"/>
        <v>0.16884</v>
      </c>
      <c r="J41" s="193"/>
      <c r="K41" s="193"/>
      <c r="L41" s="193"/>
      <c r="M41" s="455">
        <v>0.16884</v>
      </c>
      <c r="N41" s="193"/>
      <c r="O41" s="193" t="s">
        <v>1323</v>
      </c>
      <c r="P41" s="187"/>
    </row>
    <row r="42" spans="1:16" ht="96" customHeight="1">
      <c r="A42" s="453">
        <v>24</v>
      </c>
      <c r="B42" s="187" t="s">
        <v>467</v>
      </c>
      <c r="C42" s="454">
        <v>0.7</v>
      </c>
      <c r="D42" s="454">
        <v>0.3</v>
      </c>
      <c r="E42" s="454"/>
      <c r="F42" s="454"/>
      <c r="G42" s="454">
        <v>0.4</v>
      </c>
      <c r="H42" s="187" t="s">
        <v>1324</v>
      </c>
      <c r="I42" s="455">
        <f t="shared" si="1"/>
        <v>0.25326</v>
      </c>
      <c r="J42" s="193"/>
      <c r="K42" s="193"/>
      <c r="L42" s="193"/>
      <c r="M42" s="455">
        <v>0.25326</v>
      </c>
      <c r="N42" s="193"/>
      <c r="O42" s="193" t="s">
        <v>1325</v>
      </c>
      <c r="P42" s="187"/>
    </row>
    <row r="43" spans="1:16" ht="123.75" customHeight="1">
      <c r="A43" s="453">
        <v>25</v>
      </c>
      <c r="B43" s="187" t="s">
        <v>467</v>
      </c>
      <c r="C43" s="454">
        <v>1.5</v>
      </c>
      <c r="D43" s="454">
        <v>0.6</v>
      </c>
      <c r="E43" s="454"/>
      <c r="F43" s="454"/>
      <c r="G43" s="454">
        <v>0.9</v>
      </c>
      <c r="H43" s="187" t="s">
        <v>1326</v>
      </c>
      <c r="I43" s="455">
        <f t="shared" si="1"/>
        <v>0.50652</v>
      </c>
      <c r="J43" s="193"/>
      <c r="K43" s="193"/>
      <c r="L43" s="193"/>
      <c r="M43" s="455">
        <v>0.50652</v>
      </c>
      <c r="N43" s="193"/>
      <c r="O43" s="193" t="s">
        <v>1327</v>
      </c>
      <c r="P43" s="453"/>
    </row>
    <row r="44" spans="1:16" ht="123.75" customHeight="1">
      <c r="A44" s="453">
        <v>26</v>
      </c>
      <c r="B44" s="187" t="s">
        <v>467</v>
      </c>
      <c r="C44" s="454">
        <v>0.24</v>
      </c>
      <c r="D44" s="454">
        <v>0.17</v>
      </c>
      <c r="E44" s="454"/>
      <c r="F44" s="454"/>
      <c r="G44" s="454">
        <v>0.07</v>
      </c>
      <c r="H44" s="187" t="s">
        <v>1328</v>
      </c>
      <c r="I44" s="455">
        <f t="shared" si="1"/>
        <v>0.143514</v>
      </c>
      <c r="J44" s="193"/>
      <c r="K44" s="193"/>
      <c r="L44" s="193"/>
      <c r="M44" s="455">
        <v>0.143514</v>
      </c>
      <c r="N44" s="193"/>
      <c r="O44" s="193" t="s">
        <v>1329</v>
      </c>
      <c r="P44" s="453"/>
    </row>
    <row r="45" spans="1:16" ht="89.25">
      <c r="A45" s="453">
        <v>27</v>
      </c>
      <c r="B45" s="187" t="s">
        <v>467</v>
      </c>
      <c r="C45" s="454">
        <v>1.13</v>
      </c>
      <c r="D45" s="454">
        <v>1.13</v>
      </c>
      <c r="E45" s="454"/>
      <c r="F45" s="454"/>
      <c r="G45" s="454">
        <v>0</v>
      </c>
      <c r="H45" s="187" t="s">
        <v>1330</v>
      </c>
      <c r="I45" s="455">
        <f t="shared" si="1"/>
        <v>0.953946</v>
      </c>
      <c r="J45" s="193"/>
      <c r="K45" s="193"/>
      <c r="L45" s="193"/>
      <c r="M45" s="455">
        <v>0.953946</v>
      </c>
      <c r="N45" s="193"/>
      <c r="O45" s="193" t="s">
        <v>1331</v>
      </c>
      <c r="P45" s="453"/>
    </row>
    <row r="46" spans="1:16" ht="81" customHeight="1">
      <c r="A46" s="453">
        <v>28</v>
      </c>
      <c r="B46" s="187" t="s">
        <v>1332</v>
      </c>
      <c r="C46" s="454">
        <v>8.2</v>
      </c>
      <c r="D46" s="454">
        <v>8.2</v>
      </c>
      <c r="E46" s="454"/>
      <c r="F46" s="454"/>
      <c r="G46" s="454">
        <v>0</v>
      </c>
      <c r="H46" s="187" t="s">
        <v>1333</v>
      </c>
      <c r="I46" s="455">
        <f t="shared" si="1"/>
        <v>6.922439999999999</v>
      </c>
      <c r="J46" s="193"/>
      <c r="K46" s="193"/>
      <c r="L46" s="193"/>
      <c r="M46" s="455"/>
      <c r="N46" s="455">
        <v>6.922439999999999</v>
      </c>
      <c r="O46" s="193" t="s">
        <v>1334</v>
      </c>
      <c r="P46" s="193"/>
    </row>
    <row r="47" spans="1:16" ht="12.75">
      <c r="A47" s="46" t="s">
        <v>120</v>
      </c>
      <c r="B47" s="175" t="s">
        <v>557</v>
      </c>
      <c r="C47" s="451">
        <f>SUM(C48:C49)</f>
        <v>1.45</v>
      </c>
      <c r="D47" s="451">
        <f>SUM(D48:D49)</f>
        <v>1.45</v>
      </c>
      <c r="E47" s="451">
        <f>SUM(E48:E49)</f>
        <v>0</v>
      </c>
      <c r="F47" s="451">
        <f>SUM(F48:F49)</f>
        <v>0</v>
      </c>
      <c r="G47" s="451">
        <f>SUM(G48:G49)</f>
        <v>0</v>
      </c>
      <c r="H47" s="187"/>
      <c r="I47" s="174">
        <f>SUM(I48:I49)</f>
        <v>1.22409</v>
      </c>
      <c r="J47" s="174">
        <v>0</v>
      </c>
      <c r="K47" s="174">
        <v>0</v>
      </c>
      <c r="L47" s="174">
        <v>0</v>
      </c>
      <c r="M47" s="174">
        <v>1.22409</v>
      </c>
      <c r="N47" s="174"/>
      <c r="O47" s="193"/>
      <c r="P47" s="187"/>
    </row>
    <row r="48" spans="1:16" ht="86.25" customHeight="1">
      <c r="A48" s="453">
        <v>1</v>
      </c>
      <c r="B48" s="187" t="s">
        <v>557</v>
      </c>
      <c r="C48" s="193">
        <v>0.62</v>
      </c>
      <c r="D48" s="454">
        <v>0.62</v>
      </c>
      <c r="E48" s="451"/>
      <c r="F48" s="451"/>
      <c r="G48" s="451"/>
      <c r="H48" s="187" t="s">
        <v>1335</v>
      </c>
      <c r="I48" s="455">
        <v>0.523404</v>
      </c>
      <c r="J48" s="455"/>
      <c r="K48" s="455"/>
      <c r="L48" s="455"/>
      <c r="M48" s="455">
        <v>0.523404</v>
      </c>
      <c r="N48" s="174"/>
      <c r="O48" s="193" t="s">
        <v>1336</v>
      </c>
      <c r="P48" s="187"/>
    </row>
    <row r="49" spans="1:16" ht="86.25" customHeight="1">
      <c r="A49" s="453">
        <v>2</v>
      </c>
      <c r="B49" s="187" t="s">
        <v>557</v>
      </c>
      <c r="C49" s="454">
        <v>0.83</v>
      </c>
      <c r="D49" s="454">
        <v>0.83</v>
      </c>
      <c r="E49" s="454"/>
      <c r="F49" s="454"/>
      <c r="G49" s="454">
        <v>0</v>
      </c>
      <c r="H49" s="187" t="s">
        <v>1337</v>
      </c>
      <c r="I49" s="455">
        <v>0.700686</v>
      </c>
      <c r="J49" s="193"/>
      <c r="K49" s="193"/>
      <c r="L49" s="193"/>
      <c r="M49" s="455">
        <v>0.700686</v>
      </c>
      <c r="N49" s="193"/>
      <c r="O49" s="193" t="s">
        <v>1338</v>
      </c>
      <c r="P49" s="187"/>
    </row>
    <row r="50" spans="1:16" ht="38.25">
      <c r="A50" s="46" t="s">
        <v>125</v>
      </c>
      <c r="B50" s="48" t="s">
        <v>449</v>
      </c>
      <c r="C50" s="451">
        <f>SUM(C51:C51)</f>
        <v>1</v>
      </c>
      <c r="D50" s="451">
        <f>SUM(D51:D51)</f>
        <v>1</v>
      </c>
      <c r="E50" s="451">
        <f>SUM(E51:E51)</f>
        <v>0</v>
      </c>
      <c r="F50" s="451">
        <f>SUM(F51:F51)</f>
        <v>0</v>
      </c>
      <c r="G50" s="451">
        <f>SUM(G51:G51)</f>
        <v>0</v>
      </c>
      <c r="H50" s="187"/>
      <c r="I50" s="174">
        <f>SUM(I51:I51)</f>
        <v>0.8442</v>
      </c>
      <c r="J50" s="174">
        <v>0</v>
      </c>
      <c r="K50" s="174">
        <v>0</v>
      </c>
      <c r="L50" s="174">
        <v>0</v>
      </c>
      <c r="M50" s="174">
        <v>0.8442</v>
      </c>
      <c r="N50" s="174"/>
      <c r="O50" s="193"/>
      <c r="P50" s="187"/>
    </row>
    <row r="51" spans="1:16" ht="85.5" customHeight="1">
      <c r="A51" s="453">
        <v>1</v>
      </c>
      <c r="B51" s="187" t="s">
        <v>1339</v>
      </c>
      <c r="C51" s="454">
        <v>1</v>
      </c>
      <c r="D51" s="454">
        <v>1</v>
      </c>
      <c r="E51" s="454"/>
      <c r="F51" s="454"/>
      <c r="G51" s="454">
        <v>0</v>
      </c>
      <c r="H51" s="187" t="s">
        <v>1340</v>
      </c>
      <c r="I51" s="455">
        <v>0.8442</v>
      </c>
      <c r="J51" s="193"/>
      <c r="K51" s="193"/>
      <c r="L51" s="193"/>
      <c r="M51" s="455">
        <v>0.8442</v>
      </c>
      <c r="N51" s="193"/>
      <c r="O51" s="193" t="s">
        <v>1341</v>
      </c>
      <c r="P51" s="453"/>
    </row>
    <row r="52" spans="1:16" ht="25.5">
      <c r="A52" s="456" t="s">
        <v>130</v>
      </c>
      <c r="B52" s="48" t="s">
        <v>633</v>
      </c>
      <c r="C52" s="451">
        <f>C53</f>
        <v>1.5</v>
      </c>
      <c r="D52" s="451">
        <v>1.5</v>
      </c>
      <c r="E52" s="451">
        <f>E53</f>
        <v>0</v>
      </c>
      <c r="F52" s="451">
        <f>F53</f>
        <v>0</v>
      </c>
      <c r="G52" s="451">
        <v>0</v>
      </c>
      <c r="H52" s="187"/>
      <c r="I52" s="174">
        <f>I53</f>
        <v>1.2663</v>
      </c>
      <c r="J52" s="174">
        <v>0</v>
      </c>
      <c r="K52" s="174">
        <v>0</v>
      </c>
      <c r="L52" s="174">
        <v>1.2663</v>
      </c>
      <c r="M52" s="174">
        <v>0</v>
      </c>
      <c r="N52" s="174">
        <v>0</v>
      </c>
      <c r="O52" s="193"/>
      <c r="P52" s="187"/>
    </row>
    <row r="53" spans="1:16" ht="99" customHeight="1">
      <c r="A53" s="453">
        <v>1</v>
      </c>
      <c r="B53" s="454" t="s">
        <v>1342</v>
      </c>
      <c r="C53" s="454">
        <v>1.5</v>
      </c>
      <c r="D53" s="454">
        <v>1.5</v>
      </c>
      <c r="E53" s="454"/>
      <c r="F53" s="454"/>
      <c r="G53" s="454"/>
      <c r="H53" s="454" t="s">
        <v>1335</v>
      </c>
      <c r="I53" s="455">
        <v>1.2663</v>
      </c>
      <c r="J53" s="454"/>
      <c r="K53" s="454"/>
      <c r="L53" s="454">
        <v>1.2663</v>
      </c>
      <c r="M53" s="454"/>
      <c r="N53" s="454"/>
      <c r="O53" s="193" t="s">
        <v>1343</v>
      </c>
      <c r="P53" s="454"/>
    </row>
    <row r="54" spans="1:16" ht="12.75">
      <c r="A54" s="46">
        <f>A53+A51+A49+A46+A17+A15</f>
        <v>35</v>
      </c>
      <c r="B54" s="451" t="s">
        <v>1779</v>
      </c>
      <c r="C54" s="451">
        <f aca="true" t="shared" si="2" ref="C54:N54">SUM(C52,C50,C47,C18,C16,C13)</f>
        <v>36.09999999999999</v>
      </c>
      <c r="D54" s="451">
        <f t="shared" si="2"/>
        <v>26.139999999999997</v>
      </c>
      <c r="E54" s="451">
        <f t="shared" si="2"/>
        <v>0</v>
      </c>
      <c r="F54" s="451">
        <f t="shared" si="2"/>
        <v>0</v>
      </c>
      <c r="G54" s="451">
        <f t="shared" si="2"/>
        <v>9.960000000000003</v>
      </c>
      <c r="H54" s="451">
        <f t="shared" si="2"/>
        <v>0</v>
      </c>
      <c r="I54" s="451">
        <f t="shared" si="2"/>
        <v>23.934653999999995</v>
      </c>
      <c r="J54" s="451">
        <f t="shared" si="2"/>
        <v>0</v>
      </c>
      <c r="K54" s="451">
        <f t="shared" si="2"/>
        <v>0</v>
      </c>
      <c r="L54" s="451">
        <f t="shared" si="2"/>
        <v>4.1105339999999995</v>
      </c>
      <c r="M54" s="451">
        <f t="shared" si="2"/>
        <v>12.901679999999997</v>
      </c>
      <c r="N54" s="451">
        <f t="shared" si="2"/>
        <v>6.922439999999999</v>
      </c>
      <c r="O54" s="193"/>
      <c r="P54" s="454"/>
    </row>
    <row r="55" spans="1:16" ht="30" customHeight="1">
      <c r="A55" s="541" t="s">
        <v>1750</v>
      </c>
      <c r="B55" s="542"/>
      <c r="C55" s="542"/>
      <c r="D55" s="542"/>
      <c r="E55" s="542"/>
      <c r="F55" s="542"/>
      <c r="G55" s="542"/>
      <c r="H55" s="542"/>
      <c r="I55" s="542"/>
      <c r="J55" s="542"/>
      <c r="K55" s="542"/>
      <c r="L55" s="542"/>
      <c r="M55" s="542"/>
      <c r="N55" s="542"/>
      <c r="O55" s="542"/>
      <c r="P55" s="543"/>
    </row>
    <row r="56" spans="1:16" ht="12.75">
      <c r="A56" s="46" t="s">
        <v>94</v>
      </c>
      <c r="B56" s="48" t="s">
        <v>136</v>
      </c>
      <c r="C56" s="451">
        <f>SUM(C57:C58)</f>
        <v>12</v>
      </c>
      <c r="D56" s="451">
        <f>SUM(D57:D58)</f>
        <v>7</v>
      </c>
      <c r="E56" s="451">
        <f>SUM(E57:E58)</f>
        <v>5</v>
      </c>
      <c r="F56" s="451">
        <f>SUM(F57:F58)</f>
        <v>0</v>
      </c>
      <c r="G56" s="451">
        <f>SUM(G57:G58)</f>
        <v>0</v>
      </c>
      <c r="H56" s="187"/>
      <c r="I56" s="174">
        <f aca="true" t="shared" si="3" ref="I56:N56">SUM(I57:I58)</f>
        <v>6.1594</v>
      </c>
      <c r="J56" s="174">
        <f t="shared" si="3"/>
        <v>0</v>
      </c>
      <c r="K56" s="174">
        <f t="shared" si="3"/>
        <v>0</v>
      </c>
      <c r="L56" s="174">
        <f t="shared" si="3"/>
        <v>0</v>
      </c>
      <c r="M56" s="174">
        <f t="shared" si="3"/>
        <v>0</v>
      </c>
      <c r="N56" s="174">
        <f t="shared" si="3"/>
        <v>6.1594</v>
      </c>
      <c r="O56" s="187"/>
      <c r="P56" s="187"/>
    </row>
    <row r="57" spans="1:16" ht="25.5">
      <c r="A57" s="453">
        <v>1</v>
      </c>
      <c r="B57" s="187" t="s">
        <v>1344</v>
      </c>
      <c r="C57" s="454">
        <v>7</v>
      </c>
      <c r="D57" s="454">
        <v>7</v>
      </c>
      <c r="E57" s="454"/>
      <c r="F57" s="454"/>
      <c r="G57" s="454">
        <v>0</v>
      </c>
      <c r="H57" s="187" t="s">
        <v>1345</v>
      </c>
      <c r="I57" s="455">
        <f>SUM(J57:N57)</f>
        <v>5.9094</v>
      </c>
      <c r="J57" s="193"/>
      <c r="K57" s="193"/>
      <c r="L57" s="193"/>
      <c r="M57" s="193"/>
      <c r="N57" s="455">
        <v>5.9094</v>
      </c>
      <c r="O57" s="193" t="s">
        <v>475</v>
      </c>
      <c r="P57" s="193"/>
    </row>
    <row r="58" spans="1:16" ht="25.5">
      <c r="A58" s="453">
        <v>2</v>
      </c>
      <c r="B58" s="187" t="s">
        <v>1346</v>
      </c>
      <c r="C58" s="454">
        <v>5</v>
      </c>
      <c r="D58" s="454"/>
      <c r="E58" s="454">
        <v>5</v>
      </c>
      <c r="F58" s="454"/>
      <c r="G58" s="454"/>
      <c r="H58" s="187" t="s">
        <v>1347</v>
      </c>
      <c r="I58" s="455">
        <f>SUM(J58:N58)</f>
        <v>0.25</v>
      </c>
      <c r="J58" s="193"/>
      <c r="K58" s="193"/>
      <c r="L58" s="193"/>
      <c r="M58" s="193"/>
      <c r="N58" s="455">
        <v>0.25</v>
      </c>
      <c r="O58" s="193" t="s">
        <v>475</v>
      </c>
      <c r="P58" s="193"/>
    </row>
    <row r="59" spans="1:16" ht="38.25">
      <c r="A59" s="46" t="s">
        <v>113</v>
      </c>
      <c r="B59" s="48" t="s">
        <v>271</v>
      </c>
      <c r="C59" s="451">
        <f>C60+C64+C66+C72+C75</f>
        <v>17.75</v>
      </c>
      <c r="D59" s="451">
        <f aca="true" t="shared" si="4" ref="D59:N59">D60+D64+D66+D72+D75</f>
        <v>12.55</v>
      </c>
      <c r="E59" s="451">
        <f t="shared" si="4"/>
        <v>0</v>
      </c>
      <c r="F59" s="451">
        <f t="shared" si="4"/>
        <v>0</v>
      </c>
      <c r="G59" s="451">
        <f t="shared" si="4"/>
        <v>5.199999999999999</v>
      </c>
      <c r="H59" s="451">
        <f t="shared" si="4"/>
        <v>0</v>
      </c>
      <c r="I59" s="451">
        <f t="shared" si="4"/>
        <v>10.966019999999999</v>
      </c>
      <c r="J59" s="451">
        <f t="shared" si="4"/>
        <v>0</v>
      </c>
      <c r="K59" s="451">
        <f t="shared" si="4"/>
        <v>0</v>
      </c>
      <c r="L59" s="451">
        <f t="shared" si="4"/>
        <v>6.6643799999999995</v>
      </c>
      <c r="M59" s="451">
        <f t="shared" si="4"/>
        <v>1.9106999999999998</v>
      </c>
      <c r="N59" s="451">
        <f t="shared" si="4"/>
        <v>2.3909399999999996</v>
      </c>
      <c r="O59" s="193"/>
      <c r="P59" s="193"/>
    </row>
    <row r="60" spans="1:16" ht="25.5">
      <c r="A60" s="46" t="s">
        <v>266</v>
      </c>
      <c r="B60" s="452" t="s">
        <v>277</v>
      </c>
      <c r="C60" s="451">
        <f>SUM(C61:C63)</f>
        <v>1.55</v>
      </c>
      <c r="D60" s="451">
        <v>1.4000000000000001</v>
      </c>
      <c r="E60" s="451">
        <f>SUM(E61:E63)</f>
        <v>0</v>
      </c>
      <c r="F60" s="451">
        <f>SUM(F61:F63)</f>
        <v>0</v>
      </c>
      <c r="G60" s="451">
        <v>0.15</v>
      </c>
      <c r="H60" s="187"/>
      <c r="I60" s="174">
        <f aca="true" t="shared" si="5" ref="I60:N60">SUM(I61:I63)</f>
        <v>1.19313</v>
      </c>
      <c r="J60" s="174">
        <f t="shared" si="5"/>
        <v>0</v>
      </c>
      <c r="K60" s="174">
        <f t="shared" si="5"/>
        <v>0</v>
      </c>
      <c r="L60" s="174">
        <f t="shared" si="5"/>
        <v>0</v>
      </c>
      <c r="M60" s="174">
        <f t="shared" si="5"/>
        <v>1.19313</v>
      </c>
      <c r="N60" s="174">
        <f t="shared" si="5"/>
        <v>0</v>
      </c>
      <c r="O60" s="193"/>
      <c r="P60" s="193"/>
    </row>
    <row r="61" spans="1:16" ht="25.5">
      <c r="A61" s="453">
        <v>1</v>
      </c>
      <c r="B61" s="193" t="s">
        <v>1348</v>
      </c>
      <c r="C61" s="454">
        <v>0.15</v>
      </c>
      <c r="D61" s="454">
        <v>0</v>
      </c>
      <c r="E61" s="454"/>
      <c r="F61" s="454"/>
      <c r="G61" s="454">
        <v>0.15</v>
      </c>
      <c r="H61" s="187" t="s">
        <v>1349</v>
      </c>
      <c r="I61" s="455">
        <f>SUM(J61:N61)</f>
        <v>0.01125</v>
      </c>
      <c r="J61" s="193"/>
      <c r="K61" s="193"/>
      <c r="L61" s="193"/>
      <c r="M61" s="455">
        <v>0.01125</v>
      </c>
      <c r="N61" s="193"/>
      <c r="O61" s="193" t="s">
        <v>475</v>
      </c>
      <c r="P61" s="193"/>
    </row>
    <row r="62" spans="1:16" ht="38.25">
      <c r="A62" s="453">
        <v>2</v>
      </c>
      <c r="B62" s="187" t="s">
        <v>1350</v>
      </c>
      <c r="C62" s="454">
        <v>0.3</v>
      </c>
      <c r="D62" s="454">
        <v>0.3</v>
      </c>
      <c r="E62" s="454"/>
      <c r="F62" s="454"/>
      <c r="G62" s="454">
        <v>0</v>
      </c>
      <c r="H62" s="187" t="s">
        <v>1351</v>
      </c>
      <c r="I62" s="455">
        <f>SUM(J62:N62)</f>
        <v>0.25326</v>
      </c>
      <c r="J62" s="193"/>
      <c r="K62" s="193"/>
      <c r="L62" s="193"/>
      <c r="M62" s="455">
        <v>0.25326</v>
      </c>
      <c r="N62" s="193"/>
      <c r="O62" s="193" t="s">
        <v>475</v>
      </c>
      <c r="P62" s="193"/>
    </row>
    <row r="63" spans="1:16" ht="25.5">
      <c r="A63" s="453">
        <v>3</v>
      </c>
      <c r="B63" s="187" t="s">
        <v>1352</v>
      </c>
      <c r="C63" s="454">
        <v>1.1</v>
      </c>
      <c r="D63" s="454">
        <v>1.1</v>
      </c>
      <c r="E63" s="454"/>
      <c r="F63" s="454"/>
      <c r="G63" s="454">
        <v>0</v>
      </c>
      <c r="H63" s="187" t="s">
        <v>1353</v>
      </c>
      <c r="I63" s="455">
        <f>SUM(J63:N63)</f>
        <v>0.9286200000000001</v>
      </c>
      <c r="J63" s="193"/>
      <c r="K63" s="193"/>
      <c r="L63" s="193"/>
      <c r="M63" s="455">
        <v>0.9286200000000001</v>
      </c>
      <c r="N63" s="193"/>
      <c r="O63" s="193" t="s">
        <v>150</v>
      </c>
      <c r="P63" s="193"/>
    </row>
    <row r="64" spans="1:16" ht="25.5">
      <c r="A64" s="46" t="s">
        <v>270</v>
      </c>
      <c r="B64" s="452" t="s">
        <v>368</v>
      </c>
      <c r="C64" s="451">
        <f>SUM(C65)</f>
        <v>0.35</v>
      </c>
      <c r="D64" s="451">
        <v>0.35</v>
      </c>
      <c r="E64" s="451">
        <f>SUM(E65)</f>
        <v>0</v>
      </c>
      <c r="F64" s="451">
        <f>SUM(F65)</f>
        <v>0</v>
      </c>
      <c r="G64" s="451">
        <v>0</v>
      </c>
      <c r="H64" s="187"/>
      <c r="I64" s="174">
        <f aca="true" t="shared" si="6" ref="I64:N64">SUM(I65)</f>
        <v>0.29547</v>
      </c>
      <c r="J64" s="174">
        <f t="shared" si="6"/>
        <v>0</v>
      </c>
      <c r="K64" s="174">
        <f t="shared" si="6"/>
        <v>0</v>
      </c>
      <c r="L64" s="174">
        <f t="shared" si="6"/>
        <v>0</v>
      </c>
      <c r="M64" s="174">
        <f t="shared" si="6"/>
        <v>0.29547</v>
      </c>
      <c r="N64" s="174">
        <f t="shared" si="6"/>
        <v>0</v>
      </c>
      <c r="O64" s="193"/>
      <c r="P64" s="193"/>
    </row>
    <row r="65" spans="1:16" ht="25.5">
      <c r="A65" s="453">
        <v>1</v>
      </c>
      <c r="B65" s="187" t="s">
        <v>1354</v>
      </c>
      <c r="C65" s="454">
        <v>0.35</v>
      </c>
      <c r="D65" s="454">
        <v>0.35</v>
      </c>
      <c r="E65" s="454"/>
      <c r="F65" s="454"/>
      <c r="G65" s="454">
        <v>0</v>
      </c>
      <c r="H65" s="187" t="s">
        <v>1355</v>
      </c>
      <c r="I65" s="455">
        <v>0.29547</v>
      </c>
      <c r="J65" s="193"/>
      <c r="K65" s="193"/>
      <c r="L65" s="193"/>
      <c r="M65" s="455">
        <v>0.29547</v>
      </c>
      <c r="N65" s="193"/>
      <c r="O65" s="193" t="s">
        <v>475</v>
      </c>
      <c r="P65" s="193"/>
    </row>
    <row r="66" spans="1:16" ht="12.75">
      <c r="A66" s="46" t="s">
        <v>289</v>
      </c>
      <c r="B66" s="452" t="s">
        <v>114</v>
      </c>
      <c r="C66" s="451">
        <f>SUM(C67:C71)</f>
        <v>4.85</v>
      </c>
      <c r="D66" s="451">
        <v>1.5</v>
      </c>
      <c r="E66" s="451">
        <f>SUM(E67:E71)</f>
        <v>0</v>
      </c>
      <c r="F66" s="451">
        <f>SUM(F67:F71)</f>
        <v>0</v>
      </c>
      <c r="G66" s="451">
        <v>3.3499999999999996</v>
      </c>
      <c r="H66" s="187"/>
      <c r="I66" s="174">
        <f aca="true" t="shared" si="7" ref="I66:N66">SUM(I67:I71)</f>
        <v>1.5147599999999999</v>
      </c>
      <c r="J66" s="174">
        <f t="shared" si="7"/>
        <v>0</v>
      </c>
      <c r="K66" s="174">
        <f t="shared" si="7"/>
        <v>0</v>
      </c>
      <c r="L66" s="174">
        <f t="shared" si="7"/>
        <v>1.09266</v>
      </c>
      <c r="M66" s="174">
        <f t="shared" si="7"/>
        <v>0.4221</v>
      </c>
      <c r="N66" s="174">
        <f t="shared" si="7"/>
        <v>0</v>
      </c>
      <c r="O66" s="193"/>
      <c r="P66" s="193"/>
    </row>
    <row r="67" spans="1:16" ht="51">
      <c r="A67" s="453">
        <v>1</v>
      </c>
      <c r="B67" s="187" t="s">
        <v>1356</v>
      </c>
      <c r="C67" s="454">
        <v>1.05</v>
      </c>
      <c r="D67" s="454">
        <v>0.5</v>
      </c>
      <c r="E67" s="454"/>
      <c r="F67" s="454"/>
      <c r="G67" s="454">
        <v>0.55</v>
      </c>
      <c r="H67" s="187" t="s">
        <v>1357</v>
      </c>
      <c r="I67" s="455">
        <f>SUM(J67:N67)</f>
        <v>0.4221</v>
      </c>
      <c r="J67" s="193"/>
      <c r="K67" s="193"/>
      <c r="L67" s="193"/>
      <c r="M67" s="455">
        <v>0.4221</v>
      </c>
      <c r="N67" s="193"/>
      <c r="O67" s="193" t="s">
        <v>475</v>
      </c>
      <c r="P67" s="193"/>
    </row>
    <row r="68" spans="1:16" ht="25.5">
      <c r="A68" s="453">
        <v>2</v>
      </c>
      <c r="B68" s="193" t="s">
        <v>1358</v>
      </c>
      <c r="C68" s="454">
        <v>1.75</v>
      </c>
      <c r="D68" s="454">
        <v>0</v>
      </c>
      <c r="E68" s="454"/>
      <c r="F68" s="454"/>
      <c r="G68" s="454">
        <v>1.75</v>
      </c>
      <c r="H68" s="187" t="s">
        <v>1359</v>
      </c>
      <c r="I68" s="455">
        <f>SUM(J68:N68)</f>
        <v>0.13125</v>
      </c>
      <c r="J68" s="193"/>
      <c r="K68" s="193"/>
      <c r="L68" s="455">
        <v>0.13125</v>
      </c>
      <c r="M68" s="193"/>
      <c r="N68" s="193"/>
      <c r="O68" s="193" t="s">
        <v>475</v>
      </c>
      <c r="P68" s="193"/>
    </row>
    <row r="69" spans="1:16" ht="25.5">
      <c r="A69" s="453">
        <v>3</v>
      </c>
      <c r="B69" s="193" t="s">
        <v>1360</v>
      </c>
      <c r="C69" s="454">
        <v>0.05</v>
      </c>
      <c r="D69" s="454">
        <v>0</v>
      </c>
      <c r="E69" s="454"/>
      <c r="F69" s="454"/>
      <c r="G69" s="454">
        <v>0.05</v>
      </c>
      <c r="H69" s="187" t="s">
        <v>1361</v>
      </c>
      <c r="I69" s="455">
        <f>SUM(J69:N69)</f>
        <v>0.04221</v>
      </c>
      <c r="J69" s="193"/>
      <c r="K69" s="193"/>
      <c r="L69" s="455">
        <v>0.04221</v>
      </c>
      <c r="M69" s="193"/>
      <c r="N69" s="193"/>
      <c r="O69" s="193" t="s">
        <v>475</v>
      </c>
      <c r="P69" s="193"/>
    </row>
    <row r="70" spans="1:16" ht="25.5">
      <c r="A70" s="453">
        <v>4</v>
      </c>
      <c r="B70" s="193" t="s">
        <v>1362</v>
      </c>
      <c r="C70" s="454">
        <v>1</v>
      </c>
      <c r="D70" s="454">
        <v>0.5</v>
      </c>
      <c r="E70" s="454"/>
      <c r="F70" s="454"/>
      <c r="G70" s="454">
        <v>0.5</v>
      </c>
      <c r="H70" s="187" t="s">
        <v>1363</v>
      </c>
      <c r="I70" s="455">
        <f>SUM(J70:N70)</f>
        <v>0.4596</v>
      </c>
      <c r="J70" s="193"/>
      <c r="K70" s="193"/>
      <c r="L70" s="455">
        <v>0.4596</v>
      </c>
      <c r="M70" s="193"/>
      <c r="N70" s="193"/>
      <c r="O70" s="193" t="s">
        <v>475</v>
      </c>
      <c r="P70" s="193"/>
    </row>
    <row r="71" spans="1:16" ht="38.25">
      <c r="A71" s="453">
        <v>5</v>
      </c>
      <c r="B71" s="187" t="s">
        <v>1364</v>
      </c>
      <c r="C71" s="454">
        <v>1</v>
      </c>
      <c r="D71" s="454">
        <v>0.5</v>
      </c>
      <c r="E71" s="454"/>
      <c r="F71" s="454"/>
      <c r="G71" s="454">
        <v>0.5</v>
      </c>
      <c r="H71" s="187" t="s">
        <v>1365</v>
      </c>
      <c r="I71" s="455">
        <f>SUM(J71:N71)</f>
        <v>0.4596</v>
      </c>
      <c r="J71" s="193"/>
      <c r="K71" s="193"/>
      <c r="L71" s="455">
        <v>0.4596</v>
      </c>
      <c r="M71" s="193"/>
      <c r="N71" s="193"/>
      <c r="O71" s="193" t="s">
        <v>475</v>
      </c>
      <c r="P71" s="193"/>
    </row>
    <row r="72" spans="1:16" ht="12.75">
      <c r="A72" s="46" t="s">
        <v>357</v>
      </c>
      <c r="B72" s="452" t="s">
        <v>121</v>
      </c>
      <c r="C72" s="451">
        <f>SUM(C73:C74)</f>
        <v>7</v>
      </c>
      <c r="D72" s="451">
        <v>7</v>
      </c>
      <c r="E72" s="451">
        <f>SUM(E73:E74)</f>
        <v>0</v>
      </c>
      <c r="F72" s="451">
        <f>SUM(F73:F74)</f>
        <v>0</v>
      </c>
      <c r="G72" s="451">
        <v>0</v>
      </c>
      <c r="H72" s="187"/>
      <c r="I72" s="174">
        <f aca="true" t="shared" si="8" ref="I72:N72">SUM(I73:I74)</f>
        <v>5.9094</v>
      </c>
      <c r="J72" s="174">
        <f t="shared" si="8"/>
        <v>0</v>
      </c>
      <c r="K72" s="174">
        <f t="shared" si="8"/>
        <v>0</v>
      </c>
      <c r="L72" s="174">
        <f t="shared" si="8"/>
        <v>5.57172</v>
      </c>
      <c r="M72" s="174">
        <f t="shared" si="8"/>
        <v>0</v>
      </c>
      <c r="N72" s="174">
        <f t="shared" si="8"/>
        <v>0.33768</v>
      </c>
      <c r="O72" s="193"/>
      <c r="P72" s="193"/>
    </row>
    <row r="73" spans="1:16" ht="51">
      <c r="A73" s="453">
        <v>1</v>
      </c>
      <c r="B73" s="187" t="s">
        <v>1366</v>
      </c>
      <c r="C73" s="454">
        <v>0.4</v>
      </c>
      <c r="D73" s="454">
        <v>0.4</v>
      </c>
      <c r="E73" s="454"/>
      <c r="F73" s="454"/>
      <c r="G73" s="454">
        <v>0</v>
      </c>
      <c r="H73" s="187" t="s">
        <v>1345</v>
      </c>
      <c r="I73" s="455">
        <f>SUM(J73:N73)</f>
        <v>0.33768</v>
      </c>
      <c r="J73" s="193"/>
      <c r="K73" s="193"/>
      <c r="L73" s="193"/>
      <c r="M73" s="193"/>
      <c r="N73" s="455">
        <v>0.33768</v>
      </c>
      <c r="O73" s="193" t="s">
        <v>475</v>
      </c>
      <c r="P73" s="193"/>
    </row>
    <row r="74" spans="1:16" ht="63.75">
      <c r="A74" s="453">
        <v>2</v>
      </c>
      <c r="B74" s="187" t="s">
        <v>1367</v>
      </c>
      <c r="C74" s="454">
        <v>6.6</v>
      </c>
      <c r="D74" s="454">
        <v>6.6</v>
      </c>
      <c r="E74" s="454"/>
      <c r="F74" s="454"/>
      <c r="G74" s="454">
        <v>0</v>
      </c>
      <c r="H74" s="187" t="s">
        <v>1368</v>
      </c>
      <c r="I74" s="455">
        <f>SUM(J74:N74)</f>
        <v>5.57172</v>
      </c>
      <c r="J74" s="193"/>
      <c r="K74" s="193"/>
      <c r="L74" s="455">
        <v>5.57172</v>
      </c>
      <c r="M74" s="193"/>
      <c r="N74" s="193"/>
      <c r="O74" s="193" t="s">
        <v>475</v>
      </c>
      <c r="P74" s="193"/>
    </row>
    <row r="75" spans="1:16" ht="12.75">
      <c r="A75" s="46" t="s">
        <v>360</v>
      </c>
      <c r="B75" s="452" t="s">
        <v>190</v>
      </c>
      <c r="C75" s="451">
        <f>SUM(C76:C77)</f>
        <v>4</v>
      </c>
      <c r="D75" s="451">
        <f>SUM(D76:D77)</f>
        <v>2.3</v>
      </c>
      <c r="E75" s="451">
        <f>SUM(E76:E77)</f>
        <v>0</v>
      </c>
      <c r="F75" s="451">
        <f>SUM(F76:F77)</f>
        <v>0</v>
      </c>
      <c r="G75" s="451">
        <f>SUM(G76:G77)</f>
        <v>1.7</v>
      </c>
      <c r="H75" s="187"/>
      <c r="I75" s="174">
        <f aca="true" t="shared" si="9" ref="I75:N75">SUM(I76:I77)</f>
        <v>2.05326</v>
      </c>
      <c r="J75" s="174">
        <f t="shared" si="9"/>
        <v>0</v>
      </c>
      <c r="K75" s="174">
        <f t="shared" si="9"/>
        <v>0</v>
      </c>
      <c r="L75" s="174">
        <f t="shared" si="9"/>
        <v>0</v>
      </c>
      <c r="M75" s="174">
        <f t="shared" si="9"/>
        <v>0</v>
      </c>
      <c r="N75" s="174">
        <f t="shared" si="9"/>
        <v>2.05326</v>
      </c>
      <c r="O75" s="193"/>
      <c r="P75" s="193"/>
    </row>
    <row r="76" spans="1:16" ht="25.5">
      <c r="A76" s="453">
        <v>1</v>
      </c>
      <c r="B76" s="187" t="s">
        <v>1369</v>
      </c>
      <c r="C76" s="454">
        <v>3.5</v>
      </c>
      <c r="D76" s="454">
        <v>2</v>
      </c>
      <c r="E76" s="454"/>
      <c r="F76" s="454"/>
      <c r="G76" s="454">
        <v>1.5</v>
      </c>
      <c r="H76" s="187" t="s">
        <v>1370</v>
      </c>
      <c r="I76" s="455">
        <v>1.8</v>
      </c>
      <c r="J76" s="193"/>
      <c r="K76" s="193"/>
      <c r="L76" s="193"/>
      <c r="M76" s="193"/>
      <c r="N76" s="455">
        <v>1.8</v>
      </c>
      <c r="O76" s="193" t="s">
        <v>475</v>
      </c>
      <c r="P76" s="193"/>
    </row>
    <row r="77" spans="1:16" ht="38.25">
      <c r="A77" s="453">
        <v>2</v>
      </c>
      <c r="B77" s="187" t="s">
        <v>1371</v>
      </c>
      <c r="C77" s="454">
        <v>0.5</v>
      </c>
      <c r="D77" s="454">
        <v>0.3</v>
      </c>
      <c r="E77" s="454"/>
      <c r="F77" s="454"/>
      <c r="G77" s="454">
        <v>0.2</v>
      </c>
      <c r="H77" s="187" t="s">
        <v>1372</v>
      </c>
      <c r="I77" s="455">
        <v>0.25326</v>
      </c>
      <c r="J77" s="193"/>
      <c r="K77" s="193"/>
      <c r="L77" s="193"/>
      <c r="M77" s="193"/>
      <c r="N77" s="455">
        <v>0.25326</v>
      </c>
      <c r="O77" s="193" t="s">
        <v>475</v>
      </c>
      <c r="P77" s="193"/>
    </row>
    <row r="78" spans="1:16" ht="12.75">
      <c r="A78" s="46" t="s">
        <v>120</v>
      </c>
      <c r="B78" s="175" t="s">
        <v>467</v>
      </c>
      <c r="C78" s="451">
        <f>SUM(C79:C90)</f>
        <v>36.93000000000001</v>
      </c>
      <c r="D78" s="451">
        <v>35.290000000000006</v>
      </c>
      <c r="E78" s="451">
        <f>SUM(E79:E90)</f>
        <v>0</v>
      </c>
      <c r="F78" s="451">
        <f>SUM(F79:F90)</f>
        <v>0</v>
      </c>
      <c r="G78" s="451">
        <v>1.6400000000000001</v>
      </c>
      <c r="H78" s="187"/>
      <c r="I78" s="174">
        <f aca="true" t="shared" si="10" ref="I78:N78">SUM(I79:I90)</f>
        <v>43.705754</v>
      </c>
      <c r="J78" s="174">
        <f t="shared" si="10"/>
        <v>0</v>
      </c>
      <c r="K78" s="174">
        <f t="shared" si="10"/>
        <v>19.52</v>
      </c>
      <c r="L78" s="174">
        <f t="shared" si="10"/>
        <v>0</v>
      </c>
      <c r="M78" s="174">
        <f t="shared" si="10"/>
        <v>24.185754000000003</v>
      </c>
      <c r="N78" s="174">
        <f t="shared" si="10"/>
        <v>0</v>
      </c>
      <c r="O78" s="193"/>
      <c r="P78" s="193"/>
    </row>
    <row r="79" spans="1:16" ht="25.5">
      <c r="A79" s="453">
        <v>1</v>
      </c>
      <c r="B79" s="187" t="s">
        <v>467</v>
      </c>
      <c r="C79" s="454">
        <v>2</v>
      </c>
      <c r="D79" s="454">
        <v>2</v>
      </c>
      <c r="E79" s="454"/>
      <c r="F79" s="454"/>
      <c r="G79" s="454">
        <v>0</v>
      </c>
      <c r="H79" s="187" t="s">
        <v>1373</v>
      </c>
      <c r="I79" s="455">
        <f>SUM(J79:N79)</f>
        <v>1.6884</v>
      </c>
      <c r="J79" s="454"/>
      <c r="K79" s="193"/>
      <c r="L79" s="193"/>
      <c r="M79" s="455">
        <v>1.6884</v>
      </c>
      <c r="N79" s="193"/>
      <c r="O79" s="193" t="s">
        <v>150</v>
      </c>
      <c r="P79" s="193"/>
    </row>
    <row r="80" spans="1:16" ht="137.25" customHeight="1">
      <c r="A80" s="453">
        <v>2</v>
      </c>
      <c r="B80" s="193" t="s">
        <v>651</v>
      </c>
      <c r="C80" s="454">
        <v>0.2</v>
      </c>
      <c r="D80" s="454">
        <v>0.15</v>
      </c>
      <c r="E80" s="454"/>
      <c r="F80" s="454"/>
      <c r="G80" s="454">
        <v>0.05</v>
      </c>
      <c r="H80" s="187" t="s">
        <v>1374</v>
      </c>
      <c r="I80" s="455">
        <f aca="true" t="shared" si="11" ref="I80:I90">SUM(J80:N80)</f>
        <v>0.12663</v>
      </c>
      <c r="J80" s="454"/>
      <c r="K80" s="193"/>
      <c r="L80" s="193"/>
      <c r="M80" s="455">
        <v>0.12663</v>
      </c>
      <c r="N80" s="193"/>
      <c r="O80" s="193" t="s">
        <v>475</v>
      </c>
      <c r="P80" s="193"/>
    </row>
    <row r="81" spans="1:16" ht="25.5">
      <c r="A81" s="453">
        <v>3</v>
      </c>
      <c r="B81" s="187" t="s">
        <v>467</v>
      </c>
      <c r="C81" s="454">
        <v>0.48</v>
      </c>
      <c r="D81" s="454">
        <v>0.11</v>
      </c>
      <c r="E81" s="454"/>
      <c r="F81" s="454"/>
      <c r="G81" s="454">
        <v>0.37</v>
      </c>
      <c r="H81" s="187" t="s">
        <v>1375</v>
      </c>
      <c r="I81" s="455">
        <f t="shared" si="11"/>
        <v>0.354564</v>
      </c>
      <c r="J81" s="454"/>
      <c r="K81" s="193"/>
      <c r="L81" s="193"/>
      <c r="M81" s="455">
        <v>0.354564</v>
      </c>
      <c r="N81" s="193"/>
      <c r="O81" s="193" t="s">
        <v>475</v>
      </c>
      <c r="P81" s="193"/>
    </row>
    <row r="82" spans="1:16" ht="25.5">
      <c r="A82" s="453">
        <v>4</v>
      </c>
      <c r="B82" s="187" t="s">
        <v>651</v>
      </c>
      <c r="C82" s="454">
        <v>0.2</v>
      </c>
      <c r="D82" s="454">
        <v>0.2</v>
      </c>
      <c r="E82" s="454"/>
      <c r="F82" s="454"/>
      <c r="G82" s="454">
        <v>0</v>
      </c>
      <c r="H82" s="187" t="s">
        <v>1376</v>
      </c>
      <c r="I82" s="455">
        <f t="shared" si="11"/>
        <v>0.16884</v>
      </c>
      <c r="J82" s="454"/>
      <c r="K82" s="193"/>
      <c r="L82" s="193"/>
      <c r="M82" s="455">
        <v>0.16884</v>
      </c>
      <c r="N82" s="193"/>
      <c r="O82" s="193" t="s">
        <v>475</v>
      </c>
      <c r="P82" s="193"/>
    </row>
    <row r="83" spans="1:16" ht="63.75">
      <c r="A83" s="453">
        <v>5</v>
      </c>
      <c r="B83" s="187" t="s">
        <v>651</v>
      </c>
      <c r="C83" s="454">
        <v>0.2</v>
      </c>
      <c r="D83" s="454">
        <v>0</v>
      </c>
      <c r="E83" s="454"/>
      <c r="F83" s="454"/>
      <c r="G83" s="454">
        <v>0.2</v>
      </c>
      <c r="H83" s="187" t="s">
        <v>1377</v>
      </c>
      <c r="I83" s="455">
        <f t="shared" si="11"/>
        <v>0.015</v>
      </c>
      <c r="J83" s="454"/>
      <c r="K83" s="193"/>
      <c r="L83" s="193"/>
      <c r="M83" s="455">
        <v>0.015</v>
      </c>
      <c r="N83" s="193"/>
      <c r="O83" s="193" t="s">
        <v>150</v>
      </c>
      <c r="P83" s="193"/>
    </row>
    <row r="84" spans="1:16" ht="25.5">
      <c r="A84" s="453">
        <v>6</v>
      </c>
      <c r="B84" s="187" t="s">
        <v>1378</v>
      </c>
      <c r="C84" s="454">
        <v>0.13</v>
      </c>
      <c r="D84" s="454">
        <v>0</v>
      </c>
      <c r="E84" s="454"/>
      <c r="F84" s="454"/>
      <c r="G84" s="454">
        <v>0.13</v>
      </c>
      <c r="H84" s="187" t="s">
        <v>1379</v>
      </c>
      <c r="I84" s="455">
        <f t="shared" si="11"/>
        <v>0.00975</v>
      </c>
      <c r="J84" s="454"/>
      <c r="K84" s="193"/>
      <c r="L84" s="193"/>
      <c r="M84" s="455">
        <v>0.00975</v>
      </c>
      <c r="N84" s="193"/>
      <c r="O84" s="193" t="s">
        <v>475</v>
      </c>
      <c r="P84" s="193"/>
    </row>
    <row r="85" spans="1:16" ht="25.5">
      <c r="A85" s="453">
        <v>7</v>
      </c>
      <c r="B85" s="187" t="s">
        <v>467</v>
      </c>
      <c r="C85" s="454">
        <v>0.4</v>
      </c>
      <c r="D85" s="454">
        <v>0.4</v>
      </c>
      <c r="E85" s="454"/>
      <c r="F85" s="454"/>
      <c r="G85" s="454">
        <v>0</v>
      </c>
      <c r="H85" s="187" t="s">
        <v>1380</v>
      </c>
      <c r="I85" s="455">
        <f t="shared" si="11"/>
        <v>0.33768</v>
      </c>
      <c r="J85" s="454"/>
      <c r="K85" s="193"/>
      <c r="L85" s="193"/>
      <c r="M85" s="455">
        <v>0.33768</v>
      </c>
      <c r="N85" s="193"/>
      <c r="O85" s="193" t="s">
        <v>475</v>
      </c>
      <c r="P85" s="193"/>
    </row>
    <row r="86" spans="1:16" ht="25.5">
      <c r="A86" s="453">
        <v>8</v>
      </c>
      <c r="B86" s="187" t="s">
        <v>467</v>
      </c>
      <c r="C86" s="454">
        <v>0.9</v>
      </c>
      <c r="D86" s="454">
        <v>0.9</v>
      </c>
      <c r="E86" s="454"/>
      <c r="F86" s="454"/>
      <c r="G86" s="454">
        <v>0</v>
      </c>
      <c r="H86" s="187" t="s">
        <v>1381</v>
      </c>
      <c r="I86" s="455">
        <f t="shared" si="11"/>
        <v>0.75978</v>
      </c>
      <c r="J86" s="454"/>
      <c r="K86" s="193"/>
      <c r="L86" s="193"/>
      <c r="M86" s="455">
        <v>0.75978</v>
      </c>
      <c r="N86" s="193"/>
      <c r="O86" s="193" t="s">
        <v>475</v>
      </c>
      <c r="P86" s="193"/>
    </row>
    <row r="87" spans="1:16" ht="38.25">
      <c r="A87" s="453">
        <v>9</v>
      </c>
      <c r="B87" s="187" t="s">
        <v>1382</v>
      </c>
      <c r="C87" s="454">
        <v>24.35</v>
      </c>
      <c r="D87" s="454">
        <v>24.35</v>
      </c>
      <c r="E87" s="454"/>
      <c r="F87" s="454"/>
      <c r="G87" s="454">
        <v>0</v>
      </c>
      <c r="H87" s="193" t="s">
        <v>1333</v>
      </c>
      <c r="I87" s="455">
        <f t="shared" si="11"/>
        <v>20.55627</v>
      </c>
      <c r="J87" s="454"/>
      <c r="K87" s="193"/>
      <c r="L87" s="193"/>
      <c r="M87" s="455">
        <v>20.55627</v>
      </c>
      <c r="N87" s="193"/>
      <c r="O87" s="455" t="s">
        <v>1383</v>
      </c>
      <c r="P87" s="193"/>
    </row>
    <row r="88" spans="1:16" ht="38.25">
      <c r="A88" s="453">
        <v>10</v>
      </c>
      <c r="B88" s="187" t="s">
        <v>1332</v>
      </c>
      <c r="C88" s="454">
        <v>7.27</v>
      </c>
      <c r="D88" s="454">
        <v>6.98</v>
      </c>
      <c r="E88" s="454"/>
      <c r="F88" s="454"/>
      <c r="G88" s="454">
        <v>0.29</v>
      </c>
      <c r="H88" s="187" t="s">
        <v>1384</v>
      </c>
      <c r="I88" s="455">
        <f t="shared" si="11"/>
        <v>19.52</v>
      </c>
      <c r="J88" s="454"/>
      <c r="K88" s="193">
        <v>19.52</v>
      </c>
      <c r="L88" s="193"/>
      <c r="M88" s="455"/>
      <c r="N88" s="193"/>
      <c r="O88" s="193" t="s">
        <v>475</v>
      </c>
      <c r="P88" s="193"/>
    </row>
    <row r="89" spans="1:16" ht="25.5">
      <c r="A89" s="453">
        <v>11</v>
      </c>
      <c r="B89" s="187" t="s">
        <v>467</v>
      </c>
      <c r="C89" s="454">
        <v>0.2</v>
      </c>
      <c r="D89" s="454">
        <v>0.1</v>
      </c>
      <c r="E89" s="454"/>
      <c r="F89" s="454"/>
      <c r="G89" s="454">
        <v>0.1</v>
      </c>
      <c r="H89" s="187" t="s">
        <v>1385</v>
      </c>
      <c r="I89" s="455">
        <f t="shared" si="11"/>
        <v>0.08442</v>
      </c>
      <c r="J89" s="454"/>
      <c r="K89" s="193"/>
      <c r="L89" s="193"/>
      <c r="M89" s="455">
        <v>0.08442</v>
      </c>
      <c r="N89" s="193"/>
      <c r="O89" s="193" t="s">
        <v>475</v>
      </c>
      <c r="P89" s="193"/>
    </row>
    <row r="90" spans="1:16" ht="63.75">
      <c r="A90" s="453">
        <v>12</v>
      </c>
      <c r="B90" s="187" t="s">
        <v>467</v>
      </c>
      <c r="C90" s="454">
        <v>0.6</v>
      </c>
      <c r="D90" s="454">
        <v>0.1</v>
      </c>
      <c r="E90" s="454"/>
      <c r="F90" s="454"/>
      <c r="G90" s="454">
        <v>0.5</v>
      </c>
      <c r="H90" s="187" t="s">
        <v>1386</v>
      </c>
      <c r="I90" s="455">
        <f t="shared" si="11"/>
        <v>0.08442</v>
      </c>
      <c r="J90" s="454"/>
      <c r="K90" s="193"/>
      <c r="L90" s="193"/>
      <c r="M90" s="455">
        <v>0.08442</v>
      </c>
      <c r="N90" s="193"/>
      <c r="O90" s="193" t="s">
        <v>475</v>
      </c>
      <c r="P90" s="193"/>
    </row>
    <row r="91" spans="1:16" ht="12.75">
      <c r="A91" s="46" t="s">
        <v>125</v>
      </c>
      <c r="B91" s="175" t="s">
        <v>557</v>
      </c>
      <c r="C91" s="451">
        <f>SUM(C92:C98)</f>
        <v>341.73</v>
      </c>
      <c r="D91" s="451">
        <v>50.5</v>
      </c>
      <c r="E91" s="451">
        <f>SUM(E92:E98)</f>
        <v>20.8</v>
      </c>
      <c r="F91" s="451">
        <f>SUM(F92:F98)</f>
        <v>0</v>
      </c>
      <c r="G91" s="451">
        <v>270.43</v>
      </c>
      <c r="H91" s="187"/>
      <c r="I91" s="174">
        <f aca="true" t="shared" si="12" ref="I91:N91">SUM(I92:I98)</f>
        <v>176.83981599999998</v>
      </c>
      <c r="J91" s="174">
        <f t="shared" si="12"/>
        <v>0</v>
      </c>
      <c r="K91" s="174">
        <f t="shared" si="12"/>
        <v>0</v>
      </c>
      <c r="L91" s="174">
        <f t="shared" si="12"/>
        <v>23.07204</v>
      </c>
      <c r="M91" s="174">
        <f t="shared" si="12"/>
        <v>0.6213759999999999</v>
      </c>
      <c r="N91" s="174">
        <f t="shared" si="12"/>
        <v>153.1464</v>
      </c>
      <c r="O91" s="193"/>
      <c r="P91" s="193"/>
    </row>
    <row r="92" spans="1:16" ht="25.5">
      <c r="A92" s="453">
        <v>1</v>
      </c>
      <c r="B92" s="187" t="s">
        <v>557</v>
      </c>
      <c r="C92" s="454">
        <v>0.7</v>
      </c>
      <c r="D92" s="454">
        <v>0.3</v>
      </c>
      <c r="E92" s="454"/>
      <c r="F92" s="454"/>
      <c r="G92" s="454">
        <v>0.4</v>
      </c>
      <c r="H92" s="187" t="s">
        <v>1387</v>
      </c>
      <c r="I92" s="455">
        <f>SUM(J92:N92)</f>
        <v>0.25</v>
      </c>
      <c r="J92" s="193"/>
      <c r="K92" s="193"/>
      <c r="L92" s="193"/>
      <c r="M92" s="455">
        <v>0.25</v>
      </c>
      <c r="N92" s="193"/>
      <c r="O92" s="193" t="s">
        <v>475</v>
      </c>
      <c r="P92" s="193"/>
    </row>
    <row r="93" spans="1:16" ht="25.5">
      <c r="A93" s="453">
        <v>2</v>
      </c>
      <c r="B93" s="187" t="s">
        <v>1388</v>
      </c>
      <c r="C93" s="454">
        <v>21.29</v>
      </c>
      <c r="D93" s="454">
        <v>17</v>
      </c>
      <c r="E93" s="454"/>
      <c r="F93" s="454"/>
      <c r="G93" s="454">
        <v>4.29</v>
      </c>
      <c r="H93" s="187" t="s">
        <v>1389</v>
      </c>
      <c r="I93" s="455">
        <f aca="true" t="shared" si="13" ref="I93:I98">SUM(J93:N93)</f>
        <v>14.63004</v>
      </c>
      <c r="J93" s="193"/>
      <c r="K93" s="193"/>
      <c r="L93" s="455">
        <v>14.63004</v>
      </c>
      <c r="M93" s="193"/>
      <c r="N93" s="193"/>
      <c r="O93" s="193" t="s">
        <v>475</v>
      </c>
      <c r="P93" s="193"/>
    </row>
    <row r="94" spans="1:16" ht="25.5">
      <c r="A94" s="453">
        <v>3</v>
      </c>
      <c r="B94" s="187" t="s">
        <v>557</v>
      </c>
      <c r="C94" s="454">
        <v>0.2</v>
      </c>
      <c r="D94" s="454">
        <v>0.2</v>
      </c>
      <c r="E94" s="454"/>
      <c r="F94" s="454"/>
      <c r="G94" s="454">
        <v>0</v>
      </c>
      <c r="H94" s="187" t="s">
        <v>1390</v>
      </c>
      <c r="I94" s="455">
        <f t="shared" si="13"/>
        <v>0.16884</v>
      </c>
      <c r="J94" s="193"/>
      <c r="K94" s="193"/>
      <c r="L94" s="193"/>
      <c r="M94" s="455">
        <v>0.16884</v>
      </c>
      <c r="N94" s="193"/>
      <c r="O94" s="193" t="s">
        <v>475</v>
      </c>
      <c r="P94" s="193"/>
    </row>
    <row r="95" spans="1:16" ht="38.25">
      <c r="A95" s="453">
        <v>4</v>
      </c>
      <c r="B95" s="187" t="s">
        <v>1391</v>
      </c>
      <c r="C95" s="454">
        <v>10</v>
      </c>
      <c r="D95" s="454">
        <v>1</v>
      </c>
      <c r="E95" s="454"/>
      <c r="F95" s="454"/>
      <c r="G95" s="454">
        <v>9</v>
      </c>
      <c r="H95" s="187" t="s">
        <v>1392</v>
      </c>
      <c r="I95" s="455">
        <f t="shared" si="13"/>
        <v>8.442</v>
      </c>
      <c r="J95" s="193"/>
      <c r="K95" s="193"/>
      <c r="L95" s="455">
        <v>8.442</v>
      </c>
      <c r="M95" s="193"/>
      <c r="N95" s="193"/>
      <c r="O95" s="193" t="s">
        <v>475</v>
      </c>
      <c r="P95" s="193"/>
    </row>
    <row r="96" spans="1:16" ht="25.5">
      <c r="A96" s="453">
        <v>5</v>
      </c>
      <c r="B96" s="187" t="s">
        <v>557</v>
      </c>
      <c r="C96" s="454">
        <v>0.08</v>
      </c>
      <c r="D96" s="454">
        <v>0</v>
      </c>
      <c r="E96" s="454"/>
      <c r="F96" s="454"/>
      <c r="G96" s="454">
        <v>0.08</v>
      </c>
      <c r="H96" s="187" t="s">
        <v>1393</v>
      </c>
      <c r="I96" s="455">
        <f t="shared" si="13"/>
        <v>0.067536</v>
      </c>
      <c r="J96" s="193"/>
      <c r="K96" s="193"/>
      <c r="L96" s="193"/>
      <c r="M96" s="455">
        <v>0.067536</v>
      </c>
      <c r="N96" s="193"/>
      <c r="O96" s="193" t="s">
        <v>475</v>
      </c>
      <c r="P96" s="193"/>
    </row>
    <row r="97" spans="1:16" ht="25.5">
      <c r="A97" s="453">
        <v>6</v>
      </c>
      <c r="B97" s="187" t="s">
        <v>557</v>
      </c>
      <c r="C97" s="454">
        <v>1.8</v>
      </c>
      <c r="D97" s="454"/>
      <c r="E97" s="454"/>
      <c r="F97" s="454"/>
      <c r="G97" s="454">
        <v>1.8</v>
      </c>
      <c r="H97" s="187" t="s">
        <v>1394</v>
      </c>
      <c r="I97" s="455">
        <f t="shared" si="13"/>
        <v>0.135</v>
      </c>
      <c r="J97" s="193"/>
      <c r="K97" s="193"/>
      <c r="L97" s="193"/>
      <c r="M97" s="455">
        <v>0.135</v>
      </c>
      <c r="N97" s="193"/>
      <c r="O97" s="193" t="s">
        <v>475</v>
      </c>
      <c r="P97" s="193"/>
    </row>
    <row r="98" spans="1:16" ht="25.5">
      <c r="A98" s="453">
        <v>7</v>
      </c>
      <c r="B98" s="187" t="s">
        <v>1395</v>
      </c>
      <c r="C98" s="454">
        <v>307.66</v>
      </c>
      <c r="D98" s="454">
        <v>32</v>
      </c>
      <c r="E98" s="454">
        <v>20.8</v>
      </c>
      <c r="F98" s="454"/>
      <c r="G98" s="454">
        <v>254.86</v>
      </c>
      <c r="H98" s="187" t="s">
        <v>1396</v>
      </c>
      <c r="I98" s="455">
        <f t="shared" si="13"/>
        <v>153.1464</v>
      </c>
      <c r="J98" s="193"/>
      <c r="K98" s="193"/>
      <c r="L98" s="193"/>
      <c r="M98" s="193"/>
      <c r="N98" s="455">
        <v>153.1464</v>
      </c>
      <c r="O98" s="193" t="s">
        <v>475</v>
      </c>
      <c r="P98" s="193"/>
    </row>
    <row r="99" spans="1:16" ht="25.5">
      <c r="A99" s="46" t="s">
        <v>130</v>
      </c>
      <c r="B99" s="48" t="s">
        <v>244</v>
      </c>
      <c r="C99" s="451">
        <f>C100</f>
        <v>0.5</v>
      </c>
      <c r="D99" s="451">
        <v>0</v>
      </c>
      <c r="E99" s="451">
        <f>E100</f>
        <v>0</v>
      </c>
      <c r="F99" s="451">
        <f>F100</f>
        <v>0</v>
      </c>
      <c r="G99" s="451">
        <v>0.5</v>
      </c>
      <c r="H99" s="187"/>
      <c r="I99" s="174">
        <f aca="true" t="shared" si="14" ref="I99:N99">I100</f>
        <v>0.08442</v>
      </c>
      <c r="J99" s="174">
        <f t="shared" si="14"/>
        <v>0</v>
      </c>
      <c r="K99" s="174">
        <f t="shared" si="14"/>
        <v>0</v>
      </c>
      <c r="L99" s="174">
        <f t="shared" si="14"/>
        <v>0</v>
      </c>
      <c r="M99" s="174">
        <f t="shared" si="14"/>
        <v>0.08442</v>
      </c>
      <c r="N99" s="174">
        <f t="shared" si="14"/>
        <v>0</v>
      </c>
      <c r="O99" s="193"/>
      <c r="P99" s="193"/>
    </row>
    <row r="100" spans="1:16" ht="25.5">
      <c r="A100" s="453">
        <v>1</v>
      </c>
      <c r="B100" s="187" t="s">
        <v>1397</v>
      </c>
      <c r="C100" s="454">
        <v>0.5</v>
      </c>
      <c r="D100" s="454">
        <v>0</v>
      </c>
      <c r="E100" s="454"/>
      <c r="F100" s="454"/>
      <c r="G100" s="454">
        <v>0.5</v>
      </c>
      <c r="H100" s="187" t="s">
        <v>1398</v>
      </c>
      <c r="I100" s="455">
        <v>0.08442</v>
      </c>
      <c r="J100" s="193"/>
      <c r="K100" s="193"/>
      <c r="L100" s="193"/>
      <c r="M100" s="455">
        <v>0.08442</v>
      </c>
      <c r="N100" s="193"/>
      <c r="O100" s="193" t="s">
        <v>475</v>
      </c>
      <c r="P100" s="193"/>
    </row>
    <row r="101" spans="1:16" ht="38.25">
      <c r="A101" s="46" t="s">
        <v>186</v>
      </c>
      <c r="B101" s="48" t="s">
        <v>449</v>
      </c>
      <c r="C101" s="451">
        <f>C102</f>
        <v>2.5</v>
      </c>
      <c r="D101" s="451">
        <v>2.5</v>
      </c>
      <c r="E101" s="451">
        <f>E102</f>
        <v>0</v>
      </c>
      <c r="F101" s="451">
        <f>F102</f>
        <v>0</v>
      </c>
      <c r="G101" s="451">
        <v>0</v>
      </c>
      <c r="H101" s="187"/>
      <c r="I101" s="174">
        <f aca="true" t="shared" si="15" ref="I101:N101">I102</f>
        <v>2.1105</v>
      </c>
      <c r="J101" s="174">
        <f t="shared" si="15"/>
        <v>0</v>
      </c>
      <c r="K101" s="174">
        <f t="shared" si="15"/>
        <v>0</v>
      </c>
      <c r="L101" s="174">
        <f t="shared" si="15"/>
        <v>2.1105</v>
      </c>
      <c r="M101" s="174">
        <f t="shared" si="15"/>
        <v>0</v>
      </c>
      <c r="N101" s="174">
        <f t="shared" si="15"/>
        <v>0</v>
      </c>
      <c r="O101" s="193"/>
      <c r="P101" s="193"/>
    </row>
    <row r="102" spans="1:16" ht="25.5">
      <c r="A102" s="453">
        <v>1</v>
      </c>
      <c r="B102" s="187" t="s">
        <v>1399</v>
      </c>
      <c r="C102" s="454">
        <v>2.5</v>
      </c>
      <c r="D102" s="454">
        <v>2.5</v>
      </c>
      <c r="E102" s="454"/>
      <c r="F102" s="454"/>
      <c r="G102" s="454">
        <v>0</v>
      </c>
      <c r="H102" s="187" t="s">
        <v>1400</v>
      </c>
      <c r="I102" s="455">
        <v>2.1105</v>
      </c>
      <c r="J102" s="193"/>
      <c r="K102" s="193"/>
      <c r="L102" s="455">
        <v>2.1105</v>
      </c>
      <c r="M102" s="193"/>
      <c r="N102" s="193"/>
      <c r="O102" s="193" t="s">
        <v>475</v>
      </c>
      <c r="P102" s="193"/>
    </row>
    <row r="103" spans="1:16" ht="12.75">
      <c r="A103" s="46" t="s">
        <v>189</v>
      </c>
      <c r="B103" s="48" t="s">
        <v>131</v>
      </c>
      <c r="C103" s="451">
        <f>SUM(C104:C105)</f>
        <v>0.9500000000000001</v>
      </c>
      <c r="D103" s="451">
        <v>0.9500000000000001</v>
      </c>
      <c r="E103" s="451">
        <f>SUM(E104:E105)</f>
        <v>0</v>
      </c>
      <c r="F103" s="451">
        <f>SUM(F104:F105)</f>
        <v>0</v>
      </c>
      <c r="G103" s="451">
        <v>0</v>
      </c>
      <c r="H103" s="187"/>
      <c r="I103" s="174">
        <f aca="true" t="shared" si="16" ref="I103:N103">SUM(I104:I105)</f>
        <v>0.80199</v>
      </c>
      <c r="J103" s="174">
        <f t="shared" si="16"/>
        <v>0</v>
      </c>
      <c r="K103" s="174">
        <f t="shared" si="16"/>
        <v>0</v>
      </c>
      <c r="L103" s="174">
        <f t="shared" si="16"/>
        <v>0</v>
      </c>
      <c r="M103" s="174">
        <f t="shared" si="16"/>
        <v>0.80199</v>
      </c>
      <c r="N103" s="174">
        <f t="shared" si="16"/>
        <v>0</v>
      </c>
      <c r="O103" s="193"/>
      <c r="P103" s="193"/>
    </row>
    <row r="104" spans="1:16" ht="25.5">
      <c r="A104" s="453">
        <v>1</v>
      </c>
      <c r="B104" s="193" t="s">
        <v>1401</v>
      </c>
      <c r="C104" s="454">
        <v>0.8</v>
      </c>
      <c r="D104" s="454">
        <v>0.8</v>
      </c>
      <c r="E104" s="454"/>
      <c r="F104" s="454"/>
      <c r="G104" s="454">
        <v>0</v>
      </c>
      <c r="H104" s="187" t="s">
        <v>1402</v>
      </c>
      <c r="I104" s="455">
        <f>SUM(J104:N104)</f>
        <v>0.67536</v>
      </c>
      <c r="J104" s="193"/>
      <c r="K104" s="193"/>
      <c r="L104" s="193"/>
      <c r="M104" s="455">
        <v>0.67536</v>
      </c>
      <c r="N104" s="193"/>
      <c r="O104" s="193" t="s">
        <v>475</v>
      </c>
      <c r="P104" s="193"/>
    </row>
    <row r="105" spans="1:16" ht="25.5">
      <c r="A105" s="453">
        <v>2</v>
      </c>
      <c r="B105" s="187" t="s">
        <v>1401</v>
      </c>
      <c r="C105" s="454">
        <v>0.15</v>
      </c>
      <c r="D105" s="454">
        <v>0.15</v>
      </c>
      <c r="E105" s="454"/>
      <c r="F105" s="454"/>
      <c r="G105" s="454">
        <v>0</v>
      </c>
      <c r="H105" s="187" t="s">
        <v>1403</v>
      </c>
      <c r="I105" s="455">
        <f>SUM(J105:N105)</f>
        <v>0.12663</v>
      </c>
      <c r="J105" s="193"/>
      <c r="K105" s="193"/>
      <c r="L105" s="193"/>
      <c r="M105" s="455">
        <v>0.12663</v>
      </c>
      <c r="N105" s="193"/>
      <c r="O105" s="193" t="s">
        <v>475</v>
      </c>
      <c r="P105" s="193"/>
    </row>
    <row r="106" spans="1:16" ht="12.75">
      <c r="A106" s="46">
        <f>A105+A102+A100+A98+A90+A77+A74+A71+A65+A63+A58</f>
        <v>38</v>
      </c>
      <c r="B106" s="451" t="s">
        <v>1404</v>
      </c>
      <c r="C106" s="451">
        <f>C103+C101+C99+C91+C78+C59+C56</f>
        <v>412.36</v>
      </c>
      <c r="D106" s="451">
        <f>D103+D101+D99+D91+D78+D59+D56</f>
        <v>108.79</v>
      </c>
      <c r="E106" s="451">
        <f>E103+E101+E99+E91+E78+E59+E56</f>
        <v>25.8</v>
      </c>
      <c r="F106" s="451">
        <f>F103+F101+F99+F91+F78+F59+F56</f>
        <v>0</v>
      </c>
      <c r="G106" s="451">
        <f>G103+G101+G99+G91+G78+G59+G56</f>
        <v>277.77</v>
      </c>
      <c r="H106" s="451"/>
      <c r="I106" s="451">
        <f aca="true" t="shared" si="17" ref="I106:N106">I56+I60+I64+I66+I72+I75+I78+I91+I99+I101+I103</f>
        <v>240.66789999999997</v>
      </c>
      <c r="J106" s="451">
        <f t="shared" si="17"/>
        <v>0</v>
      </c>
      <c r="K106" s="451">
        <f t="shared" si="17"/>
        <v>19.52</v>
      </c>
      <c r="L106" s="451">
        <f t="shared" si="17"/>
        <v>31.846920000000004</v>
      </c>
      <c r="M106" s="451">
        <f t="shared" si="17"/>
        <v>27.604240000000004</v>
      </c>
      <c r="N106" s="451">
        <f t="shared" si="17"/>
        <v>161.69674</v>
      </c>
      <c r="O106" s="193"/>
      <c r="P106" s="454"/>
    </row>
    <row r="107" spans="1:16" ht="12.75">
      <c r="A107" s="46">
        <f>A106+A54</f>
        <v>73</v>
      </c>
      <c r="B107" s="175" t="s">
        <v>1780</v>
      </c>
      <c r="C107" s="451">
        <f>C106+C54</f>
        <v>448.46</v>
      </c>
      <c r="D107" s="451">
        <f aca="true" t="shared" si="18" ref="D107:N107">D106+D54</f>
        <v>134.93</v>
      </c>
      <c r="E107" s="451">
        <f t="shared" si="18"/>
        <v>25.8</v>
      </c>
      <c r="F107" s="451">
        <f t="shared" si="18"/>
        <v>0</v>
      </c>
      <c r="G107" s="451">
        <f t="shared" si="18"/>
        <v>287.72999999999996</v>
      </c>
      <c r="H107" s="451">
        <f t="shared" si="18"/>
        <v>0</v>
      </c>
      <c r="I107" s="451">
        <f>I106+I54</f>
        <v>264.60255399999994</v>
      </c>
      <c r="J107" s="451">
        <f t="shared" si="18"/>
        <v>0</v>
      </c>
      <c r="K107" s="451">
        <f t="shared" si="18"/>
        <v>19.52</v>
      </c>
      <c r="L107" s="451">
        <f t="shared" si="18"/>
        <v>35.957454000000006</v>
      </c>
      <c r="M107" s="451">
        <f t="shared" si="18"/>
        <v>40.50592</v>
      </c>
      <c r="N107" s="451">
        <f t="shared" si="18"/>
        <v>168.61918</v>
      </c>
      <c r="O107" s="187"/>
      <c r="P107" s="187"/>
    </row>
    <row r="109" spans="13:16" ht="15.75">
      <c r="M109" s="573" t="s">
        <v>77</v>
      </c>
      <c r="N109" s="573"/>
      <c r="O109" s="573"/>
      <c r="P109" s="573"/>
    </row>
  </sheetData>
  <sheetProtection/>
  <mergeCells count="22">
    <mergeCell ref="J8:N8"/>
    <mergeCell ref="O8:O9"/>
    <mergeCell ref="P8:P9"/>
    <mergeCell ref="A11:P11"/>
    <mergeCell ref="A55:P55"/>
    <mergeCell ref="M109:P109"/>
    <mergeCell ref="A4:P4"/>
    <mergeCell ref="A5:P5"/>
    <mergeCell ref="A6:P6"/>
    <mergeCell ref="A7:P7"/>
    <mergeCell ref="A8:A9"/>
    <mergeCell ref="B8:B9"/>
    <mergeCell ref="C8:C9"/>
    <mergeCell ref="D8:G8"/>
    <mergeCell ref="H8:H9"/>
    <mergeCell ref="I8:I9"/>
    <mergeCell ref="A1:E1"/>
    <mergeCell ref="F1:P1"/>
    <mergeCell ref="A2:E2"/>
    <mergeCell ref="F2:P2"/>
    <mergeCell ref="A3:E3"/>
    <mergeCell ref="F3:P3"/>
  </mergeCells>
  <printOptions horizontalCentered="1"/>
  <pageMargins left="0.393700787401575" right="0.393700787401575" top="0.71" bottom="0.393700787401575" header="0.118110236220472" footer="0.275590551181102"/>
  <pageSetup fitToHeight="80" horizontalDpi="600" verticalDpi="600" orientation="landscape" paperSize="9" r:id="rId2"/>
  <headerFooter>
    <oddFooter>&amp;L&amp;"Times New Roman,nghiêng"&amp;9Phụ lục &amp;A&amp;R&amp;10&amp;P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TQD</dc:creator>
  <cp:keywords/>
  <dc:description/>
  <cp:lastModifiedBy>Dang Nam</cp:lastModifiedBy>
  <cp:lastPrinted>2019-12-24T08:29:41Z</cp:lastPrinted>
  <dcterms:created xsi:type="dcterms:W3CDTF">2017-12-11T07:29:45Z</dcterms:created>
  <dcterms:modified xsi:type="dcterms:W3CDTF">2019-12-26T00:11:41Z</dcterms:modified>
  <cp:category/>
  <cp:version/>
  <cp:contentType/>
  <cp:contentStatus/>
</cp:coreProperties>
</file>