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40" windowHeight="7620" tabRatio="805" firstSheet="1" activeTab="15"/>
  </bookViews>
  <sheets>
    <sheet name="1.THD.Tong" sheetId="1" r:id="rId1"/>
    <sheet name="1a.CTiep" sheetId="2" r:id="rId2"/>
    <sheet name="1b.Moi" sheetId="3" r:id="rId3"/>
    <sheet name="1.1.TPHT" sheetId="4" r:id="rId4"/>
    <sheet name="1.2.TX HL" sheetId="5" r:id="rId5"/>
    <sheet name="1.3.TX KA" sheetId="6" r:id="rId6"/>
    <sheet name="1.4. NX" sheetId="7" r:id="rId7"/>
    <sheet name="1.5.THHA" sheetId="8" r:id="rId8"/>
    <sheet name="1.6. CX" sheetId="9" r:id="rId9"/>
    <sheet name="1.7.HS" sheetId="10" r:id="rId10"/>
    <sheet name="1.8 ĐT" sheetId="11" r:id="rId11"/>
    <sheet name="1.9.CL" sheetId="12" r:id="rId12"/>
    <sheet name="1.10.HKA" sheetId="13" r:id="rId13"/>
    <sheet name="1.11.HK" sheetId="14" r:id="rId14"/>
    <sheet name="1.12.VQ" sheetId="15" r:id="rId15"/>
    <sheet name="1.13. LH" sheetId="16" r:id="rId16"/>
    <sheet name="Sheet1" sheetId="17" state="hidden" r:id="rId17"/>
  </sheets>
  <definedNames>
    <definedName name="_xlnm.Print_Area" localSheetId="12">'1.10.HKA'!$A$1:$P$113</definedName>
    <definedName name="_xlnm.Print_Area" localSheetId="13">'1.11.HK'!$A$1:$P$81</definedName>
    <definedName name="_xlnm.Print_Area" localSheetId="14">'1.12.VQ'!$A$1:$P$85</definedName>
    <definedName name="_xlnm.Print_Area" localSheetId="15">'1.13. LH'!$A$1:$P$126</definedName>
    <definedName name="_xlnm.Print_Area" localSheetId="4">'1.2.TX HL'!$A$1:$P$109</definedName>
    <definedName name="_xlnm.Print_Area" localSheetId="5">'1.3.TX KA'!$A$1:$P$153</definedName>
    <definedName name="_xlnm.Print_Area" localSheetId="6">'1.4. NX'!$A$1:$P$121</definedName>
    <definedName name="_xlnm.Print_Area" localSheetId="8">'1.6. CX'!$A$1:$P$202</definedName>
    <definedName name="_xlnm.Print_Area" localSheetId="9">'1.7.HS'!$A$1:$P$159</definedName>
    <definedName name="_xlnm.Print_Area" localSheetId="10">'1.8 ĐT'!$A$1:$P$94</definedName>
    <definedName name="_xlnm.Print_Area" localSheetId="11">'1.9.CL'!$A$1:$P$123</definedName>
    <definedName name="_xlnm.Print_Area" localSheetId="0">'1.THD.Tong'!$A$1:$O$24</definedName>
    <definedName name="_xlnm.Print_Area" localSheetId="1">'1a.CTiep'!$A$1:$O$26</definedName>
    <definedName name="_xlnm.Print_Area" localSheetId="2">'1b.Moi'!$A$1:$O$26</definedName>
    <definedName name="_xlnm.Print_Titles" localSheetId="3">'1.1.TPHT'!$8:$9</definedName>
    <definedName name="_xlnm.Print_Titles" localSheetId="12">'1.10.HKA'!$8:$9</definedName>
    <definedName name="_xlnm.Print_Titles" localSheetId="13">'1.11.HK'!$8:$9</definedName>
    <definedName name="_xlnm.Print_Titles" localSheetId="14">'1.12.VQ'!$8:$9</definedName>
    <definedName name="_xlnm.Print_Titles" localSheetId="15">'1.13. LH'!$8:$9</definedName>
    <definedName name="_xlnm.Print_Titles" localSheetId="4">'1.2.TX HL'!$8:$9</definedName>
    <definedName name="_xlnm.Print_Titles" localSheetId="5">'1.3.TX KA'!$8:$9</definedName>
    <definedName name="_xlnm.Print_Titles" localSheetId="6">'1.4. NX'!$8:$9</definedName>
    <definedName name="_xlnm.Print_Titles" localSheetId="7">'1.5.THHA'!$8:$9</definedName>
    <definedName name="_xlnm.Print_Titles" localSheetId="8">'1.6. CX'!$8:$9</definedName>
    <definedName name="_xlnm.Print_Titles" localSheetId="9">'1.7.HS'!$8:$9</definedName>
    <definedName name="_xlnm.Print_Titles" localSheetId="10">'1.8 ĐT'!$8:$9</definedName>
    <definedName name="_xlnm.Print_Titles" localSheetId="11">'1.9.CL'!$8:$9</definedName>
    <definedName name="_xlnm.Print_Titles" localSheetId="0">'1.THD.Tong'!$10:$10</definedName>
    <definedName name="_xlnm.Print_Titles" localSheetId="1">'1a.CTiep'!$10:$10</definedName>
    <definedName name="_xlnm.Print_Titles" localSheetId="2">'1b.Moi'!$10:$10</definedName>
    <definedName name="_xlnm.Print_Titles">#N/A</definedName>
  </definedNames>
  <calcPr fullCalcOnLoad="1"/>
</workbook>
</file>

<file path=xl/comments5.xml><?xml version="1.0" encoding="utf-8"?>
<comments xmlns="http://schemas.openxmlformats.org/spreadsheetml/2006/main">
  <authors>
    <author>Windows User</author>
    <author>Admin</author>
  </authors>
  <commentList>
    <comment ref="G17" authorId="0">
      <text>
        <r>
          <rPr>
            <b/>
            <sz val="9"/>
            <rFont val="Tahoma"/>
            <family val="2"/>
          </rPr>
          <t>Windows User:</t>
        </r>
        <r>
          <rPr>
            <sz val="9"/>
            <rFont val="Tahoma"/>
            <family val="2"/>
          </rPr>
          <t xml:space="preserve">
1.9(ONT); NTS(0.34); BCS(0.06);DGD(0.15); DTT(0.15)</t>
        </r>
      </text>
    </comment>
    <comment ref="G18" authorId="0">
      <text>
        <r>
          <rPr>
            <b/>
            <sz val="9"/>
            <rFont val="Tahoma"/>
            <family val="2"/>
          </rPr>
          <t>Windows User:</t>
        </r>
        <r>
          <rPr>
            <sz val="9"/>
            <rFont val="Tahoma"/>
            <family val="2"/>
          </rPr>
          <t xml:space="preserve">
BHK</t>
        </r>
      </text>
    </comment>
    <comment ref="G19" authorId="0">
      <text>
        <r>
          <rPr>
            <b/>
            <sz val="9"/>
            <rFont val="Tahoma"/>
            <family val="2"/>
          </rPr>
          <t>Windows User:</t>
        </r>
        <r>
          <rPr>
            <sz val="9"/>
            <rFont val="Tahoma"/>
            <family val="2"/>
          </rPr>
          <t xml:space="preserve">
ONT(0.07); DGD(0.08)</t>
        </r>
      </text>
    </comment>
    <comment ref="G21" authorId="1">
      <text>
        <r>
          <rPr>
            <b/>
            <sz val="9"/>
            <rFont val="Tahoma"/>
            <family val="2"/>
          </rPr>
          <t>Admin:</t>
        </r>
        <r>
          <rPr>
            <sz val="9"/>
            <rFont val="Tahoma"/>
            <family val="2"/>
          </rPr>
          <t xml:space="preserve">
giai đoạn 3 thêm 0.05 ha</t>
        </r>
      </text>
    </comment>
    <comment ref="G27" authorId="0">
      <text>
        <r>
          <rPr>
            <b/>
            <sz val="9"/>
            <rFont val="Tahoma"/>
            <family val="2"/>
          </rPr>
          <t>Windows User:</t>
        </r>
        <r>
          <rPr>
            <sz val="9"/>
            <rFont val="Tahoma"/>
            <family val="2"/>
          </rPr>
          <t xml:space="preserve">
ODT</t>
        </r>
      </text>
    </comment>
    <comment ref="B34" authorId="1">
      <text>
        <r>
          <rPr>
            <b/>
            <sz val="9"/>
            <rFont val="Tahoma"/>
            <family val="2"/>
          </rPr>
          <t>Admin:</t>
        </r>
        <r>
          <rPr>
            <sz val="9"/>
            <rFont val="Tahoma"/>
            <family val="2"/>
          </rPr>
          <t xml:space="preserve">
</t>
        </r>
      </text>
    </comment>
    <comment ref="G34" authorId="0">
      <text>
        <r>
          <rPr>
            <b/>
            <sz val="9"/>
            <rFont val="Tahoma"/>
            <family val="2"/>
          </rPr>
          <t>Windows User:</t>
        </r>
        <r>
          <rPr>
            <sz val="9"/>
            <rFont val="Tahoma"/>
            <family val="2"/>
          </rPr>
          <t xml:space="preserve">
NTS</t>
        </r>
      </text>
    </comment>
  </commentList>
</comments>
</file>

<file path=xl/sharedStrings.xml><?xml version="1.0" encoding="utf-8"?>
<sst xmlns="http://schemas.openxmlformats.org/spreadsheetml/2006/main" count="4962" uniqueCount="2348">
  <si>
    <t>Tổng cộng</t>
  </si>
  <si>
    <t>Thị xã Kỳ Anh</t>
  </si>
  <si>
    <t>Thị xã Hồng Lĩnh</t>
  </si>
  <si>
    <t>Thành phố Hà Tĩnh</t>
  </si>
  <si>
    <t>(9)=(10)+...+(14)</t>
  </si>
  <si>
    <t>(4)=(5)+....+(8)</t>
  </si>
  <si>
    <t>Doanh nghiệp</t>
  </si>
  <si>
    <t>NS xã</t>
  </si>
  <si>
    <t>NS huyện</t>
  </si>
  <si>
    <t>NS tỉnh</t>
  </si>
  <si>
    <t>NS TW</t>
  </si>
  <si>
    <t>RĐD</t>
  </si>
  <si>
    <t>RPH</t>
  </si>
  <si>
    <t>LUA</t>
  </si>
  <si>
    <t>Ghi chú</t>
  </si>
  <si>
    <t>Nguồn kinh phí thực hiện (tỷ đồng)</t>
  </si>
  <si>
    <t>Khái toán kinh phí thực hiện Bồi thường, GPMB (tỷ đồng)</t>
  </si>
  <si>
    <t>Sử dụng từ các loại đất (ha)</t>
  </si>
  <si>
    <t>Tổng diện tích thu hồi đất (ha)</t>
  </si>
  <si>
    <t>Số dự án cần thu hồi đất</t>
  </si>
  <si>
    <t>STT</t>
  </si>
  <si>
    <t>CỦA TỈNH HÀ TĨNH</t>
  </si>
  <si>
    <t>Đất khác</t>
  </si>
  <si>
    <t>CỘNG HOÀ XÃ HỘI CHỦ NGHĨA VIỆT NAM</t>
  </si>
  <si>
    <t>Độc lập - Tự do - Hạnh phúc</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</si>
  <si>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</si>
  <si>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</si>
  <si>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</si>
  <si>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</si>
  <si>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</si>
  <si>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</si>
  <si>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</si>
  <si>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</si>
  <si>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</si>
  <si>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</si>
  <si>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Phụ lục chi tiết</t>
  </si>
  <si>
    <t>Phụ lục 1.1.</t>
  </si>
  <si>
    <t>Phụ lục 1.2.</t>
  </si>
  <si>
    <t>Phụ lục 1.3.</t>
  </si>
  <si>
    <t>Phụ lục 1.4.</t>
  </si>
  <si>
    <t>Phụ lục 1.5.</t>
  </si>
  <si>
    <t>Phụ lục 1.6.</t>
  </si>
  <si>
    <t>Phụ lục 1.7.</t>
  </si>
  <si>
    <t>Phụ lục 1.8.</t>
  </si>
  <si>
    <t>Phụ lục 1.9.</t>
  </si>
  <si>
    <t>Phụ lục 1.10.</t>
  </si>
  <si>
    <t>Phụ lục 1.11.</t>
  </si>
  <si>
    <t>Phụ lục 1.12.</t>
  </si>
  <si>
    <t>Phụ lục 1.13.</t>
  </si>
  <si>
    <t>Mục B
Phụ lục 1.1.</t>
  </si>
  <si>
    <t>Mục B
Phụ lục 1.2.</t>
  </si>
  <si>
    <t>Mục B
Phụ lục 1.3.</t>
  </si>
  <si>
    <t>Mục B
Phụ lục 1.4.</t>
  </si>
  <si>
    <t>Mục B
Phụ lục 1.5.</t>
  </si>
  <si>
    <t>Mục B
Phụ lục 1.6.</t>
  </si>
  <si>
    <t>Mục B
Phụ lục 1.7.</t>
  </si>
  <si>
    <t>Mục B
Phụ lục 1.8.</t>
  </si>
  <si>
    <t>Mục B
Phụ lục 1.9.</t>
  </si>
  <si>
    <t>Mục B
Phụ lục 1.10.</t>
  </si>
  <si>
    <t>Mục B
Phụ lục 1.11.</t>
  </si>
  <si>
    <t>Mục B
Phụ lục 1.12.</t>
  </si>
  <si>
    <t>Mục B
Phụ lục 1.13.</t>
  </si>
  <si>
    <t>Mục A
Phụ lục 1.1.</t>
  </si>
  <si>
    <t>Mục A
Phụ lục 1.2.</t>
  </si>
  <si>
    <t>Mục A
Phụ lục 1.3.</t>
  </si>
  <si>
    <t>Mục A
Phụ lục 1.4.</t>
  </si>
  <si>
    <t>Mục A
Phụ lục 1.5.</t>
  </si>
  <si>
    <t>Mục A
Phụ lục 1.6.</t>
  </si>
  <si>
    <t>Mục A
Phụ lục 1.7.</t>
  </si>
  <si>
    <t>Mục A
Phụ lục 1.8.</t>
  </si>
  <si>
    <t>Mục A
Phụ lục 1.9.</t>
  </si>
  <si>
    <t>Mục A
Phụ lục 1.10.</t>
  </si>
  <si>
    <t>Mục A
Phụ lục 1.11.</t>
  </si>
  <si>
    <t>Mục A
Phụ lục 1.12.</t>
  </si>
  <si>
    <t>Mục A
Phụ lục 1.13.</t>
  </si>
  <si>
    <t>CỦA HUYỆN LỘC HÀ</t>
  </si>
  <si>
    <t xml:space="preserve">Tên công trình, dự án  </t>
  </si>
  <si>
    <t>Diện tích thu hồi đất (ha)</t>
  </si>
  <si>
    <t>Sử dụng từ loại đất (ha)</t>
  </si>
  <si>
    <t>Địa điểm 
(Thôn.., xã....)</t>
  </si>
  <si>
    <t>Căn cứ pháp lý</t>
  </si>
  <si>
    <t>RDD</t>
  </si>
  <si>
    <t>NS cấp huyện</t>
  </si>
  <si>
    <t>NS cấp xã</t>
  </si>
  <si>
    <t>I</t>
  </si>
  <si>
    <t>Đất ở nông thôn</t>
  </si>
  <si>
    <t xml:space="preserve"> Xã Hồng Lộc</t>
  </si>
  <si>
    <t>Xã Hồng Lộc</t>
  </si>
  <si>
    <t>Xã Ích Hậu</t>
  </si>
  <si>
    <t>Xã Thịnh Lộc</t>
  </si>
  <si>
    <t>Xã Thạch Mỹ</t>
  </si>
  <si>
    <t>Xã Mai Phụ</t>
  </si>
  <si>
    <t>II</t>
  </si>
  <si>
    <t>Đất giao thông</t>
  </si>
  <si>
    <t>III</t>
  </si>
  <si>
    <t>Đất thủy lợi</t>
  </si>
  <si>
    <t>IV</t>
  </si>
  <si>
    <t>V</t>
  </si>
  <si>
    <t>Đất sinh hoạt cộng đồng</t>
  </si>
  <si>
    <t>Đất cụm công nghiệp</t>
  </si>
  <si>
    <t>Đất cơ sở văn hóa</t>
  </si>
  <si>
    <t>Đất xây dựng cơ sở thể dục, thể thao</t>
  </si>
  <si>
    <t>Xã Hộ Độ</t>
  </si>
  <si>
    <t>Đất xây dựng cơ sở giáo dục, đào tạo</t>
  </si>
  <si>
    <t xml:space="preserve">
Xã Hồng Lộc</t>
  </si>
  <si>
    <t>Mở rộng khuôn viên Trường THCS Hồng Tân (sân bóng)</t>
  </si>
  <si>
    <t xml:space="preserve"> Xã Mai Phụ</t>
  </si>
  <si>
    <t>Xã Tân Lộc</t>
  </si>
  <si>
    <t>Nâng cấp mở rộng tuyến đường từ Thạch Kênh đến Hồng Lộc</t>
  </si>
  <si>
    <t>Hạ tầng giao thông khu nuôi trồng thủy sản mặn, lợ</t>
  </si>
  <si>
    <t>Đường giao thông Jika</t>
  </si>
  <si>
    <t>MR đường giao thông Hồng Lộc - Thịnh Lộc</t>
  </si>
  <si>
    <t>Xã Hồng Lộc, xã Thịnh Lộc</t>
  </si>
  <si>
    <t>Đường giao thông kết hợp đê sông huyện Lộc Hà</t>
  </si>
  <si>
    <t xml:space="preserve"> Xã Thạch Kim, xã Mai Phụ, xã  Hộ Độ</t>
  </si>
  <si>
    <t>Đường giao thông trung tâm xã Phù Lưu, huyện Lộc Hà</t>
  </si>
  <si>
    <t>Xã Phù Lưu</t>
  </si>
  <si>
    <t>Đường giao thông từ Trung tâm hành chính và đường vào chùa Kim Dung, huyện Lộc Hà</t>
  </si>
  <si>
    <t>VI</t>
  </si>
  <si>
    <t>VII</t>
  </si>
  <si>
    <t>Đất công trình năng lượng</t>
  </si>
  <si>
    <t>VIII</t>
  </si>
  <si>
    <t>IX</t>
  </si>
  <si>
    <t>X</t>
  </si>
  <si>
    <t>Đất xây dựng trụ sở cơ quan</t>
  </si>
  <si>
    <t>Mở rộng khuôn viên UB xã</t>
  </si>
  <si>
    <t>XI</t>
  </si>
  <si>
    <t>Đất cơ sở tôn giáo</t>
  </si>
  <si>
    <t>XII</t>
  </si>
  <si>
    <t>Đất nghĩa địa, nghĩa trang</t>
  </si>
  <si>
    <t>Mở rộng nghĩa trang</t>
  </si>
  <si>
    <t>CỦA HUYỆN THẠCH HÀ</t>
  </si>
  <si>
    <t>(3)=(4)+(5)+(6)+(7)</t>
  </si>
  <si>
    <t>(9)=(10)+....+.(14)</t>
  </si>
  <si>
    <t>1.1</t>
  </si>
  <si>
    <t>Đất rừng phòng hộ</t>
  </si>
  <si>
    <t>Dự án bảo vệ nước thượng nguồn hồ Bộc Nguyên</t>
  </si>
  <si>
    <t>2.1</t>
  </si>
  <si>
    <t>2.2</t>
  </si>
  <si>
    <t>Đất phát triển hạ tầng cấp quốc gia, cấp tỉnh, cấp huyện, cấp xã</t>
  </si>
  <si>
    <t>Đất xây dựng cơ sở y tế</t>
  </si>
  <si>
    <t>Mở rộng trạm y tế</t>
  </si>
  <si>
    <t>Xã Thạch Thắng</t>
  </si>
  <si>
    <t>Đất xây dựng cơ sở giáo dục và đào tạo</t>
  </si>
  <si>
    <t>Thôn Đại Hải, xã Thạch Hải</t>
  </si>
  <si>
    <t xml:space="preserve">Đường giao thông </t>
  </si>
  <si>
    <t>Xã Thạch Sơn</t>
  </si>
  <si>
    <t>Thôn Trường Ngọc, xã Ngọc Sơn</t>
  </si>
  <si>
    <t>2.3</t>
  </si>
  <si>
    <t xml:space="preserve">Đất ở nông thôn </t>
  </si>
  <si>
    <t>Thôn Nam Bình, xã Thạch Đài</t>
  </si>
  <si>
    <t>Đất ở nông thôn (xen dắm)</t>
  </si>
  <si>
    <t>Thôn Liên Phố, xã Thạch Hội</t>
  </si>
  <si>
    <t>Thôn Tri Nang, xã Thạch Kênh</t>
  </si>
  <si>
    <t>Thôn Long Tiến, xã Thạch Khê</t>
  </si>
  <si>
    <t>Thôn Đan Khê, xã Thạch Khê</t>
  </si>
  <si>
    <t>Thôn Thanh Lan, xã Thạch Khê</t>
  </si>
  <si>
    <t>QH đất ở dọc đường TL 26 (T. Đồng Giang)</t>
  </si>
  <si>
    <t>Phía Tây, phía Nam Thôn Đồng Giang, xã Thạch Khê</t>
  </si>
  <si>
    <t>Đất ở nông thôn (đấu giá)</t>
  </si>
  <si>
    <t>Thôn Nguyên, xã Thạch Liên</t>
  </si>
  <si>
    <t>Thôn Khang, thôn Lợi, thôn Thọ, xã Thạch Liên</t>
  </si>
  <si>
    <t>Thôn Hội Cát, xã Thạch Long</t>
  </si>
  <si>
    <t>Đất ở nông thôn (tái định cư của dự án AFĐ)</t>
  </si>
  <si>
    <t>Xã Thạch Long</t>
  </si>
  <si>
    <t>Đồng Cơn Lã, Đồng Mụ Cuồi, Dốc Truồng Rọ, xã Thạch Ngọc</t>
  </si>
  <si>
    <t>Thôn Mỹ Châu, xã Thạch Ngọc</t>
  </si>
  <si>
    <t>Thôn Quý Hải, xã Thạch Ngọc</t>
  </si>
  <si>
    <t>Các thôn, xã Thạch Sơn</t>
  </si>
  <si>
    <t xml:space="preserve">Dự án hạ tầng đất ở nông thôn </t>
  </si>
  <si>
    <t>Vùng Le Le, thôn Yên Lạc, xã Thạch Thắng</t>
  </si>
  <si>
    <t>Thôn Hòa Bình, xã Thạch Thắng</t>
  </si>
  <si>
    <t>Thôn Trung Phú, xã Thạch Thắng</t>
  </si>
  <si>
    <t>2.4</t>
  </si>
  <si>
    <t xml:space="preserve">Đất ở đô thị </t>
  </si>
  <si>
    <t>2.5</t>
  </si>
  <si>
    <t>Mở rộng khuôn viên giáo xứ Tiến Thủy</t>
  </si>
  <si>
    <t>Thôn Bắc Hải, xã Thạch Hải</t>
  </si>
  <si>
    <t>Mở rộng trường tiểu học</t>
  </si>
  <si>
    <t>Mở rộng trường mầm non</t>
  </si>
  <si>
    <t>Đất xây dựng cơ sở thể dục thể thao</t>
  </si>
  <si>
    <t>Sân thể thao</t>
  </si>
  <si>
    <t>Thôn Tân Hợp, Song Hải, xã Thạch Sơn</t>
  </si>
  <si>
    <t>Đường giao thông trung tâm xã Thạch Vĩnh</t>
  </si>
  <si>
    <t>Thị trấn Thạch Hà</t>
  </si>
  <si>
    <t>Mở rộng đường nội đồng tại các khu vực: Đồng Trạp, Đồng Trước, Đồng Cơn Sinh, Đồng Cầu Quanh.</t>
  </si>
  <si>
    <t>Xã Thạch Ngọc</t>
  </si>
  <si>
    <t>Mở rộng đường Thôn Đình Hàn đi Thạch Kênh</t>
  </si>
  <si>
    <t>Dự án nâng cấp mở rộng đường huyện lộ ĐH 102</t>
  </si>
  <si>
    <t>Dự án đường vào khu sản xuất tập trung xã Thạch Xuân</t>
  </si>
  <si>
    <t>Xã Thạch Xuân</t>
  </si>
  <si>
    <t>Tiểu dự án thành phần Khắc phục, sữa chữa, nâng cấp tuyến đê Hữu Nghèn huyện Thạch Hà</t>
  </si>
  <si>
    <t>Xã Thạch Kênh, xã Thạch Sơn</t>
  </si>
  <si>
    <t>Dự án bồi thường, hổ trợ và TĐC bảo vệ môi trường khu vực thượng nguồn và ven hồ Bộc Nguyên (gd2)</t>
  </si>
  <si>
    <t xml:space="preserve">Công trình xây dựng ĐZ, TBA chống quá tải và giảm tổn thất điện năng lưới điện </t>
  </si>
  <si>
    <t>Xây dựng đường dây, trạm biến áp chống quá tải và giảm tổn thất điện năng các xã phía Tây, phía đông huyện Thạch Hà.</t>
  </si>
  <si>
    <t>1.2</t>
  </si>
  <si>
    <t>Cù Vải, thôn Liên Vinh,  xã Thạch Đài</t>
  </si>
  <si>
    <t>Nam Cầu Nga, thôn Gia Ngãi 1, xã Thạch Long</t>
  </si>
  <si>
    <t>Thôn Ngọc Sơn, xã Thạch Ngọc</t>
  </si>
  <si>
    <t>Thôn Tân Hợp, xã Thạch Sơn</t>
  </si>
  <si>
    <t>Thôn Đình Hàn, xã Thạch Sơn</t>
  </si>
  <si>
    <t>Lồi Ao, thôn Trần Phú, xã Thạch Trị</t>
  </si>
  <si>
    <t>Đồng Khắp, thôn Bắc trị, xã Thạch Trị</t>
  </si>
  <si>
    <t>Thôn Nam Văn, xã Thạch Văn</t>
  </si>
  <si>
    <t>Thôn Tân Thanh, xã Thạch Xuân</t>
  </si>
  <si>
    <t>1.3</t>
  </si>
  <si>
    <t>Đất ở đô thị</t>
  </si>
  <si>
    <t>1.4</t>
  </si>
  <si>
    <t>Xây dựng chùa Kênh Cạn</t>
  </si>
  <si>
    <t>Xã Thạch Kênh</t>
  </si>
  <si>
    <t>Đất làm nghĩa trang, nghĩa địa, nhà tang lễ, nhà hỏa táng</t>
  </si>
  <si>
    <t>Nhà văn hóa thôn</t>
  </si>
  <si>
    <t>Thôn Tri Lễ, xã Thạch Kênh</t>
  </si>
  <si>
    <t>Tổng B: 70 danh mục</t>
  </si>
  <si>
    <t>Đất ở tại nông thôn</t>
  </si>
  <si>
    <t>Nghị quyết số 119/NQ-HĐND ngày 13/12/2018</t>
  </si>
  <si>
    <t>Đất ở tại đô thị</t>
  </si>
  <si>
    <t>Đất bãi thải, xử lý chất thải</t>
  </si>
  <si>
    <t>CỦA HUYỆN VŨ QUANG</t>
  </si>
  <si>
    <t>Xã Đức Liên</t>
  </si>
  <si>
    <t>Xã Đức Lĩnh</t>
  </si>
  <si>
    <t>Thị trấn Vũ Quang</t>
  </si>
  <si>
    <t>Xã Đức Hương</t>
  </si>
  <si>
    <t>Mở rộng đường Hương Thọ - Đức Hương (HL3)</t>
  </si>
  <si>
    <t>Đất chợ</t>
  </si>
  <si>
    <t>Xã Đức Bồng</t>
  </si>
  <si>
    <t>CỦA HUYỆN CAN LỘC</t>
  </si>
  <si>
    <t>Đất khu vui chơi, giải trí công cộng</t>
  </si>
  <si>
    <t xml:space="preserve">Đất ở tại nông thôn </t>
  </si>
  <si>
    <t>CỦA HUYỆN NGHI XUÂN</t>
  </si>
  <si>
    <t>Xây dựng tuyến đường qua khu xử lý rác thải tại xã Xuân Thành, huyện Nghi Xuân</t>
  </si>
  <si>
    <t>Xã Xuân Thành</t>
  </si>
  <si>
    <t>Sửa chữa, nâng cấp hồ chứa nước Đồng Trày xã Xuân Viên, huyện Nghi Xuân</t>
  </si>
  <si>
    <t>Xã Xuân Viên</t>
  </si>
  <si>
    <t>Xã Xuân Hồng</t>
  </si>
  <si>
    <t>Xã Cổ Đạm</t>
  </si>
  <si>
    <t>Xã Xuân Giang</t>
  </si>
  <si>
    <t>Xã Xuân Yên</t>
  </si>
  <si>
    <t>Đất khu công nghiệp</t>
  </si>
  <si>
    <t>Hạ tầng kỹ thuật khu công nghiệp Gia Lách</t>
  </si>
  <si>
    <t>TT Xuân An</t>
  </si>
  <si>
    <t>Các lô đất thuộc qui hoạch khu công nghiệp Gia Lách</t>
  </si>
  <si>
    <t>Đất cơ sở giáo dục- đào tạo</t>
  </si>
  <si>
    <t>Nâng cấp tuyến đường liên xã An - Viên - Mỹ - Thành</t>
  </si>
  <si>
    <t>Xã Xuân Viên, Xuân Mỹ, Xuân Thành, TT Xuân An</t>
  </si>
  <si>
    <t>Xã Xuân Lĩnh</t>
  </si>
  <si>
    <t>Nâng cấp tuyến đường giao thông liên xã Hải - Yên - Thành, huyện Nghi Xuân</t>
  </si>
  <si>
    <t>Xã Xuân Hải, xã Xuân Yên, xã Xuân Thành</t>
  </si>
  <si>
    <t>Xây dựng các tuyến đường nội thị của thị trấn Xuân An, huyện Nghi Xuân</t>
  </si>
  <si>
    <t>Đường giao thông nối QL1A đến bãi đỗ xe đền chợ Củi xã Xuân Hồng</t>
  </si>
  <si>
    <t>Đê Hội Thống Giai đoạn 2</t>
  </si>
  <si>
    <t>Xuân Hải, Xuân Phổ</t>
  </si>
  <si>
    <t>Mở rộng chợ Xuân An</t>
  </si>
  <si>
    <t>Mở rộng chợ Giang Đình</t>
  </si>
  <si>
    <t>TT Nghi Xuân</t>
  </si>
  <si>
    <t>Đất có di tích lịch sử - văn hóa</t>
  </si>
  <si>
    <t>Trụ sở làm việc Đảng ủy, HĐND, UBND, UBMTTQ Thị trấn Xuân An</t>
  </si>
  <si>
    <t>Khu dân cư nông thôn mới Trường Quý</t>
  </si>
  <si>
    <t>Xã Xuân Trường</t>
  </si>
  <si>
    <t>Khu dân cư nông thôn mới Trung Vân</t>
  </si>
  <si>
    <t>Xã Xuân Hải</t>
  </si>
  <si>
    <t>Dự án Khu dân cư xã Xuân Giang (Thôn Hồng Thịnh)</t>
  </si>
  <si>
    <t>Xã Xuân Giang, Tiên Điền</t>
  </si>
  <si>
    <t>Mở rộng và tôn tạo đình hát Chùa Diên Phúc (thôn Cát Thuỷ)</t>
  </si>
  <si>
    <t>CỦA THÀNH PHỐ HÀ TĨNH</t>
  </si>
  <si>
    <t>Đất cơ sở thể dục, thể thao</t>
  </si>
  <si>
    <t>Sân thể thao thôn</t>
  </si>
  <si>
    <t>Dự án chỉnh trang đô thị phía đông kênh N1-9 (giai đoạn II)</t>
  </si>
  <si>
    <t>X. Thạch Trung</t>
  </si>
  <si>
    <t>Xây dựng ĐZ, TBA chống quá tải và giảm tổn thất điện năng lưới điện các xã, phường thuộc thành phố Hà Tĩnh, tỉnh Hà Tĩnh năm 2020</t>
  </si>
  <si>
    <t>Đất ở mới (Xen dắm)</t>
  </si>
  <si>
    <t>Đất ở mới</t>
  </si>
  <si>
    <t>Đất nghĩa trang, nghĩa địa</t>
  </si>
  <si>
    <t>Đất khu vui chơi, giải trí</t>
  </si>
  <si>
    <t>Thành phố giáo dục quốc tế Hà Tĩnh (Công ty CP tập đoàn Nguyễn Hoàng)</t>
  </si>
  <si>
    <t xml:space="preserve">MR sân thể thao trung tâm xã </t>
  </si>
  <si>
    <t>MR Khu thể thao Bắc Phú</t>
  </si>
  <si>
    <t>QH đường 18m (chạy theo kênh N19)</t>
  </si>
  <si>
    <t>Đường phía Nam BCHQS tỉnh Hà Tĩnh</t>
  </si>
  <si>
    <t>Đất công cộng (vị trí FLC đề xuất; Tên cũ: Chỉnh trang đô thị (Tập đoàn FLC)</t>
  </si>
  <si>
    <t>Đường Xuân Diệu kéo dài (Đoạn từ đường vành đai khu đô thị Bắc đến đường Ngô Quyền)</t>
  </si>
  <si>
    <t>MR đường Mai Thúc Loan (Đoạn I: Từ đường Phan Đình Phùng - HTLO kéo dài và đoạn II: Ngã ba MTL - Cầu Thạch Đồng)</t>
  </si>
  <si>
    <t>Đường 70 (Đoạn từ đường Vũ Quang - Hàm Nghi)  (Ban A)</t>
  </si>
  <si>
    <t>Đường vào Văn Miếu (Đoạn từ đường Lê Hồng Phong đến qua cổng Văn Miếu)</t>
  </si>
  <si>
    <t>Đường 70 (Đoạn từ đường Nguyễn Công Trứ - Nguyễn Trung Thiên) (Ban A)</t>
  </si>
  <si>
    <t>Nâng cấp đường Trung Tiết (Ban A)</t>
  </si>
  <si>
    <t>Đường Nguyễn Trung Thiên (Đoạn từ Nguyễn Du đến Xô Viết Nghệ Tĩnh)</t>
  </si>
  <si>
    <t>MR Bến xe buýt</t>
  </si>
  <si>
    <t>Đường vành đai khu đô thị Bắc đoạn từ đường Quang Trung đến sông Rào Cái</t>
  </si>
  <si>
    <t>Đường Nguyễn Trung Thiên (Đoạn từ Xô Viết Nghệ Tĩnh đến Ngô Quyền)</t>
  </si>
  <si>
    <t>Dự án đầu tư xây dựng một số tuyến đường khu vực phía Tây thành phố Hà Tĩnh</t>
  </si>
  <si>
    <t>Đường 70 (Đoạn từ đường Trần Phú -Vũ Quang) (Ban A)</t>
  </si>
  <si>
    <t>Đường Nguyễn Biên</t>
  </si>
  <si>
    <t xml:space="preserve">Mở thông ngõ 5 đường Trung Tiết </t>
  </si>
  <si>
    <t>Nâng cấp hệ thống đường giao thông xã Thạch Hạ</t>
  </si>
  <si>
    <t xml:space="preserve">XD Cầu Hộ Độ tại Km2+800 tuyến đường tỉnh ĐT.549 </t>
  </si>
  <si>
    <t>Tiểu dự án thành phần khắc phục, sữa chữa, nâng cấp tuyến đê Đồng Môn (Đoạn từ cầu sông Cụt đến Cầu Phủ)</t>
  </si>
  <si>
    <t>Dự án nâng cao độ tin cậy cung cấp điện ĐZ 374E18.1 huyện Cẩm Xuyên (từ cột số 1 đến cột số 76) đoạn đi qua thành phố Hà Tĩnh</t>
  </si>
  <si>
    <t>Di dời đường điện trung tâm hành chính tỉnh</t>
  </si>
  <si>
    <t>Dự án tháo dỡ, xây mới DZ 110KV và 220KV đi chung phục vụ giải phóng, phát triển quỹ đất phía Tây thành phố Hà Tĩnh theo hình thức BT</t>
  </si>
  <si>
    <t>Xây dựng ĐZ, TBA chống quá tải và giảm tổn thất điện năng lưới điện các xã, phường</t>
  </si>
  <si>
    <t>Xây dựng ĐZ, TBA chống quá tải và giảm tổn thất điện năng lưới điện các xã</t>
  </si>
  <si>
    <t>Xây dựng 01 xuất tuyến 22kV sau TBA 110kV Thạch Linh (E18.1) cấp điện cho các xã Thạch Trung, Thạch Hạ, Thạch Môn - thành phố Hà Tĩnh và san tải cho ĐZ 472E18.1</t>
  </si>
  <si>
    <t xml:space="preserve">XD Chợ Thạch Đồng </t>
  </si>
  <si>
    <t>Bãi xử lý xà bần vét từ hệ thống thoát nước và đất cát phát sinh trong VSMT - giai đoạn 1</t>
  </si>
  <si>
    <t>Điểm trung chuyển rác</t>
  </si>
  <si>
    <t>Khu dân cư Đồng Cầu</t>
  </si>
  <si>
    <t>Khu dân cư Cầu Ngan</t>
  </si>
  <si>
    <t>Khu dân cư Tân Học (giai đoạn 2)</t>
  </si>
  <si>
    <t>Khu đô thị, thương mại dịch vụ, biệt thự sinh thái Nam Cầu Phủ của Công ty Cổ phần tập đoàn T&amp;T</t>
  </si>
  <si>
    <t>Khu dân cư Đồi Quang</t>
  </si>
  <si>
    <t>Đất ở mới (2 bên đường huyện lộ qua thôn Hạ, Trung, Thượng)</t>
  </si>
  <si>
    <t xml:space="preserve">Khu dân cư thôn Liên Nhật </t>
  </si>
  <si>
    <t xml:space="preserve">Khu dân cư xen dắm thôn Liên Hà (Giai đoạn 2) </t>
  </si>
  <si>
    <t>Khu tái định cư Đội Nếp (TĐC cho dự án đê Đồng Môn)</t>
  </si>
  <si>
    <t>Khu dân cư Hoàng Sanh</t>
  </si>
  <si>
    <t>Đất ở mới (khu vực sát trường mầm non)</t>
  </si>
  <si>
    <t>Khu dân cư Tân Phú</t>
  </si>
  <si>
    <t>Dự án Khu đô thị Thạch Trung (Công ty Cổ phần KOSY đề xuất)</t>
  </si>
  <si>
    <t>Khu dân cư Đồng Cọc Lim (Ban A)</t>
  </si>
  <si>
    <t>Khu dân cư Đồng Hoằng</t>
  </si>
  <si>
    <t>Đất ở mới (Xen dắm vị trí 2, vị trí 4 và vị trí 5)</t>
  </si>
  <si>
    <t>Khu dân cư mới</t>
  </si>
  <si>
    <t>Đất ở mới (Xen dắm vị trí 1, vị trí 2)</t>
  </si>
  <si>
    <t>Quỹ đất thanh toán nhà  đầu tư thực hiện dự án Dự án đầu tư xây dựng một số tuyến đường khu vực phía Tây thành phố Hà Tĩnh</t>
  </si>
  <si>
    <t>Khu đô thị LMT (Công ty TNHH LMT đề xuất)</t>
  </si>
  <si>
    <t>Quỹ đất thanh toán cho dự án tháo dỡ, xây mới DZ 110KV và 220KV</t>
  </si>
  <si>
    <t>Khu đô thị Hàm Nghi</t>
  </si>
  <si>
    <t>Khu dân cư đô thị Thạch Quý</t>
  </si>
  <si>
    <t>Quỹ đất thanh toán nhà đầu tư thực hiện dự án Đường Nguyễn Trung Thiên (Đoạn từ Xô Viết Nghệ Tĩnh đến đường Ngô Quyền)</t>
  </si>
  <si>
    <t>Khu đô thị thương mại và du lịch Văn Yên (Tập đoàn Apec khảo sát)</t>
  </si>
  <si>
    <t>Quỹ đất thanh toán cho nhà đầu tư thực hiện dự án đường phía Nam BCH quân sự tỉnh tại khu đô thị Bắc thành phố</t>
  </si>
  <si>
    <t>Quỹ đất tái định cư phục vụ dự án tái định cư</t>
  </si>
  <si>
    <t>Đất ở mới (KTT bệnh viện)</t>
  </si>
  <si>
    <t>Khu đô thị mới (vị trí Khu đô thị Bắc Hà đề xuất; Tên cũ: Quỹ đất thanh toán nhà đầu tư thực hiện dự án đường Xuân Diệu từ đường vành đai khu đô thị Bắc đến đường Ngô Quyền)</t>
  </si>
  <si>
    <t>Đất trụ sở cơ quan</t>
  </si>
  <si>
    <t>Trung tâm hành chính phường</t>
  </si>
  <si>
    <t>Thông tấn xã Việt Nam tại Hà Tĩnh (khu đô thị Bắc)</t>
  </si>
  <si>
    <t>XD Trụ sở Bảo tàng và Trung tâm thanh thiếu nhi</t>
  </si>
  <si>
    <t>Trung tâm văn hóa thành phố Hà Tĩnh</t>
  </si>
  <si>
    <t xml:space="preserve">Trung tâm hành chính xã </t>
  </si>
  <si>
    <t>XIII</t>
  </si>
  <si>
    <t>XIV</t>
  </si>
  <si>
    <t>XD Nghĩa trang Đồng Hiêm</t>
  </si>
  <si>
    <t>XD Nghĩa trang Hoang Ca - Hoang Ích</t>
  </si>
  <si>
    <t>XV</t>
  </si>
  <si>
    <t>XD Nhà văn hóa khối phố</t>
  </si>
  <si>
    <t>MR Nhà văn hóa khối phố</t>
  </si>
  <si>
    <t>XD Nhà văn hóa thôn</t>
  </si>
  <si>
    <t>Công viên trung tâm thành phố</t>
  </si>
  <si>
    <t>MR hồ Công Đoàn</t>
  </si>
  <si>
    <t>CỦA THỊ XÃ HỒNG LĨNH</t>
  </si>
  <si>
    <t>Đất phát triển hạ tầng</t>
  </si>
  <si>
    <t>I.1</t>
  </si>
  <si>
    <t>Phường Đậu Liêu</t>
  </si>
  <si>
    <t>I.2</t>
  </si>
  <si>
    <t>Đất cơ sở giáo dục - đào tạo</t>
  </si>
  <si>
    <t>Mở rộng trường mầm non Nam hồng</t>
  </si>
  <si>
    <t>Phường Nam Hồng</t>
  </si>
  <si>
    <t>I.3</t>
  </si>
  <si>
    <t>Phường Bắc Hồng</t>
  </si>
  <si>
    <t>Đường trục chính trung tâm thị xã Hồng Lĩnh</t>
  </si>
  <si>
    <t>Phường Trung Lương, Phường Đức Thuận, phường Bắc Hồng</t>
  </si>
  <si>
    <t>Phường Đức Thuận</t>
  </si>
  <si>
    <t>Đường Thái Kính, phường Đậu Liêu, thị xã Hồng Lĩnh</t>
  </si>
  <si>
    <t>Đường vào cụm công nghiệp Cổng Khánh I</t>
  </si>
  <si>
    <t>I.4</t>
  </si>
  <si>
    <t>Nhà máy nước sạch Hồ Đá Bạc</t>
  </si>
  <si>
    <t>Xây dựng ĐZ, TBA chống quá tải và giảm tổn thất điện năng lưới điện các phường thuộc thị xã Hồng Lĩnh, tỉnh Hà Tĩnh năm 2020</t>
  </si>
  <si>
    <t>Phường Đức Thuận, Nam Hồng, Đậu Liêu</t>
  </si>
  <si>
    <t xml:space="preserve">Đất ở tại đô thị </t>
  </si>
  <si>
    <t>Đất ở phía Bắc đường Ngô Đức Kế (Đồng Vòng)</t>
  </si>
  <si>
    <t>Quy hoạch trụ sở Viện kiểm sát</t>
  </si>
  <si>
    <t>TDP 6, Phường Nam Hồng</t>
  </si>
  <si>
    <t>Đất tín ngưỡng</t>
  </si>
  <si>
    <t>Mở rộng đền Cả</t>
  </si>
  <si>
    <t>TDP La Giang, 
phường Trung Lương</t>
  </si>
  <si>
    <t xml:space="preserve">Cụm công nghiệp Cổng Khánh 1 </t>
  </si>
  <si>
    <t>Cụm công nghiệp Cổng Khánh 2</t>
  </si>
  <si>
    <t xml:space="preserve">Cụm công nghiệp Nam Hồng </t>
  </si>
  <si>
    <t>Phường Nam Hồng, Phường Đậu Liêu</t>
  </si>
  <si>
    <t>Cụm công nghiệp Trung Lương</t>
  </si>
  <si>
    <t>Phường Trung Lương</t>
  </si>
  <si>
    <t>II.1</t>
  </si>
  <si>
    <t>Mở rộng đường đi chùa Hang</t>
  </si>
  <si>
    <t>Phường Bắc Hồng, phường Nam Hồng</t>
  </si>
  <si>
    <t>Đường giao thông Thuận Minh</t>
  </si>
  <si>
    <t>TDP Thuận Minh, Phường Đức Thuận</t>
  </si>
  <si>
    <t>Đường giao thông Thuận An</t>
  </si>
  <si>
    <t>TDP Thuận An, Phường Đức Thuận</t>
  </si>
  <si>
    <t>Đường giao thông Thuận Tiến (mới 2 tuyến)</t>
  </si>
  <si>
    <t>TDP Thuận Tiến, Phường Đức Thuận</t>
  </si>
  <si>
    <t>Công trình chỉnh trang đô thị Tổ dân phố Thuận Hoà, phường Đức Thuận (tuyến từ nhà văn hoá TDP Thuận Hoà đến đường Thống Nhất)</t>
  </si>
  <si>
    <t>Nâng cấp tuyến đường Nguyễn Du, phường Đức Thuận</t>
  </si>
  <si>
    <t>TDP Thuận Hồng, Thuận Minh, phường Đức Thuận</t>
  </si>
  <si>
    <t>Đường vào bệnh viên Đa khoa Hồng Lĩnh</t>
  </si>
  <si>
    <t>TDP Đồng Thuận, Ngọc Sơn, p. Đức Thuận</t>
  </si>
  <si>
    <t xml:space="preserve">Mở rộng, nâng cấp đường từ QL 1A đến Nguyễn Du </t>
  </si>
  <si>
    <t>TDP 1,6,7,8, P.Nam Hồng</t>
  </si>
  <si>
    <t>II.2</t>
  </si>
  <si>
    <t xml:space="preserve">Dự án cải tạo, nâng cấp hệ thống thuỷ lợi kênh nhà Lê </t>
  </si>
  <si>
    <t xml:space="preserve">Kè khe Bình Lạng </t>
  </si>
  <si>
    <t>Kè chống sạt lỡ hai bờ khe Bình Lạng (đoạn từ cầu Đôi đến Hồ điều hòa Bắc Hồng và đoạn từ cầu Đức Thuận đến kênh Nhà Lê)</t>
  </si>
  <si>
    <t>TDP 10, TDP 7 Bắc Hồng</t>
  </si>
  <si>
    <t>II.3</t>
  </si>
  <si>
    <t>Dự án xây dựng đường dây và trạm biến áp 110 KVA Hồng Lĩnh</t>
  </si>
  <si>
    <t>Đất bãi thải, xử lý rác thải</t>
  </si>
  <si>
    <t>Nhà máy rác</t>
  </si>
  <si>
    <t>Xã Thuận Lộc</t>
  </si>
  <si>
    <t>Điều chỉnh khu dân cư Nền Tế</t>
  </si>
  <si>
    <t>Quy hoạch khu dân cư Thuận An</t>
  </si>
  <si>
    <t>TDP Thuận An, phường Đức Thuận</t>
  </si>
  <si>
    <t>Quy hoạch khu dân cư Thuận Hoà</t>
  </si>
  <si>
    <t>TDP Thuận Hoà, phường Đức Thuận</t>
  </si>
  <si>
    <t>Khu dân cư phía Đông Bệnh viện</t>
  </si>
  <si>
    <t>TDP Đồng Thuận, phường Đức Thuận</t>
  </si>
  <si>
    <t>Khu dân cư Phía Đông đường Thống Nhất</t>
  </si>
  <si>
    <t>TDP Thuận Tiến, Thuận An phường Đức Thuận</t>
  </si>
  <si>
    <t>Quy hoạch khu dân cư Đồng Thuận</t>
  </si>
  <si>
    <t>Tổ dân phố Đồng Thuận  phường Đức Thuận</t>
  </si>
  <si>
    <t>Khu dân cư TDP 6  P. Đậu Liêu</t>
  </si>
  <si>
    <t>TDP 5, 6  P. Đậu Liêu</t>
  </si>
  <si>
    <t>Khu dân cư TDP 7 P. Bắc Hồng</t>
  </si>
  <si>
    <t>TDP 7 phường Bắc Hồng</t>
  </si>
  <si>
    <t>Đất xây dựng trụ sở cơ quan công trình sự nghiệp</t>
  </si>
  <si>
    <t>Quy hoạch nghĩa trang Bà Đại</t>
  </si>
  <si>
    <t>Quy hoạch nhà văn hoá TDP số 7</t>
  </si>
  <si>
    <t>TDP 7, Phường Nam Hồng</t>
  </si>
  <si>
    <t>Mở rộng Nhà văn hoá tổ dân phố Thuận Hoà</t>
  </si>
  <si>
    <t>Tổ dân phố Thuận Hoà phường Đức Thuận</t>
  </si>
  <si>
    <t>CỦA HUYỆN KỲ ANH</t>
  </si>
  <si>
    <t>Tổng</t>
  </si>
  <si>
    <t>Đất thuỷ lợi</t>
  </si>
  <si>
    <t>Đất công trình bưu chính, viễn thông</t>
  </si>
  <si>
    <t>Tổng B</t>
  </si>
  <si>
    <t>Tổng A+B</t>
  </si>
  <si>
    <t>CỦA HUYỆN HƯƠNG KHÊ</t>
  </si>
  <si>
    <t>Nhà máy nước và hệ thống cấp nước sạch cho nhân dân Thị trấn Hương Khê và 08 xã vùng phụ cận thuộc huyện Hương Khê</t>
  </si>
  <si>
    <t>Xã Lộc Yên</t>
  </si>
  <si>
    <t>Đường giao thông huyện lộ 6 huyện Hương Khê</t>
  </si>
  <si>
    <t>Xã Phúc Đồng</t>
  </si>
  <si>
    <t>Xã Hương Long</t>
  </si>
  <si>
    <t>Xã Hương Xuân</t>
  </si>
  <si>
    <t>Xã Phú Phong</t>
  </si>
  <si>
    <t>Xã Hương Bình</t>
  </si>
  <si>
    <t>Thôn Trường Sơn, xã Phú Gia</t>
  </si>
  <si>
    <t>Mở rộng trường Tiểu học Truông Bát</t>
  </si>
  <si>
    <t>Thôn 15, xã Hà Linh</t>
  </si>
  <si>
    <t>Mở rộng sân vận động xã</t>
  </si>
  <si>
    <t>Thôn 8, xã Hà Linh</t>
  </si>
  <si>
    <t xml:space="preserve">Mở rộng tuyến đường Địa Lợi điểm đầu thôn 7, điểm cuối thôn 2 xã Hà Linh </t>
  </si>
  <si>
    <t>Thôn 5, thôn 6, thôn 7, xã Hương Thủy</t>
  </si>
  <si>
    <t>Mở rộng Đường thôn 1 từ quán ông Hùng đến trại ông Chí</t>
  </si>
  <si>
    <t>Thôn 1, xã Hương Thủy</t>
  </si>
  <si>
    <t>Dự án xây dựng công trình cầu Hói Địa, cầu Chăm Trèng và khắc phục các vị trí hư hỏng cục bộ tuyến đường liên xã 8 (Hà Linh - Phương Mỹ), huyện Hương Khê.</t>
  </si>
  <si>
    <t>Thôn Thượng Sơn, xã Phương Mỹ</t>
  </si>
  <si>
    <t>Các thôn: 1, 2, 3, 4, 5, 6, 7, 8, 9; xã Hương Thủy</t>
  </si>
  <si>
    <t xml:space="preserve">Đất ở mới </t>
  </si>
  <si>
    <t>Thôn Phú Vinh, Quang Lộc, Phú Thành, xã Phú Gia</t>
  </si>
  <si>
    <t>Thôn 4 và thôn 1, xã Hương Đô</t>
  </si>
  <si>
    <t xml:space="preserve">Đất ở mới (xen dắm) </t>
  </si>
  <si>
    <t>Thôn Hương Thượng, xã Lộc Yên</t>
  </si>
  <si>
    <t>Thôn Nhân Phố, thôn Phố Hương, xã Gia Phố</t>
  </si>
  <si>
    <t>Các thôn: Bình Thái, Bình Trung, Bình Minh, Bình Hà, Bình Hưng, xã Hương Bình</t>
  </si>
  <si>
    <t xml:space="preserve"> Thôn 8, xã Hà Linh</t>
  </si>
  <si>
    <t xml:space="preserve">Mở rộng nhà thờ Vĩnh Tuần </t>
  </si>
  <si>
    <t>Thôn Vĩnh Tuần, xã Hương Vĩnh</t>
  </si>
  <si>
    <t xml:space="preserve">Mở rộng nhà văn hóa </t>
  </si>
  <si>
    <t>Thôn Hòa Nhượng, xã Phú Gia</t>
  </si>
  <si>
    <t xml:space="preserve">Xây dựng nhà văn hóa </t>
  </si>
  <si>
    <t>Thôn Vĩnh Phúc, xã Hương Vĩnh</t>
  </si>
  <si>
    <t>CỦA HUYỆN CẨM XUYÊN</t>
  </si>
  <si>
    <t>Quyết định số: 5004/QĐ-UBND ngày 6/12/2018 của UBND huyện Cẩm Xuyên về việc phê duyệt quy hoạch phân lô đất ở dân cư thôn Trung Dương, Trung Tiến, xã Cẩm Dương</t>
  </si>
  <si>
    <t>Quyết định số: 2335/QĐ-UBND ngày 29/5/2018 của UBND huyện Cẩm Xuyên về việc phê duyệt quy hoạch phân lô đất ở dân cư thôn Xuân Hạ, Đông Xuân, Nam Xuân, xã Cẩm Hà</t>
  </si>
  <si>
    <t>Quyết định số: 2273/QĐ-UBND ngày 04/4/2014; Quyết định số: 1954 ngày 02/5/2018 của UBND huyện về việc phê duyệt phân lô đất ở dân cư</t>
  </si>
  <si>
    <t>Thôn Minh Lộc, xã Cẩm Lộc</t>
  </si>
  <si>
    <t>Thôn 3,4,6,7,8,9 xã Cẩm Minh</t>
  </si>
  <si>
    <t>Thôn Thiện Nộ, Mỹ Am, Thanh Mỹ, Thanh Sơn, Vĩnh Phú, Thượng Long, Thủy Triều, Tân Tiến, xã Cẩm Quan</t>
  </si>
  <si>
    <t>Quyết định số: 210/QĐ-UBND ngày 11/01/2017 của UBND huyện Cẩm Xuyên về việc phê duyệt quy hoạch phân lô đất ở dân cư thôn 3, thôn 4, thôn 5, thôn 6, thôn 7, thôn 9, thôn 10 xã Cẩm Quang</t>
  </si>
  <si>
    <t>Thôn Trung Thịnh, Trung Tiến, Trung Thành, Quyết Tâm, Quyết Thắng, Nam Thành, xã Cẩm Trung</t>
  </si>
  <si>
    <t>Quyết định số: 2043/QĐ-UBND ngày 12/6/2019 của UBND huyện Cẩm Xuyên về việc phê quy hoạch phân lô đất ở dân cư vùng đồng vành thôn Đông Vịnh, xã Cẩm Vịnh</t>
  </si>
  <si>
    <t>Xã Cẩm Vịnh</t>
  </si>
  <si>
    <t xml:space="preserve">Cụm công nghiệp Bắc Cẩm Xuyên </t>
  </si>
  <si>
    <t>Thôn Ngụ Phúc, xã Cẩm Vịnh</t>
  </si>
  <si>
    <t xml:space="preserve">Cụm công nghiệp Cẩm Nhượng  </t>
  </si>
  <si>
    <t>Thôn Nam Hải xã Cẩm Nhượng</t>
  </si>
  <si>
    <t>Thôn Sơn Nam, xã Cẩm Thịnh</t>
  </si>
  <si>
    <t>Xã Cẩm Duệ</t>
  </si>
  <si>
    <t>Cải tạo, nâng cấp hệ thống thủy lợi Hói Sóc - Cầu Nậy</t>
  </si>
  <si>
    <t>Thôn 5, thôn 6, thôn Mỹ Trung, thôn Mỹ Lâm, thôn Mỹ Sơn, xã Cẩm Mỹ</t>
  </si>
  <si>
    <t>Đất ở tại nông thôn Ngọ Ông Hường</t>
  </si>
  <si>
    <t xml:space="preserve">Thôn Xuân Lâu, xã Cẩm Thạch </t>
  </si>
  <si>
    <t xml:space="preserve">Thôn Mỹ Thành, xã Cẩm Thạch </t>
  </si>
  <si>
    <t>Xây dựng khu dân cư tại nút giao thông đường tránh QL 1A</t>
  </si>
  <si>
    <t>Thôn Đông Hạ, xã Cẩm Vịnh</t>
  </si>
  <si>
    <t>Thôn Minh Lạc, xã Cẩm Yên</t>
  </si>
  <si>
    <t>TDP 6, TT Cẩm Xuyên</t>
  </si>
  <si>
    <t>Tổ 9, TT Cẩm Xuyên</t>
  </si>
  <si>
    <t>TDP Nhân Hòa,  TT Thiên Cầm</t>
  </si>
  <si>
    <t>TT Thiên Cầm</t>
  </si>
  <si>
    <t>Nhà văn hóa</t>
  </si>
  <si>
    <t>CỦA THỊ XÃ KỲ ANH</t>
  </si>
  <si>
    <t>Đường nội vùng</t>
  </si>
  <si>
    <t>Khu dân cư TDP Nam Phong (QH rộng 2 ha)</t>
  </si>
  <si>
    <t>Đất ở đô thị (QH phân lô)</t>
  </si>
  <si>
    <t>Tuyến điện chiếu sáng đường Nguyễn Thị Bích Châu đoạn từ Kho bạc Nhà nước thị xã Kỳ Anh đi đê Kỳ Ninh</t>
  </si>
  <si>
    <t>Cụm công nghiệp Kỳ Ninh</t>
  </si>
  <si>
    <t>Kè, vỉa hè, đường du lịch ven biển Kỳ Ninh</t>
  </si>
  <si>
    <t>Tuyến đường từ Quốc lộ 1A đi Hồ Mộc Hương</t>
  </si>
  <si>
    <t>Đường ven biển đoạn qua Kỳ Ninh</t>
  </si>
  <si>
    <t>Bến xe TX Kỳ Anh</t>
  </si>
  <si>
    <t>Đường trục chính từ QL 1A đến trung tâm khu kinh tế Vũng Áng dài 2,8km; rộng 36 m</t>
  </si>
  <si>
    <t>Hệ thông kênh tách nước phân lũ cho các xã phía nam huyện Kỳ Anh ( giai đoạn 2 và 3 từ cầu Tây Yên - Hoà Lộc)</t>
  </si>
  <si>
    <t>Cải tạo mạch vòng 35kV giữa TBA 110kV Kỳ Anh và 1BA 110kV Cẩm Xuyên</t>
  </si>
  <si>
    <t>XD Chợ Kỳ Trinh</t>
  </si>
  <si>
    <t>Hệ thống thu gom xử lý nước thải KKT Vũng Áng (giai đoạn 1)</t>
  </si>
  <si>
    <t>XD chùa Vĩnh Phúc và Trung tâm phật giáo thị xã Kỳ Anh</t>
  </si>
  <si>
    <t xml:space="preserve"> Đất cụm công nghiệp</t>
  </si>
  <si>
    <t>Thôn Trung văn Minh, xã Yên Hồ</t>
  </si>
  <si>
    <t>Quy hoạch đât ở khu vực Đồng Cầu thôn Hữu Chế</t>
  </si>
  <si>
    <t>Quy hoạch đất ở (NVH Long Mã cũ)</t>
  </si>
  <si>
    <t>Quy hoạch đất ở (NVH Long Thuỷ cũ)</t>
  </si>
  <si>
    <t>Quy hoạch đất ở tại nhà văn hóa Đông Dũng cũ</t>
  </si>
  <si>
    <t>Quy hoạch xen dắm ở NVH (Ngoại Xuân)</t>
  </si>
  <si>
    <t>Thôn Thọ Ninh, xã Liên Minh</t>
  </si>
  <si>
    <t>Thôn Ninh Thái, xã Trường Sơn</t>
  </si>
  <si>
    <t>Thôn Châu Linh, xã Tùng Ảnh</t>
  </si>
  <si>
    <t>Quy hoạch đất ở Biền Đông thôn Trung văn Minh</t>
  </si>
  <si>
    <t>Quy hoạch đất ở Cơn Mở</t>
  </si>
  <si>
    <t>Thôn Đồng Quang, xã Đức Đồng</t>
  </si>
  <si>
    <t>Quy hoạch đất ở Mậu Sáu - Trục xã</t>
  </si>
  <si>
    <t>Tổ Dân Phố 7, Thị trấn Đức Thọ</t>
  </si>
  <si>
    <t>Quy hoạch mở rộng UBND xã</t>
  </si>
  <si>
    <t>Đường Đức Đồng - Đưc Lập - Tân Hương</t>
  </si>
  <si>
    <t>Quy hoạch mở rộng chùa đá</t>
  </si>
  <si>
    <t>Khôi Phục chùa Vịnh Giang</t>
  </si>
  <si>
    <t>Quy hoạch mở rộng chùa Phúc Long (thôn Đồng Cần)</t>
  </si>
  <si>
    <t>Đất làm nghĩa trang, nghĩa địa</t>
  </si>
  <si>
    <t>Quy hoạch mở rộng nghĩa trang Cựa Trại</t>
  </si>
  <si>
    <t>Quy hoạch mở rộng nghĩa trang Đồng Vòng, thôn Đại Lợi</t>
  </si>
  <si>
    <t xml:space="preserve"> Đất xây dựng cơ sở giáo dục và đào tạo</t>
  </si>
  <si>
    <t>Quy hoạch mở rộng Trường Mầm Non</t>
  </si>
  <si>
    <t>Thôn Hồng Hoa, xã Đức Đồng</t>
  </si>
  <si>
    <t>CỦA HUYỆN ĐỨC THỌ</t>
  </si>
  <si>
    <t>QH đất ở Ao Bù</t>
  </si>
  <si>
    <t>Xã Trường Sơn</t>
  </si>
  <si>
    <t>Cải tạo môi trường hồ Đại Rai, phường Bắc Hồng, thị xã Hồng Lĩnh</t>
  </si>
  <si>
    <t>Thôn Phú Hòa, xã Gia Phố</t>
  </si>
  <si>
    <t>Đất tôn giáo</t>
  </si>
  <si>
    <t>Mở rộng Di tích lịch sử - văn hóa chùa Long Đàm</t>
  </si>
  <si>
    <t>Tên huyện, thị xã, thành phố</t>
  </si>
  <si>
    <t>A. Công trình, dự án thu hồi đất đề xuất mới trong năm 2021</t>
  </si>
  <si>
    <t>Thôn Liên Thanh, xã Thạch Hạ</t>
  </si>
  <si>
    <t>QĐ số 6909/UBND-TH ngày 14/10/2020 về việc triển khai lập báo cáo đề xuất chủ trương đầu tư các dự án khởi công mới năm 2021 và giai đoạn 2021-2025</t>
  </si>
  <si>
    <t>Thôn Hạ, xã Thạch Hạ</t>
  </si>
  <si>
    <t>Đường vành đai phía đông thành phố Hà Tĩnh</t>
  </si>
  <si>
    <t>Đường giao thông từ trường Mầm Non Thạch Hưng đến đường Mai Thúc Loan</t>
  </si>
  <si>
    <t>Kênh tiêu thoát lũ khu đồng Ngọ Vinh</t>
  </si>
  <si>
    <t>Xóm Quyết Tiến, xã Đồng Môn</t>
  </si>
  <si>
    <t>Cải tạo thoát nước nâng cấp cảnh quan khu vực Hào Thành gắn liền với phát triển tuyến Thành Phố</t>
  </si>
  <si>
    <t>Xây dựng hồ điều hòa Đập Bợt và hạ tầng quanh hồ</t>
  </si>
  <si>
    <t>Xây dựng cống đập Cót</t>
  </si>
  <si>
    <t>Hạng mục trạm bơm tăng áp thuộc dự án thánh phần 11: mạng lưới cấp nước sạch cho xã Thạch Sơn thuộc đề án 946</t>
  </si>
  <si>
    <t>QĐ 2871/QĐ-UBND ngày 28/9/2020 của UBND tỉnh về việc giới thiệu địa điểm, khảo sát xây dựng, trạm bơm tăng áp phục vụ cấp nước sạch cho xã Tượng Sơn, huyện Thạch Hà thuộc dự án cải thiện cơ sở hạ tầng cho các xã chịu ảnh hưởng của dự án khai thác mỏ sắt Thạch Khê.</t>
  </si>
  <si>
    <t>Nhà văn hoá và khu thể thao thôn Hồng Hà</t>
  </si>
  <si>
    <t>Thôn Hồng Hà, xã Thạch Trung</t>
  </si>
  <si>
    <t>Nhà văn hoá và khu thể thao thôn Tân Phú</t>
  </si>
  <si>
    <t>Thôn Tân Phú, xã Thạch Trung</t>
  </si>
  <si>
    <t>Nhà văn hoá và khu thể thao thôn Bình Yên</t>
  </si>
  <si>
    <t>Thôn Bình Yên xã Thạch Bình</t>
  </si>
  <si>
    <t>Trường tiểu học Phường Tân Giang</t>
  </si>
  <si>
    <t>Sân thể thao TDP 2</t>
  </si>
  <si>
    <t>QĐ 1593 ngày 07/7/2020 của UBND Thành phố về việc lập quy hoạch và đầu tư xây dựng, các tiểu công viên và khu dân cư xen dắm trên địa bàn xã Thạch Trung</t>
  </si>
  <si>
    <t>Thôn Nam Quang, Thôn Hồng Hà xã Thạch Trung</t>
  </si>
  <si>
    <t>Khu dân cư Sác giá, Đức Phú</t>
  </si>
  <si>
    <t>Thôn Đức Phú, xã Thạch Trung</t>
  </si>
  <si>
    <t>Đất ở mới (xen dắm)</t>
  </si>
  <si>
    <t>Khu dân cư TDP 6</t>
  </si>
  <si>
    <t>QĐ 1958 ngày 29/10/2019 của UBND Thành phố về việc phê duyệt báo cáo kinh tế- kỷ thuật xây dựng công trình: hạ tầng dân cư tổ dân phố 6, phường Nguyễn Du</t>
  </si>
  <si>
    <t>Khu Thương mại dịch vụ và nhà ở Sông Đông</t>
  </si>
  <si>
    <t>Phường Thạch Linh, thành phố Hà Tĩnh</t>
  </si>
  <si>
    <t>QĐ 3582 ngày 23/10/2020 của UBND tỉnh về việc phê duyệt QH chi tiết xây dựng dự án Khu hổn hợp TMDV, nhà ở Sông Đông , tại phường Thạch Linh, TP Hà Tĩnh</t>
  </si>
  <si>
    <t>Nhà văn hoá khối phố 3 sang đất ở</t>
  </si>
  <si>
    <t>Nhà tránh lũ TDP 2</t>
  </si>
  <si>
    <t>Đất ở vùng Mụ Lân</t>
  </si>
  <si>
    <t>Hạ tầng khu dân cư phía tây, trường THCS Lê Văn Thiêm phường Hà Huy Tập, TP Hà Tĩnh</t>
  </si>
  <si>
    <t>Số 1016/QĐ-UBND Thành Phố ngày 27/6/2019 về việc phê duyệt đề cương nhiệm vụ khảo sát, lập QH  chi tiết xây dựng tỷ lệ 1/500 công trình: Hạ tầng khu dân cư phía tây trường THCS Lê Văn Thiêm, Phường Hà Huy tập, TP Hà Tĩnh</t>
  </si>
  <si>
    <t>Hạ tầng khu dân cư Đồng Bàu Rạ phường Hà Huy Tập, TP Hà Tĩnh</t>
  </si>
  <si>
    <t>Số 993/QĐ-UBND Thành Phố ngày 21/6/2019 về việc phê duyệt QH chi tiết (tỷ lệ/500) Hạ tầng khu dân cư Đồng Bàu Rạ , Phường Hà Huy tập, TP Hà Tĩnh</t>
  </si>
  <si>
    <t>Khu dân cư Tổ dân phố 4, Tổ dân phố 7, Phường Hà Huy tập</t>
  </si>
  <si>
    <t>Số 1462/QĐ-UBND Thành Phố ngày 09/9/2019 về việc phê duyệt điều chỉnh QH chi tiết(tỷ lệ 1/500) Khu dân cư tổ dân phố 4, tổ dân phố 7, phường Hà Huy Tập, TP Hà Tĩnh</t>
  </si>
  <si>
    <t>Đất xây dựng công trình sự nghiệp</t>
  </si>
  <si>
    <t>Xây dựng trụ sở làm việc của toà án nhân dân tỉnh Hà Tĩnh</t>
  </si>
  <si>
    <t>Tiểu công viên thôn Bình Minh, Bình Lý</t>
  </si>
  <si>
    <t>Tiểu công viên TDP 8,9</t>
  </si>
  <si>
    <t>Tiểu công viên TDP 9</t>
  </si>
  <si>
    <t>Tiểu công viên TDP 1</t>
  </si>
  <si>
    <t>Mở rộng nghĩa trang Cồn Cao xã Thạch Hạ</t>
  </si>
  <si>
    <t>09/7/2013 của UBND thành phố v/v nâng cấp Nghĩa trang Cồn Cao</t>
  </si>
  <si>
    <t>XD Chùa Vạn Nghiêu</t>
  </si>
  <si>
    <t xml:space="preserve"> Số 5176/UBND-NC1 về việc chấp thuận thành lập xây dụng chùa </t>
  </si>
  <si>
    <t>Đất xây dựng trụ sở của tổ chức sự nghiệp</t>
  </si>
  <si>
    <t>Trung tâm Bảo trợ khiếm thị Hà Tĩnh</t>
  </si>
  <si>
    <t>Đường trục thôn ra sân bóng xóm Nam Quang</t>
  </si>
  <si>
    <t>Xóm Nam Quang, xã Thạch Trung</t>
  </si>
  <si>
    <t>Xây dựng Nhà học giáo lý Giáo họ Yên Định</t>
  </si>
  <si>
    <t>PHỤ LỤC 1.1. TỔNG HỢP DANH MỤC CÁC CÔNG TRÌNH, DỰ ÁN CẦN THU HỒI ĐẤT NĂM 2021</t>
  </si>
  <si>
    <t>PHỤ LỤC 1. TỔNG HỢP DANH MỤC CÁC CÔNG TRÌNH, DỰ ÁN CẦN THU HỒI ĐẤT NĂM 2021</t>
  </si>
  <si>
    <t>Cầu Hồng Phúc</t>
  </si>
  <si>
    <t>Thôn Phúc Thuận, Xã Thuận Lộc</t>
  </si>
  <si>
    <t>Quyết định 994/QĐ-UBND ngày 26/03/2020 của UBND tỉnh Hà Tĩnh</t>
  </si>
  <si>
    <t>Cầu Bãi Thẹn</t>
  </si>
  <si>
    <t>Tuyến đường Ngô Đức Kế kéo dài (Đoạn từ cầu ông Đạt đến đường Phan Hưng Tạo)</t>
  </si>
  <si>
    <t>Đường Nguyễn Thiếp</t>
  </si>
  <si>
    <t>xã Thuận Lộc; Ph. Nam Hồng</t>
  </si>
  <si>
    <t>Quyết định số 1052/QĐ-UBND ngày 10/04/2012 của UBND thị xã Hồng Lĩnh</t>
  </si>
  <si>
    <t xml:space="preserve">Đường Nguyễn Huy Tự vào Trung tâm hành chính </t>
  </si>
  <si>
    <t>Ph. Nam Hồng</t>
  </si>
  <si>
    <t>Đường Ngô Đức Kế (Đoạn từ QL 1A vào đường Cao Thắng)</t>
  </si>
  <si>
    <t>Ph. Bắc Hồng</t>
  </si>
  <si>
    <t>Quyết định số 1757/QĐ-UBND ngày 11/9/2020 của UBND thị xã Hồng Lĩnh</t>
  </si>
  <si>
    <t>Đường vành đai TX Hồng Lĩnh Hà Tĩnh (Đoạn QL 8 - Tiên Sơn) giai đoạn 1</t>
  </si>
  <si>
    <t>Ph. Trung Lương, Ph. Đức Thuận</t>
  </si>
  <si>
    <t>NQ 228/NQ-HĐND ngày 14/9/2020</t>
  </si>
  <si>
    <t>Đường Lê Hữu Trác (giai đoạn 3)</t>
  </si>
  <si>
    <t>QĐ 2825/QĐ-UBND ngày 29/9/2017 của UBND tỉnh</t>
  </si>
  <si>
    <t>Quy hoạch chợ Treo (Đồng Nhà Tên)</t>
  </si>
  <si>
    <t>TDP 4, Phường Đậu Liêu</t>
  </si>
  <si>
    <t>Mở rộng xây dựng trường liên cấp 1-2 phường Đức Thuận.</t>
  </si>
  <si>
    <t>Nghị Quyết số 90/NQ-HĐND ngày 11/11/2020 của HĐND Thị xã Hồng Lĩnh</t>
  </si>
  <si>
    <t>Đất cơ sở năng lượng</t>
  </si>
  <si>
    <t>Dự án đường dây 110 kV  Hưng Đông - Can Lộc và Hưng Đông - Linh Cảm</t>
  </si>
  <si>
    <t>Phường Trung lương, P Bắc Hồng, P. Nam Hồng, P. Đậu Liêu</t>
  </si>
  <si>
    <t>Xây dựng 1 lô xuất tuyến 35kV sau TBA 110kV Hồng Lĩnh</t>
  </si>
  <si>
    <t>I.5</t>
  </si>
  <si>
    <t>Đất bưu chính viễn thông</t>
  </si>
  <si>
    <t>Xây dựng các trạm BTS mạng di động Vinaphone trên địa bàn thị xã Hồng Lĩnh</t>
  </si>
  <si>
    <t>Phường Trung Lương, Đức Thuận, Bắc Hồng, Nam Hồng, Đậu Liêu và Xã Thuận Lộc</t>
  </si>
  <si>
    <t>Quy hoạch khu dân cư mới TDP Thuận Tiến - Thuận An</t>
  </si>
  <si>
    <t>Ph. Đức Thuận</t>
  </si>
  <si>
    <t>QĐ 801,802/QĐ-UBND ngày 11/5/2020 của UBND thị xã Hồng Lĩnh</t>
  </si>
  <si>
    <t>Quy hoạch khu dân cư mới TDP Đồng Thuận</t>
  </si>
  <si>
    <t>QĐ 1432/QĐ-UBND của UBND thị xã Hồng Lĩnh ngày 30/07/2020</t>
  </si>
  <si>
    <t>Đất ở phía Tây khu TTHC Phường (mới)  đồng Nhà Mưa, đồng Đưng</t>
  </si>
  <si>
    <t>Quy hoạch trụ sở UBND phường Nam Hồng</t>
  </si>
  <si>
    <t>Mở rộng Đền Bùi Cầm Hổ</t>
  </si>
  <si>
    <t>Mở rộng Đền Song Trạng</t>
  </si>
  <si>
    <t>TDP Ngọc Sơn,
 Phường Đức Thuận</t>
  </si>
  <si>
    <t xml:space="preserve">Mở rộng Đền Văn Thánh </t>
  </si>
  <si>
    <t>Quy hoạch mở rộng khu di tích lịch sử chùa Đại Hùng</t>
  </si>
  <si>
    <t>TDP 7, Phường Đậu Liêu</t>
  </si>
  <si>
    <t xml:space="preserve">Quyết định 31/QĐ-UBND ngày 06/01/2020 của UBND tỉnh Hà Tĩnh </t>
  </si>
  <si>
    <t xml:space="preserve">Nghĩa trang Vĩnh Hằng </t>
  </si>
  <si>
    <t>TDP8 - Phường Đậu Liêu</t>
  </si>
  <si>
    <t>Khu du lịch sinh thái Plarion Bắc Hồng</t>
  </si>
  <si>
    <t>TDP 10, Phường Bắc Hồng</t>
  </si>
  <si>
    <t>B. Công trình, dự án cần thu hồi đất đã được HĐND tỉnh thông qua tại các Nghị quyết số 171/NQ-HĐND ngày 15/12/2019, Nghị quyết số 220/NQ-HĐND ngày 10/07/2020 nay chuyển sang thực hiện trong năm 2021</t>
  </si>
  <si>
    <t>Nghị quyết 171/NQ-HĐND ngày 15/12/2019</t>
  </si>
  <si>
    <t>Xây dựng các tuyến đường chỉnh trang đô thị</t>
  </si>
  <si>
    <t>Phường Trung Lương, xã Thuận Lộc, phường Đậu Liêu</t>
  </si>
  <si>
    <t>Nghị quyết 220/NQ-HĐND ngày 10/7/2020</t>
  </si>
  <si>
    <t>- Phường Trung Lương (4 tuyến đường)</t>
  </si>
  <si>
    <t>TDP Tuần Cầu, Phúc Sơn, phường Trung Lương</t>
  </si>
  <si>
    <t>- Phường Đậu Liêu (5 tuyến đường)</t>
  </si>
  <si>
    <t>Công trình tiêu năng và thoát lũ đuôi tràn Khe Dọc, thị xã Hồng Lĩnh</t>
  </si>
  <si>
    <t>Phường Trung Lương và phường Đức Thuận</t>
  </si>
  <si>
    <t>II.4</t>
  </si>
  <si>
    <t>TỔNG B: 39 CTDA</t>
  </si>
  <si>
    <t>TỔNG A +B: 66 CTDA</t>
  </si>
  <si>
    <t>PHỤ LỤC 1.2. TỔNG HỢP DANH MỤC CÁC CÔNG TRÌNH, DỰ ÁN CẦN THU HỒI ĐẤT NĂM 2021</t>
  </si>
  <si>
    <t>Đất cơ sở văn hoá</t>
  </si>
  <si>
    <t>Trung tâm văn hóa truyền thống thị xã Kỳ Anh kết hợp tiểu công viên cây xanh</t>
  </si>
  <si>
    <t>P. Hưng Trí</t>
  </si>
  <si>
    <t>Đất cơ sở giáo dục, đào tạo</t>
  </si>
  <si>
    <t>XD Trường mầm non Kỳ Trinh</t>
  </si>
  <si>
    <t>TDP Quyền Thượng, P. Kỳ Trinh</t>
  </si>
  <si>
    <t>QĐ số 1010/Đ-UBND ngày 04/4/2019 của UBND tỉnh v/v giới thiệu địa điểm, cho phép khảo sát, lập quy hoạch xây dựng Trường mầm non Kỳ Trinh (điểm trường Hoàng Trinh)</t>
  </si>
  <si>
    <t>Dự án Đường trục chính trung tâm nối Quốc lộ 1B đến cụm Cảng nước sâu Sơn Dương tỉnh Hà Tĩnh</t>
  </si>
  <si>
    <t>P. Kỳ Thịnh</t>
  </si>
  <si>
    <t>Dự án đường Vành đai phía Nam Khu kinh tế Vũng Áng</t>
  </si>
  <si>
    <t>P. Kỳ Thịnh, P. Kỳ Long, P. Kỳ Liên</t>
  </si>
  <si>
    <t>Dự án Đường từ Khu công nghiệp đa ngành đi khu công nghệ cao Khu kinh tế Vũng Áng</t>
  </si>
  <si>
    <t>P. Kỳ Trinh</t>
  </si>
  <si>
    <t>XD hạ tầng Khu tái định cư xã Kỳ Lợi giai đoạn 2 (QH 7,93 ha)</t>
  </si>
  <si>
    <t>P. Kỳ Trinh, P. Hưng Trí</t>
  </si>
  <si>
    <t>QĐ số 3245/QĐ-UBND ngày 29/10/2014 của UBND tỉnh v/v phê duyệt dự án Tiểu hợp phần xây dựng hạ tầng khu tái định cư thôn Tân Phúc Thành, xã Kỳ Lợi</t>
  </si>
  <si>
    <t>Đường kết nối đô thị trung tâm thuộc dự án Phát triển các đô thị động lực - Tiểu dự án đô thị Kỳ Anh</t>
  </si>
  <si>
    <t xml:space="preserve">QĐ 858/QĐ-UBND ngày 25/3/2019 của UBND tỉnh; NQ số 228/NQ-HĐND ngày 14/9/2020 của HĐND tỉnh </t>
  </si>
  <si>
    <t>Đường vào Khu nhà máy chính Nhà máy nhiệt điện Vũng Áng 2</t>
  </si>
  <si>
    <t>Thôn Hải Phong, X. Kỳ Lợi</t>
  </si>
  <si>
    <t xml:space="preserve">QĐ số 24/QĐ-KKT ngày 05/3/2019 của BQLKKT tỉnh  </t>
  </si>
  <si>
    <t>Khu dịch vụ hậu cảng và Đầu mối Logictic của QH chi tiết bến cảng Vũng Áng - Sơn Dương (thu hồi đất ông Thông Văn Cường)</t>
  </si>
  <si>
    <t>X. Kỳ Lợi</t>
  </si>
  <si>
    <t>VB số 5496/UBND-NL2 ngày 17/8/2020 của UBND tỉnh về thu hồi đất, bồi thường, hỗ trợ, TĐC hộ dân bị ảnh hưởng do sạt lở bờ biển</t>
  </si>
  <si>
    <t>Dự án kỹ thuật khu vực hậu cảng Vũng Áng (giai đoạn 1)</t>
  </si>
  <si>
    <t>QĐ số 787/QĐ-UBND ngày 26/3/2014 của UBND tỉnh</t>
  </si>
  <si>
    <t>Nâng cấp đường ven biển Xuân Hội - Thạch Khê - Vũng Áng</t>
  </si>
  <si>
    <t>X. Kỳ Ninh</t>
  </si>
  <si>
    <t>VB số 51/HĐND ngày 27/02/2017 của Hội đồng nhân dân tỉnh về việc quyết định chủ trương đầu tư dự án</t>
  </si>
  <si>
    <t xml:space="preserve">Nâng cấp tuyến đường từ ngõ 32 đường Hoàng Xuân Hãn đến ngõ 391 đường Lê Đại Hành, phường Hưng Trí </t>
  </si>
  <si>
    <t>P.  Hưng Trí</t>
  </si>
  <si>
    <t>QĐ số 4463/QĐ-UBND ngày 15/9/2020 của UBND thị xã Kỳ Anh</t>
  </si>
  <si>
    <t xml:space="preserve">Nâng cấp tuyến đường từ ngõ 391 đường Lê Đại Hành qua trường TH Hoa Sen đi chợ mới Kỳ Anh, phường Hưng Trí </t>
  </si>
  <si>
    <t>QĐ số 4464/QĐ-UBND ngày 15/9/2020 của UBND thị xã Kỳ Anh</t>
  </si>
  <si>
    <t xml:space="preserve">Nâng cấp đường Nguyễn Biểu đoạn từ ngã 3 chợ Chùa đến UBND phường Kỳ Trinh, thị xã Kỳ Anh </t>
  </si>
  <si>
    <t>P.  Kỳ Trinh</t>
  </si>
  <si>
    <t>QĐ số 4994/QĐ-UBND ngày 14/10/2020 của UBND thị xã Kỳ Anh</t>
  </si>
  <si>
    <t>Nâng cấp đường giao thông tổ dân phố Hưng Lợi, Hưng Nhân, phường Hưng Trí, thị xã Kỳ Anh</t>
  </si>
  <si>
    <t>QĐ số 4972/QĐ-UBND ngày 07/10/2020 của UBND thị xã Kỳ Anh</t>
  </si>
  <si>
    <t>Sửa chữa, nâng cấp đường Lý Tự Trọng đoạn từ QL 1A đến công viên Nguyễn Trọng Bình, phường Hưng Trí</t>
  </si>
  <si>
    <t>QĐ số 4997/QĐ-UBND ngày 14/10/2020 của UBND thị xã Kỳ Anh</t>
  </si>
  <si>
    <t>Dự án Bến số 4 - Cảng tổng hợp Quốc tế Hoành Sơn</t>
  </si>
  <si>
    <t>Giấy chứng nhận đầu tư số 2301753603 do Ban Quản lý Khu kinh tế tỉnh Hà Tĩnh cấp lần đầu ngày 12/5/2015, thay đổi lần thứ nhất ngày 19/4/2016</t>
  </si>
  <si>
    <t xml:space="preserve">Kênh thoát nước lòng hồ Cầu Khoai </t>
  </si>
  <si>
    <t xml:space="preserve"> P. Hưng Trí, X. Kỳ Tân</t>
  </si>
  <si>
    <t>QĐ số 3273/QĐ-UBND ngày 31/10/2018 ciuar UBND tỉnh v/v phê duyệt Báo cáo kinh tế - kỹ thuật đầu tư XD CT kênh thoát nước lòng hồ Cầu Khoai</t>
  </si>
  <si>
    <t>Đê Hoàng Đình</t>
  </si>
  <si>
    <t>P. Hưng Trí, P. Kỳ Trinh</t>
  </si>
  <si>
    <t>Xử lý sạt lở bờ biển xã Kỳ Nam, thị xã Kỳ Anh</t>
  </si>
  <si>
    <t>X. Kỳ Nam</t>
  </si>
  <si>
    <t>Tổ hợp Điện khí LNG Vũng Áng 3</t>
  </si>
  <si>
    <t>P. Kỳ Phương</t>
  </si>
  <si>
    <t>VB số 607/KKT-QLĐT ngày 07/8/2020</t>
  </si>
  <si>
    <t>Tuyến ống thải tro xỉ dự án Nhà máy Nhiệt điện Vũng Áng 2 của Công ty Cổ phần nhiệt điện Vũng Áng 2</t>
  </si>
  <si>
    <t xml:space="preserve">QĐ số 24/QĐ-KKT ngày 05/3/2019 của BQLKKT tỉnh v/v điều chỉnh, bổ sung toạ độ các mốc giải phóng mặt bằng Dự án khu nhà máy chính, bãi thải xỉ, các bãi thi công, tuyến ống xã nước làm mát, tuyến ống thải tro xỉ Nhà máy nhiệt điện Vũng Áng 2 </t>
  </si>
  <si>
    <t>Bãi đổ đất hữu cơ Nhà máy Nhiệt điện Vũng Áng 2</t>
  </si>
  <si>
    <t>CVsố 1123/KKT-QHXD của BQLKKT tỉnh</t>
  </si>
  <si>
    <t>Bãi thải xỉ Nhà máy nhiệt điện Vũng Áng 2</t>
  </si>
  <si>
    <t>Nhà máy điện sinh khối PIR-3</t>
  </si>
  <si>
    <t>Xây dựng ĐZ, TBA nâng cao chất lượng điện năng tại phường Kỳ Trinh, Kỳ Thịnh</t>
  </si>
  <si>
    <t>P. Kỳ Trinh, P. Kỳ Thịnh</t>
  </si>
  <si>
    <t>Nhà Máy nhiệt điện Vũng Áng 2</t>
  </si>
  <si>
    <t>Bãi thi công và các hạng mục phụ trợ nhà máy Nhiệt điện Vũng Áng 2 (3 khu đất)</t>
  </si>
  <si>
    <t>Quyết định 3774/QĐ-UBND ngày 29/9/2015</t>
  </si>
  <si>
    <t>Khu vục hệ thống nước làm mát, trạm bơm, cầu cảng</t>
  </si>
  <si>
    <t>Thôn Hải Phong X. Kỳ Lợi</t>
  </si>
  <si>
    <t>Nhà máy điện gió Kỳ Nam</t>
  </si>
  <si>
    <t>Đường dây 500kV Vũng Áng - rẽ Hà Tĩnh - Đà Nẵng</t>
  </si>
  <si>
    <t>X. Kỳ Hoa, P. Hưng Trí, P. Kỳ Trinh, X. Kỳ Lợi</t>
  </si>
  <si>
    <t>Đường ống xả nước làm mát kéo dài VA1</t>
  </si>
  <si>
    <t>QĐ số 24/QĐ-KKT ngày 05/3/2019 của BQLKKT tỉnh</t>
  </si>
  <si>
    <t xml:space="preserve">Điểm trung chuyển rác </t>
  </si>
  <si>
    <t>Thôn Quý Huệ X. Kỳ Nam</t>
  </si>
  <si>
    <t>Thôn Tiến Thắng, X. Kỳ Ninh</t>
  </si>
  <si>
    <t>Thôn Tân Tiến, X. Kỳ Ninh</t>
  </si>
  <si>
    <t>Thôn Bàn Hải, X. Kỳ Ninh</t>
  </si>
  <si>
    <t>Toàn xã, X. Kỳ Ninh</t>
  </si>
  <si>
    <t>Đất ở đô thị (xen dắm)</t>
  </si>
  <si>
    <t>Toàn phường, P. Hưng Trí</t>
  </si>
  <si>
    <t>Khu dân cư TDP Hoành Nam</t>
  </si>
  <si>
    <t>P. Kỳ Liên</t>
  </si>
  <si>
    <t>Toàn phường, P. Kỳ Trinh</t>
  </si>
  <si>
    <t>Đất khu vui chơi giải trí</t>
  </si>
  <si>
    <t>Lâm viên khu đô thị Trung tâm thị xã Kỳ Anh (đồi Cụp Bắp)</t>
  </si>
  <si>
    <t>Thôn Tam Hải, X. Kỳ Ninh</t>
  </si>
  <si>
    <t>Mở rộng Trường mầm non Kỳ Nam</t>
  </si>
  <si>
    <t>Con Mối, Thôn Tân Thành, X. Kỳ Nam</t>
  </si>
  <si>
    <t>Đường từ Quốc Lộ 1A đi cảng Sơn Dương giai đoạn 2</t>
  </si>
  <si>
    <t>P. Kỳ Long</t>
  </si>
  <si>
    <t>Dự án đầu tư XD công trình đường từ Khu TĐC Kỳ Phương đến nhà máy nhiệt điện Vũng Áng III và KCN phụ trợ, KKT Vũng Áng (Đoạn còn lại)</t>
  </si>
  <si>
    <t>Đường trục ngang KĐT Kỳ Long - KCN đa ngành (giai đoạn 2)</t>
  </si>
  <si>
    <t>Đường từ công viên Hồ Mộc Hương đi khu sản xuất chăn nuôi  Mũi Động, phường Kỳ Trinh dài 1,4km, rộng 10m</t>
  </si>
  <si>
    <t>TDP Đông Trinh, P. Kỳ Trinh</t>
  </si>
  <si>
    <t>Xây dựng âu tránh trú bão</t>
  </si>
  <si>
    <t>Thôn Hải Hà, X. Kỳ Hà</t>
  </si>
  <si>
    <t>Các tuyến đường vào đường trục trung tâm KĐT du lịch Kỳ Nam</t>
  </si>
  <si>
    <t>Mở rộng các tuyến đường giao thông nông thôn</t>
  </si>
  <si>
    <t>Thôn Tiến Thắng, Hải Hà, X. Kỳ Ninh</t>
  </si>
  <si>
    <t>Mở rộng đường trục ngang KĐT Trung tâm - KĐT du lịch Kỳ Ninh giai đoạn 1 (thuộc quy hoạch đường 62m)</t>
  </si>
  <si>
    <t>Đường trục trung tâm đi quảng trường khu du lịch biển Kỳ Ninh</t>
  </si>
  <si>
    <t>Đê ngăn mặn Eo Bù đoạn từ cầu cũ thôn Tân Thắng đến thôn Tân Thành</t>
  </si>
  <si>
    <t>Xử lý sạt lở bờ biển xã Kỳ Ninh, thị xã Kỳ Anh</t>
  </si>
  <si>
    <t>XD Kè kết hợp đường 2 bên bờ Hưng Trí</t>
  </si>
  <si>
    <t>P. Hưng Trí, X. Kỳ Hoa</t>
  </si>
  <si>
    <t>Xây dựng ĐZ, TBA chống quá tải và giảm tổn thất điện năng lưới điện các xã, phường thuộc thị xã Kỳ Anh, tỉnh Hà Tĩnh năm 2020</t>
  </si>
  <si>
    <t>P. Kỳ Long, X. Kỳ Hoa, P. Hưng Trí</t>
  </si>
  <si>
    <t>Xây dựng Đường dây, trạm biến áp chống quá tải và giảm tổn thất điện năng</t>
  </si>
  <si>
    <t>XD Đường dây 500kV Vũng Áng - Quảng Trạch, đoạn đi qua địa bàn tỉnh Hà Tĩnh (Mạch 3)</t>
  </si>
  <si>
    <t>X. Kỳ Lợi, X. Kỳ Nam, P. Kỳ Trinh, P. Kỳ Thịnh, P. Kỳ Long, P. Kỳ Liên, P. Kỳ Phương, P. Hưng Trí, X. Kỳ Hoa</t>
  </si>
  <si>
    <t>Nâng cao độ tin cậy cung cấp điện của lưới điện trung áp 35Kv đoạn qua thị xã Kỳ Anh theo phương pháp đa chia - đa nối</t>
  </si>
  <si>
    <t>P. Kỳ Trinh, P. Hưng Trí, X. Kỳ Hà</t>
  </si>
  <si>
    <t>Dự án Trang trại phong điện HBRE Hà Tĩnh</t>
  </si>
  <si>
    <t>P. Kỳ Trinh, P. Kỳ Thịnh, P. Kỳ Long, P. Kỳ Liên, P. Kỳ Phương</t>
  </si>
  <si>
    <t>P. Kỳ Trinh, X. Kỳ Hà</t>
  </si>
  <si>
    <t xml:space="preserve">XD Đường dây 22kV cấp điện cho khu CN phụ trợ tại khu vực cạnh Hồ Mộc Hương - TX Kỳ Anh </t>
  </si>
  <si>
    <t>X. Kỳ Hoa, P. Hưng Trí, P. Kỳ Trinh</t>
  </si>
  <si>
    <t>XD Chợ Tây Yên</t>
  </si>
  <si>
    <t>Nhà máy xử lý nước thải tập trung trên địa bàn thị xã Kỳ Anh thuộc hệ thống thu gom xử lý nước thải (Dự án Phát triển tổng hợp các đô thị động lực - Tiểu dự án đô thị Kỳ Anh)</t>
  </si>
  <si>
    <t>P. Kỳ Phương, X. Kỳ Nam, P. Kỳ Thịnh</t>
  </si>
  <si>
    <t>Thôn Bắc Hà, X. Kỳ Hà</t>
  </si>
  <si>
    <t>Thôn Hoa Trung, Hoa Đông, Hoa Thắng, Hoa Tân, X. Kỳ Hoa</t>
  </si>
  <si>
    <t>Khu dân cư Bàu Đá (QH 6,50 ha)</t>
  </si>
  <si>
    <t>Vùng Đồng Lấm, Bàu Đá, X. Kỳ Hoa</t>
  </si>
  <si>
    <t>Khu DV tổng hợp và dân cư Hoa Trung của CT TNHH Hùng Cường</t>
  </si>
  <si>
    <t>Thôn Hoa Trung, X. Kỳ Hoa</t>
  </si>
  <si>
    <t>Vùng Bệnh viện cũ, đồng Quanh, Chăn nuôi, X. Kỳ Hoa</t>
  </si>
  <si>
    <t>Khu dân cư Mang Tang (giai đoạn 2)</t>
  </si>
  <si>
    <t>Vùng Mang Tang, thôn Quý Huệ, X. Kỳ Nam</t>
  </si>
  <si>
    <t>Thôn Tân Thành, X. Kỳ Nam</t>
  </si>
  <si>
    <t>Thôn Hải Hà, X. Kỳ Ninh</t>
  </si>
  <si>
    <t>Thôn Tân Thắng, X. Kỳ Ninh</t>
  </si>
  <si>
    <t>Khu dân cư Tân Thắng (giai đoạn 2)</t>
  </si>
  <si>
    <t>Thôn Tam Hải 2, X. Kỳ Ninh</t>
  </si>
  <si>
    <t>Khu dân cư Tân Thắng (giai đoạn 1)</t>
  </si>
  <si>
    <t>Đất ở đô thị (Cầu Bàu 1)</t>
  </si>
  <si>
    <t xml:space="preserve">TDP Tân Hà, Tân Tiến, P. Hưng Trí </t>
  </si>
  <si>
    <t>Đất ở đô thị (Cửa Nương)</t>
  </si>
  <si>
    <t>TDP Hưng Phú, P. Hưng Trí</t>
  </si>
  <si>
    <t>Khu dân cư Cánh Buồm (Đất ở 5,85 ha; Đất hạ tầng 2,51 ha)</t>
  </si>
  <si>
    <t>Cánh Buồm, Khu phố 3, P. Hưng Trí</t>
  </si>
  <si>
    <t>Bàu Đá, Tổ dân phố 1, P. Hưng Trí</t>
  </si>
  <si>
    <t>Khu dân cư Nam bờ Hưng Trí (Đất ở 3,30 ha; Đất hạ tầng 1,41 ha)</t>
  </si>
  <si>
    <t>Nam bờ Hưng Trí, TDP Hưng Nhân, P. Hưng Trí</t>
  </si>
  <si>
    <t>Rộc Phủ, KP Trung Thượng, P. Hưng Trí</t>
  </si>
  <si>
    <t>Nhà ở cán bộ Công nhân viên Nhà máy Nhiệt điện Vũng Áng II (Đất ở 2,14 ha; Đất hạ tầng 0,91 ha)</t>
  </si>
  <si>
    <t xml:space="preserve">TDP Long Sơn, P. Kỳ Long </t>
  </si>
  <si>
    <t>TDP Nhân Thắng 1,  P. Kỳ Phương</t>
  </si>
  <si>
    <t>TDP Hòa Lộc, P. Kỳ Trinh</t>
  </si>
  <si>
    <t>Đường Trục ngang, TDP Đông Trinh, P. Kỳ Trinh</t>
  </si>
  <si>
    <t>Khu dân cư (cồn ông Lồng)</t>
  </si>
  <si>
    <t>TDP Hoà Lộc, P. Kỳ Trinh</t>
  </si>
  <si>
    <t>Đất ở đô thị (đồng Tùng)</t>
  </si>
  <si>
    <t>TDP Hoàng Trinh, P. Kỳ Trinh</t>
  </si>
  <si>
    <t>TDP Tây Trinh, P. Kỳ Trinh</t>
  </si>
  <si>
    <t>TDP Hồng Hải I,  P. Kỳ Phương</t>
  </si>
  <si>
    <t>XD trường học giáo lý và sinh hoạt của Giáo xứ Đồng Hòa</t>
  </si>
  <si>
    <t>X. Kỳ Hà</t>
  </si>
  <si>
    <t>Mở rộng khuôn viên chùa Thanh Phúc</t>
  </si>
  <si>
    <t>MR Công viên Nguyễn Trọng Bình</t>
  </si>
  <si>
    <t>Quảng trường khu du lịch biển Kỳ Ninh</t>
  </si>
  <si>
    <t>Đất cơ sở tín ngưỡng</t>
  </si>
  <si>
    <t>Mở rộng khuôn viên đền công chúa Liễu Hạnh</t>
  </si>
  <si>
    <t>Cầu và bến thả hoa đăng tại Đền thờ Chế Thắng phu nhân Nguyễn Thị Bích Châu</t>
  </si>
  <si>
    <t>PHỤ LỤC 1.3. TỔNG HỢP DANH MỤC CÁC CÔNG TRÌNH, DỰ ÁN CẦN THU HỒI ĐẤT NĂM 2021</t>
  </si>
  <si>
    <t xml:space="preserve">Đất khu công nghiệp </t>
  </si>
  <si>
    <t>Các lô đất thuộc quy hoạch Khu công nghiệp Gia Lách (100 ha)</t>
  </si>
  <si>
    <t>QĐ số 3282/QĐ-UBND ngày 17/12/2007 phê duyệt quy hoạch và QĐ số 1164/QĐ-UBND ngày 23/4/2018 của UBND tỉnh phê duyệt điều chỉnh cục bộ quy hoạch</t>
  </si>
  <si>
    <t>Khu công nghiệp - Đô thị - Dịch vụ Gia Lách mở rộng (200 ha)</t>
  </si>
  <si>
    <t xml:space="preserve">Văn bản số 5136/UBND-GT ngày 01/7/2020 của UBND tỉnh về việc chấp thuận chủ trương nghiên cứu, khảo sát, lập quy hoạch đầu tư dự án Khu công nghiệp - Đô thị - Dịch vụ Gia Lách mở rộng </t>
  </si>
  <si>
    <t xml:space="preserve"> Cụm công nghiệp Xuân Mỹ</t>
  </si>
  <si>
    <t>Xã Xuân Mỹ</t>
  </si>
  <si>
    <t>Nằm trong quy hoạch cụm công nghiệp của tỉnh</t>
  </si>
  <si>
    <t xml:space="preserve">Dự án xây dựng Nhà máy may ProSports Nghi Xuân tại xã Xuân Mỹ của Công ty may thể thao chuyên nghiệp Nghi Xuân </t>
  </si>
  <si>
    <t>Quyết định số 3537/QĐ-UBND ngày 28/10/2019 của UBND tỉnh</t>
  </si>
  <si>
    <t>Nâng cấp tuyến đường giao thông trục xã 04 Viên - Lĩnh</t>
  </si>
  <si>
    <t>Nâng cấp tuyến đường HL 01 (Giang- Viên- Lĩnh) đoạn qua thôn An Tiên, xã Xuân Giang</t>
  </si>
  <si>
    <t>Tuyến đê biển huyện Nghi Xuân giai đoạn 2 đoạn từ K27+ 00 - K32 + 693.87</t>
  </si>
  <si>
    <t>Xã Xuân Liên</t>
  </si>
  <si>
    <t>Quyết định số 3093/QĐ-UBND ngày 31/10/2016 của UBND tỉnh</t>
  </si>
  <si>
    <t>Xã Cương Gián</t>
  </si>
  <si>
    <t>Đất cơ sở giáo dục và đào tạo</t>
  </si>
  <si>
    <t xml:space="preserve"> Trường mần non</t>
  </si>
  <si>
    <t xml:space="preserve">Đất công trình năng lượng </t>
  </si>
  <si>
    <t>Xây dựng ĐZ,TBA nâng cao chất lượng điện năng tại các xã Xuân Hải, Xuân Trường, Xuân Hội, Xuân Mỹ thuộc huyện Nghi Xuân, tỉnh Hà Tĩnh năm 2021</t>
  </si>
  <si>
    <t>Xã Xuân Hải, Xuân Trường, Xuân Hội, Xuân Mỹ</t>
  </si>
  <si>
    <t>Quyết định số 2866/QĐ - EVNNPC
 ngày 23/10/2020 của tổng công ty 
điện lực mền Bắc</t>
  </si>
  <si>
    <t>Lộ xuất tuyến 35Kv sau TBA 110 Nghi Xuân</t>
  </si>
  <si>
    <t xml:space="preserve">Xuân Lĩnh, Xuân Viên </t>
  </si>
  <si>
    <t>Quyết định số116/QĐEVNNPC
ngày15/01/2020của Tổng
Công ty điện lực miền Bắc</t>
  </si>
  <si>
    <t>Xuân An, Xuân Giang</t>
  </si>
  <si>
    <t>Quyết định số116/QĐEVNNPC
ngày 15/01/2020 của Tổng
Công ty điện lực miền Bắc</t>
  </si>
  <si>
    <t>Cải tạo DZ 100 KV Hưng Đông - Can Lộc</t>
  </si>
  <si>
    <t>Xuân Lam</t>
  </si>
  <si>
    <t xml:space="preserve">Quyết định số 3432/QĐ-UBND ngày 15/9/2020 của bộ công thương về việc phê duyệt báo cáo nghiên cứu khả thi tiểu dự án </t>
  </si>
  <si>
    <t>Xây dựng trạm biến áp</t>
  </si>
  <si>
    <t>Xuân Hải, Đan Trường, Xuân Hội, Cổ Đạm, Xuân Mỹ</t>
  </si>
  <si>
    <t>Nghị quyết 129/NQ-HĐND ngày 13/11/2020 của HĐND huyện</t>
  </si>
  <si>
    <t>XD mạch vòng cấp điện cho trạm biến áp Nghi Xuân và chống quá tải lưới điện huyện Nghi Xuân</t>
  </si>
  <si>
    <t>TT. Tiên Điền,Xuân Giang,Tiên Điền,Xuân Viên,Xuân Hải,TT. Xuân An</t>
  </si>
  <si>
    <t>Chống quá tải và nâng cao độ tin cậy cung cấp điện trên lưới điện</t>
  </si>
  <si>
    <t>Xuân Thành,Xuân Hồng,Xuân Yên,Xuân Phổ,Xuân Hội,Cương Gián,Xuân Lĩnh</t>
  </si>
  <si>
    <t>Xây dựng trạm biến áp, đường dây huyện Nghi Xuân</t>
  </si>
  <si>
    <t>Xây dựng 2 lộ xuất tuyến 22KV mạch kép sau TBA 110KV Nghi Xuân để cải tạo đường dây 971,973 TGNX lên vận hành cấp điện áp 22KV</t>
  </si>
  <si>
    <t xml:space="preserve"> Đất ở xen dắm thôn 1</t>
  </si>
  <si>
    <t>Đất ở xen dắm thôn 3</t>
  </si>
  <si>
    <t>Đất ở bổ sung xen dắm Đồng Biền
 (3 vùng)</t>
  </si>
  <si>
    <t xml:space="preserve"> Xen dắm dân cư Bời Lời, 
thôn Lam Long</t>
  </si>
  <si>
    <t xml:space="preserve"> Đất ở thôn Tân Ninh Châu</t>
  </si>
  <si>
    <t>Xã Xuân Hội</t>
  </si>
  <si>
    <t xml:space="preserve"> Đất ở thôn Hội Thái</t>
  </si>
  <si>
    <t xml:space="preserve"> Đất ở Hội Thành</t>
  </si>
  <si>
    <t xml:space="preserve"> Đất ở thôn Thanh Văn</t>
  </si>
  <si>
    <t xml:space="preserve"> Đất ở thôn Thành Sơn</t>
  </si>
  <si>
    <t xml:space="preserve"> Xen dắm  tại các thôn</t>
  </si>
  <si>
    <t>Vùng xen dắm dân cư
 thôn Trường Thanh vùng 2</t>
  </si>
  <si>
    <t>Xã Đan Trường</t>
  </si>
  <si>
    <t xml:space="preserve"> Vùng Đồng Nương 
thôn An Phúc Lộc</t>
  </si>
  <si>
    <t xml:space="preserve"> Xen dắm đất ở thôn Thuận Mỹ</t>
  </si>
  <si>
    <t xml:space="preserve"> Xen dắm dân cư Đồng Mới
 thôn Xuân Ang + Phúc Tuy</t>
  </si>
  <si>
    <t xml:space="preserve"> Xen dắm dân cư Cồn Lều, hội quán thôn Nam Sơn, thôn Nam Viên cũ</t>
  </si>
  <si>
    <t xml:space="preserve"> Xen dắm dân cư thôn Vân Thanh Bắc, Thuận Hợp và Kỳ Đông</t>
  </si>
  <si>
    <t xml:space="preserve"> Đất ở Thanh Văn</t>
  </si>
  <si>
    <t>Khu dân cư nông thôn mới thôn Song Long</t>
  </si>
  <si>
    <t>Công văn số 3330/UBND-XD ngày 27/5/2019 của UBND tỉnh về chấp thuận CTĐT Dự án</t>
  </si>
  <si>
    <t xml:space="preserve">  Xen dặm đất ở
 TDP Hòa Thuận 1</t>
  </si>
  <si>
    <t>TT Tiên Điền</t>
  </si>
  <si>
    <t xml:space="preserve">  Xen dặm đất ở
 TDP Hòa Thuận 2</t>
  </si>
  <si>
    <t>Vùng dân cư Cây Sanh TDP7</t>
  </si>
  <si>
    <t xml:space="preserve"> Xen dắm Dân cư  phía đông  trường Mầm Non TDP 4</t>
  </si>
  <si>
    <t>Công văn số 5890/UBND -XD ngày 03/9/2020 của UBND tỉnh về việc lập quy hoạch chi tiết khu đô thị Xuân An (gd2)</t>
  </si>
  <si>
    <t xml:space="preserve"> Khu đô thị PARK CITY</t>
  </si>
  <si>
    <t>Công văn số 4046/UBND-XD ngày 21/6/2019 của UBND tỉnh</t>
  </si>
  <si>
    <t xml:space="preserve"> Mở rộng trụ sở Đảng ủy, 
HĐND &amp; UBND </t>
  </si>
  <si>
    <t xml:space="preserve">Quy hoạch chi tiết mở rộng trụ sở Đảng ủy, HĐND &amp; UBND  </t>
  </si>
  <si>
    <t>Chùa Vân Giác</t>
  </si>
  <si>
    <t>Công văn số 4140/UBND-NC ngày 26/6/2020 của UBND tỉnh</t>
  </si>
  <si>
    <t>Thiền Viện Trúc Lâm (thôn Trung Sơn)</t>
  </si>
  <si>
    <t>Quyết định số 284/QĐ-UBND ngày 21/01/2015 của UBND tỉnh về việc phê duyệt quy hoạch chi tiết (tỷ lệ 1/500)</t>
  </si>
  <si>
    <t>Mở rộng nhà văn hóa thôn Hồng Mỹ</t>
  </si>
  <si>
    <t>Mở rộng nhà văn hóa thôn Thuận Mỹ</t>
  </si>
  <si>
    <t>Nghị quyết số 171/NQ-HĐND ngày 15/12/2019</t>
  </si>
  <si>
    <t>Các lô đất thuộc QH khu công nghiệp Gia Lách</t>
  </si>
  <si>
    <t>Đất cụm công nghệp</t>
  </si>
  <si>
    <t>Mở rộng cụm công nghiệp Xuân Lĩnh</t>
  </si>
  <si>
    <t>Nghị quyết số 220/NQ-HĐND ngày 10/72020</t>
  </si>
  <si>
    <t>Đất sản xuất kinh doanh phi nông nghiệp</t>
  </si>
  <si>
    <t>Xây dựng nhà máy nước các xã Cổ Đạm, Xuân Liên, Cương Gián, huyện Nghi Xuân</t>
  </si>
  <si>
    <t>Bãi đậu xe, đường nối Quốc Lộ 1A vào Khu di tích LS-VH Quốc gia Đền chợ Củi, xã Xuân Hồng</t>
  </si>
  <si>
    <t xml:space="preserve"> Xử lý ngập úng vùng đất SX nông nghiệp khu công nghiệp Gia Lách</t>
  </si>
  <si>
    <t xml:space="preserve"> Mở rộng khu di tích LS-VH Nguyễn Công Trứ</t>
  </si>
  <si>
    <t xml:space="preserve"> Xen dắm dân cư thôn 3, 8 (thôn Kỳ Tây, 
Vân Thanh)</t>
  </si>
  <si>
    <t xml:space="preserve"> Đất ở thôn Hội Tiến</t>
  </si>
  <si>
    <t xml:space="preserve"> Đất ở thôn 7</t>
  </si>
  <si>
    <t xml:space="preserve"> Đất ở thôn 1, thôn 4 và thôn 5</t>
  </si>
  <si>
    <t>Khu đô thị mới Xuân Thành</t>
  </si>
  <si>
    <t>Xã Xuân Thành, Cổ Đạm</t>
  </si>
  <si>
    <t>Dự án khu dân cư xã  Xuân Giang</t>
  </si>
  <si>
    <t>TT. Tiên Điền, Xuân Giang</t>
  </si>
  <si>
    <t>Mở rộng chùa Mãn Nguyệt</t>
  </si>
  <si>
    <t>Xã Xuân Phổ</t>
  </si>
  <si>
    <t xml:space="preserve">Tổng A+B </t>
  </si>
  <si>
    <t>A. Công trình, dự án cần thu hồi đất đề xuất mới trong năm 2021</t>
  </si>
  <si>
    <t xml:space="preserve">Đất phát triển hạ tầng </t>
  </si>
  <si>
    <t>Đất xây dựng cơ sở văn hóa</t>
  </si>
  <si>
    <t>Thôn Tân Tiến , xã Tân Lâm Hương</t>
  </si>
  <si>
    <t xml:space="preserve">Bản đồ quy hoạch mặt bằng sử dụng đất trường mầm non Thạch Kênh, được UBND tỉnh phê duyệt ngày </t>
  </si>
  <si>
    <t>Mở rộng trường mầm non xã Thạch Đài</t>
  </si>
  <si>
    <t>Thôn Kỳ Phong, xã Thạch Đài</t>
  </si>
  <si>
    <t>Quyết định số 1926/QĐ-UBND ngày 14/7/2017 của UBND tỉnh Hà Tĩnh v/v phê duyệt báo cáo kinh tế kỹ thuật đầu tư, xây dựng công trình trường mầm non xã Thạch Đài, thuộc danh mục đầu tư đợt 3, dự án ICDP</t>
  </si>
  <si>
    <t>Mở rộng sân thể thao thôn 17</t>
  </si>
  <si>
    <t>Thôn 17, xã Tân Lâm Hương</t>
  </si>
  <si>
    <t>Đường giao thông LX03 (Tân Hương)</t>
  </si>
  <si>
    <t>Thôn Trung Thành, Mỹ Triều, Tân Hòa, Hương Long, , xã Tân Lâm Hương</t>
  </si>
  <si>
    <t>Nâng cấp, mở rộng đường nối Quốc lộ 1 tại ngã 3 Thạch Long đi đường tỉnh ĐT.549</t>
  </si>
  <si>
    <t xml:space="preserve">Xã Thạch Long, Thạch Sơn huyện Thạch Hà </t>
  </si>
  <si>
    <t>Quyết định 3006/QĐ-UBND ngày 11/9/2019 của UBND tỉnh Hà Tĩnh về việc phê duyệt BCNCKT dự án</t>
  </si>
  <si>
    <t>Nâng cấp đường giao thông tuyến Vạn Đò đi Sơn Tiến</t>
  </si>
  <si>
    <t>Quyết định số 8394/QĐ-UBND ngày 29/11/2019 của UBND huyện Thạch Hà về việc cấp nguồn vốn xây dựng công trình: Nâng cấp đường GT thôn Sơn Tiến</t>
  </si>
  <si>
    <t>Dự án thánh phần 1: Đường trục ngang khu du lịch biển Văn Trị</t>
  </si>
  <si>
    <t>Xã Thạch Văn, xã Thạch Trị</t>
  </si>
  <si>
    <t>Dự án thành phần 2: Nâng cấp đường trục xã Thạch Thắng</t>
  </si>
  <si>
    <t>Dự án thành phần 3: Đường giao thông nông thôn xã Thạch Hải</t>
  </si>
  <si>
    <t>Xã Thạch Hải</t>
  </si>
  <si>
    <t>Dự án: Đường giao thông trục chính xã Lưu Vĩnh Sơn, huyện Thạch Hà</t>
  </si>
  <si>
    <t>Xã Lưu Vĩnh Sơn</t>
  </si>
  <si>
    <t>Hạ tầng dân cư</t>
  </si>
  <si>
    <t>Tổ 7, Tổ 13, thị trấn Thạch Hà</t>
  </si>
  <si>
    <t>II.5</t>
  </si>
  <si>
    <t>Trạm BTS xã Thạch Hải</t>
  </si>
  <si>
    <t>Thôn Liên Hải, xã Thạch Hải</t>
  </si>
  <si>
    <t>Quy hoạch chi tiết tổng mặt bằng sử dụng đất khu dân cư được UBND huyện phê duyệt ngày 15/11/2018</t>
  </si>
  <si>
    <t>Quy hoạch chi tiết tổng mặt bằng sử dụng đất khu dân cư được UBND huyện phê duyệt ngày 10/12/2018</t>
  </si>
  <si>
    <t>Đất ở nông thôn vùng Nương Xuông</t>
  </si>
  <si>
    <t>Đội Lèn, thôn Văn Sơn, xã Đỉnh Bàn</t>
  </si>
  <si>
    <t>Đất ở vùng Đập Họ</t>
  </si>
  <si>
    <t>Thôn Văn Sơn, xã Đỉnh Bàn</t>
  </si>
  <si>
    <t>Văn bản số 2235/UBND ngày 14/10/2020  của UBND huyện Thạch Hà về việc chấp thuận chủ trương đầu tư đất ở Đội Lèn, Đập Họ thôn Văn Sơn</t>
  </si>
  <si>
    <t>Đất ở tổ 8 thôn Tân Phong</t>
  </si>
  <si>
    <t>Thôn  Tân Phong, xã Đỉnh Bàn</t>
  </si>
  <si>
    <t>Đất ở khe Trung Miệu</t>
  </si>
  <si>
    <t>Thôn Hòa Bình, Thống Nhất, Việt Yên, Yên Thượng, Tùng Lâm, Tùng Sơn, Trung Long, Lộc Hồ, Lâm Hưng, Phúc Điền, Tân Lộc, Nam Lĩnh, Tân Đông, Hưng Hòa, xã Nam Điền</t>
  </si>
  <si>
    <t>Đất ở vùng Hoang Nậy giai đoạn 2</t>
  </si>
  <si>
    <t>Thôn Quyết Tiến, xã Thạch Lạc</t>
  </si>
  <si>
    <t>Quy hoạch chi tiết mặt bằng xen dắm đất ở khu dân cư thôn Hoà Lạc, Quyết Tiến được UBND huyện phê duyệt ngày 26/3/2020</t>
  </si>
  <si>
    <t>Đất ở trạm điện cũ thôn Nguyên</t>
  </si>
  <si>
    <t>Vùng Ao đen thôn Đông Châu, xã Thạch Ngọc</t>
  </si>
  <si>
    <t>Vùng Ô thôn Quý Hải, xã Thạch Ngọc</t>
  </si>
  <si>
    <t>Vùng Bơ thôn Đại Long, xã Thạch Ngọc</t>
  </si>
  <si>
    <t>Đất ở nông thôn (đất Công ty giống cây trồng cũ)</t>
  </si>
  <si>
    <t>Đồng Nương Rọ, thôn Lộc Thọ, xã Việt Tiến</t>
  </si>
  <si>
    <t>Thôn Trần Phú, xã Thạch Trị</t>
  </si>
  <si>
    <t>Thôn Đồng Khánh, thôn Bắc Trị, xã Thạch Trị</t>
  </si>
  <si>
    <t>Thôn Lộc Nội, xã Thạch Xuân</t>
  </si>
  <si>
    <t>Khu đất thu hồi của Hợp tác xã Chăn nuôi khởi nghiệp Thạch Đài</t>
  </si>
  <si>
    <t>Thôn Liên Vinh, xã Thạch Đài</t>
  </si>
  <si>
    <t>Thôn Bắc Thượng, xã Thạch Đài</t>
  </si>
  <si>
    <t>Xã Thạch Đài</t>
  </si>
  <si>
    <t>Thôn Đình Hàn, Vạn Đò, Sơn Hà, xã Thạch Sơn</t>
  </si>
  <si>
    <t>Quy hoạch chi tiết tổng mặt bằng sử dụng đất khu dân cư vùng Chùm Lau được UBND huyện phê duyệt tháng 4/2019</t>
  </si>
  <si>
    <t>Thôn Sơn Tiến xã Thạch Sơn</t>
  </si>
  <si>
    <t xml:space="preserve">Đất ở thôn Tri Khê </t>
  </si>
  <si>
    <t xml:space="preserve">Thôn Tri Khê xã Thạch Sơn </t>
  </si>
  <si>
    <t>Quyết định số 2194 ngày 23/9/2019 về việc đồng ý chủ trương QH đất ở</t>
  </si>
  <si>
    <t>Vùng Đồng Làng, thôn Yên Lạc, xã Thạch Thắng</t>
  </si>
  <si>
    <t xml:space="preserve">Vùng Chiêu Liêu, thôn Trung Phú, thôn Cao Thắng, xã Thạch Thắng </t>
  </si>
  <si>
    <t>Đất ở xen dắm các thôn</t>
  </si>
  <si>
    <t>Các Thôn, xã Thạch Thắng</t>
  </si>
  <si>
    <t>Thôn Trung Phú , xã Thạch Thắng</t>
  </si>
  <si>
    <t>Đất ở vùng đồng Cạn</t>
  </si>
  <si>
    <t>Thôn Cao Thắng , xã Thạch Thắng</t>
  </si>
  <si>
    <t>Quy hoạch chi tiết tổng mặt bằng sử dụng đất khu dân cư vùng Đồng Cạn, thôn Đông Quý Lý, xã Thạch Thắng ngày 2/10/2015</t>
  </si>
  <si>
    <t>Đất ở vùng đồng Cừng</t>
  </si>
  <si>
    <t>Quy hoạch chi tiết tổng mặt bằng sử dụng đất khu dân cư vùng Đồng Cưng, thôn Cao Thắng, xã Thạch Thắng ngày 21/10/2019</t>
  </si>
  <si>
    <t>Đất ở vùng đồng Làng</t>
  </si>
  <si>
    <t>Thôn Yên Lạc, xã Thạch Thắng</t>
  </si>
  <si>
    <t>Quy hoạch chi tiết tổng mặt bằng sử dụng đất khu dân cư vùng Cổng Làng, thôn Trung Phú, xã Thạch Thắng ngày 22/3/2016</t>
  </si>
  <si>
    <t xml:space="preserve">Đất ở Nhà trênh </t>
  </si>
  <si>
    <t>Quy hoạch chi tiết tổng mặt bằng sử dụng đất khu dân cư vùng nhà Trênh, thôn Hoà Bình, xã Thạch Thắng ngày 30/05/2019</t>
  </si>
  <si>
    <t>Đất ở vùng nhà Thánh ( Đông Quý Lý )</t>
  </si>
  <si>
    <t>Nam Thắng , xã Thạch Thắng</t>
  </si>
  <si>
    <t>Quy hoạch chi tiết tổng mặt bằng sử dụng đất khu dân cư vùng thôn Đông Quý Lý, xã Thạch Thắng ngày 22/12/2016</t>
  </si>
  <si>
    <t>Các thôn, xã Thạch Hội</t>
  </si>
  <si>
    <t>Quy hhoạch chi tiết đất ở dân cư, tỉ lệ 1/500 tại các thôn, xã Thạch hội được UBND huyện phê duyệt năm 16/10/2020</t>
  </si>
  <si>
    <t>Vùng Ngọ Hợi, thôn Thai Yên (mới) Thôn Liên Mỹ, xã Thạch Hội</t>
  </si>
  <si>
    <t>Điều chỉnh quy hoạch chi tiết đất ở dân cư, tỉ lệ 1/500 vùng Ngọ Hội, xã Thạch hội được UBND huyện phê duyệt năm 2017</t>
  </si>
  <si>
    <t>Đất ở vùng HL3 thôn Nam Văn,</t>
  </si>
  <si>
    <t>Quy hoạch chi tiết tổng mặt bằng sử dụng đất khu dân cư vùng HL3 được UBND huyện phê ngày 12/9/2011</t>
  </si>
  <si>
    <t>Vùng 13, thôn Hòa Hợp, thị trấn Thạch Hà</t>
  </si>
  <si>
    <t>Quy hoạch chi tiết tổng mặt bằng sử dụng đất khu dân cư được UBND huyện ngày 25.11.2008</t>
  </si>
  <si>
    <t>Quy hoạch sử dụng đất ở chi tiết xã Thạch Thanh vùng xóm Thanh Mỹ được UBND huyện phê duyệt ngày 17/9/2006</t>
  </si>
  <si>
    <t>Đất ông Bình, đối góc trường mầm non, TDP 11, thị trấn Thạch Hà</t>
  </si>
  <si>
    <t>Ngõ ông Ngô, TDP 10, thị trấn Thạch Hà</t>
  </si>
  <si>
    <t>Ngõ ông Tiến, ông Phúc, ông Lĩnh, TDP 8, thị trấn Thạch Hà</t>
  </si>
  <si>
    <t>Mở rộng nhà thờ giáo họ Lộc Thủy</t>
  </si>
  <si>
    <t>Thôn Đông Hà 2, xã Thạch Long</t>
  </si>
  <si>
    <t>Mở rộng đất giáo họ Thanh Thủy</t>
  </si>
  <si>
    <t>Công văn số 1442/UBND-TNMT ngày 20/6/2017 về việc hồ sơ, thủ tục mở rộng khuôn viên nhà thờ giáo họ Thanh Thủy</t>
  </si>
  <si>
    <t>Mở rộng chùa Từ Nhan</t>
  </si>
  <si>
    <t>Thôn Hội Tiến, xã Thạch Hội</t>
  </si>
  <si>
    <t xml:space="preserve">Khu vui chơi giải trí </t>
  </si>
  <si>
    <t>Thôn Đồng Giang, thôn Tân Phúc, xã Thạch Khê</t>
  </si>
  <si>
    <t>Nhà máy xử lý nước thải của Tiểu dự án Cải thiện cơ sở hạ tầng đô thị Thạch Hà, huyện Thạch Hà, tỉnh Hà Tĩnh</t>
  </si>
  <si>
    <t>Nghị quyết số 171/NQ-HĐND ngày 15/12/2019.</t>
  </si>
  <si>
    <t>Xã Thạch Đài, xã Thạch Xuân</t>
  </si>
  <si>
    <t>Đường Hàm Nghi kéo dài</t>
  </si>
  <si>
    <t>Nghị quyết số 220/NQ-HĐND ngày 10/7/2020</t>
  </si>
  <si>
    <t>Dự án thành phần 4: Đường giao thông phục vụ sản xuất muối và nuôi trồng thủy sản xã Thạch Bàn</t>
  </si>
  <si>
    <t>Xã Đỉnh Bàn</t>
  </si>
  <si>
    <t>Tiểu dự án Cải thiện cơ sở hạ tầng đô thị Thạch Hà, huyện Thạch Hà, tỉnh Hà Tĩnh</t>
  </si>
  <si>
    <t>Mở rộng đường Đồng Văn Năng</t>
  </si>
  <si>
    <t>ngã 3 giao đường Đồng Văn Năng và QL1A, tổ dân phố 9, thị trấn Thạch Hà</t>
  </si>
  <si>
    <t>Các xã: Đỉnh Bàn, Tân Lâm Hương, Thạch Khê, Nam Điền, Lưu Vĩnh Sơn, Thị trấn Thạch Hà, Thạch Hội, Việt Tiến, Thạch Trị, Thạch Lạc</t>
  </si>
  <si>
    <t>Các xã: Thạch Xuân, Việt Tiến, Thạch Trị, Lưu Vĩnh Sơn, Thạch Sơn, Đỉnh Bàn, Thạch Khê, Thạch Liên, Nam Điền, Thạch Ngọc, Tân Lâm Hương, Thạch Lạc, Thạch Hội,  và thị trấn Thạch Hà</t>
  </si>
  <si>
    <t>Các xã: Thạch Hội, Đỉnh Bàn, Thạch Trị, Thạch Hải, Thạch Ngọc, Tân Lâm Hương, Thạch Đài</t>
  </si>
  <si>
    <t>Cải tạo và nâng cấp hệ thống kênh tưới, tiêu phục vụ SXNN và thoát lũ vùng Bắc Thạch Hà nhằm ứng phó với biến đổi khí hậu (phần bổ sung tuyến nhánh số 01)</t>
  </si>
  <si>
    <t>Dự án Củng cố, nâng cấp tuyến đê Hữu Phủ đoạn từ cầu Cửa Sót đến núi Nam Giới, huyện Thạch Hà</t>
  </si>
  <si>
    <t>Xã Nam Điền</t>
  </si>
  <si>
    <t>Dự án thành phần 7: Kênh tiêu úng phục vụ sản xuất và dân sinh xã Thạch Hải</t>
  </si>
  <si>
    <t>Xử lý cấp bách tuyến đê Hữu Phủ huyện Thạch Hà, đoạn từ K10+00 đến K10+315</t>
  </si>
  <si>
    <t>Xã Thạch Khê, xã Đỉnh Bàn</t>
  </si>
  <si>
    <t>Đất thể dục - thể thao</t>
  </si>
  <si>
    <t>II.6</t>
  </si>
  <si>
    <t>Đất cơ sở y tế</t>
  </si>
  <si>
    <t>Thôn Hòa Bình, xã Việt Tiến</t>
  </si>
  <si>
    <t xml:space="preserve"> Thôn Hòa Lạc, xã Thạch Lạc</t>
  </si>
  <si>
    <t>Thôn Gia Ngãi 1, xã Thạch Long</t>
  </si>
  <si>
    <t>Đất ở nông thôn (xen dắm) xã Thạch Đỉnh cũ</t>
  </si>
  <si>
    <t>Toàn xã, xã Đỉnh Bàn</t>
  </si>
  <si>
    <t>Tổ 10, thôn Tây Sơn, xã Đỉnh Bàn</t>
  </si>
  <si>
    <t>Thôn Nam Lĩnh, thôn Tùng Sơn, xã Nam Điền</t>
  </si>
  <si>
    <t>Các thôn xã Lưu Vĩnh Sơn</t>
  </si>
  <si>
    <t>Thôn Yên Nghĩa, xã Lưu Vĩnh Sơn</t>
  </si>
  <si>
    <t>Vùng Mụ Gát, thôn Lộc Ân, xã Lưu Vĩnh Sơn</t>
  </si>
  <si>
    <t>Thôn Phú Sơn, xã Tượng Sơn</t>
  </si>
  <si>
    <t>Trường THPT, phía đông trường mầm non, thôn Thanh Lan, xã Thạch Khê</t>
  </si>
  <si>
    <t>Thôn Phú Quý (thôn mới) xã Thạch Liên</t>
  </si>
  <si>
    <t>Vùng Nhà Máy, thôn Hòa Hợp, xã Thạch Kênh</t>
  </si>
  <si>
    <t>Thôn Gia Ngải 1, Xã Thạch Long</t>
  </si>
  <si>
    <t>Đất ở tại định cư AFĐ</t>
  </si>
  <si>
    <t>Đồng Xối, TDP 9, thị trấn Thạch Hà</t>
  </si>
  <si>
    <t>Mở rộng cụm công nghiệp Bắc Cẩm Xuyên</t>
  </si>
  <si>
    <t>Hoàn thiện hạ tầng cụm công nghiệp Bắc Cẩm Xuyên</t>
  </si>
  <si>
    <t>Cụm công nghiệp Nam Cẩm Xuyên</t>
  </si>
  <si>
    <t>Đất văn hoá</t>
  </si>
  <si>
    <t>Đài tưởng niệm</t>
  </si>
  <si>
    <t>Thôn Hưng Dương, xã Cẩm Hưng</t>
  </si>
  <si>
    <t>Mở rộng trường THCS</t>
  </si>
  <si>
    <t>Thôn Thắng Thành, xã Cẩm Hưng</t>
  </si>
  <si>
    <t xml:space="preserve">Xây dựng trường Mầm non </t>
  </si>
  <si>
    <t>Thôn Thanh Mỹ, xã Cẩm Quan</t>
  </si>
  <si>
    <t>Mở rộng khuôn viên Trường THCS Minh Lạc</t>
  </si>
  <si>
    <t>Thôn Yên Lạc, xã Cẩm Lạc</t>
  </si>
  <si>
    <t>Xây dựng đường giao thông Cẩm Duệ - Cẩm Thạch</t>
  </si>
  <si>
    <t>Đường cao tốc Bắc Nam đoạn Bãi Vọt - Vũng Áng</t>
  </si>
  <si>
    <t>Làm mới đường và cầu thuộc đường liên xã Cẩm Minh - Cẩm Lạc</t>
  </si>
  <si>
    <t>Nâng cấp mở rộng tuyến đường ĐH 121 Cẩm Thạch - Thạch Hội</t>
  </si>
  <si>
    <t>Xây dựng đường cứu hộ, di dân vùng hạ hồ Thượng Tuy</t>
  </si>
  <si>
    <t>Nâng cấp đường huyện ĐH.131Thạch Bình - Cẩm Thăng</t>
  </si>
  <si>
    <t>Sữa chữa, nâng cấp đường Huyện ĐH.132  xã Cẩm Hưng - Cẩm Lộc</t>
  </si>
  <si>
    <t>Nâng cấp đường Quốc lộ 8C (Đoạn từ Quốc Lộ 1A đến đường ĐT554)</t>
  </si>
  <si>
    <t>Nâng cấp QL8C đoạn Thiên Cầm - QL1A</t>
  </si>
  <si>
    <t>TT Thiên Cầm, xã Nam Phúc Thăng</t>
  </si>
  <si>
    <t>Cầu qua kênh Xô Viết KN2 thôn Hưng Tiến</t>
  </si>
  <si>
    <t>Xã Cẩm Hưng</t>
  </si>
  <si>
    <t>Đường huyện ĐH.134 (Đoạn từ Cẩm Quan đi khu lưu niệm Hà Huy Tập)</t>
  </si>
  <si>
    <t>Mở rộng Đường giao thông Nam Phúc Thăng</t>
  </si>
  <si>
    <t>Xã Nam Phúc Thăng</t>
  </si>
  <si>
    <t>Hạ tầng khu du lịch Nam Thiên Cầm, huyện Cẩm Xuyên</t>
  </si>
  <si>
    <t>Đường giao thông Yên - Hòa</t>
  </si>
  <si>
    <t>Xã Yên Hòa</t>
  </si>
  <si>
    <t xml:space="preserve">Đường LX 02 từ thiên Cầm đi Cẩm Hòa </t>
  </si>
  <si>
    <t>Hoàn thiện hạ tầng kỹ thuật Cụm công nghiệp -TTCN Bắc Cẩm Xuyên</t>
  </si>
  <si>
    <t>Các tuyến đường gom và hệ thống tiêu thoát lũ khu vực đường tránh QL1A đoạn qua thành phố Hà Tĩnh</t>
  </si>
  <si>
    <t>Xây mới cầu hói Đại Tăng - Cẩm Thạch</t>
  </si>
  <si>
    <t>Xã Cẩm Thạch</t>
  </si>
  <si>
    <t>Đường từ Quốc lộ 8C đến đường Nguyễn Đình Liễn</t>
  </si>
  <si>
    <t>TDP 8; 14; 15 TT Cẩm Xuyên</t>
  </si>
  <si>
    <t>Kè Sông Hội đoạn qua thị trấn Cẩm Xuyên</t>
  </si>
  <si>
    <t>TT Cẩm Xuyên</t>
  </si>
  <si>
    <t>Nâng cấp đường trục thị trấn Cẩm Xuyên (Từ Quốc lộ 1A đến tổ dân phố 7)</t>
  </si>
  <si>
    <t>Nâng cấp đường từ Quốc lộ 1A đến  Quốc Lộ 8C -TDP 9.</t>
  </si>
  <si>
    <t>TDP 9, TT Cẩm Xuyên</t>
  </si>
  <si>
    <t>Đường Vành đai thị trấn Cẩm Xuyên</t>
  </si>
  <si>
    <t>Đường từ Quốc lộ 1A vào trung tâm thương mại huyện Cẩm Xuyên</t>
  </si>
  <si>
    <t xml:space="preserve">Cầu Ông Từ thôn Mỹ Trung </t>
  </si>
  <si>
    <t>Xã Cẩm Mỹ</t>
  </si>
  <si>
    <t>Xây dựng cầu Bến Đá - xã Cẩm Mỹ</t>
  </si>
  <si>
    <t>Làm mới cầu Bến Sặt - xã Cẩm Mỹ</t>
  </si>
  <si>
    <t>Dự án đường tỉnh ĐT.554 đoạn từ Km63+100-Km91+100 (Hồ Kẽ Gỗ - Kỳ Thượng), huyện Cẩm Xuyên, huyện Kỳ Anh</t>
  </si>
  <si>
    <t>Xây dựng cầu Trộc Nhăng - xã Cẩm Lạc</t>
  </si>
  <si>
    <t xml:space="preserve"> Xã Cẩm Lạc</t>
  </si>
  <si>
    <t>Xây dựng hệ thống cầu qua kênh N2 và đường hai đầu cầu xã Cẩm Duệ</t>
  </si>
  <si>
    <t>Xây mới cầu Đá Bạc xã Cẩm Thịnh</t>
  </si>
  <si>
    <t>Xã Cẩm Thịnh</t>
  </si>
  <si>
    <t>Nâng cấp đường từ ngã 4 Thiên Ý đến Kè biển Thiên Cầm (ven núi)</t>
  </si>
  <si>
    <t>Nâng cấp đường vào nghĩa trang liệt sỹ huyện (đoạn từ ĐH 124 đến nghĩa trang)</t>
  </si>
  <si>
    <t>Nâng cấp đường Hưng - Thịnh - Hà - Lộc, thị trấn Cẩm Xuyên</t>
  </si>
  <si>
    <t>Nâng cấp đường Bình - Quang - Thăng</t>
  </si>
  <si>
    <t>Xây dựng đường Quan - Hưng - Thịnh - Sơn</t>
  </si>
  <si>
    <t>Xây dựng đường 128 từ Cẩm Sơn, Cẩm Hà - thị trấn Thiên Cầm</t>
  </si>
  <si>
    <t>Đường ống dẫn nước sạch</t>
  </si>
  <si>
    <t>Cải tạo, nâng cấp hệ thống tiêu thoát lũ chống ngập úng vùng Nam Cẩm Xuyên</t>
  </si>
  <si>
    <t>Sửa chữa, nâng cấp đập Hóa Dục - xã Cẩm Lĩnh</t>
  </si>
  <si>
    <t>Xã Cẩm Lĩnh</t>
  </si>
  <si>
    <t>Cải tạo, nâng cấp hệ thống tiêu thoát lũ thị trấn Cẩm Xuyên - Nam Phúc Thăng</t>
  </si>
  <si>
    <t>Nâng cấp trục tiêu Cẩm Bình đi cầu Đò Hà</t>
  </si>
  <si>
    <t>Xã Cẩm Bình</t>
  </si>
  <si>
    <t>Đường ống dẫn nước thô cho NMN Cẩm Xuyên</t>
  </si>
  <si>
    <t>Cải tạo, nâng cấp hói Hữu Quyền - thị trấn Cẩm Xuyên</t>
  </si>
  <si>
    <t>Nâng cấp Kè biển xã Cẩm Nhượng</t>
  </si>
  <si>
    <t>Xã Cẩm Nhượng</t>
  </si>
  <si>
    <t>Kè Sông Rác xã Cẩm Lạc</t>
  </si>
  <si>
    <t>Xã Cẩm Lạc</t>
  </si>
  <si>
    <t>Kè sông Ngàn Mọ đoạn qua xã Cẩm Duệ</t>
  </si>
  <si>
    <t>Xây dựng DZ, TBA chống quá tải và giảm tổn thất điện năng lưới điện các xã thuộc huyện Cẩm Xuyên</t>
  </si>
  <si>
    <t>Văn bản số 2710/PCHT-QLĐT ngày 3/11/2020 của Công ty Điện lực Hà Tĩnh về việc đăng ký danh mục công trình dự án lập Kế hoạch sử dụng đất năm 2021</t>
  </si>
  <si>
    <t>Nâng cao độ tin cậy cung cấp điện cho ĐZ 373E18.1, ĐZ 374E18.1</t>
  </si>
  <si>
    <t>Cải tạo mạch vòng 35kV giữa TBA 110kV Kỳ Anh và TBA 110KV Cẩm Xuyên</t>
  </si>
  <si>
    <t>Cải tạo ĐZ 971 TGCX lên vận hành cấp điện áp 22KV, huyện Cẩm Xuyên</t>
  </si>
  <si>
    <t>Xây dựng ĐZ, TBA nâng cao chất lượng điện năng tại các xã thuộc huyện Cẩm Xuyên, tỉnh Hà Tĩnh năm 2021</t>
  </si>
  <si>
    <t>Xây dựng mới TBA 110KV- 2 máy biến áp T1, T2 (ĐMT Cẩm Hòa)</t>
  </si>
  <si>
    <t>Nâng cao độ tin cậy cung cấp điện của lưới trung áp 22Kv tỉnh Hà Tĩnh theo phương án đa chia - đa nối (MDMC)</t>
  </si>
  <si>
    <t>Xây dựng DZ, TBA năng cao chất lượng điện năm của các xã thuộc huyện Cẩm Xuyên, tỉnh Hà Tĩnh năm 2021</t>
  </si>
  <si>
    <t>Các xã, thị trấn</t>
  </si>
  <si>
    <t>Cải tạo mạch vòng ĐZ 373E18.3 trục chính đoạn từ cột 135đến giao liên lạc Kỳ Anh - Cẩm Xuyên</t>
  </si>
  <si>
    <t>Xã Cẩm Minh</t>
  </si>
  <si>
    <t>Dự án nhà máy điện gió Cẩm Xuyên</t>
  </si>
  <si>
    <t>2.6</t>
  </si>
  <si>
    <t>Đất công trình bưu chính viễn thông</t>
  </si>
  <si>
    <t xml:space="preserve">Bưu điện văn hóa xã </t>
  </si>
  <si>
    <t>Thôn Mỹ Sơn, xã Cẩm Mỹ</t>
  </si>
  <si>
    <t>Thôn Vinh Sơn, Minh Lộc, xã Cẩm Sơn</t>
  </si>
  <si>
    <t>Thôn Yên Khánh, xã Cẩm Vịnh</t>
  </si>
  <si>
    <t>Thôn 2, xã Cẩm Quang</t>
  </si>
  <si>
    <t>Các thôn: Yên Lạc, Phú Đoài, Quang Trung 2, Hà Văn, xã Cẩm Lạc</t>
  </si>
  <si>
    <t>Đất di tích lịch sử - văn hóa</t>
  </si>
  <si>
    <t>Mở rộng khuôn viên Khu di tích lịch sử văn hóa cấp Tỉnh Miệu Tam Tòa</t>
  </si>
  <si>
    <t>Thôn Lạc Thọ, xã Cẩm Lạc</t>
  </si>
  <si>
    <t xml:space="preserve">Vùng đệm nhà máy xử lý rác </t>
  </si>
  <si>
    <t>Thôn Vinh Thái, Đông Vịnh, Bình Quang, Yên Bình, Bình Luật, Tân An, Đông Trung, Bình Minh, Đông Nam Lý,  Bình Trung, xã Cẩm Bình</t>
  </si>
  <si>
    <t>Quyết định số: 533/QĐ-UBND ngày 31/01/2019; Quyết định số: 1562 ngày 11/04/2018; 3145 ngày 06/4/2014; Quyết định số 3907 ngày 07/10/2013; Quyết định số: 4510 ngày 13/8/2012; Quyết định số: 7918 ngày 01/10/2015; Quyết định số: 4850 ngày 31/7/201; 7918 ngày 01/10/2015; Quyết định số: 3907 ngày 7/10/2013; Quyết định số: 3470 ngày 12/9/2017 của huyện Cẩm Xuyên</t>
  </si>
  <si>
    <t>Thôn Trung Đông, Trung Dương, Trung Tiến, Hoàng Vân, Nam Thành, Liên Hương, xã Cẩm Dương</t>
  </si>
  <si>
    <t>Thôn Hưng Tiến, Hưng Thắng, Hưng Dương, Thắng Thành, Hưng Nam, xã Cẩm Hưng</t>
  </si>
  <si>
    <t>Thôn Ngụ Phúc, Ngụ Quế, Đông Hạ, Yên Khánh xã Cẩm Vịnh</t>
  </si>
  <si>
    <t>Đất ở tại nông thôn vùng gần nhà anh Hiếu thôn Đông Hạ</t>
  </si>
  <si>
    <t>Đất ở tại nông thôn vùng ổ Ga thôn Đông Hạ</t>
  </si>
  <si>
    <t>Đất ở tại nông thôn vùng Biền Nương thôn Ngụ Phúc</t>
  </si>
  <si>
    <t xml:space="preserve">Đất ở tại nông thôn phục vụ tái định cư dự án đường cao tốc </t>
  </si>
  <si>
    <t>Thôn Thượng Sơn, xã Cẩm Sơn</t>
  </si>
  <si>
    <t>Thôn Thọ Sơn, xã Cẩm Sơn</t>
  </si>
  <si>
    <t>Thôn Phúc Sơn, xã Cẩm Sơn</t>
  </si>
  <si>
    <t>Thôn Quỳnh Sơn, xã Cẩm Sơn</t>
  </si>
  <si>
    <t>Thôn Hương Sơn, xã Cẩm Sơn</t>
  </si>
  <si>
    <t>Thôn 3,5, xã Cẩm Quang</t>
  </si>
  <si>
    <t>Thôn Cẩm Đồng, xã Cẩm Thạch</t>
  </si>
  <si>
    <t>Thôn Đại Tăng, xã Cẩm Thạch</t>
  </si>
  <si>
    <t>Đất ở tại nông thôn phục vụ tái định cư</t>
  </si>
  <si>
    <t>Thôn Bộc Nguyên, xã Cẩm Thạch</t>
  </si>
  <si>
    <t>Thôn Đông Phong, Minh Lộc, xã Cẩm Lộc</t>
  </si>
  <si>
    <t>Thôn Vĩnh Lộc, xã Cẩm Lộc</t>
  </si>
  <si>
    <t>Thôn Trung Tiến, xã Cẩm Trung</t>
  </si>
  <si>
    <t>Thôn Trung Thành, xã Cẩm Trung</t>
  </si>
  <si>
    <t>Thôn Thiện Nộ, xã Cẩm Quan</t>
  </si>
  <si>
    <t>Thôn Thanh Sơn, xã Cẩm Quan</t>
  </si>
  <si>
    <t>Thôn Quốc Tuấn, xã Cẩm Mỹ</t>
  </si>
  <si>
    <t>Thôn Mỹ Lâm, xã Cẩm Mỹ</t>
  </si>
  <si>
    <t>Vùng QH dọc đường trục xã, thôn Yên Lạc, xã Cẩm Lạc</t>
  </si>
  <si>
    <t>Thôn Lạc Thọ, Nam Hà, xã Cẩm Lạc</t>
  </si>
  <si>
    <t xml:space="preserve">Đất ở tại nông thôn vùng đường Duệ Thạch - </t>
  </si>
  <si>
    <t>Thôn Chu Trinh, xã Cẩm Duệ</t>
  </si>
  <si>
    <t>Đất ở tại nông thôn vùng gần Cầu Bến Voi</t>
  </si>
  <si>
    <t>Thôn Quang Trung, xã Cẩm Duệ</t>
  </si>
  <si>
    <t>Đất ở nông thôn vùng gần anh Nguyên thôn Tân Duệ</t>
  </si>
  <si>
    <t>Thôn Tân Duệ, xã Cẩm Duệ</t>
  </si>
  <si>
    <t>Đất ở tại nông thôn phục vụ tái định cư dự án đường cao tốc</t>
  </si>
  <si>
    <t>Thôn Lai Trung, xã Cẩm Thịnh</t>
  </si>
  <si>
    <t>Thôn Sơn Nam, Tân Thuận, xã Cẩm Thịnh</t>
  </si>
  <si>
    <t>Đất ở tại nông thôn vùng Hồ Thượng Tuy</t>
  </si>
  <si>
    <t>Thôn Hòa Sơn, xã Cẩm Thịnh</t>
  </si>
  <si>
    <t>TDP Tân Phú, TT Thiên Cầm</t>
  </si>
  <si>
    <t>Quyết định số 4455/QĐ-UBND ngày 14/8/2020 của UBND huyện Cẩm Xuyên về việc phê duyệt quy hoạch phân lô đất ở dân cư tại vùng Đồng Muối, tổ dân phố Tân Phú, thị trấn Thiên Cầm, huyện Cẩm Xuyên</t>
  </si>
  <si>
    <t xml:space="preserve">Đất ở tại đô thị vùngTrọt Nước </t>
  </si>
  <si>
    <t>TDP Trần Phú, TT Thiên Cầm</t>
  </si>
  <si>
    <t>TDP 1; 3; 4, TT Cẩm Xuyên</t>
  </si>
  <si>
    <t>Đất ở tại đô thị và tái định cư thị trấn Thiên Cầm</t>
  </si>
  <si>
    <t>Xã Cẩm Dương, TT Thiên Cầm</t>
  </si>
  <si>
    <t xml:space="preserve">Nhà văn hóa </t>
  </si>
  <si>
    <t>Thôn 2, xã Nam Phúc Thăng</t>
  </si>
  <si>
    <t>Thôn 4, xã Nam Phúc Thăng</t>
  </si>
  <si>
    <t>Thôn 5, xã Nam Phúc Thăng</t>
  </si>
  <si>
    <t>Thôn Đại Hòa, xã Yên Hòa</t>
  </si>
  <si>
    <t>Thôn Yên Giang, xã Yên Hòa</t>
  </si>
  <si>
    <t>Thôn Yên Quý, xã Yên Hòa</t>
  </si>
  <si>
    <t>Thôn Minh Lạc, xã Yên Hòa</t>
  </si>
  <si>
    <t>Thôn 5, xã Cẩm Minh</t>
  </si>
  <si>
    <t>Thôn Đông Phong, xã Cẩm Lộc</t>
  </si>
  <si>
    <t>TDP 15, TT Cẩm Xuyên</t>
  </si>
  <si>
    <t>Tổng A: 128 danh mục</t>
  </si>
  <si>
    <t xml:space="preserve">Mở rộng trường Tiểu học </t>
  </si>
  <si>
    <t>Thôn Trần Phú, xã Cẩm Duệ</t>
  </si>
  <si>
    <t>Trường Tiểu học Cẩm Thịnh</t>
  </si>
  <si>
    <t xml:space="preserve">Đường huyện ĐH.128 huyện Cẩm Xuyên (Đường ĐH 128 từ đê Phúc Long Nhượng đi TDP Nhân Hòa) </t>
  </si>
  <si>
    <t>TDP Nhân Hòa, TT Thiên Cầm</t>
  </si>
  <si>
    <t>Xã Cẩm Dương, Yên Hòa, Nam Phúc Thăng, TT Thiên Cầm</t>
  </si>
  <si>
    <t>Thôn 1, 2, 3, 7, 9,10, xã Cẩm Lĩnh</t>
  </si>
  <si>
    <t>Thôn Tây Nguyên, Yên Thành, Nam Thành, Tiến Hưng, Tây Đồng, Trung Bá, Đông Khê, xã Nam Phúc Thăng</t>
  </si>
  <si>
    <t>Thôn 1,2,3,4,5,6,7 xã Nam Phúc Thăng</t>
  </si>
  <si>
    <t>Thôn Nhân Hòa, Phú Hòa, Mỹ Hòa, Bắc Hòa, Minh Lạc, Yên Mỹ, Yên Giang, Hồ Phượng, Bình Thọ, Yên Thành xã Yên Hòa</t>
  </si>
  <si>
    <t>Thôn Nhân Hòa, Phú Hòa, Mỹ Hòa, Bắc Hòa, Minh Lạc, xã Yên Hòa</t>
  </si>
  <si>
    <t>Thôn Yên Mỹ,Yên Giang, Hồ Phượng, Bình Thọ, Yên Thành, xã Yên Hòa</t>
  </si>
  <si>
    <t>Thôn Hưng Mỹ, Tân Vĩnh Cần, Đông Nam Lộ, Đông Mỹ, xã Cẩm Thành</t>
  </si>
  <si>
    <t>Thôn Nam Bắc Thành, Đồng Bàu, Trung Nam, Kênh, An Việt, xã Cẩm Thành</t>
  </si>
  <si>
    <t>Thôn Tân Trung Thủy, xã Cẩm Lộc</t>
  </si>
  <si>
    <t>Khu đô thị TMDV - Du lịch Thiên Cầm (QH hỗn hợp Đất ở tại đô thị và TMDV)</t>
  </si>
  <si>
    <t>Nghị quyết số 171/NQ-HĐND ngày 15/12/2018</t>
  </si>
  <si>
    <t>Dự án đầu tư xây dựng khu dân cư TDP Trần Phú</t>
  </si>
  <si>
    <t>TDP Trần Phú, Yên Thọ, TT Thiên Cầm</t>
  </si>
  <si>
    <t>TDP 8, TT Cẩm Xuyên</t>
  </si>
  <si>
    <t>TDP 10 (11 cũ), TT Cẩm Xuyên</t>
  </si>
  <si>
    <t>Đất ở tại đô thị TDP 9 (ven sông Hội)</t>
  </si>
  <si>
    <t>Mở rộng khuôn viên Giáo xứ Ngô Xá</t>
  </si>
  <si>
    <t>Thôn 6, xã Cẩm Quang</t>
  </si>
  <si>
    <t>Thôn Thống Nhất, xã Cẩm Duệ</t>
  </si>
  <si>
    <t>CỦA HƯƠNG SƠN</t>
  </si>
  <si>
    <t>Cụm tiểu thủ công nghiệp Lạc Thiện</t>
  </si>
  <si>
    <t>Thôn Trung Tiến, xã Lâm Trung Thủy</t>
  </si>
  <si>
    <t>Cụm công nghiệp huyện Đức Thọ</t>
  </si>
  <si>
    <t xml:space="preserve"> Đất giao thông</t>
  </si>
  <si>
    <t>Đường trục xã 04 (TX04) đoạn qua xã An Dũng</t>
  </si>
  <si>
    <t>Xã An Dũng</t>
  </si>
  <si>
    <t>Quyết định số: 5367/QĐ-UBND, ngày 30/10/2018 của UBND huyện Đức Thọ về việc phê duyệt Báo cáo kinh tế - kỹ thuật xây dựng công trình: Đường Trục xã 04 (TX04) đoạn qua xã Đức An, huyện Đức Thọ</t>
  </si>
  <si>
    <t>Đường trục xã 03 (TX03) đoạn qua xã Tân Dân</t>
  </si>
  <si>
    <t>Xã Tân Dân</t>
  </si>
  <si>
    <t>Quyết định số: 5576/QĐ-UBND, ngày 14/11/2018 của UBND huyện Đức Thọ về việc phê duyệt Báo cáo kinh tế - kỹ thuật xây dựng công trình: Đường Trục xã 03 (TX03) đoạn qua xã Đức Long, huyện Đức Thọ</t>
  </si>
  <si>
    <t>Dự án Ngàn Trươi - Cẩm Trang Gd 2 (Đợt 5)</t>
  </si>
  <si>
    <t>Toàn xã</t>
  </si>
  <si>
    <t>Kè chống sạt lở bờ hữu sông 
Ngàn Sâu Đồng - Lạc ( giai đoạn 2)</t>
  </si>
  <si>
    <t>Các xã: Xã Đức Đồng, Hòa Lạc</t>
  </si>
  <si>
    <t>QĐ số 1936/QĐ-UBND, ngày 24/6/2019 của UBND tỉnh Hà Tĩnh</t>
  </si>
  <si>
    <t>Đất ở Quán Tre tuyến 2</t>
  </si>
  <si>
    <t>Thôn Phú Quý, xã Bùi La Nhân</t>
  </si>
  <si>
    <t>Đất ở Đồng Trạng</t>
  </si>
  <si>
    <t>Đất ở thôn Hoà Bình</t>
  </si>
  <si>
    <t>Thôn Hòa Bình, xã Lâm Trung Thủy</t>
  </si>
  <si>
    <t>Đất ở Dăm Lẽ</t>
  </si>
  <si>
    <t>Trôn Trung Đông, xã Lâm Trung Thủy</t>
  </si>
  <si>
    <t>Đất ở Vùng De, Vồng Trên</t>
  </si>
  <si>
    <t xml:space="preserve"> Thôn Thọ Tường, xã Liên Minh</t>
  </si>
  <si>
    <t>Đất ở khu dân cư Trang Gát</t>
  </si>
  <si>
    <t>Thôn Bến Hầu, xã Trường Sơn</t>
  </si>
  <si>
    <t>Quyết định số: 2519/QĐ-UBND, ngày 17/4/2020 của uỷ ban nhân dân huyện Đức Thọ về việc phê duyệt quy hoạch chi tiết xây dựng khu dân cư tỉ lệ 1/500 xã Trường Sơn</t>
  </si>
  <si>
    <t xml:space="preserve"> Đất ở khu dân cư Mụ Sại</t>
  </si>
  <si>
    <t>Thôn Vĩnh Khánh, xã Trường Sơm</t>
  </si>
  <si>
    <t>Quyết định số: 629/QĐ-UBND, ngày 23/3/2016 của uỷ ban nhân dân huyện Đức Thọ về việc phê duyệt quy hoạch chi tiết đất ở dân cư năm 2016 xã Trường Sơn</t>
  </si>
  <si>
    <t>Đất ở QL 8A</t>
  </si>
  <si>
    <t>Đồng Mương Thôn Tiến Hoà, xã Yên Hồ</t>
  </si>
  <si>
    <t>Đất làm nghĩa trang, nghĩa địa, nhà tang lễ, NHT</t>
  </si>
  <si>
    <t>Mở rộng nghĩa trang Cửa Trại</t>
  </si>
  <si>
    <t>B. Công trình, dự án cần thu hồi đất đã được HĐND tỉnh thông qua tại các Nghị quyết số 171/NQ-HĐND ngày 15/12/2019; Nghị quyết số 220/NQ-HĐND ngày 10/7/2020 nay chuyển sang thực hiện trong năn 2021</t>
  </si>
  <si>
    <t>Đất xây dựng  cơ sở dịch vụ xã hội</t>
  </si>
  <si>
    <t xml:space="preserve"> Quy hoạch Nhà tình thương</t>
  </si>
  <si>
    <t>Xã Liên Minh</t>
  </si>
  <si>
    <t>xã Đức Đồng, Tân Dân, Tân Hương</t>
  </si>
  <si>
    <t>Thôn Hữu Chế, xã An Dũng</t>
  </si>
  <si>
    <t>Thôn Long Mã, xã An Dũng</t>
  </si>
  <si>
    <t>Thôn Long Thuỷ, xã An Dũng</t>
  </si>
  <si>
    <t>Thôn Đông Dũng, xã An Dũng</t>
  </si>
  <si>
    <t>Thôn Ngoại Xuân, xã An Dũng</t>
  </si>
  <si>
    <t>Quy hoạch đất ở Cây Độ</t>
  </si>
  <si>
    <t>Thôn Quang Chiêm, xã Thanh Bình Thịnh</t>
  </si>
  <si>
    <t>Quy hoạch đất ở thôn Long Thành (Chợ chay Cũ)</t>
  </si>
  <si>
    <t>Thôn Long Thành, xã An Dũng</t>
  </si>
  <si>
    <t>Đất ở đồng Trưa, Sau Làng (Đồng Hòa, Tân Xuyên, Tân Mỹ)</t>
  </si>
  <si>
    <t>Thôn Đồng Hòa, Tân Xuyên xã Tân Dân</t>
  </si>
  <si>
    <t>Đất ở Quang Tiến</t>
  </si>
  <si>
    <t>Thôn Quang Tiến, xã Thanh Bình Thịnh</t>
  </si>
  <si>
    <t>Khu dân cư cổng xóm 6 thôn Cữu Yên</t>
  </si>
  <si>
    <t>Thôn Yên Cử, xã Trường Sơn</t>
  </si>
  <si>
    <t>Khu dân  cư thôn Ninh Thái</t>
  </si>
  <si>
    <t>Xây dựng khu dân cư OM-10, OM-11, OM-12</t>
  </si>
  <si>
    <t>Nhà lay trên, Thị trấn Đức Thọ</t>
  </si>
  <si>
    <t>Thi hành án (nhà lay)</t>
  </si>
  <si>
    <t>Quyết định số: 2166/QĐ-UBND, ngày 08/8/2017 của UBND tỉnh Hà Tĩnh về việc cho phép chi cục thi hành án dân sự huyện Đức Thọ khảo sát địa điểm, lập quy hoạch xây dựng trụ sở mới làm việc</t>
  </si>
  <si>
    <t>Thôn Đồng Cần, xã Thanh Bình Thịnh</t>
  </si>
  <si>
    <t>xã Thanh Bình Thịnh</t>
  </si>
  <si>
    <t>Thôn Đại Lợi, xã Thanh Bình Thịnh</t>
  </si>
  <si>
    <t>Quy hoạch mở rộng nghĩa trang Nhà Liêu</t>
  </si>
  <si>
    <t>TỔNG B :27</t>
  </si>
  <si>
    <t>Cải thiện cơ sở hạ tầng đô thị Hương Khê, huyện Hương Khê, tỉnh Hà Tĩnh, thuộc dự án: Cải thiện cơ sở hạ tầng đô thị nhằm giảm thiểu tác động của biến đổi khí hậu cho 4 tỉnh ven biển Bắc Trung Bộ</t>
  </si>
  <si>
    <t>Thị trấn Hương Khê</t>
  </si>
  <si>
    <t>Xã Gia Phố</t>
  </si>
  <si>
    <t>Cầu Lộc Yên, huyện Hương Khê</t>
  </si>
  <si>
    <t>Xã Lộc Yên</t>
  </si>
  <si>
    <t>Đường giao thông vào các xã Hà Linh, Hương Thuỷ, Hương Giang, Lộc Yên, Hương Đô, Phúc Trạch, huyện Hương Khê (đoạn từ Km15+642.72 đến Km25+252.86)</t>
  </si>
  <si>
    <t>Xã Hương Đô</t>
  </si>
  <si>
    <t>Dự án đường tỉnh ĐT.553 đoạn từ Ngã ba Thình Thình - Trại Nại (Km7+00 - Km28+300), huyện Thạch Hà, huyện Hương Khê</t>
  </si>
  <si>
    <t>Dự án đường tỉnh ĐT.553 đoạn từ Trại Nại - Đường Hồ Chí Minh (Km28+500 - Km37+300), huyện Hương Khê</t>
  </si>
  <si>
    <t>Đường huyện lộ 13 (Thôn Hương Đồng)</t>
  </si>
  <si>
    <t>Đường bảo tồn dự án bưởi Phúc Trạch (Các thôn: Tân Hương, Tân Phúc, Ngọc Bội, Tân Dừa, Tân Thành)</t>
  </si>
  <si>
    <t>Xã Hương Trạch</t>
  </si>
  <si>
    <t>Đất thuỷ lợi</t>
  </si>
  <si>
    <t>Mở rộng và chuyển tuyến kênh Đập Làng (Thôn 1)</t>
  </si>
  <si>
    <t>Xã Hương Thuỷ</t>
  </si>
  <si>
    <t>Xây dựng công trình cấp nước hồ Đá Hàn, huyện Hương Khê</t>
  </si>
  <si>
    <t>Xã Hoà Hải</t>
  </si>
  <si>
    <t>Xử lý sạt lở bờ sông Ngàn Sâu qua xã Lộc Yên</t>
  </si>
  <si>
    <t>Xử lý sạt lở bờ sông Ngàn Sâu đoạn qua xã Hương Trạch, Hương Đô, huyện Hương Khê</t>
  </si>
  <si>
    <t>Đất xen dắm dân cư (Thôn Thái Yên)</t>
  </si>
  <si>
    <t>Đất ở mới (Thôn Hưng Bình)</t>
  </si>
  <si>
    <t>Đất ở vùng đồng Bừng Thôn 4</t>
  </si>
  <si>
    <t>Đất ở thôn 6</t>
  </si>
  <si>
    <t>Xã Phúc Đồng</t>
  </si>
  <si>
    <t>Đất ở mới (Các thôn: 3, 6, 10,12, 13)</t>
  </si>
  <si>
    <t>Xã Hòa Hải</t>
  </si>
  <si>
    <t>Đất ở mới (Thôn Bình Thái)</t>
  </si>
  <si>
    <t>Xã Hương Bình</t>
  </si>
  <si>
    <t>Đất ở Thôn Phú Bình, Hoà Nhượng</t>
  </si>
  <si>
    <t>Xã Phú Gia</t>
  </si>
  <si>
    <t>Đất ở tại đô thị</t>
  </si>
  <si>
    <t>Đất ở mới (xen dắm) TDP 10</t>
  </si>
  <si>
    <t>Đất ở mới TDP 19</t>
  </si>
  <si>
    <t>Đất trụ sở cơ quan</t>
  </si>
  <si>
    <t>Trạm Kiểm lâm địa bàn Trúc</t>
  </si>
  <si>
    <t>Đất nghĩa trang, nghĩa địa</t>
  </si>
  <si>
    <t>Xã Hương Thủy</t>
  </si>
  <si>
    <t>Đất cơ sở sản xuất phi nông nghiệp</t>
  </si>
  <si>
    <t>Thị trấn Hương Khê</t>
  </si>
  <si>
    <t>Đất cơ sở thể dục - thể thao</t>
  </si>
  <si>
    <t>Đất ở mới vùng Đập Làng</t>
  </si>
  <si>
    <t>Thôn 9, xã Hương Thủy</t>
  </si>
  <si>
    <t>Xây dựng mới Nhà văn hoá thôn 12, xã Hà Linh</t>
  </si>
  <si>
    <t>Xã Hà Linh</t>
  </si>
  <si>
    <t>Nghị quyết số 232/NQ-HĐND ngày 14/9/2020</t>
  </si>
  <si>
    <t>Khu thể thao thôn 1 Bồng Giang</t>
  </si>
  <si>
    <t>Xã Đức Giang</t>
  </si>
  <si>
    <t>Khu thể thao thôn 3 Bồng Giang</t>
  </si>
  <si>
    <t>Đất khu thể thao thôn 2 Văn Giang</t>
  </si>
  <si>
    <t>Đất khu thể thao thôn 1 Văn Giang</t>
  </si>
  <si>
    <t>Đất mở rộng khu thể thao thôn Cẩm Trang</t>
  </si>
  <si>
    <t>Quy hoạch đường giao thông tuyến vành đai đường Lộc Hầu TDP 4</t>
  </si>
  <si>
    <t>Quyết định số 1436/QĐ-UBND ngày 7/6/2016 của UBND huyện về việc phê duyệt chủ trương đầu tư xây dựng công trình Đường vành đai sông Ngàn Trươi đoạn qua TDP 4, thị trấn Vũ Quang, huyện Vũ Quang</t>
  </si>
  <si>
    <t>Xây dựng cầu TDP 4 - TDP 2</t>
  </si>
  <si>
    <t>Mở rộng đường giao thông TDP 1</t>
  </si>
  <si>
    <t>Đường giao thông thôn 4 đi Đức Lĩnh</t>
  </si>
  <si>
    <t>Đường giao thông thôn 6 đi thôn 8</t>
  </si>
  <si>
    <t>Đường vào khu xử lý rác, khu sản xuất</t>
  </si>
  <si>
    <t>Đường giao thông Động Lay thôn 1 Văn Giang</t>
  </si>
  <si>
    <t>Đường Mùi Thui</t>
  </si>
  <si>
    <t>Mở rộng đường giao thông thôn Bình Phong - Cao Phong</t>
  </si>
  <si>
    <t>Mở rộng đường giao thông thôn Thanh Bình  - Thanh Sơn</t>
  </si>
  <si>
    <t>Đường giao thông xã Đức Lĩnh</t>
  </si>
  <si>
    <t>Đường Cây Tắt thôn Hợp Lý</t>
  </si>
  <si>
    <t>Xã Hương Minh</t>
  </si>
  <si>
    <t>Đường Bờ Bàu thôn Hợp Lý</t>
  </si>
  <si>
    <t>Cầu Cửa Rào qua xã Quang Thọ - Đức Liên</t>
  </si>
  <si>
    <t xml:space="preserve">Xã Quang Thọ, Đức Liên, </t>
  </si>
  <si>
    <t>Mở rộng đường GTNT tuyến đường Ô Dần thôn 2</t>
  </si>
  <si>
    <t>Xã Quang Thọ</t>
  </si>
  <si>
    <t>Nâng cấp mở rộng dốc bà Toàn - xã Quang Thọ</t>
  </si>
  <si>
    <t>Quyết định số 1708/QĐ-UBND ngày 7/6/2019 của UBND tỉnh Hà Tĩnh về việc phê duyệt chủ trương đầu tư dự án đường dốc bà Toàn</t>
  </si>
  <si>
    <t>Đường Hương Thọ - Cửa Rào</t>
  </si>
  <si>
    <t>Quy hoạch mở rộng tuyến đường giao thông Mù Út - Phong Phường</t>
  </si>
  <si>
    <t>Xã Ân Phú</t>
  </si>
  <si>
    <t>Đường từ đất bà An - Bãi Rác dài 1200m</t>
  </si>
  <si>
    <t>Quy hoạch hồ điều hòa TDP 4</t>
  </si>
  <si>
    <t>Mở rộng Đập Khe Nải thôn Liên Châu</t>
  </si>
  <si>
    <t>Công trình Đập cây Trâm</t>
  </si>
  <si>
    <t>Hồ Đập Bượm</t>
  </si>
  <si>
    <t>Trạm biến áp, đường dây hạ thế thôn Thanh Bình</t>
  </si>
  <si>
    <t>Đường điện của thủy điện Ngàn Trươi</t>
  </si>
  <si>
    <t>TT Vũ Quang, xã Thọ Điền</t>
  </si>
  <si>
    <t>Trạm điện thôn 2</t>
  </si>
  <si>
    <t>Đất ở Đồng Bãi thôn 4</t>
  </si>
  <si>
    <t>Đất ở thôn Hương Đại</t>
  </si>
  <si>
    <t>Đất ở thôn Vĩnh Hội</t>
  </si>
  <si>
    <t>Quyết định số 568/QĐ-UBND ngày 16/4/2019 của UBND huyện về việc phê duyệt Quy hoạch chi tiết xen dắm đất ở thôn Vĩnh Hội, xã Đức Lĩnh</t>
  </si>
  <si>
    <t>Đất ở thôn Đăng</t>
  </si>
  <si>
    <t>Xã Thọ Điền</t>
  </si>
  <si>
    <t>Đất ở xen dắm thôn Hội Trung</t>
  </si>
  <si>
    <t>Đất ở xen dắm thôn Bình Quang</t>
  </si>
  <si>
    <t>Đất ở xen dắm TDP 5</t>
  </si>
  <si>
    <t xml:space="preserve">Đất ở xen dắm TDP 3, TDP 4 </t>
  </si>
  <si>
    <t>Nhà văn hóa thôn 1</t>
  </si>
  <si>
    <t>Nhà văn hóa thôn 3</t>
  </si>
  <si>
    <t>Nhà văn hóa thôn 5</t>
  </si>
  <si>
    <t>Nhà văn hóa thôn Thanh Bình</t>
  </si>
  <si>
    <t>Nhà văn hóa thôn Vĩnh Hội</t>
  </si>
  <si>
    <t>Nhà văn hóa thôn Hợp Lý</t>
  </si>
  <si>
    <t>B. Công trình, dự án cần thu hồi đất đã được HĐND tỉnh chấp thuận tại Nghị quyết số: 171/NQ-HĐND và Nghị quyết số: 220/NQ-HĐND của Hội đồng nhân dân tỉnh nay chuyển sang thực hiện trong năm 2021</t>
  </si>
  <si>
    <t>Mở rộng đường giao thông thôn Hương Phố, Hương Tân, Hương Đồng, Hương Phùng xã Đức Hương</t>
  </si>
  <si>
    <t>Quy hoạch đường ga Yên Duệ đi ga Hòa Duyệt</t>
  </si>
  <si>
    <t>Đường giao thông nông thôn xã Đức Lĩnh (thôn Tân Hương)</t>
  </si>
  <si>
    <t>Xã Quang Thọ,
 Đức Hương</t>
  </si>
  <si>
    <t>Đất bãi thải, xử lý rác</t>
  </si>
  <si>
    <t>Khu xử lý rác thải huyện</t>
  </si>
  <si>
    <t>Đất ở tuyến Khe Ná - Chi Lời (thôn 4, thôn 5)</t>
  </si>
  <si>
    <t>Mở rộng giáo xứ Vĩnh Hội</t>
  </si>
  <si>
    <t>XD hạ tầng giao thông các khu dân cư quy hoạch mới tại 12 xã, thị trấn</t>
  </si>
  <si>
    <t>Toàn huyện</t>
  </si>
  <si>
    <t>XD hệ thống kênh mương trong QH khu dân cư cấp mới tại 12 xã, thị trấn</t>
  </si>
  <si>
    <t>XD hệ thống kênh mương tưới, tiêu thị trấn Lộc Hà</t>
  </si>
  <si>
    <t>Toàn thị trấn</t>
  </si>
  <si>
    <t>Đất thể dục, thể thao</t>
  </si>
  <si>
    <t>XD sân thể thao cho 3 thôn: Thôn Vĩnh Phú 0,36 ha; thôn Vĩnh Phong: 0,22 ha; thôn Xuân Tây 0,12 ha, đã có trong  QH)</t>
  </si>
  <si>
    <t>Đất ở vùng nhà văn hóa TDP Tân Xuân cũ</t>
  </si>
  <si>
    <t>TDP Xuân Khánh, thị trấn</t>
  </si>
  <si>
    <t>Đất ở đấu giá tại TDP Yên Bình</t>
  </si>
  <si>
    <t>Thị trấn Lộc Hà</t>
  </si>
  <si>
    <t>Đất ở khu vực cán bộ bệnh viện đa khoa huyện Lộc Hà; vùng trường mầm non Khánh Yên; Phía Tây vườn anh Tình</t>
  </si>
  <si>
    <t>TDP Khánh Yên, thị trấn</t>
  </si>
  <si>
    <t>Đất ở trước nhà thờ họ Nguyễn, thôn Vĩnh Phong</t>
  </si>
  <si>
    <t>Đất ở vùng Bình Hà</t>
  </si>
  <si>
    <t>Đất ở thôn Sơn Phú</t>
  </si>
  <si>
    <t>Vùng đất ở đấu giá Đồng Cạn, thôn Tân Thượng</t>
  </si>
  <si>
    <t>Vùng đất ở đấu giá vùng Đồng Lọng Mốt, thôn Tân Thượng</t>
  </si>
  <si>
    <t>Xã Bình An</t>
  </si>
  <si>
    <t>Đất ở vùng Phát Lát</t>
  </si>
  <si>
    <t>Đất ở vùng Trọt Giếng Bàu Trụ, thôn Trung Sơn</t>
  </si>
  <si>
    <t>Đất ở vùng Nam Cựa Bin, thôn Trung Sơn, Đại Lự</t>
  </si>
  <si>
    <t>Đất ở đồng Lối thôn Yên Giang, đồng Lườn Trên, thôn Đại Lự</t>
  </si>
  <si>
    <t>Đất ở vùng trước trường THPT Nguyễn Đổng Chi, thôn Lương Trung</t>
  </si>
  <si>
    <t xml:space="preserve"> Xã Ích Hậu</t>
  </si>
  <si>
    <t>Đất ở vùng Cựa Anh Phúc, thôn Báo Ân</t>
  </si>
  <si>
    <t>Đất ở vùng Chánh Giáo, vùng Cửa ông Kỳ, cửa Hồng Thanh, cửa anh Châu, đường Sông Nghèn</t>
  </si>
  <si>
    <t>Đất ở thôn Đại Yên</t>
  </si>
  <si>
    <t>Đất ở xứ Bề Lời, thôn Yên Định</t>
  </si>
  <si>
    <t>Đất ở Sâm Eo, Thôn Nam Sơn</t>
  </si>
  <si>
    <t>Đất ở xen dắm đất ở 6 thôn: Yên Điền, Quang Trung, Hồng Thịnh, Yên Định, Hoà Bình, Nam Sơn</t>
  </si>
  <si>
    <t>Đất ở vùng Đồng Đình thôn Quang Phú,  vùng cựa huyền thôn Thanh Tân, vùng Nương Nhãn thôn Quang Phú</t>
  </si>
  <si>
    <t>Xã Thạch Châu</t>
  </si>
  <si>
    <t>Xen dắm đất ở các thôn ( Lâm Châu: 0,20 ha; Đồng Mí thôn Thanh Tân: 0.03 ha; vùng Cồn Chùa thôn Hồng Lạc: 0.05 ha)</t>
  </si>
  <si>
    <t>Đất ở vùng Đồng Bông thôn Thanh Tân, vùng Đồng Cộ thôn thôn Hồng Lạc, vùng Đồng Om thôn thôn Minh Quý</t>
  </si>
  <si>
    <t>Đất ở lối 2 phía Tây đường lên xã Thạch Châu</t>
  </si>
  <si>
    <t>Đất ở vùng Xa Bù</t>
  </si>
  <si>
    <t>B. Công trình, dự án cần thu hồi đất đã được HĐND tỉnh thông qua tại các Nghị quyết số  171/NQ-HĐND ngày 15/12/2019; Nghị quyết số 220/NQ-HĐND ngày 10/7/2020 nay chuyển sang thực hiện trong năm 2021</t>
  </si>
  <si>
    <t>XD đài tưởng niệm thôn Phù Ích</t>
  </si>
  <si>
    <t>XD Trung tâm Văn hóa - Truyền thông huyện Lộc Hà</t>
  </si>
  <si>
    <t>Mở rộng sân thể thao thôn Đồng Sơn (Vùng Đồng Xuân)</t>
  </si>
  <si>
    <t>Mở rộng sân thể thao thôn Xuân Tây (vị trí trước nhà văn hóa thôn)</t>
  </si>
  <si>
    <t>XD trường mầm non vùng cồn Mụ Lụy</t>
  </si>
  <si>
    <t>Xã Tân Lộc, Xã Bình Anh, xã  Thịnh Lộc</t>
  </si>
  <si>
    <t>XD đường GTNT, NĐ xã Hồng Lộc</t>
  </si>
  <si>
    <t>XD kênh tiêu úng phía tây xã Hồng Lộc</t>
  </si>
  <si>
    <t>XD Đê tả Nghèn đoạn từ Tỉnh lộ 9 đi qua chùa Hộ Độ huyện Lộc Hà</t>
  </si>
  <si>
    <t>Xây dựng mạch vòng 22KV giữa TBA 110KV Can Lộc và TBA 110 KV Thạch Linh, đoạn qua huyện Lộc Hà</t>
  </si>
  <si>
    <t>10 xã, thị trấn huyện Lộc Hà trừ Hộ Độ, Thạch Kim</t>
  </si>
  <si>
    <t>Đất ở xen dắm Đồng Cùng Thôn Hồng Thịnh</t>
  </si>
  <si>
    <t>Đất ở vùng nhà văn hóa xóm 13 (Đồng Cựa) và cựa Anh Thượng, thôn Tân Phú</t>
  </si>
  <si>
    <t>XD hạ tầng và đất ở khu tái định cư thị trấn Lộc Hà, thôn Xuân Hoà</t>
  </si>
  <si>
    <t>Đất ở vùng Sâm tại thôn Hoà Bình, Yên Định</t>
  </si>
  <si>
    <t>XD hạ tầng tái định cư và đấu giá đất tại thôn Nam Sơn</t>
  </si>
  <si>
    <t>Đất ở vùng Đồng Nêu tại thôn Tân Trung</t>
  </si>
  <si>
    <t>Xen dắm dân cư vùng Rộc Cổng, Cửa Đình, thôn Quyết Thắng, thôn Thống Nhất</t>
  </si>
  <si>
    <t>Đất ở vùng Sau Làng, vùng Cồn Mốc tại thôn 1</t>
  </si>
  <si>
    <t>Đất ở vùng phía Nam chợ Huyện, Ruộng Môn, Đồng Trạ tại thôn 4</t>
  </si>
  <si>
    <t>Đất ở vùng Cồn Dăm Đưng tại thôn 5</t>
  </si>
  <si>
    <t>Đất ở vùng Bãi Vàng tại thôn Quan Nam</t>
  </si>
  <si>
    <t>Đất ở vùng Cầu Ao tại thôn Đại Lự</t>
  </si>
  <si>
    <t>Đất ở Đồng Xiếc; cửa anh Lệ; Hồi chị Thủy tại thôn Phú Mỹ</t>
  </si>
  <si>
    <t>Đất ở, dắm dân thôn Nam Hà</t>
  </si>
  <si>
    <t>Đất ở, dắm dân thôn Xuân Tây (vùng nhà thờ Xuân Tình)</t>
  </si>
  <si>
    <t>Đất ở nông thôn vùng Hạ Đường</t>
  </si>
  <si>
    <t>Đất ở nông thôn vùng đồng Cửa Tây</t>
  </si>
  <si>
    <t xml:space="preserve">Đất ở nông thôn vùng Sâm, Mãi Tượng </t>
  </si>
  <si>
    <t>Mở rộng nhà văn hóa Thôn Hà Ân</t>
  </si>
  <si>
    <t>XD nhà văn hoá thôn Tân Phú</t>
  </si>
  <si>
    <t>XD nhà văn hóa TDP Trung Nghĩa</t>
  </si>
  <si>
    <t>Đất Chợ</t>
  </si>
  <si>
    <t>Chợ trung tâm huyện Lộc Hà</t>
  </si>
  <si>
    <t>1</t>
  </si>
  <si>
    <t>Mở rộng đường giao thông nông thôn Trường Xuân đi tỉnh lộ 551</t>
  </si>
  <si>
    <t>Xã Kỳ Tây</t>
  </si>
  <si>
    <t>Quyết định số 2057/QĐ-UBND ngày 20/10/2020 của UBND huyện.</t>
  </si>
  <si>
    <t>2</t>
  </si>
  <si>
    <t>Đường Trục chính vào trung tâm đô thị Kỳ Đồng (đoạn Kỳ Phú - ra biển)</t>
  </si>
  <si>
    <t>thôn Phú Thượng, xã Kỳ Phú</t>
  </si>
  <si>
    <t>Quyết định số 676/QĐ-UBND ngày 18/3/2016 của UBND tỉnh về việc phê duyệt dự án đầu tư xây dựng công trình đường trục chính vào trung tâm đô thị mới Kỳ Đồng, huyện Kỳ Anh</t>
  </si>
  <si>
    <t>Hệ thống tiêu thoát lũ, chống ngập úng Trung tâm hành chính huyện Kỳ Anh và vùng phụ cận</t>
  </si>
  <si>
    <t>Xã Kỳ Tiến, Giang, 
Đồng, Phú, Thọ.</t>
  </si>
  <si>
    <t>Công văn số: 6909/UBND -TH2 ngày 14/10/2020 của UBND tỉnh về việc lập báo cáo đề xuất chủ trương đầu tư các dự án khởi công mới năm 2021 và giai đoạn 2021 - 2025</t>
  </si>
  <si>
    <t>Dự án xử lý nước thải sinh hoạt khu dân cư</t>
  </si>
  <si>
    <t>Thôn Xuân Thắng, xã Kỳ Xuân</t>
  </si>
  <si>
    <t>QĐ số:1385/QĐ-UBND tỉnh ngày 05/5/2020 phân bổ kế hoạch vốn ngân sách trung ương thực hiện chương trình  mục tiêu quốc gia XDNTM năm 2020.</t>
  </si>
  <si>
    <t>3</t>
  </si>
  <si>
    <t>Dự án cấp nước cho Khu Kinh tế Vũng Áng</t>
  </si>
  <si>
    <t>xã Kỳ Tây, Kỳ Thượng, Lâm Hợp, Kỳ Sơn, Kỳ Lạc, Kỳ Tân</t>
  </si>
  <si>
    <t>Đất giáo dục</t>
  </si>
  <si>
    <t>Trường Mần Non Kỳ Sơn</t>
  </si>
  <si>
    <t>Thôn Sơn Trung 2, xã Kỳ Sơn</t>
  </si>
  <si>
    <t>Số 1022/QĐ-UBND, ngày 29/5/2013 của UBND huyện Kỳ Anh về việc phê duyệt điều chính đồ án QH xây dựng nông thôn mới xã Kỳ Sơn</t>
  </si>
  <si>
    <t>Đất bưu chính</t>
  </si>
  <si>
    <t>Xây dựng trạm BTS</t>
  </si>
  <si>
    <t>Kỳ Bắc, xã Kỳ Đồng, Xã Kỳ Hải, Xã Kỳ Khang (2 điểm), Xã Kỳ Phong, Xã Kỳ Phú, Xã Kỳ Tây, Xã Kỳ Tân, Xã Kỳ Thọ (02 điểm), Kỳ Tiến, Kỳ Văn, Xã Lâm Hợp, Kỳ Thư, Kỳ Sơn</t>
  </si>
  <si>
    <t>Văn bản 1671/ CV/-VTHT- KTĐT ngày 6/10/2020 của Viễn thông Hà Tĩnh Về việc xin quy hoạch đất làm trạm BTS mạng di động Vinaphone</t>
  </si>
  <si>
    <t>Đất thể thao</t>
  </si>
  <si>
    <t>XD Sân thể thao thôn Tân Tiến</t>
  </si>
  <si>
    <t>Thôn Tân Tiến xã Kỳ Thượng</t>
  </si>
  <si>
    <t>Đất ở vùng cửa Trường</t>
  </si>
  <si>
    <t>Thôn Mỹ Liên, xã Kỳ Văn</t>
  </si>
  <si>
    <t xml:space="preserve">Đất ở xen dắm </t>
  </si>
  <si>
    <t>Xã Kỳ Đồng</t>
  </si>
  <si>
    <t>Quy hoạch đất ở tái định cư dự án: Phát triển tổng hợp các đô thị động lực - Tiểu dự án đô thị Kỳ Anh</t>
  </si>
  <si>
    <t>Thôn Hiệu Châu, xã Kỳ Châu</t>
  </si>
  <si>
    <t>QĐ số 2790/QĐ UBND ngày 26 tháng 8 năm 2020 của UBND tỉnh Hà Tĩnh</t>
  </si>
  <si>
    <t>Đất ở khu vực Đập Cương</t>
  </si>
  <si>
    <t>Thôn Thượng Hải, xã Kỳ Hải</t>
  </si>
  <si>
    <t>Quyết định số: 6658/QĐ-UBND ngày 22/9/2016 của UBND huyện Kỳ Anh</t>
  </si>
  <si>
    <t>Đất ở tại nhà văn hoá thôn Bắc Châu cũ</t>
  </si>
  <si>
    <t>Thôn Bắc Châu, xã Kỳ Châu</t>
  </si>
  <si>
    <t>Kỳ Phong</t>
  </si>
  <si>
    <t>Đất ở vùng Cửa Tuyền</t>
  </si>
  <si>
    <t>xã Kỳ Tiến</t>
  </si>
  <si>
    <t>Quy hoạch phân lô được phê duyệt tại Quyết định số 199/QĐ-UBND ngày 15/10/2015 của UBND huyện Kỳ Anh</t>
  </si>
  <si>
    <t>XD Nhà văn hoá thôn Sơn Bình 2</t>
  </si>
  <si>
    <t>Thôn Sơn Bình 2</t>
  </si>
  <si>
    <t>Số 1923/QĐ-UBND, ngày 22/6/2020 của UBND tỉnh Hà Tĩnh về việc chuyển giao cơ sở nhà, đất của các cơ quan, đơn vị thuộc huyện Kỳ Anh</t>
  </si>
  <si>
    <t>Xd Nhà văn hoá thôn Phúc Sơn</t>
  </si>
  <si>
    <t>Thôn Phúc Sơn</t>
  </si>
  <si>
    <t>XD Nhà văn hoá thôn Đại Đồng</t>
  </si>
  <si>
    <t>Thôn Đại Đồng, xã Kỳ Văn</t>
  </si>
  <si>
    <t>Quy hoạch Nông thôn mới xã điều chỉnh tại Tờ trình 53/TTr-UBND ngày 31/8/2020 của UBND xã Kỳ Văn</t>
  </si>
  <si>
    <t>XD Nhà văn hoá thôn Hòa Hợp</t>
  </si>
  <si>
    <t>Thôn Hoà Hợp, xã Kỳ Văn</t>
  </si>
  <si>
    <t>Xây dựng Nhà Văn hóa thôn Đồng Trụ Tây</t>
  </si>
  <si>
    <t>thôn Đồng Trụ Tây, xã Kỳ Đồng</t>
  </si>
  <si>
    <t xml:space="preserve"> Quy hoạch phân khu đô thị Kỳ Đồng phê duyệt tại Quyết định 4256/QĐ-UBND  ngày 05/11/2015 của UBND tỉnh</t>
  </si>
  <si>
    <t>Mở rộng Nhà Văn hóa thôn Đồng Trụ Đông</t>
  </si>
  <si>
    <t>thôn Đồng Trụ Đông, xã Kỳ Đồng</t>
  </si>
  <si>
    <t>Tổng A</t>
  </si>
  <si>
    <t>B. Công trình, dự án cần thu hồi đất đã được HĐND tỉnh thông qua tại các Nghị quyết số 171/NQ-HĐND ngày 15/12/2019 và Nghị quyết 220/NQ-HĐND ngày 10/7/2020 nay chuyển sang thực hiện trong năm 2021</t>
  </si>
  <si>
    <t>Đất rừng sản xuất</t>
  </si>
  <si>
    <t>Đất rừng sản xuất thôn Nam Sơn Xuân (Dời các hộ TĐC các hộ dân xung quang nhà máy rác thải)</t>
  </si>
  <si>
    <t>Xã Kỳ Tân</t>
  </si>
  <si>
    <t>Xã Kỳ Tiến</t>
  </si>
  <si>
    <t>Mở rộng trường mầm non thôn Lạc Xuân</t>
  </si>
  <si>
    <t>Xã Kỳ Lạc</t>
  </si>
  <si>
    <t>Mở rộng Trường THCS Kỳ Tây</t>
  </si>
  <si>
    <t>QH Trường mầm non Kỳ Khang thôn Hoàng Dụ</t>
  </si>
  <si>
    <t>Xã Kỳ Khang</t>
  </si>
  <si>
    <t>QH Mở rộng khuôn viên trường mầm non thôn Mỹ Liên</t>
  </si>
  <si>
    <t>Xã Kỳ Văn</t>
  </si>
  <si>
    <t>Quy hoạch Trường Mầm non Phúc Môn Kỳ Thượng</t>
  </si>
  <si>
    <t>Xã Kỳ Thượng</t>
  </si>
  <si>
    <t>QH Sân vận động trung tâm tại vùng Giếng Chợ thôn Hợp Tiến</t>
  </si>
  <si>
    <t>Xã Kỳ Bắc</t>
  </si>
  <si>
    <t>QH trung tâm thể dục thể thao huyện</t>
  </si>
  <si>
    <t>Quy hoạch sân vận động trung tâm xã Kỳ Khang</t>
  </si>
  <si>
    <t>Thôn Đồng Tiến, xã Kỳ Khang</t>
  </si>
  <si>
    <t>Đường liên xã LX.02 từ QL1A đi Sông Rác huyện Kỳ Anh (thực hiện phần còn lại)</t>
  </si>
  <si>
    <t>Xã Kỳ Phong</t>
  </si>
  <si>
    <t>Nâng cấp đường Đ.H 136 (đoạn từ Đ.T 551 đến Kênh N1 Sông Rác)</t>
  </si>
  <si>
    <t>Đường huyện ĐH.137 (Đường Tiến - Xuân), huyện Kỳ Anh</t>
  </si>
  <si>
    <t>Xã Kỳ Xuân, Kỳ Tiến</t>
  </si>
  <si>
    <t>Đường cứu hộ Nước Xanh</t>
  </si>
  <si>
    <t>Quy hoạch Dự án Nâng cấp tuyến ven biển Xuân Hội - Thạch Khê - Vũng áng, tỉnh Hà Tĩnh</t>
  </si>
  <si>
    <t>Các xã Kỳ Phú, Kỳ Khang, Kỳ Xuân</t>
  </si>
  <si>
    <t>QH Dự án “Phát triển tổng hợp các đô thị động lực”</t>
  </si>
  <si>
    <t>Xã Kỳ Châu</t>
  </si>
  <si>
    <t xml:space="preserve">Nâng cấp, mở rộng đường ĐH 136 đoạn Km3+00-Km5+600 (từ đường bộ ven biển đến đường tuần tra ven biển) </t>
  </si>
  <si>
    <t>Xã Kỳ Xuân</t>
  </si>
  <si>
    <t>Hồ Rào Trổ (Cấp nước Khu kinh tế Vũng Áng)</t>
  </si>
  <si>
    <t>Xã Kỳ Tây, Kỳ Lâm, Kỳ Sơn, Kỳ Thượng, Kỳ Lạc</t>
  </si>
  <si>
    <t>Chống quá tải lưới điện các xã Kỳ Tây, Kỳ Tân, Kỳ Khang, Kỳ Phong huyện Kỳ Anh, tỉnh Hà Tĩnh năm 2017</t>
  </si>
  <si>
    <t>Các xã Kỳ Văn, Kỳ Trug, Kỳ Tây, Kỳ Tân, Kỳ Khang, Kỳ Phong</t>
  </si>
  <si>
    <t>Xây dựng ĐZ, TBA chống quá tải và giảm tổn thất điện năng lưới điện các xã phía Tây, Đông huyện Kỳ Anh và phường Kỳ Thịnh, Kỳ Trinh - thị xã Kỳ Anh, tỉnh Hà Tĩnh năm 2018</t>
  </si>
  <si>
    <t>Xã Kỳ Sơn, Kỳ Thượng, Kỳ Hợp, Kỳ Lâm, Kỳ Thọ, Kỳ Xuân, Kỳ Khang</t>
  </si>
  <si>
    <t>Nghị quyết số 220/NQ-HĐND ngày 10/7/2021</t>
  </si>
  <si>
    <t>Xây dựng ĐZ, TBA chống quá tải và giảm tổn thấ điện năng lưới điện các huyện phía nam tỉnh Hà Tĩnh năm 2018</t>
  </si>
  <si>
    <t>Xã Kỳ Khang, Kỳ Phong, Kỳ Phú, Kỳ Xuân</t>
  </si>
  <si>
    <t>Nâng cao độ tin cậy cung cấp điện của lưới điện trung áp 35kV thị xã Kỳ Anh, huyện Kỳ Anh, huyện Cẩm Xuyên, huyện Thạch Hà, huyện Can Lộc - tỉnh Hà Tĩnh theo phương pháp đa chia - đa nối (DMMC)</t>
  </si>
  <si>
    <t>Kỳ Tây, Kỳ Hợp, Kỳ Thư, Kỳ Trung, Kỳ Hải</t>
  </si>
  <si>
    <t>Trang Trại Phong điện HBRE Hà Tĩnh</t>
  </si>
  <si>
    <t>Cải tạo mạch vòng 35kV giữa TBA 110kV Kỳ Anh và TBA 110kV Cẩm Xuyên</t>
  </si>
  <si>
    <t>Xã Kỳ Đồng, Phong, Tiến, Giang, Thọ, Văn, Thư, Tân, Châu</t>
  </si>
  <si>
    <t xml:space="preserve">Xây dựng ĐZ, TBA chống quá tải và giảm tổn thất điện năng lưới điện </t>
  </si>
  <si>
    <t>Xã Kỳ Văn, Kỳ Giang</t>
  </si>
  <si>
    <t xml:space="preserve">QH Xây dựng đường dây, trạm biến áp chống quá tải và giảm tổn thất điện năng </t>
  </si>
  <si>
    <t>Các xã: Lâm Hợp, Kỳ Thượng, Kỳ Khang, Kỳ Phong, Kỳ Xuân, Kỳ Phú, Kỳ Tiến, Kỳ Thọ</t>
  </si>
  <si>
    <t>Công trình xây dựng ĐZ, TBA chống quá tải và giảm tổn thất điện năng lưới điện các xã năm 2019</t>
  </si>
  <si>
    <t>Xã Kỳ Giang, Kỳ Tây, Kỳ Lâm, Kỳ Khang, Kỳ Văn, Kỳ Sơn, Kỳ Phú</t>
  </si>
  <si>
    <t>Công trình xây dựng ĐZ, TBA chống quá tải và giảm tổn thất điện năng lưới điện các xã thuộc huyện Kỳ Anh, tỉnh Hà Tĩnh năm 2020</t>
  </si>
  <si>
    <t>Xã Kỳ Giang, Kỳ Tiến, Kỳ Văn, Kỳ Bắc, Kỳ Đồng</t>
  </si>
  <si>
    <t>QH Chợ Kỳ Xuân thôn Xuân Thắng</t>
  </si>
  <si>
    <t>QH Mở rộng chợ Kỳ Giang thôn Tân Giang</t>
  </si>
  <si>
    <t>Xã Kỳ Giang</t>
  </si>
  <si>
    <t>QH Xây dựng Hạ tầng Chợ huyện</t>
  </si>
  <si>
    <t xml:space="preserve">Tu bổ, tôn tạo mở rộng di tích lũy đá cổ huyện Kỳ Anh </t>
  </si>
  <si>
    <t>QH Bãi trung chuyển rác thải thôn Lạc Thanh và thôn Lạc Thắng</t>
  </si>
  <si>
    <t>Đất ở nông thôn vùng Phát Lát</t>
  </si>
  <si>
    <t>Thôn Tân Thành, xã Kỳ Giang</t>
  </si>
  <si>
    <t>Xen dắm dân cư nhà văn hoá cũ</t>
  </si>
  <si>
    <t>Thôn Tân Cầu, xã Lâm Hợp</t>
  </si>
  <si>
    <t>Thôn Minh Châu, xã Lâm Hợp</t>
  </si>
  <si>
    <t>Thôn Trường Xuân, xã Lâm Hợp</t>
  </si>
  <si>
    <t>Thôn Kim Nam Tiến, xã Kỳ Tiến</t>
  </si>
  <si>
    <t>Đất ở nông thôn tại vùng Cửa Ông Giáp thôn Đông Xuân</t>
  </si>
  <si>
    <t>Khu dân cư thôn Phú Long</t>
  </si>
  <si>
    <t>Xã Kỳ Phú</t>
  </si>
  <si>
    <t>QH Đất ở vùng Cồn Gát thôn Thanh Hòa</t>
  </si>
  <si>
    <t>Xã Kỳ Thư</t>
  </si>
  <si>
    <t>QH đất ở khu dân cư thôn Tân Giang (vùng Đại Ác)</t>
  </si>
  <si>
    <t>QH đất ở mới thôn Hải Vân và thôn Đồng Tiến</t>
  </si>
  <si>
    <t>QH Đất ở tuyến 2 Q.lộ 1A - Khu tái định cư thôn Đồng Tiến; thôn Đồng Phú và Vùng Trạng thôn Yên Sơn</t>
  </si>
  <si>
    <t>QH Đất ở vùng Cựa Kho, Hạt 8 Giao Thông thôn Trung Thượng</t>
  </si>
  <si>
    <t>QH đất ở vùng Cồn Đung thôn Tân Giang</t>
  </si>
  <si>
    <t xml:space="preserve">QH đất ở vùng Cửa Tuyền </t>
  </si>
  <si>
    <t>thôn Sơn Thịnh, Xã Kỳ Tiến</t>
  </si>
  <si>
    <t>QH Đất ở vùng Đồng Chùa, Cửa Giếng thôn Đông Sơn</t>
  </si>
  <si>
    <t>thôn Đông Sơn, Xã Kỳ Phong</t>
  </si>
  <si>
    <t>QH Đất ở vùng Hạ Phòng thôn Phương Giai</t>
  </si>
  <si>
    <t>Đất ở (khu Trung tâm làng thanh niên lập nghiệp Tây Kỳ Anh, huyện Kỳ Anh).</t>
  </si>
  <si>
    <t>Xã Kỳ Tây, Kỳ Trung</t>
  </si>
  <si>
    <t xml:space="preserve">QH Các trụ sở, cơ quan, đơn vị trong khu đô thị Kỳ Đồng (gồm nhiều công trình) </t>
  </si>
  <si>
    <t>QH Nhà văn hóa thôn Kim Nam Tiến</t>
  </si>
  <si>
    <t>QH Nhà Văn hoá Thôn Lạc Thắng</t>
  </si>
  <si>
    <t>QH Nhà Văn hoá thôn Lạc Tiến</t>
  </si>
  <si>
    <t>XD Khu công viên Nguyễn Trọng Bình</t>
  </si>
  <si>
    <t>QH khu vui chơi giải trí, công viên cây xanh thôn Hợp Tiến</t>
  </si>
  <si>
    <t>Tổng  B</t>
  </si>
  <si>
    <r>
      <t xml:space="preserve"> Quyết định 1272/QĐ-UBND ngày 02/5/2012 của UBND tỉnh </t>
    </r>
    <r>
      <rPr>
        <i/>
        <sz val="10"/>
        <rFont val="Times New Roman"/>
        <family val="1"/>
      </rPr>
      <t>(Điều chỉnh chỉ tiêu diện tích thực hiện theo số liệu hiện trạng)</t>
    </r>
  </si>
  <si>
    <t>Đường vào khu di tích Văn Miếu</t>
  </si>
  <si>
    <t>Đường Phú Hào, phường Hà Huy Tập, thành phố Hà Tĩnh</t>
  </si>
  <si>
    <t>Di dời xưởng chế biến Hương nến, chiếu trúc và giấy màu</t>
  </si>
  <si>
    <t>Nghị quyết số  171/NQ-HĐND tỉnh</t>
  </si>
  <si>
    <t>Nghị quyết số  220/NQ-HĐND tỉnh</t>
  </si>
  <si>
    <t>Đất ở dắm dân: vườn Can - Phú Nghĩa, Cửa Chùa - Xuân Hòa, Hói Xóm 9, phía Tây vườn Bà Liên - Phú Nghĩa, khu vực hói Bà Thụ, thôn Phú Xuân</t>
  </si>
  <si>
    <t>Đất vùng Hạ Lụy trên</t>
  </si>
  <si>
    <t xml:space="preserve">Đất ở vùng Hội quán </t>
  </si>
  <si>
    <t>Đất ở phía Tây đường Tỉnh lộ 9 (Từ mương đến giáp Thạch Châu) tại thôn Đồng Sơn</t>
  </si>
  <si>
    <t>A</t>
  </si>
  <si>
    <t>Xã Sơn Giang</t>
  </si>
  <si>
    <t>Khu công nghiệp Khe Cò (Bổ sung diện tích)</t>
  </si>
  <si>
    <t>Xã Sơn Lễ</t>
  </si>
  <si>
    <t>Xã Sơn Long</t>
  </si>
  <si>
    <t>Xã Tân Mỹ Hà</t>
  </si>
  <si>
    <t>TT Phố Châu</t>
  </si>
  <si>
    <t>Xã Sơn Trung</t>
  </si>
  <si>
    <t>Đất cơ sở sản xuất phi nông nghiệp</t>
  </si>
  <si>
    <t>Xã Kim Hoa</t>
  </si>
  <si>
    <t>Mở rộng khuôn viên trường Tiểu Học</t>
  </si>
  <si>
    <t>Xã An Hòa Thịnh</t>
  </si>
  <si>
    <t>Xã Quang Diệm</t>
  </si>
  <si>
    <t>Xã Sơn Trường</t>
  </si>
  <si>
    <t>Mở rộng trường mầm non (Điểm chính) xã Sơn Lĩnh</t>
  </si>
  <si>
    <t>Xã Sơn Lĩnh</t>
  </si>
  <si>
    <t>Mở rộng THCS Nguyễn Tuấn Thiện</t>
  </si>
  <si>
    <t>Sân TDTT TDP 4, TDP 6 thị trấn Phố Châu</t>
  </si>
  <si>
    <t>Quy hoạch mở rộng đường giao thông thôn Phượng Hoàng, Anh Sơn</t>
  </si>
  <si>
    <t>Xã Sơn Hàm</t>
  </si>
  <si>
    <t>Mở rộng đường Ninh Tiến</t>
  </si>
  <si>
    <t>Xã Sơn Tiến</t>
  </si>
  <si>
    <t>Nâng cấp mở rộng đường trục thôn từ UBND xã đến ngõ ông Tam</t>
  </si>
  <si>
    <t>Đường giao thông thôn 1 đoạn Rủ Dóc Rú Lái</t>
  </si>
  <si>
    <t>Xã Sơn Trà</t>
  </si>
  <si>
    <t>TT Tây Sơn</t>
  </si>
  <si>
    <t>Đường từ QL 8C đi Tân Thịnh</t>
  </si>
  <si>
    <t>Đường nội thị Trần Kim Xuyến nối đường Hồ Chí Minh</t>
  </si>
  <si>
    <t>Đường Hồ Hảo (Sơn Trung-TT Phố Châu)</t>
  </si>
  <si>
    <t>Đường giao thông Bắc Ngàn Phố (Tân Mỹ Hà)</t>
  </si>
  <si>
    <t>Đường giao thông xã Sơn Bằng đi Kim Hoa</t>
  </si>
  <si>
    <t>Xã Sơn Bằng</t>
  </si>
  <si>
    <t>Đường xã Sơn Bình đi Kim Hoa</t>
  </si>
  <si>
    <t>Xã Sơn Bình</t>
  </si>
  <si>
    <t>Đường giao thông xã Sơn Tây - TT Tây Sơn</t>
  </si>
  <si>
    <t>Xã Sơn Tây</t>
  </si>
  <si>
    <t>Mở rộng, tu sửa, nâng cấp đê Tân Long, đoạn qua xã Sơn Châu</t>
  </si>
  <si>
    <t>Xã Sơn Châu</t>
  </si>
  <si>
    <t>Kè sông Ngàn Phố (tại Đại Thịnh, An Thịnh)</t>
  </si>
  <si>
    <t>Trạm biến áp thôn Hùng Sơn</t>
  </si>
  <si>
    <t>Hướng tuyến đường dây 110kv đấu nối nhà máy thủy điện Ngàn Trươi vào lưới điện quốc gia</t>
  </si>
  <si>
    <t>Đất có di tích lịch sử văn hóa</t>
  </si>
  <si>
    <t>Mở rộng đền thờ Nguyễn Tuấn Thiện</t>
  </si>
  <si>
    <t>Xã Sơn Ninh</t>
  </si>
  <si>
    <t>Mở rộng Đền Trúc</t>
  </si>
  <si>
    <t>Quy hoạch đất ở Đức Thịnh</t>
  </si>
  <si>
    <t xml:space="preserve">Đấu giá ruộng vịnh Trung Bằng </t>
  </si>
  <si>
    <t>Xã Sơn Kim 2</t>
  </si>
  <si>
    <t>Quy hoạch đất ở (Nhà rải)</t>
  </si>
  <si>
    <t>Đấu giá đất ở 2 bên đường Long Hà Trà</t>
  </si>
  <si>
    <t>Giao đất, cho thuê đất, đấu giá đất khu vực Bàu Đằng, đồng Ngãi</t>
  </si>
  <si>
    <t>Giao đất, đấu giá đất Ao Làng, thôn 1</t>
  </si>
  <si>
    <t>Đất ở vùng Cồn Cây Dung, thôn 3</t>
  </si>
  <si>
    <t>Đất ở vùng Đồng Lườn, thôn 8 (từ nhà văn hóa thôn 8 đến vườn bà Phương)</t>
  </si>
  <si>
    <t>Đất ở vùng trường mầm non cũ, thôn Bảo Thượng</t>
  </si>
  <si>
    <t>Đất ở Đông Phố (bám đường HTLO)</t>
  </si>
  <si>
    <t>Đất ở Hà Sơn (bám đường HTLO)</t>
  </si>
  <si>
    <t>Đấu giá đất ở thôn Am Thủy</t>
  </si>
  <si>
    <t>Đấu giá QSD đất (vùng Cây Gôm)</t>
  </si>
  <si>
    <t>Quy hoạch đấu giá đất Hà Tràng</t>
  </si>
  <si>
    <t>Quy hoạch đấu giá đất Mai Hà - vùng bờ sông</t>
  </si>
  <si>
    <t>Quy hoạch đấu giá đất Hồ Sơn</t>
  </si>
  <si>
    <t xml:space="preserve">Quy hoạch đấu giá thôn Tân Tràng </t>
  </si>
  <si>
    <t>Quy hoạch xen dắm khu dân cư</t>
  </si>
  <si>
    <t>Quy hoạch đất ở thôn Lâm Trung, xã Sơn Lâm</t>
  </si>
  <si>
    <t>Xã Sơn Lâm</t>
  </si>
  <si>
    <t>Quy hoạch khu đất ở mới thôn Lâm Giang</t>
  </si>
  <si>
    <t>Quy hoạch đất ở (đồng Nền Điếm, đồng Bạch, thôn Nam Đoài)</t>
  </si>
  <si>
    <t>Quy hoạch đất ở khu dân cư vùng Cồn Khẩu, xã Sơn Lễ</t>
  </si>
  <si>
    <t>Đấu giá đất ở thôn 3 xã Sơn Lĩnh</t>
  </si>
  <si>
    <t>Quy hoạch đấu giá đất ở khu Bàu Hàn thôn Đông Hà</t>
  </si>
  <si>
    <t>Quy hoạch đấu giá đất ở khu Đồng Tùng thôn Tây Hà</t>
  </si>
  <si>
    <t>Đấu giá thôn Đình</t>
  </si>
  <si>
    <t>Đấu giá thôn 4 xã Sơn Giang</t>
  </si>
  <si>
    <t>Quy hoạch đất ở đô thị, thị trấn Phố Châu</t>
  </si>
  <si>
    <t>Mở rộng nhà thờ họ giáo Phúc Nghĩa</t>
  </si>
  <si>
    <t>Nhà văn hóa, sân TDTT TDP 7, TDP 9, TDP 10 thị trấn Phố Châu</t>
  </si>
  <si>
    <t>Mở rộng Đền Cả</t>
  </si>
  <si>
    <t>B</t>
  </si>
  <si>
    <t>Công trình, dự án cần thu hồi đất đã được HĐND tỉnh thông qua tại các Nghị quyết số 171/NQ-HĐND ngày 15/12/2019; Nghị quyết số 220/NQ-HĐND ngày 10/7/2020 nay chuyển sang thực hiện trong năm 2021</t>
  </si>
  <si>
    <t>Khu đô thị Bắc Phố Châu 2</t>
  </si>
  <si>
    <t>Xã Sơn Trung, TT Phố Châu</t>
  </si>
  <si>
    <t>Dự án nhà máy nước sạch Hương Sơn</t>
  </si>
  <si>
    <t>Quy hoạch, Mở rộng đường, cầu Lễ - An - Tiến</t>
  </si>
  <si>
    <t>Hạ tầng kỹ thuật Cổng A (Khu vực Chợ và gần Chợ cửa khẩu Cầu Treo, xã Sơn Kim 1)</t>
  </si>
  <si>
    <t>Xã Sơn Kim 1</t>
  </si>
  <si>
    <t>Quy hoạch, Mở rộng đường Ninh Tiến (xã Sơn Tiến)</t>
  </si>
  <si>
    <t>Nâng cấp, mở rộng QL 8A</t>
  </si>
  <si>
    <t>Xã Sơn Tây; Sơn Kim 1</t>
  </si>
  <si>
    <t>NQ số 171/NQ-HĐND ngày 15/12/2019</t>
  </si>
  <si>
    <t>Đường công vụ của Nhà máy quặng Sericit</t>
  </si>
  <si>
    <t>Đường vào cụm công nghiệp Khe Cò</t>
  </si>
  <si>
    <t>QH nâng cấp cải tạo các hồ (Khe Nhảy, Hồ Khe Cò, Hồ Vực Rồng)</t>
  </si>
  <si>
    <t>Điện năng lượng mặt trời</t>
  </si>
  <si>
    <t>Nhà máy thủy điện Hương Sơn 2</t>
  </si>
  <si>
    <t>Bãi đổ đất thừa khu vực cửa khẩu Cầu Treo</t>
  </si>
  <si>
    <t>Dự án đầu tư Lò đốt rác thải sinh hoạt tại khu KT Cửa khẩu câu treo</t>
  </si>
  <si>
    <t>Quy hoạch đất ở (đồng Cửa Ông)</t>
  </si>
  <si>
    <t xml:space="preserve">Xã Sơn Bình </t>
  </si>
  <si>
    <t>Quy hoạch đất ở (thôn Bình Hòa, Giếng Thị)</t>
  </si>
  <si>
    <t>Quy hoạch đất ở Muông thôn 5</t>
  </si>
  <si>
    <t>Quy hoạch đất ở (Cây Dầu, Măng Cù, Tràng Học)</t>
  </si>
  <si>
    <t>Quy hoạch đất ở (Trại giống cũ)</t>
  </si>
  <si>
    <t>Quy hoạch đất ở (trường tiểu học và trường MN cũ) thôn Sinh Cờ</t>
  </si>
  <si>
    <t>Quy hoạch đất ở vùng ông Hành (thôn 8)</t>
  </si>
  <si>
    <t>Quy hoạch đất ở (Thôn Tây Hà)</t>
  </si>
  <si>
    <t>Quy hoạch đất ở vùng Cây Mít, cây Gôm (thôn Mai Lĩnh)</t>
  </si>
  <si>
    <t>Quy hoạch đất ở vùng Nương Dâu (thôn Lâm Bình)</t>
  </si>
  <si>
    <t>Quy hoạch đất ở mới (Bà Cầu - xóm 4)</t>
  </si>
  <si>
    <t>Quy hoạch đất ở mới (Bãi Mua - xóm 6)</t>
  </si>
  <si>
    <t>Quy hoạch đất ở mới (Cây Dừa - xóm 10)</t>
  </si>
  <si>
    <t>Quy hoạch đất ở mới Đồi 32, Bãi Gỗ (xóm 1)</t>
  </si>
  <si>
    <t>Quy hoạch đấu giá đất ở (vùng Đượng Sim)</t>
  </si>
  <si>
    <t>Quy hoạch đất ở (Nhà Sấn)</t>
  </si>
  <si>
    <t>Quy hoạch đất ở (Đồng Dầy)</t>
  </si>
  <si>
    <t>Quy hoạch đất ở (Chùa Nội - Sông Con)</t>
  </si>
  <si>
    <t>Quy hoạch đất ở (Măng Cộc)</t>
  </si>
  <si>
    <t>Quy hoạch đất ở (Cây Mướp)</t>
  </si>
  <si>
    <t>Quy hoạch đất ở (Đồng Màu - xóm Lâm Khê)</t>
  </si>
  <si>
    <t>Quy hoạch Đất ở Ao Hầu, Đê Nhà Rãi Thôn 3</t>
  </si>
  <si>
    <t>Quy hoạch Đất ở vùng Chợ Đình</t>
  </si>
  <si>
    <t>Quy hoạch Đất ở (Trạm y tế xã Sơn An cũ)</t>
  </si>
  <si>
    <t>Đất ở nông thôn thôn Anh Sơn</t>
  </si>
  <si>
    <t>Khu dân cư đô thị Bắc Phố Châu 1</t>
  </si>
  <si>
    <t>Quy hoạch đất ở (Vùng Bàu Ngãi dưới, gần NVH khối 4)</t>
  </si>
  <si>
    <t>Quy hoạch đất ở (Trạm thú ý cũ)</t>
  </si>
  <si>
    <t xml:space="preserve">Trụ sở Bảo hiểm xã hội huyện </t>
  </si>
  <si>
    <t>A.1</t>
  </si>
  <si>
    <t>Công trình, dự án chuyển mục đích sử dụng đất đề xuất mới trong năm 2021, có trong quy hoạch</t>
  </si>
  <si>
    <t xml:space="preserve">Quy hoạch đất ở </t>
  </si>
  <si>
    <t>Sơn Lộc</t>
  </si>
  <si>
    <t>Quyết định số 3803/QĐ-UBND ngày 22/11/2019 của UBND tỉnh</t>
  </si>
  <si>
    <t>Khu công nghiệp Vượng Lộc</t>
  </si>
  <si>
    <t>Cụm công nghiệp Can Lộc</t>
  </si>
  <si>
    <t>Quyết định số 3779/QĐ-UBND ngày09/11/2020 của UBND tỉnh</t>
  </si>
  <si>
    <t>A.2.</t>
  </si>
  <si>
    <t>Công trình, dự án thu hồi đất đề xuất mới trong năm 2021, chưa có trong quy hoạch</t>
  </si>
  <si>
    <t>Đồng mười Thôn Đỗ Hành</t>
  </si>
  <si>
    <t>MR đường tỉnh 548 (Bình Lộc- Đồng Lộc)</t>
  </si>
  <si>
    <t>Đường thị trấn Nghèn- TT Đồng Lộc</t>
  </si>
  <si>
    <t>Đất năng lượng</t>
  </si>
  <si>
    <t>Dự án, xây dựng mạch vòng 22kV giữa TBA 110kV Can Lộc và TBA 110kV Thạch Linh</t>
  </si>
  <si>
    <t>Thị trấn Nghèn, xã Thiên Lộc, xã Thuần Thiện, xã Tùng Lộc</t>
  </si>
  <si>
    <t>Văn bản số 1324/UBND-KT ngày 13/03/2019 của UBND tỉnh</t>
  </si>
  <si>
    <t>Cải tạo ĐZ 110kV Hưng Đông - Can Lộc và Hưng Đông - Linh Cảm</t>
  </si>
  <si>
    <t>Văn bản số 3966/BDA ĐL-QLCT3 ngày 12/10/2020 của Ban Quản lý dự án phát triển điện lực</t>
  </si>
  <si>
    <t>Dự án: "Cấp điện nông thôn từ lưới điện quốc gia, tỉnh Hà Tĩnh"</t>
  </si>
  <si>
    <t>Xây dựng ĐZ,TBA khắc phục tình trạng điện áp thấp tại các xã thuộc huyện Thạch Hà, Can Lộc, tỉnh Hà Tĩnh năm 2020</t>
  </si>
  <si>
    <t>TT Nghèn xã Trung Lộc</t>
  </si>
  <si>
    <t>Xây dựng ĐZ,TBA khắc phục tình trạng điện áp thấp tại các xã thuộc huyện Thạch Hà, Can Lộc, tỉnh Hà Tĩnh năm 2021</t>
  </si>
  <si>
    <t>xã Quang Lộc</t>
  </si>
  <si>
    <t>Xã Phú Lộc</t>
  </si>
  <si>
    <t>Hệ thống thuỷ lợi Ngàn trươi - Cẩm Trang đoạn  K12+376;K31+131</t>
  </si>
  <si>
    <t xml:space="preserve">Thường Nga, Phú Lộc, Gia Hanh, Vĩnh Lộc, Thượng Lộc, Trung Lộc, Đồng Lộc, Xuân Lộc, Mỹ Lộc, Sơn Lộc </t>
  </si>
  <si>
    <t>QH tuyến kênh ở 9 thôn</t>
  </si>
  <si>
    <t>Hệ thống tiêu úng phía nam, Nghèn</t>
  </si>
  <si>
    <t>TT Nghèn</t>
  </si>
  <si>
    <t>Quy hoạch đất ở</t>
  </si>
  <si>
    <t xml:space="preserve"> Thôn Đông Yên, Mai Hoa, Văn Cử, xã Xuân Lộc </t>
  </si>
  <si>
    <t>Thôn Yên Xuân, xã Xuân Lộc</t>
  </si>
  <si>
    <t>QH xây dựng trường Mầm non tư thục tại Hầm Pháo</t>
  </si>
  <si>
    <t>Xã Thiên Lộc</t>
  </si>
  <si>
    <t>Xây dựng mới chợ Tổng tại thôn 4</t>
  </si>
  <si>
    <t>Trụ sở Bảo hiểm xã hội huyện Can Lộc</t>
  </si>
  <si>
    <t>Trụ sở Hạt kiểm lâm huyện Can Lộc</t>
  </si>
  <si>
    <t>Nghị quyết số 171/NQ-HĐND ngày 15/12/2019; Nghị quyết số 220/NQ-HĐND ngày 10/7/2020</t>
  </si>
  <si>
    <r>
      <t>X</t>
    </r>
    <r>
      <rPr>
        <sz val="10"/>
        <rFont val="Times New Roman"/>
        <family val="1"/>
      </rPr>
      <t>ây dựng tiểu công viên ( thu hồi đất của công ty cổ phần bảo vệ I trương ương)</t>
    </r>
  </si>
  <si>
    <t xml:space="preserve"> Nghị quyết số 220/NQ-HĐND ngày 10/7/2020</t>
  </si>
  <si>
    <t xml:space="preserve">Công trình, dự án thu hồi đất đề xuất mới trong năm 2021 </t>
  </si>
  <si>
    <t>Đường An Hòa Thịnh đi xã Sơn Tiến, huyện Hương Sơn</t>
  </si>
  <si>
    <t>XD Lò đốt rác Sơn Ninh</t>
  </si>
  <si>
    <t>Quy hoạch lò đốt rác</t>
  </si>
  <si>
    <t>Đấu giá QSD đất thôn Sinh Cờ</t>
  </si>
  <si>
    <t>Nhà văn hóa thôn Đông, xã Sơn Châu</t>
  </si>
  <si>
    <t>NQ số 220/NQ-HĐND ngày 10/7/2020</t>
  </si>
  <si>
    <t>Nghĩa trang trung tâm huyện (Tiểu khu 208)</t>
  </si>
  <si>
    <t>B. Công trình, dự án thu hồi đất đã được HĐND tỉnh thông qua tại Nghị quyết số 171/NQ-HĐND ngày 15/12/2019, Nghị quyết số 232/NQ-HĐND ngày 14/9/2020 nay chuyển sang thực hiện trong năm 2021</t>
  </si>
  <si>
    <t>PHỤ LỤC 1a. TỔNG HỢP DANH MỤC CÁC CÔNG TRÌNH, DỰ ÁN CẦN THU HỒI ĐẤT NĂM 2020</t>
  </si>
  <si>
    <t xml:space="preserve"> CHUYỂN SANG TIẾP TỤC THỰC HIỆN TRONG NĂM 2021 CỦA TỈNH HÀ TĨNH</t>
  </si>
  <si>
    <t>PHỤ LỤC 1b. TỔNG HỢP DANH MỤC CÁC CÔNG TRÌNH, DỰ ÁN CẦN THU HỒI ĐẤT ĐỀ XUẤT MỚI NĂM 2021</t>
  </si>
  <si>
    <t>Nghị quyết số171/NQ-HĐND ngày 15/12/2019</t>
  </si>
  <si>
    <t>Xây dựng trụ sở Cục quả lý thị trường</t>
  </si>
  <si>
    <t xml:space="preserve">Vùng Bàu Hội, thôn Hoà Bình, xã Việt Tiến </t>
  </si>
  <si>
    <t>Thu hồi đất, bồi thường GPMB tạo quỹ đất sạch hai bên đường Hàm Nghi để đấu giá đất</t>
  </si>
  <si>
    <t xml:space="preserve">
Xã Lưu Vĩnh Sơn </t>
  </si>
  <si>
    <t>Thôn Liên Quý, xã Thạch Hội</t>
  </si>
  <si>
    <t xml:space="preserve">Thôn Trung Hoà, xã Tân Lâm Hương </t>
  </si>
  <si>
    <t>Thôn 17,  xã Tân Lâm Hương</t>
  </si>
  <si>
    <t xml:space="preserve">Thôn Yên Trung, xã Tân Lâm Hương </t>
  </si>
  <si>
    <t>Thôn Trung Tâm, thôn Ngọc Hà, xã Ngọc Sơn</t>
  </si>
  <si>
    <t xml:space="preserve">3 vung khe Trung Miệu, thôn Tân Phong, xã Đỉnh Bàn </t>
  </si>
  <si>
    <t xml:space="preserve">Ông Quý Hoan, xã Đỉnh Bàn </t>
  </si>
  <si>
    <t xml:space="preserve">Thôn Tân Lộc, xã Nam Điền </t>
  </si>
  <si>
    <t>Thôn Hà Thanh, xã Tượng Sơn</t>
  </si>
  <si>
    <t>Thôn Vĩnh Mới, xã Việt Tiến</t>
  </si>
  <si>
    <t>TDP 9, TDP10 thị trấn Thạch Hà</t>
  </si>
  <si>
    <t>Đồng Nhà Bảy, thôn Thanh Mỹ, thị trấn Thạch Hà</t>
  </si>
  <si>
    <t xml:space="preserve">Đập Mụ Bùa, thôn Tây Sơn, xã Đỉnh Bàn </t>
  </si>
  <si>
    <t>TỔNG B 96 CT,DA</t>
  </si>
  <si>
    <t>Mở rộng nghĩa trang (thôn Kim Tân và thôn Tân Thượng)</t>
  </si>
  <si>
    <t>PHỤ LỤC 1.4. TỔNG HỢP DANH MỤC CÁC CÔNG TRÌNH, DỰ ÁN CẦN THU HỒI ĐẤT NĂM 2021</t>
  </si>
  <si>
    <t>PHỤ LỤC 1.5. TỔNG HỢP DANH MỤC CÁC CÔNG TRÌNH, DỰ ÁN CẦN THU HỒI ĐẤT NĂM 2021</t>
  </si>
  <si>
    <t>PHỤ LỤC 1.6. TỔNG HỢP DANH MỤC CÁC CÔNG TRÌNH, DỰ ÁN CẦN THU HỒI ĐẤT NĂM 2021</t>
  </si>
  <si>
    <t>PHỤ LỤC 1.7. TỔNG HỢP DANH MỤC CÁC CÔNG TRÌNH, DỰ ÁN CẦN THU HỒI ĐẤT NĂM 2021</t>
  </si>
  <si>
    <t>PHỤ LỤC 1.8. TỔNG HỢP DANH MỤC CÁC CÔNG TRÌNH, DỰ ÁN CẦN THU HỒI ĐẤT NĂM 2021</t>
  </si>
  <si>
    <t>PHỤ LỤC 1.9. TỔNG HỢP DANH MỤC CÁC CÔNG TRÌNH, DỰ ÁN CẦN THU HỒI ĐẤT NĂM 2021</t>
  </si>
  <si>
    <t>PHỤ LỤC 1.10. TỔNG HỢP DANH MỤC CÁC CÔNG TRÌNH, DỰ ÁN CẦN THU HỒI ĐẤT NĂM 2021</t>
  </si>
  <si>
    <t>PHỤ LỤC 1.11. TỔNG HỢP DANH MỤC CÁC CÔNG TRÌNH, DỰ ÁN CẦN THU HỒI ĐẤT NĂM 2021</t>
  </si>
  <si>
    <t>PHỤ LỤC 1.12. TỔNG HỢP DANH MỤC CÁC CÔNG TRÌNH, DỰ ÁN CẦN THU HỒI ĐẤT NĂM 2021</t>
  </si>
  <si>
    <t>PHỤ LỤC 1.13. TỔNG HỢP DANH MỤC CÁC CÔNG TRÌNH, DỰ ÁN CẦN THU HỒI ĐẤT NĂM 2021</t>
  </si>
  <si>
    <t>Xã Thạch Trung</t>
  </si>
  <si>
    <t>B. Công trình, dự án cần thu hồi đất đã được HĐND tỉnh thông qua tại các Nghị quyết số 171/NQ-HĐND ngày 15/12/2020; Nghị quyết số 220/NQ-HĐND ngày 10/7/2020;  Nghị quyết số 232/NQ-HĐND ngày 14/9/2020, nay chuyển sang thực hiện trong năm 2021</t>
  </si>
  <si>
    <t>17 xã, thị trấn huyện Nghi Xuân</t>
  </si>
  <si>
    <t xml:space="preserve"> Xen dắm dân cư thôn Hợp Giáp  ( Nhà Ngâm)</t>
  </si>
  <si>
    <t xml:space="preserve"> Khu đô thị mới Xuân An
 giai đoạn 2</t>
  </si>
  <si>
    <t>B. Công trình, dự án thu hồi đất đã được HĐND tỉnh thông qua tại các Nghị quyết số 171/NQ-HĐND ngày 15/12/2019; Nghị quyết số 220/NQ-HĐND ngày 10/7/2020 nay chuyển sang thực hiện trong năm 2021</t>
  </si>
  <si>
    <t>B. Công trình, dự án cần thu hồi đất đã được HĐND tỉnh thông qua tại Nghị quyết số: 171/NQ-HĐND ngày 15/12/2019 và Nghị quyết số: 220/NQ-HĐND ngày 10/7/2020
  nay chuyển sang thực hiện trong năm 2021</t>
  </si>
  <si>
    <t xml:space="preserve">Quyết định số 6296/QD-UBND ngày 06/10/2017 của UBND tỉnh </t>
  </si>
  <si>
    <t>Đất xây dựng cơ sở thể 
dục thể thao</t>
  </si>
  <si>
    <t>Cụm công nghiệp Thạch Bằng</t>
  </si>
  <si>
    <t>Nghị quyết số 84/NQ-HĐND ngày 16/4/2020</t>
  </si>
  <si>
    <t xml:space="preserve">Nghị quyết số 84/NQ-HĐND ngày 16/4/2020 </t>
  </si>
  <si>
    <t>Nghị quyết số 25/NQ-HĐND ngày 20/11/2020 của Hội đồng nhân dân huyện</t>
  </si>
  <si>
    <t>Ngoài QH</t>
  </si>
  <si>
    <t>Quyết định số 1869/QĐ-UBND ngày 20/6/2019 của UBND tỉnh về việc phê duyệt dự án đầu tư xây dựng công trình cầu Cửa Rào, huyện Vũ Quang</t>
  </si>
  <si>
    <t>Quyết định số 3064/QĐ -UBND ngày 17/9/2019; Nghị quyết số 25/NQ-HĐND ngày 20/11/2020 của Hội đồng nhân dân huyện</t>
  </si>
  <si>
    <t>Công văn số 6790/UBND_KT1 ngày 9/10/2020 của UBND tỉnh; Nghị quyết số 25/NQ-HĐND ngày 20/11/2020 của Hội đồng nhân dân huyện</t>
  </si>
  <si>
    <t>Quy hoạch trung tâm Phật giáo</t>
  </si>
  <si>
    <t>Tổng A: 46 CTDA</t>
  </si>
  <si>
    <t>Mở rộng Đường cầu Liên Hoà đến đập khe Nãy xã Đức Liên</t>
  </si>
  <si>
    <t>Tổng B: 8 CTDA</t>
  </si>
  <si>
    <t>Tổng A+B: 54 CTDA</t>
  </si>
  <si>
    <t>Thôn Châu Lĩnh, xã Tùng Ảnh; Thôn Phượng Thành, xã Tân Dân, thị trấn Đức Thọ</t>
  </si>
  <si>
    <t>Quyết định: 3471/QĐ-UBND, ngày 14/11/2014 của UBND tỉnh về việc thành lập Cụm công nghiệp huyện Đức Thọ</t>
  </si>
  <si>
    <t>Thôn Thượng Xá, Xã Kim Song Trường</t>
  </si>
  <si>
    <t>Quyết định số 15/QĐ-UBND ngày 15/01/2020 của UBND huyện</t>
  </si>
  <si>
    <t>Thôn Phúc Sơn, Xã Sơn Lộc</t>
  </si>
  <si>
    <t>Thôn Đập Lã, Xã Sơn Lộc</t>
  </si>
  <si>
    <t>Đồng mộ tổ, thôn Sơn Bình, Xã Thượng Lộc</t>
  </si>
  <si>
    <t>Đất Đông Sập, Xã Tùng Lộc</t>
  </si>
  <si>
    <t>Đất Đông Bàu, Xã Tùng Lộc</t>
  </si>
  <si>
    <t>Hồ Mục Đàm, Xã Tùng Lộc</t>
  </si>
  <si>
    <t>Tiến Thịnh, Xã Phú Lộc</t>
  </si>
  <si>
    <t>Chại Diền,Xã Quang Lộc</t>
  </si>
  <si>
    <t>Cửa Ngăn, Xã Quang Lộc</t>
  </si>
  <si>
    <t>Cửa trường, Tràng Sơn, Xã Khánh Vĩnh Yên</t>
  </si>
  <si>
    <t>Vùng Đung, Đồng Cạn, Thôn Quần Ngọc, Xã Khánh Vĩnh Yên</t>
  </si>
  <si>
    <t>Thôn Sơn Thịnh, TT Nghèn</t>
  </si>
  <si>
    <t>Thôn Làng Mới, Xã Vượng Lộc</t>
  </si>
  <si>
    <t xml:space="preserve">Văn bản số 1854/SKHĐT ngày 24/7/2019 của SKHĐT </t>
  </si>
  <si>
    <t>TT Nghèn, Xã Thiên Lộc</t>
  </si>
  <si>
    <t>Tổng A1: 15 công trình</t>
  </si>
  <si>
    <t xml:space="preserve"> Đồng Dăm Lành, Thôn Đồng Huề, Xã Vượng Lộc</t>
  </si>
  <si>
    <t>Đồng Cựa, Thôn Hồng Vượng, Xã Vượng Lộc</t>
  </si>
  <si>
    <t>Thôn Phúc Tân, Xã Kim Song Trường</t>
  </si>
  <si>
    <t>Thôn Lũy, Xã Kim Song Trường</t>
  </si>
  <si>
    <t>Thôn Tam Đình, Xã Kim Song Trường</t>
  </si>
  <si>
    <t>Nạp Rọc xóm Tây Hồ,Xã Thuần Thiện</t>
  </si>
  <si>
    <t>Quy hoạch đất ở thôn Liên Sơn, Tây Hồ, Trường Tiến, Thôn Yên, Cứu Quốc, Xã Thuần Thiện</t>
  </si>
  <si>
    <t>Đồng Cầu, Xã Thường Nga</t>
  </si>
  <si>
    <t>Đồng Kháo, Xã Thiên Lộc</t>
  </si>
  <si>
    <t>Trại màu  (gần nhà máy nước), Xã Thiên Lộc</t>
  </si>
  <si>
    <t>Nương Cộ, thôn Vĩnh Xuân,  Xã Thượng Lộc</t>
  </si>
  <si>
    <t>Khu vực cầu nến, thôn Đồng Thanh, Xã Thượng Lộc</t>
  </si>
  <si>
    <t>Đất Lăng Hồng, Xã Tùng Lộc</t>
  </si>
  <si>
    <t>Đồng Vải Hói Con, Xã Tùng Lộc</t>
  </si>
  <si>
    <t>Làng Sắt, Xã Tùng Lộc</t>
  </si>
  <si>
    <t>Đồng Thái Trang, Văn Cử, Xã Xuân Lộc</t>
  </si>
  <si>
    <t>Đông Lam, Xã Phú Lộc</t>
  </si>
  <si>
    <t>Tân Tiến, Xã Phú Lộc</t>
  </si>
  <si>
    <t>Nhân Phong, Gia Hanh</t>
  </si>
  <si>
    <t>Trung Ngọc, Xã Gia Hanh</t>
  </si>
  <si>
    <t>Nghĩa Sơn, Xã Gia Hanh</t>
  </si>
  <si>
    <t>Yên Bình, Xã Quang Lộc</t>
  </si>
  <si>
    <t>Đồng Chợ Mương Thôn Trại Tiểu, Xã Mỹ Lộc</t>
  </si>
  <si>
    <t>Thôn Thái Xá, Xã Mỹ Lộc</t>
  </si>
  <si>
    <t>Thôn Sơn Thuỵ, xã Mỹ Lộc</t>
  </si>
  <si>
    <t>Thôn Tân Tiến, xã Thanh Lộc</t>
  </si>
  <si>
    <t xml:space="preserve"> Thôn Thanh Đồng, Xã Thanh Lộc</t>
  </si>
  <si>
    <t>Bãi Trong, Thạch Ngọc, xã Khánh Vĩnh Yên</t>
  </si>
  <si>
    <t>Thôn Đông Lĩnh, Xã Khánh Vĩnh Yên</t>
  </si>
  <si>
    <t>Thôn Đình Sơn, Xã Khánh Vĩnh Yên</t>
  </si>
  <si>
    <t>Thôn Lương Hội, Xã Khánh Vĩnh Yên</t>
  </si>
  <si>
    <t>Vùng Nượng Nậy, Xã Khánh Vĩnh Yên</t>
  </si>
  <si>
    <t>Vùng Đồi Thiên, Tùng Cố, Thôn Vân Cửu, Xã Khánh Vĩnh Yên</t>
  </si>
  <si>
    <t>Nương Cường, TDP Tùng Liên, TT Đồng Lộc</t>
  </si>
  <si>
    <t>Đội Quan, TT Nghèn</t>
  </si>
  <si>
    <t>Thôn Vĩnh Phong, TT Nghèn</t>
  </si>
  <si>
    <t>Tùng Lộc, thuần thiện, thiên lộc, TT nghèn, Khánh Vĩnh Yên, Trung Lộc, TT Đồng Lộc</t>
  </si>
  <si>
    <t>Văn bản số 2605/QĐ-UBND ngày 23/8/2020 của UBND tỉnh</t>
  </si>
  <si>
    <t>Đường nối dài đường Quốc Phòng</t>
  </si>
  <si>
    <t>TT Nghèn, Xuân Lộc, Thị trấn Đồng Lộc</t>
  </si>
  <si>
    <t>NQ  228 ngày 14/09/2020 của HĐND tỉnh Hà Tĩnh</t>
  </si>
  <si>
    <t>Xã Vượng Lộc, Thiên Lộc</t>
  </si>
  <si>
    <t>QĐ số 691/QĐ-EVNNPC ngày 29/03/2018 của tổng công ty điện lực Miền Bắc</t>
  </si>
  <si>
    <t>5241/QĐ ngày 15/12/2017 của BNNVPTNT</t>
  </si>
  <si>
    <t>Khối 9, TT Nghèn</t>
  </si>
  <si>
    <t>Khối 12, TT Nghèn</t>
  </si>
  <si>
    <t>Thôn Phúc Xuân, TT Nghèn</t>
  </si>
  <si>
    <t>Đồng Biền Lạc, Khối 5, TT Nghèn</t>
  </si>
  <si>
    <t>Nghị quyết số 171; 220/NQ-HĐND ngày 10/7/2020</t>
  </si>
  <si>
    <t>Đồng Hói Trảng Thôn Hạ Vàng, Thôn Làng Ngùi, Xã Vượng Lộc</t>
  </si>
  <si>
    <t>Thôn Yên Tràng, Kim Thịnh, Xã Kim Song Trường</t>
  </si>
  <si>
    <t>Thôn Làng Khang Đập Hói, Thần Chân, Xã Thuần Thiện</t>
  </si>
  <si>
    <t>Thôn Trung Sơn, xã Sơn Lộc</t>
  </si>
  <si>
    <t>Vùng Nhà Tạp Thôn Trung Hải, Xã Thiên Lộc</t>
  </si>
  <si>
    <t>Cồn Áo Đồng Rậm, Xã Tùng Lộc</t>
  </si>
  <si>
    <t>Vùng Mã Thầy Nhung, Thôn Tân Mỹ, xã Trung Lộc</t>
  </si>
  <si>
    <t>Thôn Mai Long; Mỹ Yên; Xóm Mới; Bình Yên; Dư Nại, Xã Xuân Lộc</t>
  </si>
  <si>
    <t>QH xây dựng trường Mầm non tư thục tại Hầm Pháo, TT Nghèn</t>
  </si>
  <si>
    <t>Xã Khánh Vĩnh Yên</t>
  </si>
  <si>
    <t>Đất xây dựng trụ sở tổ chức sự nghiệp</t>
  </si>
  <si>
    <t>VB số 63/UBND-XD1 ngày 06/10/2020 của UBND thị xã Kỳ Anh v/v đầu tư Trung tâm Văn hoá - Truyền thông thị xã Kỳ Anh; NQ số 103/NQ-HĐND ngày 20/11/2020 của HĐND thị xã Kỳ Anh</t>
  </si>
  <si>
    <t>VB số 6909/UBND-TH2 ngày 14/10/2020 của UBND tỉnh v/v triển khai lập báo cáo chủ trương đầu tư các dự án khởi công mới năm 2021 và giai đoạn 2021 - 2025; NQ số 103/NQ-HĐND ngày 20/11/2020 của HĐND thị xã Kỳ Anh</t>
  </si>
  <si>
    <t>NQ 228/NQ-HĐND ngày 14/9/2020 của HDND tỉnh Dự kiến Kế hoạch đầu tư công năm 2021 tỉnh Hà Tĩnh; NQ số 103/NQ-HĐND ngày 20/11/2020 của HĐND thị xã Kỳ Anh</t>
  </si>
  <si>
    <t>BC số 344/BC-UBND ngày 22/11/2019 của UBND Thị xã Kỳ Anh về tình hình thực hiện kế hoạch đầu tư công trung hạn giai đoạn 2016 -2020 và lập kế hoạch đầu tư trung hạn giai đoạn 2021-2025; NQ số 103/NQ-HĐND ngày 20/11/2020 của HĐND thị xã Kỳ Anh</t>
  </si>
  <si>
    <t>QĐ số 3840/QĐ-UBND ngày 29/11/2019 của UBND tỉnh; NQ số 103/NQ-HĐND ngày 20/11/2020 của HĐND thị xã Kỳ Anh</t>
  </si>
  <si>
    <t>VB số 338/KKT-QLĐT ngày 05/6/2020; NQ số 103/NQ-HĐND ngày 20/11/2020 của HĐND thị xã Kỳ Anh; NQ số 103/NQ-HĐND ngày 20/11/2020 của HĐND thị xã Kỳ Anh</t>
  </si>
  <si>
    <t>QĐ số 2866/QĐ-EVNNPC ngày 23/10/2020 của Tổng công ty điện lực Miền Bắc v/v duyệt danh mục và tạm giao KHV công trình ĐTXD năm 2021 cho Công ty Điện lực Hà Tĩnh; NQ số 103/NQ-HĐND ngày 20/11/2020 của HĐND thị xã Kỳ Anh</t>
  </si>
  <si>
    <t>VB số 6442/UBND-KT1 ngày 24/9/2020 ngày 24/9/2020 của UBND tỉnh; NQ số 103/NQ-HĐND ngày 20/11/2020 của HĐND thị xã Kỳ Anh</t>
  </si>
  <si>
    <t>VB số 9170/CPMB-PĐB ngày 02/10/2020 của BQLDA các công trình điện miền Trung; NQ số 103/NQ-HĐND ngày 20/11/2020 của HĐND thị xã Kỳ Anh</t>
  </si>
  <si>
    <t>QĐ số 3053/QĐ-UBND ngày 08/10/2018 của UBND TX Kỳ Anh v/v phê duyệt QH tổng mặt bằng SD đất ở TDP Hoành Nam; NQ số 103/NQ-HĐND ngày 20/11/2020 của HĐND thị xã Kỳ Anh</t>
  </si>
  <si>
    <t>VB số 2954/SXD-QHHT2 v/v tham mưu lập QH chi tiết Lâm viên khu đô thị Trung tâm; NQ số 103/NQ-HĐND ngày 20/11/2020 của HĐND thị xã Kỳ Anh</t>
  </si>
  <si>
    <t>Nghị quyết số 171/NQ-HĐND ngày 15/12/2019; NQ số 103/NQ-HĐND ngày 20/11/2020 của HĐND thị xã Kỳ Anh</t>
  </si>
  <si>
    <t>Đất ở vùng Bập Bông, Cựa Tùy</t>
  </si>
  <si>
    <t>XD đường giao thông vào khu trang trại các xã Tân Lộc, An Lộc, Thịnh Lộc</t>
  </si>
  <si>
    <t xml:space="preserve">Nghị quyết số 124/NQ-HĐND ngày 23/11/2020 </t>
  </si>
  <si>
    <t>Nghị quyết số 94/NQ-HĐND ngày 10/11/2020 của HĐND huyện Cẩm Xuyên</t>
  </si>
  <si>
    <t>Quyết định số 3178/QĐ - UBND ngày 4/12/2007 của UBND tỉnh về việc phê duyệt dự án đầu tư xây dựng kết cấu hạ tầng kỹ thuật Cụm công nghiệp - Tiểu thủ công nghiệp Bắc huyện Cẩm Xuyên.</t>
  </si>
  <si>
    <t>Xã Cẩm Lạc, xã Cẩm Trung</t>
  </si>
  <si>
    <t>Xã Cẩm Duệ, xã Cẩm Thạch</t>
  </si>
  <si>
    <t xml:space="preserve">Các xã: Cẩm Thạch, Cẩm Duệ, Cẩm Quan, Cẩm Hưng, Cẩm Thịnh, Cẩm Sơn, Cẩm Lạc, Cẩm Minh </t>
  </si>
  <si>
    <t>Xã Cẩm Lạc, xã  Cẩm Minh</t>
  </si>
  <si>
    <t>Xã Cẩm Thạch, xã Cẩm Bình</t>
  </si>
  <si>
    <t>Xã Cẩm Thịnh, xã Cẩm Sơn</t>
  </si>
  <si>
    <t>Các xã, thị trấn: Cẩm Bình, Cẩm Quang, TT Cẩm Xuyên, Nam Phúc Thăng</t>
  </si>
  <si>
    <t>Xã Cẩm Hưng, xã Cẩm Lộc</t>
  </si>
  <si>
    <t>Các xã, thị trấn: TT Cẩm Xuyên, Cẩm Quan, Cẩm Duệ, Cẩm Mỹ</t>
  </si>
  <si>
    <t>Xã Cẩm Quan, xã Cẩm Hưng</t>
  </si>
  <si>
    <t>Các xã, thị trấn: Cẩm Hưng, Cẩm Lộc, Cẩm Thịnh, Cẩm Hà</t>
  </si>
  <si>
    <t>Các xã, thị trấn: Cẩm Quang, Cẩm Bình, Cẩm Thăng, TT Cẩm Xuyên</t>
  </si>
  <si>
    <t>Các xã, thị trấn: Cẩm Quan, Cẩm Hưng, Cẩm Thịnh, Cẩm Sơn</t>
  </si>
  <si>
    <t>Các xã, thị trấn: Cẩm Sơn, Cẩm Hà, TT Thiên Cầm</t>
  </si>
  <si>
    <t>Các xã: Cẩm Hưng, Cẩm Thịnh, Cẩm Sơn, Cẩm Hà, Cẩm Lộc, Cẩm Lĩnh, Cẩm Trung, Cẩm Lạc, Cẩm Minh</t>
  </si>
  <si>
    <t>Các xã: Cẩm Lộc, Cẩm Hưng, Cẩm Sơn, Cẩm Hà, Cẩm Thịnh, Cẩm Trung</t>
  </si>
  <si>
    <t>TT Cẩm Xuyên, xã Nam Phúc Thăng</t>
  </si>
  <si>
    <t>Các xã: Cẩm Quan, Cẩm Mỹ, Cẩm Duệ</t>
  </si>
  <si>
    <t xml:space="preserve">Mương tiêu úng thôn Tây Nguyên và Nam Yên </t>
  </si>
  <si>
    <t>Các xã: Cẩm Bình, Cẩm Thành, Cẩm Trung</t>
  </si>
  <si>
    <t>Cải tạo ĐZ 974 TGCX lên vận hành cấp điện áp 22KV, huyện Cẩm Xuyên</t>
  </si>
  <si>
    <t>Các xã: Cẩm Hưng, Cẩm Hà, Cẩm Trung, Cẩm Lộc, Cẩm Thịnh</t>
  </si>
  <si>
    <t>Xã Cẩm Thạch, xã Cẩm Mỹ</t>
  </si>
  <si>
    <t>Các xã: Cẩm Hưng, Cẩm Trung, Cẩm Thịnh, Cẩm Lạc, Cẩm Minh, Cẩm Lộc, Cẩm Sơn</t>
  </si>
  <si>
    <t>Các xã, thị trấn: TT Cẩm Xuyên, Xã Cẩm Thăng, Cẩm Quan, Cẩm Huy</t>
  </si>
  <si>
    <t>Các xã, thị trấn: Cẩm Dương, Nam Phúc Thăng, Yên Hòa, Cẩm Trung Cẩm Hà</t>
  </si>
  <si>
    <t>Các xã: Cẩm Lĩnh, Cẩm Trung, Cẩm Minh</t>
  </si>
  <si>
    <t xml:space="preserve">Trạm phát sóng (BTS) </t>
  </si>
  <si>
    <t>Thôn 4, xã Cẩm Lĩnh</t>
  </si>
  <si>
    <t>Thôn Nguyễn Đối, Tiến Thắng, Đông Tây Xuân, Đồng Xuân, xã Cẩm Hà</t>
  </si>
  <si>
    <t>Quyết định số 1984/QĐ -UBND ngày 8/5/2018 của UBND huyện Cẩm Xuyên về việc quy hoạch phân lô đất ở khu dân cư tại vùng An Sơn, và Lĩnh Sơn, xã Cẩm Sơn</t>
  </si>
  <si>
    <t>Quyết định số 5366/QĐ -UBND ngày 21/9/2011 của UBND huyện Cẩm Xuyên về việc quy hoạch phân lô đất ở khu dân cư bợm gát thôn 7, xã Cẩm Sơn</t>
  </si>
  <si>
    <t>Quyết định số 4732/QĐ-UBND ngày 15/11/2019 của UBND huyện Cẩm Xuyên về việc phê duyệt quy hoạch đất ở dân cư vùng dọc đường trục xã, thôn Yên Lạc; vùng gần trường tiểu học, vùng gần nhà ông Toàn, thôn Trung Đoài; Vùng phía Tây hội quán thôn Hưng Đạo; vùng gần nhà bà Tiến thôn Lạc Thọ; vùng gần trạm điện thôn Quang Trung 2, xã Cẩm Lạc</t>
  </si>
  <si>
    <t>Tổng B: 34 danh mục</t>
  </si>
  <si>
    <t>Tổng A+B: 162 danh mục</t>
  </si>
  <si>
    <t xml:space="preserve">Trung tâm Nghiên Cứu Bảo Tồn Văn Hóa </t>
  </si>
  <si>
    <t xml:space="preserve">Sân bóng thôn Tân Tiến </t>
  </si>
  <si>
    <t>Đất ở Tổ 9 thôn Trường Xuân</t>
  </si>
  <si>
    <t>Thôn Trường Xuân, xã Đỉnh Bàn</t>
  </si>
  <si>
    <t>Đất ở vùng Cổng Làng</t>
  </si>
  <si>
    <t>Đồng Đội Trọt, thôn ThanhGiang, thị trấn Thạch Hà</t>
  </si>
  <si>
    <t>Xã Thạch Ngọc, xã Việt Tiến</t>
  </si>
  <si>
    <t>Xã Đỉnh Bàn, huyện Thạch Hà</t>
  </si>
  <si>
    <t>Thôn Xuân Sơn, xã Lưu Vĩnh Sơn</t>
  </si>
  <si>
    <t>Thôn Kim Sơn, xã Lưu Vĩnh Sơn</t>
  </si>
  <si>
    <t>Vùng Trộ Khánh, thôn Trung Tiến, xã Việt Tiến</t>
  </si>
  <si>
    <t>Thôn Tân Long, xã Việt Tiến</t>
  </si>
  <si>
    <t xml:space="preserve">Đường 15B Trẹm Pooc, tổ 19, thôn Trường Xuân, xã Đỉnh Bàn </t>
  </si>
  <si>
    <t>Vùng Chùm Lau, 
xã Thạch Sơn</t>
  </si>
  <si>
    <t>Thôn Yên Thượng, xã Nam Điền</t>
  </si>
  <si>
    <t>Thôn Thống Nhất (Tây Hương cũ), xã Nam Điền</t>
  </si>
  <si>
    <t>Thôn Hòa Bình, xã Nam Điền</t>
  </si>
  <si>
    <t>Thôn Việt Yên, xã Nam Điền</t>
  </si>
  <si>
    <t xml:space="preserve">Cạnh bưu điện xã, thôn Bình Sơn, xã Đỉnh Bàn </t>
  </si>
  <si>
    <t>Vùng Cột Cờ, Đồng Dinh, thôn Tân Lĩnh; thôn Nam Lĩnh, Tùng Lâm, Lộc Hồ, Trung Long, xã Nam Điền</t>
  </si>
  <si>
    <t>Đường giao thông trục xã Thạch Trung (Đoạn từ đường Trần Phú đến khu dân cư Đồng Xay)</t>
  </si>
  <si>
    <t>Đường giao thông trục xã đoạn từ Ngô Quyền đến đường Mai Lão Bạng</t>
  </si>
  <si>
    <t>Dự án đầu tư xây dựng công trình đường giao thông nối 2 xã Thạch Đồng và Thạch Môn, thành phố Hà Tĩnh</t>
  </si>
  <si>
    <t>Xóm Đồng Giang và xóm Đồng Tiến, xã Đồng Môn</t>
  </si>
  <si>
    <t>Nâng cấp mở rộng đường thôn Liên Nhật, Liên Thanh, Liên Hà.</t>
  </si>
  <si>
    <t>Thôn Liên Nhật, Liên Thanh, Liên Hà, xã Thạch Hạ</t>
  </si>
  <si>
    <t>Phường Văn Yên, phường Đại Nài, xã Thạch Hưng, xã Đồng Môn, xã Thạch Hạ</t>
  </si>
  <si>
    <t>Đường Nguyễn Du kéo dài (Từ Đường Mai Thúc Loan đến đê Đồng Môn)</t>
  </si>
  <si>
    <t>Phường Thạch Quý</t>
  </si>
  <si>
    <t>Xã Thạch Hưng</t>
  </si>
  <si>
    <t>Phường Thạch Linh</t>
  </si>
  <si>
    <t>Đường Đặng Tất xã Thạch Hưng, thành phố Hà Tĩnh</t>
  </si>
  <si>
    <t>Phường Hà Huy tập</t>
  </si>
  <si>
    <t>Nâng cấp các tuyến đường đấu nối đường giao thông phía Tây trường THCS Lê Văn Thiêm</t>
  </si>
  <si>
    <t>TDP 6+7, phường Hà Huy Tập</t>
  </si>
  <si>
    <t>Xã Thạch Hạ</t>
  </si>
  <si>
    <t>Đường giao thông trục chính (từ KDC Đông Tiến đến Thôn Hồng Hà)</t>
  </si>
  <si>
    <t>Xây dựng Đường Võ Liêm Sơn (kéo dài) Tên dự án quỹ: Đường Đồng Quế</t>
  </si>
  <si>
    <t>Phường Nam Hà</t>
  </si>
  <si>
    <t>Đường Lê Ninh kéo dài (đoạn từ trung tâm phòng chống HIV đến phòng CSGT) và kênh T4</t>
  </si>
  <si>
    <t>QĐ-UBND thành phố chấp thuận chủ trương đầu tư tại văn bản 2729/UBND-TCKH-QLĐT ngày 9/11/2020</t>
  </si>
  <si>
    <t>TDP 2. Phường Nguyễn Du</t>
  </si>
  <si>
    <t>Cải tạo hồ chứa nước Đập Nghem</t>
  </si>
  <si>
    <t>Phường Tân Giang</t>
  </si>
  <si>
    <t>Phường  Thạch Quý</t>
  </si>
  <si>
    <t>Phường Văn Yên</t>
  </si>
  <si>
    <t>Mương tiêu úng vùng bến hói xã Thạch Bình (giai đoạn 2)</t>
  </si>
  <si>
    <t>Xã Thạch Bình</t>
  </si>
  <si>
    <t>Kênh mương phường Hà Huy Tập</t>
  </si>
  <si>
    <t>TDP 3+4+5 Phường  Hà Huy Tập</t>
  </si>
  <si>
    <t>Hệ thống kênh tiêu nước vùng Ghè</t>
  </si>
  <si>
    <t>Quyết định số 1935/QĐ-UBND ngày 28/10/2019 của UBND Thành phố về việc phê duyệt BCKTKT đầu tư công trình</t>
  </si>
  <si>
    <t>TDP2. Phường Đại Nài</t>
  </si>
  <si>
    <t>Sân vận động TDP Tuy Hòa</t>
  </si>
  <si>
    <t>Bản đồ quy hoạch tổng mặt bằng sử dụng đất được UBND thành phố phê duyệt ngày 19/6/2017</t>
  </si>
  <si>
    <t>Nâng cấp sân thể thao và chỉnh trang khu vực trung tâm phường Nam Hà</t>
  </si>
  <si>
    <t>Sân Thể thao thôn</t>
  </si>
  <si>
    <t>Thôn Thượng, Xã Thạch Hạ</t>
  </si>
  <si>
    <t>Xen dắm đất ở thôn Nam Quang và Thôn Hồng Hà, Thôn Đức Phú, Thôn Đoài Thịnh</t>
  </si>
  <si>
    <t>Khu dân cư thôn Tiền Tiến</t>
  </si>
  <si>
    <t>Thôn Tiền Tiến Xã Đồng Môn</t>
  </si>
  <si>
    <t>Khu dân cư Trương Cao</t>
  </si>
  <si>
    <t>Thôn Quyết Tiến Xã Đồng Môn</t>
  </si>
  <si>
    <t>Khu đô thị mới phía Nam Cầu Cày, xã Thạch Trung, TP Hà Tĩnh</t>
  </si>
  <si>
    <t>Đất ở mới (xen dắm thôn Tân Lộc điểm 1, điểm 3)</t>
  </si>
  <si>
    <t>Thôn Tân Lộc Xã Thạch Hạ</t>
  </si>
  <si>
    <t>Đất ở xen dắm thôn Minh Yên</t>
  </si>
  <si>
    <t>Quyết định số:1327 /QĐ-UBND ngày 7/8/2019 về việc phê duyệt quy hoạch chi tiết (tỷ lệ 1/500) xen dắm đất ở dân cư tại vị trí thôn Hạ, thôn Minh Yên</t>
  </si>
  <si>
    <t>Hạ tầng phía Tây thôn Tân Học giai đoạn 4</t>
  </si>
  <si>
    <t>Quyết định số 2039/QĐ-UBND ngày 18/10/2017 của UBND thành phố về việc phê duyệt chi tiết khu dân cư thôn phía Tây thôn Tân Học</t>
  </si>
  <si>
    <t>Khu đất thu hồi của UBND xã Thạch Đồng (NVH Đồng Giang)</t>
  </si>
  <si>
    <t xml:space="preserve"> Thôn Đồng Giang, xã Đồng Môn</t>
  </si>
  <si>
    <t>Khu đất thu hồi của UBND xã Thạch Đồng (NVH Thắng Lợi)</t>
  </si>
  <si>
    <t xml:space="preserve"> Thôn Thằng Lợi, xã Đồng Môn</t>
  </si>
  <si>
    <t>Khu tái định cư Thôn Tiến Giang( xóm Đồng Giang củ), xã Thạch Đồng, thành phố Hà Tĩnh</t>
  </si>
  <si>
    <t>Xóm Tiến Giang Xã Đồng Môn</t>
  </si>
  <si>
    <t>QH xen dắm đất ở 9 thôn</t>
  </si>
  <si>
    <t>Hạ tầng xen dắm vùng Đồng Xay (giai đoạn 3)</t>
  </si>
  <si>
    <t>Xóm Thanh Phú, xã Thạch Trung</t>
  </si>
  <si>
    <t>TDP 6. Phường Nguyễn Du</t>
  </si>
  <si>
    <t>Phường Đại Nài</t>
  </si>
  <si>
    <t>Phường Hà Huy Tập</t>
  </si>
  <si>
    <t xml:space="preserve">TDP 4, TDP 7, Phường Hà Huy Tập </t>
  </si>
  <si>
    <t>Khu dân cư Đội Mý</t>
  </si>
  <si>
    <t>TDP Bắc Quý, Tâm Quý, P. Thạch Quý</t>
  </si>
  <si>
    <t>Đất ở xen dắm TDP Trung Quý</t>
  </si>
  <si>
    <t>TDP Trung Quý, Phường  Thạch Quý</t>
  </si>
  <si>
    <t>Đất ở xen dắm (số 187 Nguyễn Biểu)</t>
  </si>
  <si>
    <t>TDP1. Phường Nam Hà</t>
  </si>
  <si>
    <t>Đất ở lấy trên  Bệnh viện củ</t>
  </si>
  <si>
    <t>Phường Bắc Hà</t>
  </si>
  <si>
    <t>Quy hoạch được UBND tỉnh phê duyệt năm 2019</t>
  </si>
  <si>
    <t>Khu đất phía Đông bộ chỉ huy quân sự tỉnh</t>
  </si>
  <si>
    <t>Phường Nguyễn Du</t>
  </si>
  <si>
    <t>Số 6374/QĐ-UBND-XD ngày 22/9/2020 của UBND thành phố , và các sởi: Sở TN và MT, sở Tài Chính, sở Kế Hoạch và Đầu Tư Xây Dựng về việc tổ chức đấu giá giá khu đất tại phường Nguyễn Du</t>
  </si>
  <si>
    <t>Đất ở xem dắm (NVH TDP 1 cũ)</t>
  </si>
  <si>
    <t>Tổ dân phố 1, Phường Nam Hà</t>
  </si>
  <si>
    <t>Thu hồi khu đất của HTX DV và NN Bồng Sơn</t>
  </si>
  <si>
    <t>Hạ tầng khu dân cư Đồng Dài, phường Hà Huy Tập</t>
  </si>
  <si>
    <t>TDP 6, phường Hà Huy Tập</t>
  </si>
  <si>
    <t>Khu đô thị mới phường Đại Nài</t>
  </si>
  <si>
    <t>Khu đô thị mới phường Thạch Quý</t>
  </si>
  <si>
    <t>Thôn Bình Minh, thôn Bình Lý, Xã Thạch Bình</t>
  </si>
  <si>
    <t>Phường  Trần Phú</t>
  </si>
  <si>
    <t>Phường Trần Phú</t>
  </si>
  <si>
    <t>Phương Trần Phú</t>
  </si>
  <si>
    <t>Khu hồ điều hòa kết hợp Tiểu công viên thônTân Học</t>
  </si>
  <si>
    <t>Thôn Tân Học, Xã Thạch Hạ</t>
  </si>
  <si>
    <t>Tiểu công viên thôn Minh Yên</t>
  </si>
  <si>
    <t>Thôn Minh Yên, xã Thạch Hạ</t>
  </si>
  <si>
    <t>Khu du lịch dịch vụ sinh thái ven sông</t>
  </si>
  <si>
    <t>Thôn Liên Hà, xã Thạch Hạ</t>
  </si>
  <si>
    <t>Quyết định 894 ngày 19/3/2020 của UBND tỉnh về việc phê duyệt nhiệm vụ quy hoạch Khu du lịch dịch vụ sinh thái ven sông tại vùng Đồng Ghè</t>
  </si>
  <si>
    <t>Xã  Thạch Trung</t>
  </si>
  <si>
    <t>Chợ đầu mối</t>
  </si>
  <si>
    <t>Kết luận số 12/KL-TT ngày 18/9/2020 của Thường trực Thành ủy</t>
  </si>
  <si>
    <t>Đất Bãi thải, sử lý rác thải</t>
  </si>
  <si>
    <t>Điểm trung chuyển rác xã Đồng Môn</t>
  </si>
  <si>
    <t>Thôn Thắng Lợi, Trung Tiến, xã Đồng Môn</t>
  </si>
  <si>
    <t>Thôn Thượng, xã Thạch Hạ</t>
  </si>
  <si>
    <t>Phường Nguyễn Du, xã Thạch Trung</t>
  </si>
  <si>
    <t>Phường Tân Giang, xã Thạch Hưng, xã Thạch Đồng</t>
  </si>
  <si>
    <t>Phương Thạch Quý</t>
  </si>
  <si>
    <t>Phường Thạch Quý, xã Thạch Hưng</t>
  </si>
  <si>
    <t>Phường Thạch Quý, xã Thạch Môn, xã Thạch Hạ</t>
  </si>
  <si>
    <t>Phường Trần Phú, phường Nguyễn Du</t>
  </si>
  <si>
    <t>Phường Trần Phú, phường Thạch Linh</t>
  </si>
  <si>
    <t>TDP 14, phường Bắc Hà</t>
  </si>
  <si>
    <t>Thôn Minh Yên, Tân Lộc &amp; thôn Hạ, xã Thạch Hạ</t>
  </si>
  <si>
    <t>Phường Đại Nài, phường Văn Yên</t>
  </si>
  <si>
    <t>Phường Thạch Linh, Xã Thạch Hạ, Xã Thạch Bình, Xã  Thạch Hưng, Xã Đồng Môn</t>
  </si>
  <si>
    <t>Xã Thạch Hưng, xã Thạch Môn</t>
  </si>
  <si>
    <t>Xã Thạch Trung, xã Thạch Hạ, xã Thạch Môn, xã Thạch Đồng, xã Thạch Hưng</t>
  </si>
  <si>
    <t>Xóm Đồng Giang &amp; xóm Đồng Tiến, xã Thạch Đồng</t>
  </si>
  <si>
    <t>Xã Thạch Đồng</t>
  </si>
  <si>
    <t>Thôn Tân Lộc, xã Thạch Hạ</t>
  </si>
  <si>
    <t>Thắng Lợi, Hòa Bình, xã Thạch Đồng</t>
  </si>
  <si>
    <t>Thôn Kinh Nam, Xã Thạch Hưng</t>
  </si>
  <si>
    <t>Thôn Liên Thanh, Tân Học, xã Thạch Hạ</t>
  </si>
  <si>
    <t>Thôn Tân Học, xã Thạch Hạ</t>
  </si>
  <si>
    <t>Xã Thạch Môn</t>
  </si>
  <si>
    <t>Xóm Đông Đoài, Minh Yên, xã Thạch Hạ</t>
  </si>
  <si>
    <t>Xóm Đông Tiến, xã Thạch Trung</t>
  </si>
  <si>
    <t>Xóm Tân Phú, xã Thạch Trung</t>
  </si>
  <si>
    <t>KP 3, phường Đại Nài</t>
  </si>
  <si>
    <t>KP 9, phường Đại Nài</t>
  </si>
  <si>
    <t>Phường Thạch Linh, phường Hà Huy Tập</t>
  </si>
  <si>
    <t>TDP 6, 8, phường Nguyễn Du</t>
  </si>
  <si>
    <t>TDP 6, phường Nguyễn Du</t>
  </si>
  <si>
    <t>TDP 7, phường Nguyễn Du</t>
  </si>
  <si>
    <t>TDP 7, phường Tân Giang</t>
  </si>
  <si>
    <t>Xã Thạch Trung, phường Nguyễn Du</t>
  </si>
  <si>
    <t>Khu dân cư Cầu Cót (Tái định cư Dự án ADB)</t>
  </si>
  <si>
    <t>KP Hòa Bình, phường Văn Yên</t>
  </si>
  <si>
    <t xml:space="preserve">MR nhà thờ Tân Giang </t>
  </si>
  <si>
    <t>TDP 7, Phường Tân Giang</t>
  </si>
  <si>
    <t>KP Tây Yên, phường Văn Yên</t>
  </si>
  <si>
    <t>KP Tiền Tiến, phường Thạch Quý</t>
  </si>
  <si>
    <t>Thôn Đông Đoài, xã Thạch Hạ</t>
  </si>
  <si>
    <t>Phường Đại Nài, phường Nam Hà</t>
  </si>
  <si>
    <t>TDP 1, phường Bắc Hà</t>
  </si>
  <si>
    <t>KP Đông Quý, phường Thạch Quý</t>
  </si>
  <si>
    <t>MR Bệnh viện tỉnh Hà Tĩnh</t>
  </si>
  <si>
    <t>Nghị quyết số  124/NQ-HĐND ngày 23/11/2020 của HĐND huyện Lộc Hà và Quyết định 634/QĐ-UBND tỉnh</t>
  </si>
  <si>
    <t>TỔNG A: 26 danh mục</t>
  </si>
  <si>
    <t>Đường giao thông TDP2</t>
  </si>
  <si>
    <t>Tổ dân phố 2, Thị Trấn Đức Thọ</t>
  </si>
  <si>
    <t>Cầu La - Xá</t>
  </si>
  <si>
    <t>Xã Bùi La Nhân</t>
  </si>
  <si>
    <t>Quyết định số: 1164/QĐ-UBND, ngày19/4/2019 của UBND tỉnh Hà Tĩnh về việc phê duyệt dự án đầu tư xây dựng cầu La - Xá, huyện Đức Thọ</t>
  </si>
  <si>
    <t>Mở rộng đường Tân Hương đi Phú Lộc Can Lộc</t>
  </si>
  <si>
    <t>Thôn Tân Nhân, xã Tân Hương</t>
  </si>
  <si>
    <t>Xây dựng ĐZ, TBA khắc phục tình trạng điện áp thấp tại các xã, thị trấn thuộc huyện Đức Thọ, tỉnh Thạch Hà</t>
  </si>
  <si>
    <t>Thị trấn Đức Thọ, xã Thanh Bình Thịnh, Trường Sơn, Đức Bồng, Hoà Lạc, Tân Dân, Yên Hồ, Lâm Trung Thuỷ, Bùi La Nhân</t>
  </si>
  <si>
    <t>Quyết định số: 2438/QĐ-EVNNPC ngày15/9/2020 của tổng công ty Điện lực Miền Bắc về việc duyệt danh mục và tạm giao KHV công trình ĐTXD bổ sung năm 2020 cho Công ty Điện lực Hà Tĩnh</t>
  </si>
  <si>
    <t>Xây dựng ĐZ, TBA nâng cao chất lượng điện năng tại các xã Bùi La Nhân, Yên Hồ, Thanh Bình Thịnh</t>
  </si>
  <si>
    <t>Xã Bùi La Nhân, Yên Hồ, Thanh Bình Thịnh</t>
  </si>
  <si>
    <t>Quyết định số: 2866/QĐ-EVNNPC ngày 23/10/2020 của tổng công ty Điện lực Miền Bắc về việc duyệt danh mục và tạm giao KHV công trình ĐTXD bổ sung năm 2021 cho Công ty Điện lực Hà Tĩnh</t>
  </si>
  <si>
    <t>Cải tạo ĐZ 110KV Hưng Đông - Can Lộc và Hưng Đông - Linh Cảm</t>
  </si>
  <si>
    <t>Xã Tùng Ảnh</t>
  </si>
  <si>
    <t>Quyết định số: 2432/QĐ-BCT ngày 15/9/2020 của Bộ Công Thương về việc phê duyệt báo cáo nghiên cứu khả thi tiểu dự án Cải tạo ĐZ 110KV Hưng Đông - Can Lộc và Hừng Đông - Linh Cảm thuộc chương trình hỗ trợ phát triển chính sách cải cách nghành điện giai đoạn 3 (DPL3), vay vốn ngân hàng thế giới.</t>
  </si>
  <si>
    <t>Đất Bưu điện văn hóa xã</t>
  </si>
  <si>
    <t>Thôn Bình Tiến B, xã Thanh Bình Thịnh</t>
  </si>
  <si>
    <t>Xây dựng trạm BTS mạng di động Vinaphone</t>
  </si>
  <si>
    <t>Thôn Đại Tiến - Xã An Dũng</t>
  </si>
  <si>
    <t>Văn bản số: 1760/CV-VTHT-KTĐT, ngày 30/10/2020 của Tập đoàn Bưu chính viễn thông Việt Nam về việc kế hoạch sử dụng đất xây dựng trạm BTS mạng di động Vinaphone năm 2021 trên địa bàn huyện Đức Thọ</t>
  </si>
  <si>
    <t>Thôn Thọ Ninh - Xã Liên Minh</t>
  </si>
  <si>
    <t>Thôn Bình Tiến B - Xã Thanh Bình Thịnh</t>
  </si>
  <si>
    <t>Thôn Sơn Lễ - Xã Tùng Ảnh</t>
  </si>
  <si>
    <t>Thôn Văn Khang - Xã Tùng Châu</t>
  </si>
  <si>
    <t>Mở rộng chợ Đàng</t>
  </si>
  <si>
    <t>Thôn Đồng Vịnh, xã Đức Đồng</t>
  </si>
  <si>
    <t>Đất ở xen dắm</t>
  </si>
  <si>
    <t>Thôn Hoà Thái, Đông Đoài, Thị Hoà, Đông Xá, xã Hoà Lạc</t>
  </si>
  <si>
    <t>Đất ở Vùng đồng sau chùa</t>
  </si>
  <si>
    <t>Thôn Bình Định, xã Thanh Bình Thịnh</t>
  </si>
  <si>
    <t>Đất ở bám đường LX Yên Hồ - Quang Vĩnh</t>
  </si>
  <si>
    <t>Thôn Tiến Hoà, xã Yên Hồ</t>
  </si>
  <si>
    <t>Đất ở bám đường từ Đê La Giang đi Thanh Binh Thịnh</t>
  </si>
  <si>
    <t>Thôn Trung Văn Minh, Trung Nam Hồng,  xã Yên Hồ</t>
  </si>
  <si>
    <t>Mở rộng Nhà văn hóa Tổ dân phố 2</t>
  </si>
  <si>
    <t>Tổng A: 33</t>
  </si>
  <si>
    <t>TỔNG A+B : 60</t>
  </si>
  <si>
    <t>Nghị quyết số 220/NQ
-HĐND ngày 10/7/2020</t>
  </si>
  <si>
    <t>Nghị quyết số 10/NQ-HĐND ngày 13/11/2020 của HĐND huyện Thạch Hà</t>
  </si>
  <si>
    <t>Quyết định 3006/QĐ-UBND ngày 11/9/2019 của UBND tỉnh Hà Tĩnh về việc phê duyệt BCNCKT dự án; Nghị quyết số 10/NQ-HĐND ngày 13/11/2020 của HĐND huyện Thạch Hà</t>
  </si>
  <si>
    <t>Quy hoạch chi tiết đất ở khu dân cư xã Thạch Đỉnh, huyện Thạch Hà. Tại thôn Trường Xuân, xã Thạch Đỉnh, huyện Thạch Hà, tỷ lệ 1/500, ngày 18/08/2017; Nghị quyết số 10/NQ-HĐND ngày 13/11/2020 của HĐND huyện Thạch Hà</t>
  </si>
  <si>
    <t>Quyết định số 1037/QĐ- UBND ngày 10/04/2019 của UBND tỉnh Hà Tĩnh</t>
  </si>
  <si>
    <t>Quyết định số 255/QĐ- UBND ngày 21/01/2019 của UBND tỉnh Hà Tĩnh</t>
  </si>
  <si>
    <t>Công văn số 512/UBND-KTHT của UBND huyện ngày 29/3/2016 chấp thuận chủ trương quy hoạch đất ở xã Thạch Đài năm 2016</t>
  </si>
  <si>
    <t>Nghị quyết số 229/NQ-HĐND ngày 14/9/2020 của HĐND tỉnh Hà Tĩnh.</t>
  </si>
  <si>
    <t>Quy hoạch chi tiết tổng mặt bằng sử dụng đất khu dân cư vùng Đồng Làng, xã Thạch Thắng ngày 2/10/2015</t>
  </si>
  <si>
    <t>Quy hoạch chi tiết tổng mặt bằng sử dụng đất khu dân cư vùng Chiêu Liêu, thôn Trung Phú, thôn Cao Thắng, xã Thạch Thắng ngày 12/05/2019</t>
  </si>
  <si>
    <t>Khu đô thị mới TDP9, TDP10 (HDB)</t>
  </si>
  <si>
    <t>Quyết định số 6203/UBND -XD1 ngày 19/9/20219 về việc lập quy hoạch chi tiết tỉ lệ 1/500 khu đô thị mới tại tổ dân phố 9, tổ dân phố 10, thị trấn Thạch Hà, huyện Thạch Hà; Nghị quyết số 10/NQ-HĐND ngày 13/11/2020 của HĐND huyện Thạch Hà</t>
  </si>
  <si>
    <t>Quyết định số 2445/QĐ-UBND ngày 03/08/2020 của UBND tỉnh về việc phê duyệt tiểu dự án đầu tư xây dựng công trình cải thiện cơ sở hạ tầng đô thị Thạch Hà; Nghị quyết số 10/NQ-HĐND ngày 13/11/2020 của HĐND huyện Thạch Hà</t>
  </si>
  <si>
    <t>TỔNG A: 63 CTDA</t>
  </si>
  <si>
    <t>Thôn Hòa Lạc, xã Thạch Lạc</t>
  </si>
  <si>
    <t>TỔNG A+B: 159CT,DA</t>
  </si>
  <si>
    <t>Nghị quyết số 82/NQ-HĐND ngày 27/11/2020 của HĐND huyện Hương Khê</t>
  </si>
  <si>
    <t>Nghị quyết số 42/2019/NQ-HĐND ngày 18/4/2019 của HĐND huyện Hương Khê</t>
  </si>
  <si>
    <t>Nghị quyết số 62/NQ-HĐND ngày 15/6/2020 của HĐND huyện Hương Khê</t>
  </si>
  <si>
    <t>Tổng A: 22 CTDA</t>
  </si>
  <si>
    <t>Tổng B: 18 CTDA</t>
  </si>
  <si>
    <t>Tổng A+ B: 40 CTDA</t>
  </si>
  <si>
    <t>Đất trụ sở cơ quan CT sự nghiệp</t>
  </si>
  <si>
    <t>Trạm quan trắc môi trường nước biển tự động, liên tục</t>
  </si>
  <si>
    <t>Văn bản số 3524/TCMT-BQLDA ngày 30/10/2020 của Tổng cục môi trường</t>
  </si>
  <si>
    <t>Mũi Động xã Kỳ Lợi</t>
  </si>
  <si>
    <t>NQ 92/NQHĐN thành phố ngày 26/11/2000</t>
  </si>
  <si>
    <t>QĐ 666/QĐ-UBND ngày 04/3/2019 của UBND tỉnh hà Tĩnh</t>
  </si>
  <si>
    <t>QĐ số 187/UBND  và 786/QĐ ngày 31/8/2020</t>
  </si>
  <si>
    <t>Quyết định số 894/QĐ-UBND ngày 19/3/2020 của UBND tỉnh về việc phê duyệt nhiệm vụ quy hoạch Khu du lịch dịch vụ sinh thái ven sông tại vùng Đồng Ghè</t>
  </si>
  <si>
    <t>Quyết định 1944/QĐ-UBND ngày 29/10/2019 của UBND thành phố Hà Tĩnh</t>
  </si>
  <si>
    <t>Văn bản số 2679/UBND-TCKH ngày 05/11/2020 của UBND thành phố</t>
  </si>
  <si>
    <t>QĐ 2041 ngày 14/10/2020 của UBND Thành phố về việc phê duyệt điều chỉnh chủ trương đầu  tư cải tạo hồ chứa nước Đập Nghem, tại xã Thạch Môn( nay là xã Đồng Môn)</t>
  </si>
  <si>
    <t>NQ 92/NQ-HĐND thành phố ngày 26/11/2000</t>
  </si>
  <si>
    <t>Văn bản số 1964/UBND-TNMT-QLĐT ngày 20/8/2019 của UBND thành phố Hà Tĩnh v/v quy hoạch xen dắm đất ở dân cư và sân thể dục thể thao thôn tại xã Thạch Hạ</t>
  </si>
  <si>
    <t>Giáo phận Hà Tĩnh</t>
  </si>
  <si>
    <t>Quyết định số 1031/QĐ-UBND ngày 05/4/2019 của UBND tỉnh</t>
  </si>
  <si>
    <t>Mở rộng trường mầm non (điểm chính) xã Quang Diệm thôn 5</t>
  </si>
  <si>
    <t>Mở rộng trường Mầm non Sơn Trường thôn 3</t>
  </si>
  <si>
    <t>Mở rộng trường Tiểu học Sơn Trường thôn 3</t>
  </si>
  <si>
    <t>NQ số 163/NQ-HĐND ngày 16/11/2020 của HĐND huyện Hương Sơn</t>
  </si>
  <si>
    <t xml:space="preserve">Đường trục chính thị trấn Tây Sơn </t>
  </si>
  <si>
    <t>Nâng cấp đường Trung Thịnh</t>
  </si>
  <si>
    <t>Quy hoạch Kè chống sạt lở bờ sông Ngàn Phố đoạn qua khu đô thị Ngàn Phố đến cầu Đá Đón 2 (Xóm Hà Chua và xóm Khí Tượng, xã Sơn Tây)</t>
  </si>
  <si>
    <t>Quy hoạch đất ở Đồng Dầy thôn Trung Thị</t>
  </si>
  <si>
    <t>Quy hoạch đấu giá đất ở xã Sơn Kim 2 thôn Chế Biến</t>
  </si>
  <si>
    <t>Quy hoạch đất ở (Đàng Vại) xóm 1</t>
  </si>
  <si>
    <t>Đấu giá QSD đất (vùng Nhà Thánh) thôn Anh Sơn</t>
  </si>
  <si>
    <t>Quy hoạch đấu giá Mai Hà - vùng Măng Cù, Cây Dầu, Tràng Học</t>
  </si>
  <si>
    <t>QH đất ở  (Đối diện UBND xã, xóm Chùa cũ)</t>
  </si>
  <si>
    <t>QH Đấu giá đất ở xóm Hà Chua, Kim Thành, Cây Thị</t>
  </si>
  <si>
    <t>Quy hoạch đấu giá đất ở vùng Hồng Thịnh thôn Hồng Mỹ</t>
  </si>
  <si>
    <t>Quy hoạch đấu giá đất ở vùng Bàu Hàn, thôn Đông Hà</t>
  </si>
  <si>
    <t>Xây dựng mới nhà văn hóa Trung Bằng, Thanh Bằng, Kim Bằng, Phúc Bằng và Thịnh Bằng</t>
  </si>
  <si>
    <t>QĐ số 2587/QĐ-UBND ngày 11/8/2020 của UBND tỉnh Hà Tĩnh v/v Phê duyệt điều chỉnh, bổ sung QHSD đất năm 2020 của huyện Hương Sơn; NQ 220</t>
  </si>
  <si>
    <t>Tổng A: 77 CTDA</t>
  </si>
  <si>
    <t>Tổng B :43 CTDA</t>
  </si>
  <si>
    <t>Tổng A+B :120 CTDA</t>
  </si>
  <si>
    <t>Tổng A2: 49 CTDA</t>
  </si>
  <si>
    <t>Tổng B: 23 CTDA</t>
  </si>
  <si>
    <t>Tổng A+B: 87 CTDA</t>
  </si>
  <si>
    <t>Nghị quyết số 124/NQ-HĐND ngày 23/11/2020 của HĐND huyện</t>
  </si>
  <si>
    <t>Đường giao thông nông thôn kết hợp vào khu chăn nuôi tập trung  xã Hồng Lộc</t>
  </si>
  <si>
    <t>Bến thủy nội địa và nhà chờ phục vụ khách du lịch</t>
  </si>
  <si>
    <t>Nghị quyết số84/NQ-HĐND ngày 16/4/2020 của HĐND huyện và VB số 754/CĐTNĐ-QLKCHT ngày 14/5/2019</t>
  </si>
  <si>
    <t>Nghị quyết số 124/NQ-HĐND ngày 23/11/2021</t>
  </si>
  <si>
    <t>Đất ở (Lô N152, N153, vườn ông Phúc đến cống đồng Ngóc, dọc đường 22/12, Đội Nạp, lô C13, đồng Giang)</t>
  </si>
  <si>
    <t>NQ 124/NQ-HĐND ngày 23/11/2020 của HĐND huyện Lộc Hà</t>
  </si>
  <si>
    <t>Đất ở dặm dân vùng Nhà Rải, Nhà Trót, Đồng Cửa, Đồng Bứa, Đồng Hóp, Đồng Cao</t>
  </si>
  <si>
    <t>Nghị quyết số 124/NQ-HĐND ngày 23/11/2021, QĐ 634/QĐ-UBND của UBND tỉnh</t>
  </si>
  <si>
    <t>QĐ 634/QĐ-UBND của UBND tỉnh</t>
  </si>
  <si>
    <t>Đất ở vùng Đồng Om, thôn Minh Quý</t>
  </si>
  <si>
    <t>Đất Tín ngưỡng</t>
  </si>
  <si>
    <t>XD đình làng cửa Đình (hiến đất vườn, đất ở)</t>
  </si>
  <si>
    <t>Đất cơ sở giáo dục đào tạo</t>
  </si>
  <si>
    <t>Trường Mầm non khu T3</t>
  </si>
  <si>
    <t>Xây dựng ĐZ, TBA khắc phục tình trạng điện áp thấp tại các xã Hồng Lộc, xã Thị trấn, xã Mai Phụ, xã Hộ Độ thuộc huyện Lộc Hà, tỉnh Hà Tĩnh năm 2021</t>
  </si>
  <si>
    <t>Tại các xã Hồng Lộc, thị trấn, xã Mai Phụ, xã Hộ Độ</t>
  </si>
  <si>
    <t>Tổng A: 39 CTDA</t>
  </si>
  <si>
    <t>Nghị quyết số  171/NQ-HĐND tỉnh và Quyết định 634/QĐ-UBND tỉnh</t>
  </si>
  <si>
    <t>Xã Hồng Lộc, xã  Ích Hậu</t>
  </si>
  <si>
    <t>Nghị quyết số  171/NQ-HĐND tỉnh, QĐ 2586/QĐ-UBND của UBND tỉnh</t>
  </si>
  <si>
    <t>Mở rộng đường giao thông trong khu dân cư thị trấn</t>
  </si>
  <si>
    <t>Nghị quyết số  171/NQ-HĐND tỉnh, NQ 84/NQ-HĐND ngày 16/4/2020 của HĐND huyện Lộc Hà</t>
  </si>
  <si>
    <t>Đất ở vùng Trậm Tram, vùng Nhà Gàng</t>
  </si>
  <si>
    <t>Nghị quyết số  171/NQ-HĐND tỉnh, NQ 124/NQ-HĐND ngày 23/11/2020 của HĐND huyện Lộc Hà</t>
  </si>
  <si>
    <t>Đất ở Cồn Mụ Rồi thôn Báo Ân</t>
  </si>
  <si>
    <t>Đất vùng hội quán xóm 13; Đồng Cựa  tại thôn Tân Phú</t>
  </si>
  <si>
    <t>Nghị quyết số  171/NQ-HĐND tỉnh, QĐ số 2586/QĐ-UBND của UBND tỉnh</t>
  </si>
  <si>
    <t>Nghị quyết số  171/NQ-HĐND tỉnh, QĐ số 634/QĐ-UBND của UBND tỉnh</t>
  </si>
  <si>
    <t>Nghị quyết số  220/NQ-HĐND tỉnh, QĐ số 2586/QĐ-UBND của UBND tỉnh</t>
  </si>
  <si>
    <t>Tổng B: 49 CTDA</t>
  </si>
  <si>
    <t>Tổng A+B: 88 CTDA</t>
  </si>
  <si>
    <t>Tổ dân phố Tuy Hòa, Phường Thạch Linh</t>
  </si>
  <si>
    <t>Xã  Đồng Môn</t>
  </si>
  <si>
    <t>TỔNG A: 80 Công trình, dự án</t>
  </si>
  <si>
    <t>Phường Nguyễn Du, Phường Bắc Hà, P. Tân Giang, P. Đại Nài, P. Hà Huy Tập, X. Thạch Trung, X. Thạch Đồng, Phường Thạch Quý, Xã Thạch Hạ</t>
  </si>
  <si>
    <t>KP Hòa Bình, Phường Văn Yên</t>
  </si>
  <si>
    <t xml:space="preserve">HỘI ĐỒNG NHÂN DÂN </t>
  </si>
  <si>
    <t>TỈNH HÀ TĨNH</t>
  </si>
  <si>
    <t>HỘI ĐỒNG NHÂN DÂN TỈNH</t>
  </si>
  <si>
    <t>Đường dây 110kV và Trạm biến áp 110kV dự án Trang trại Phong điện HBRE Hà Tĩnh</t>
  </si>
  <si>
    <t>P. Kỳ Long, P. Kỳ Thịnh, P. Kỳ Trinh</t>
  </si>
  <si>
    <t>VB số 8091/UBND-KT2 ngày 01/12/2020 của UBND tỉnh Hà Tĩnh v/v chấp thuận hướng tuyến đường dây 110kV và vị trí trạm biến áp 110kV dự án Trang trại Phong điện HBRE Hà Tĩnh</t>
  </si>
  <si>
    <t>Tổng B: 44 danh mục</t>
  </si>
  <si>
    <t>Tổng A+B: 114 danh mục</t>
  </si>
  <si>
    <t xml:space="preserve">NQ số 100 của HĐND huyện </t>
  </si>
  <si>
    <t>Tổng B: 92 Công trình</t>
  </si>
  <si>
    <t>Tổng A+B: 172 Công trình</t>
  </si>
  <si>
    <t>Nghị quyết số 40/NQ
-HĐND ngày 03/12/2020</t>
  </si>
  <si>
    <t>Phù hợp với quy hoạch sử dụng đất đến năm 2020 cấp huyện</t>
  </si>
  <si>
    <t>Văn bản số 869/UBND-XD ngày 13/02/2018 của UBND tỉnh</t>
  </si>
  <si>
    <t>Xã Đồng Môn, thành phố Hà Tĩnh</t>
  </si>
  <si>
    <t>QĐ 1934 ngày 30/9/2020 của UBND Thành phố về việc phê duyệt dự án đầu tư xây dựng công trình đường giao thông nối 02 xã Thạch Đồng và Thạch Môn, thành phố hà Tĩnh</t>
  </si>
  <si>
    <t>Hệ thống xử lý nước thải và mở cụm công nghiệp Thạch Đồng Thành Phố Hà Tĩnh</t>
  </si>
  <si>
    <t>(Kèm theo Nghị quyết số 256/NQ-HĐND ngày 08 tháng 12 năm 2020 của Hội đồng nhân dân tỉnh)</t>
  </si>
  <si>
    <t>Đường giao thông khu quy hoạch du lịch dịch vụ sinh thái Đồng Ghè, thôn Liên Hà</t>
  </si>
  <si>
    <t>Tdp Thuận Tiến, phường Đức Thuận</t>
  </si>
  <si>
    <t>Phù hợp QH sử dụng đất của địa phương đến năm 2020</t>
  </si>
  <si>
    <t>NQ 92/NQ-HĐND thành phố ngày 26/11/2020</t>
  </si>
  <si>
    <t xml:space="preserve">Văn bản số 1074/UBND
-NL ngày 24/3/2014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</si>
</sst>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_);\(0\)"/>
    <numFmt numFmtId="181" formatCode="0.0000"/>
    <numFmt numFmtId="182" formatCode="0.000"/>
    <numFmt numFmtId="183" formatCode="0.00_);\(0.00\)"/>
    <numFmt numFmtId="184" formatCode="_(* #,##0_);_(* \(#,##0\);_(* &quot;-&quot;??_);_(@_)"/>
    <numFmt numFmtId="185" formatCode="0.00;[Red]0.00"/>
    <numFmt numFmtId="186" formatCode="0.0"/>
    <numFmt numFmtId="187" formatCode="#,##0.000"/>
    <numFmt numFmtId="188" formatCode="0.0_);\(0.0\)"/>
    <numFmt numFmtId="189" formatCode="_-* #,##0_-;\-* #,##0_-;_-* &quot;-&quot;??_-;_-@_-"/>
    <numFmt numFmtId="190" formatCode="#,##0.0_);\(#,##0.0\)"/>
    <numFmt numFmtId="191" formatCode="&quot;Yes&quot;;&quot;Yes&quot;;&quot;No&quot;"/>
    <numFmt numFmtId="192" formatCode="&quot;True&quot;;&quot;True&quot;;&quot;False&quot;"/>
    <numFmt numFmtId="193" formatCode="&quot;On&quot;;&quot;On&quot;;&quot;Off&quot;"/>
    <numFmt numFmtId="194" formatCode="[$€-2]\ #,##0.00_);[Red]\([$€-2]\ #,##0.00\)"/>
    <numFmt numFmtId="195" formatCode="0.000_);\(0.000\)"/>
    <numFmt numFmtId="196" formatCode="#,##0;[Red]#,##0"/>
    <numFmt numFmtId="197" formatCode="#,##0.000_);\(#,##0.000\)"/>
    <numFmt numFmtId="198" formatCode="[$-409]dddd\,\ mmmm\ dd\,\ yyyy"/>
    <numFmt numFmtId="199" formatCode="[$-409]h:mm:ss\ AM/PM"/>
  </numFmts>
  <fonts count="64">
    <font>
      <sz val="12"/>
      <color theme="1"/>
      <name val="Times New Roman"/>
      <family val="2"/>
    </font>
    <font>
      <sz val="12"/>
      <color indexed="8"/>
      <name val="Times New Roman"/>
      <family val="2"/>
    </font>
    <font>
      <sz val="10"/>
      <name val="Arial"/>
      <family val="2"/>
    </font>
    <font>
      <b/>
      <sz val="10"/>
      <name val="Times New Roman"/>
      <family val="1"/>
    </font>
    <font>
      <sz val="10"/>
      <name val="Times New Roman"/>
      <family val="1"/>
    </font>
    <font>
      <b/>
      <sz val="12"/>
      <color indexed="8"/>
      <name val=".VnBook-Antiqua"/>
      <family val="2"/>
    </font>
    <font>
      <b/>
      <sz val="12"/>
      <name val="Arial"/>
      <family val="2"/>
    </font>
    <font>
      <sz val="12"/>
      <name val=".VnArial"/>
      <family val="2"/>
    </font>
    <font>
      <b/>
      <sz val="12"/>
      <name val="Times New Roman"/>
      <family val="1"/>
    </font>
    <font>
      <i/>
      <sz val="12"/>
      <name val="Times New Roman"/>
      <family val="1"/>
    </font>
    <font>
      <sz val="12"/>
      <name val="Times New Roman"/>
      <family val="1"/>
    </font>
    <font>
      <i/>
      <sz val="10"/>
      <name val="Times New Roman"/>
      <family val="1"/>
    </font>
    <font>
      <i/>
      <sz val="8"/>
      <name val="Times New Roman"/>
      <family val="1"/>
    </font>
    <font>
      <b/>
      <sz val="13"/>
      <name val="Times New Roman"/>
      <family val="1"/>
    </font>
    <font>
      <sz val="9"/>
      <color indexed="10"/>
      <name val="Times New Roman"/>
      <family val="1"/>
    </font>
    <font>
      <b/>
      <i/>
      <sz val="10"/>
      <name val="Times New Roman"/>
      <family val="1"/>
    </font>
    <font>
      <sz val="7"/>
      <name val="Times New Roman"/>
      <family val="1"/>
    </font>
    <font>
      <sz val="10"/>
      <color indexed="8"/>
      <name val="Times New Roman"/>
      <family val="1"/>
    </font>
    <font>
      <b/>
      <sz val="9"/>
      <name val="Tahoma"/>
      <family val="2"/>
    </font>
    <font>
      <sz val="9"/>
      <name val="Tahoma"/>
      <family val="2"/>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0"/>
      <color indexed="8"/>
      <name val="Times New Roman"/>
      <family val="1"/>
    </font>
    <font>
      <sz val="7"/>
      <color indexed="8"/>
      <name val="Times New Roman"/>
      <family val="1"/>
    </font>
    <font>
      <b/>
      <sz val="10"/>
      <color indexed="10"/>
      <name val="Times New Roman"/>
      <family val="1"/>
    </font>
    <font>
      <i/>
      <sz val="12"/>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Times New Roman"/>
      <family val="1"/>
    </font>
    <font>
      <b/>
      <sz val="10"/>
      <color theme="1"/>
      <name val="Times New Roman"/>
      <family val="1"/>
    </font>
    <font>
      <sz val="7"/>
      <color theme="1"/>
      <name val="Times New Roman"/>
      <family val="1"/>
    </font>
    <font>
      <b/>
      <sz val="10"/>
      <color rgb="FFFF0000"/>
      <name val="Times New Roman"/>
      <family val="1"/>
    </font>
    <font>
      <i/>
      <sz val="12"/>
      <color theme="1"/>
      <name val="Times New Roman"/>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
      <left/>
      <right/>
      <top/>
      <bottom style="thin"/>
    </border>
  </borders>
  <cellStyleXfs count="1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20"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8"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32" borderId="9" applyNumberFormat="0" applyFont="0" applyAlignment="0" applyProtection="0"/>
    <xf numFmtId="0" fontId="54" fillId="27" borderId="10"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982">
    <xf numFmtId="0" fontId="0" fillId="0" borderId="0" xfId="0" applyAlignment="1">
      <alignment/>
    </xf>
    <xf numFmtId="0" fontId="4" fillId="0" borderId="0" xfId="96" applyFont="1" applyFill="1" applyAlignment="1">
      <alignment horizontal="center" vertical="center"/>
      <protection/>
    </xf>
    <xf numFmtId="0" fontId="4" fillId="0" borderId="0" xfId="96" applyFont="1" applyFill="1" applyAlignment="1">
      <alignment horizontal="left" vertical="center"/>
      <protection/>
    </xf>
    <xf numFmtId="0" fontId="3" fillId="0" borderId="0" xfId="96" applyFont="1" applyFill="1" applyAlignment="1">
      <alignment horizontal="center" vertical="center"/>
      <protection/>
    </xf>
    <xf numFmtId="2" fontId="4" fillId="0" borderId="0" xfId="96" applyNumberFormat="1" applyFont="1" applyFill="1" applyAlignment="1">
      <alignment horizontal="center" vertical="center"/>
      <protection/>
    </xf>
    <xf numFmtId="0" fontId="4" fillId="0" borderId="0" xfId="96" applyFont="1" applyFill="1" applyAlignment="1">
      <alignment horizontal="center" vertical="center" wrapText="1"/>
      <protection/>
    </xf>
    <xf numFmtId="1" fontId="4" fillId="0" borderId="0" xfId="96" applyNumberFormat="1" applyFont="1" applyFill="1" applyAlignment="1">
      <alignment horizontal="center" vertical="center"/>
      <protection/>
    </xf>
    <xf numFmtId="0" fontId="10" fillId="0" borderId="0" xfId="96" applyFont="1" applyFill="1" applyAlignment="1">
      <alignment horizontal="center" vertical="center"/>
      <protection/>
    </xf>
    <xf numFmtId="180" fontId="12" fillId="0" borderId="0" xfId="96" applyNumberFormat="1" applyFont="1" applyFill="1" applyAlignment="1">
      <alignment horizontal="center" vertical="center"/>
      <protection/>
    </xf>
    <xf numFmtId="0" fontId="9" fillId="0" borderId="0" xfId="96" applyFont="1" applyFill="1" applyBorder="1" applyAlignment="1">
      <alignment horizontal="left" vertical="center" wrapText="1"/>
      <protection/>
    </xf>
    <xf numFmtId="0" fontId="4" fillId="0" borderId="12" xfId="96" applyFont="1" applyFill="1" applyBorder="1" applyAlignment="1">
      <alignment horizontal="center" vertical="center" wrapText="1"/>
      <protection/>
    </xf>
    <xf numFmtId="0" fontId="4" fillId="0" borderId="12" xfId="96" applyFont="1" applyFill="1" applyBorder="1" applyAlignment="1">
      <alignment horizontal="left" vertical="center" wrapText="1"/>
      <protection/>
    </xf>
    <xf numFmtId="0" fontId="4" fillId="0" borderId="13" xfId="96" applyFont="1" applyFill="1" applyBorder="1" applyAlignment="1">
      <alignment horizontal="center" vertical="center" wrapText="1"/>
      <protection/>
    </xf>
    <xf numFmtId="0" fontId="4" fillId="0" borderId="13" xfId="96" applyFont="1" applyFill="1" applyBorder="1" applyAlignment="1">
      <alignment horizontal="left" vertical="center" wrapText="1"/>
      <protection/>
    </xf>
    <xf numFmtId="0" fontId="4" fillId="0" borderId="14" xfId="96" applyFont="1" applyFill="1" applyBorder="1" applyAlignment="1">
      <alignment horizontal="center" vertical="center" wrapText="1"/>
      <protection/>
    </xf>
    <xf numFmtId="0" fontId="4" fillId="0" borderId="14" xfId="96" applyFont="1" applyFill="1" applyBorder="1" applyAlignment="1">
      <alignment horizontal="left" vertical="center" wrapText="1"/>
      <protection/>
    </xf>
    <xf numFmtId="2" fontId="4" fillId="0" borderId="0" xfId="96" applyNumberFormat="1" applyFont="1" applyFill="1" applyAlignment="1">
      <alignment horizontal="center" vertical="center" wrapText="1"/>
      <protection/>
    </xf>
    <xf numFmtId="0" fontId="3" fillId="0" borderId="0" xfId="96" applyFont="1" applyFill="1" applyAlignment="1">
      <alignment horizontal="center" vertical="center" wrapText="1"/>
      <protection/>
    </xf>
    <xf numFmtId="0" fontId="10" fillId="0" borderId="0" xfId="96" applyFont="1" applyFill="1" applyAlignment="1">
      <alignment horizontal="center" vertical="center" wrapText="1"/>
      <protection/>
    </xf>
    <xf numFmtId="2" fontId="3" fillId="0" borderId="0" xfId="96" applyNumberFormat="1" applyFont="1" applyFill="1" applyAlignment="1">
      <alignment horizontal="center" vertical="center"/>
      <protection/>
    </xf>
    <xf numFmtId="1" fontId="3" fillId="0" borderId="0" xfId="96" applyNumberFormat="1" applyFont="1" applyFill="1" applyAlignment="1">
      <alignment horizontal="center" vertical="center"/>
      <protection/>
    </xf>
    <xf numFmtId="0" fontId="3" fillId="0" borderId="0" xfId="96" applyFont="1" applyFill="1" applyAlignment="1">
      <alignment horizontal="center" vertical="center"/>
      <protection/>
    </xf>
    <xf numFmtId="0" fontId="3" fillId="0" borderId="15" xfId="99" applyFont="1" applyFill="1" applyBorder="1" applyAlignment="1">
      <alignment horizontal="center" vertical="center" wrapText="1"/>
      <protection/>
    </xf>
    <xf numFmtId="180" fontId="3" fillId="0" borderId="15" xfId="0"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183" fontId="3" fillId="0" borderId="15" xfId="0" applyNumberFormat="1" applyFont="1" applyFill="1" applyBorder="1" applyAlignment="1">
      <alignment horizontal="right" vertical="center" wrapText="1"/>
    </xf>
    <xf numFmtId="180" fontId="4"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183" fontId="4" fillId="0" borderId="15" xfId="0" applyNumberFormat="1" applyFont="1" applyFill="1" applyBorder="1" applyAlignment="1">
      <alignment horizontal="right" vertical="center" wrapText="1"/>
    </xf>
    <xf numFmtId="0" fontId="3" fillId="0" borderId="15" xfId="0" applyFont="1" applyFill="1" applyBorder="1" applyAlignment="1">
      <alignment vertical="center" wrapText="1"/>
    </xf>
    <xf numFmtId="180" fontId="3" fillId="0" borderId="15" xfId="96" applyNumberFormat="1" applyFont="1" applyFill="1" applyBorder="1" applyAlignment="1">
      <alignment horizontal="center" vertical="center" wrapText="1"/>
      <protection/>
    </xf>
    <xf numFmtId="2" fontId="4" fillId="0" borderId="15" xfId="0" applyNumberFormat="1" applyFont="1" applyFill="1" applyBorder="1" applyAlignment="1">
      <alignment horizontal="right" vertical="center" wrapText="1"/>
    </xf>
    <xf numFmtId="180" fontId="4" fillId="0" borderId="15" xfId="73" applyNumberFormat="1" applyFont="1" applyFill="1" applyBorder="1" applyAlignment="1">
      <alignment horizontal="left" vertical="center" wrapText="1"/>
      <protection/>
    </xf>
    <xf numFmtId="180" fontId="4" fillId="0" borderId="15" xfId="0" applyNumberFormat="1" applyFont="1" applyFill="1" applyBorder="1" applyAlignment="1">
      <alignment horizontal="left" vertical="center" wrapText="1"/>
    </xf>
    <xf numFmtId="180" fontId="3" fillId="0" borderId="15" xfId="73" applyNumberFormat="1" applyFont="1" applyFill="1" applyBorder="1" applyAlignment="1">
      <alignment horizontal="left" vertical="center" wrapText="1"/>
      <protection/>
    </xf>
    <xf numFmtId="0" fontId="4" fillId="0" borderId="15" xfId="0" applyFont="1" applyFill="1" applyBorder="1" applyAlignment="1">
      <alignment vertical="center" wrapText="1"/>
    </xf>
    <xf numFmtId="0" fontId="3" fillId="0" borderId="15" xfId="96" applyFont="1" applyFill="1" applyBorder="1" applyAlignment="1">
      <alignment horizontal="center" vertical="center" wrapText="1"/>
      <protection/>
    </xf>
    <xf numFmtId="0" fontId="4" fillId="0" borderId="0" xfId="96" applyFont="1" applyFill="1" applyAlignment="1">
      <alignment horizontal="left" vertical="center" wrapText="1"/>
      <protection/>
    </xf>
    <xf numFmtId="180" fontId="3" fillId="0" borderId="15" xfId="0" applyNumberFormat="1" applyFont="1" applyFill="1" applyBorder="1" applyAlignment="1">
      <alignment horizontal="left" vertical="center" wrapText="1"/>
    </xf>
    <xf numFmtId="2" fontId="3" fillId="0" borderId="15" xfId="0" applyNumberFormat="1" applyFont="1" applyFill="1" applyBorder="1" applyAlignment="1">
      <alignment horizontal="right" vertical="center" wrapText="1"/>
    </xf>
    <xf numFmtId="2" fontId="3" fillId="0" borderId="15" xfId="0" applyNumberFormat="1" applyFont="1" applyFill="1" applyBorder="1" applyAlignment="1">
      <alignment horizontal="left" vertical="center" wrapText="1"/>
    </xf>
    <xf numFmtId="0" fontId="4" fillId="0" borderId="15" xfId="0" applyFont="1" applyFill="1" applyBorder="1" applyAlignment="1">
      <alignment horizontal="center" vertical="center" wrapText="1"/>
    </xf>
    <xf numFmtId="49" fontId="4" fillId="0" borderId="15" xfId="155" applyNumberFormat="1" applyFont="1" applyFill="1" applyBorder="1" applyAlignment="1">
      <alignment horizontal="left" vertical="center" wrapText="1"/>
      <protection/>
    </xf>
    <xf numFmtId="0" fontId="3" fillId="0" borderId="15" xfId="0" applyFont="1" applyFill="1" applyBorder="1" applyAlignment="1">
      <alignment horizontal="center" vertical="center" wrapText="1"/>
    </xf>
    <xf numFmtId="180" fontId="3" fillId="0" borderId="15" xfId="70" applyNumberFormat="1" applyFont="1" applyFill="1" applyBorder="1" applyAlignment="1">
      <alignment horizontal="center" vertical="center" wrapText="1"/>
      <protection/>
    </xf>
    <xf numFmtId="2" fontId="3" fillId="0" borderId="15" xfId="70" applyNumberFormat="1" applyFont="1" applyFill="1" applyBorder="1" applyAlignment="1">
      <alignment horizontal="right" vertical="center" wrapText="1"/>
      <protection/>
    </xf>
    <xf numFmtId="180" fontId="3" fillId="0" borderId="15" xfId="70" applyNumberFormat="1" applyFont="1" applyFill="1" applyBorder="1" applyAlignment="1">
      <alignment horizontal="left" vertical="center" wrapText="1"/>
      <protection/>
    </xf>
    <xf numFmtId="4" fontId="4" fillId="0" borderId="15" xfId="103" applyNumberFormat="1" applyFont="1" applyFill="1" applyBorder="1" applyAlignment="1">
      <alignment horizontal="left" vertical="center" wrapText="1"/>
      <protection/>
    </xf>
    <xf numFmtId="0" fontId="3" fillId="0" borderId="15" xfId="96" applyFont="1" applyFill="1" applyBorder="1" applyAlignment="1">
      <alignment horizontal="center" vertical="center"/>
      <protection/>
    </xf>
    <xf numFmtId="2" fontId="4" fillId="0" borderId="15" xfId="70" applyNumberFormat="1" applyFont="1" applyFill="1" applyBorder="1" applyAlignment="1">
      <alignment horizontal="right" vertical="center" wrapText="1"/>
      <protection/>
    </xf>
    <xf numFmtId="183" fontId="4" fillId="0" borderId="15" xfId="103" applyNumberFormat="1" applyFont="1" applyFill="1" applyBorder="1" applyAlignment="1">
      <alignment horizontal="left" vertical="center" wrapText="1"/>
      <protection/>
    </xf>
    <xf numFmtId="0" fontId="4" fillId="0" borderId="15" xfId="89" applyFont="1" applyFill="1" applyBorder="1" applyAlignment="1">
      <alignment horizontal="left" vertical="center" wrapText="1"/>
      <protection/>
    </xf>
    <xf numFmtId="2" fontId="4" fillId="0" borderId="15" xfId="89" applyNumberFormat="1" applyFont="1" applyFill="1" applyBorder="1" applyAlignment="1">
      <alignment horizontal="right" vertical="center" wrapText="1"/>
      <protection/>
    </xf>
    <xf numFmtId="4" fontId="4" fillId="0" borderId="15" xfId="73" applyNumberFormat="1" applyFont="1" applyFill="1" applyBorder="1" applyAlignment="1">
      <alignment horizontal="left" vertical="center" wrapText="1"/>
      <protection/>
    </xf>
    <xf numFmtId="183" fontId="3" fillId="0" borderId="15" xfId="77" applyNumberFormat="1" applyFont="1" applyFill="1" applyBorder="1" applyAlignment="1">
      <alignment horizontal="right" vertical="center" wrapText="1"/>
      <protection/>
    </xf>
    <xf numFmtId="183" fontId="3" fillId="0" borderId="15" xfId="103" applyNumberFormat="1" applyFont="1" applyFill="1" applyBorder="1" applyAlignment="1">
      <alignment horizontal="right" vertical="center" wrapText="1"/>
      <protection/>
    </xf>
    <xf numFmtId="0" fontId="4" fillId="0" borderId="15" xfId="99" applyFont="1" applyFill="1" applyBorder="1" applyAlignment="1">
      <alignment vertical="center" wrapText="1"/>
      <protection/>
    </xf>
    <xf numFmtId="0" fontId="3" fillId="0" borderId="15" xfId="89" applyFont="1" applyFill="1" applyBorder="1" applyAlignment="1">
      <alignment horizontal="left" vertical="center" wrapText="1"/>
      <protection/>
    </xf>
    <xf numFmtId="2" fontId="4" fillId="0" borderId="15" xfId="0" applyNumberFormat="1" applyFont="1" applyFill="1" applyBorder="1" applyAlignment="1">
      <alignment horizontal="left" vertical="center" wrapText="1"/>
    </xf>
    <xf numFmtId="0" fontId="9" fillId="0" borderId="0" xfId="96" applyFont="1" applyFill="1" applyBorder="1" applyAlignment="1">
      <alignment horizontal="center" vertical="center" wrapText="1"/>
      <protection/>
    </xf>
    <xf numFmtId="2" fontId="3" fillId="0" borderId="15" xfId="96" applyNumberFormat="1" applyFont="1" applyFill="1" applyBorder="1" applyAlignment="1">
      <alignment horizontal="center" vertical="center" wrapText="1"/>
      <protection/>
    </xf>
    <xf numFmtId="0" fontId="3" fillId="0" borderId="15" xfId="96" applyFont="1" applyFill="1" applyBorder="1" applyAlignment="1">
      <alignment horizontal="left" vertical="center"/>
      <protection/>
    </xf>
    <xf numFmtId="2" fontId="3" fillId="0" borderId="15" xfId="96" applyNumberFormat="1" applyFont="1" applyFill="1" applyBorder="1" applyAlignment="1">
      <alignment horizontal="center" vertical="center"/>
      <protection/>
    </xf>
    <xf numFmtId="183" fontId="4" fillId="0" borderId="15" xfId="73" applyNumberFormat="1" applyFont="1" applyFill="1" applyBorder="1" applyAlignment="1">
      <alignment horizontal="left" vertical="center" wrapText="1"/>
      <protection/>
    </xf>
    <xf numFmtId="43" fontId="12" fillId="0" borderId="0" xfId="47" applyFont="1" applyFill="1" applyAlignment="1">
      <alignment horizontal="center" vertical="center"/>
    </xf>
    <xf numFmtId="37" fontId="3" fillId="0" borderId="15" xfId="42" applyNumberFormat="1" applyFont="1" applyFill="1" applyBorder="1" applyAlignment="1">
      <alignment horizontal="center" vertical="center"/>
    </xf>
    <xf numFmtId="39" fontId="3" fillId="0" borderId="15" xfId="42" applyNumberFormat="1" applyFont="1" applyFill="1" applyBorder="1" applyAlignment="1">
      <alignment horizontal="center" vertical="center"/>
    </xf>
    <xf numFmtId="39" fontId="4" fillId="0" borderId="12" xfId="42" applyNumberFormat="1" applyFont="1" applyFill="1" applyBorder="1" applyAlignment="1">
      <alignment horizontal="center" vertical="center" wrapText="1"/>
    </xf>
    <xf numFmtId="37" fontId="4" fillId="0" borderId="13" xfId="42" applyNumberFormat="1" applyFont="1" applyFill="1" applyBorder="1" applyAlignment="1">
      <alignment horizontal="center" vertical="center" wrapText="1"/>
    </xf>
    <xf numFmtId="39" fontId="4" fillId="0" borderId="13" xfId="42" applyNumberFormat="1" applyFont="1" applyFill="1" applyBorder="1" applyAlignment="1">
      <alignment horizontal="center" vertical="center" wrapText="1"/>
    </xf>
    <xf numFmtId="37" fontId="4" fillId="0" borderId="14" xfId="42" applyNumberFormat="1" applyFont="1" applyFill="1" applyBorder="1" applyAlignment="1">
      <alignment horizontal="center" vertical="center" wrapText="1"/>
    </xf>
    <xf numFmtId="39" fontId="4" fillId="0" borderId="14" xfId="42" applyNumberFormat="1" applyFont="1" applyFill="1" applyBorder="1" applyAlignment="1">
      <alignment horizontal="center" vertical="center" wrapText="1"/>
    </xf>
    <xf numFmtId="37" fontId="4" fillId="0" borderId="12" xfId="42" applyNumberFormat="1" applyFont="1" applyFill="1" applyBorder="1" applyAlignment="1">
      <alignment horizontal="center" vertical="center"/>
    </xf>
    <xf numFmtId="37" fontId="4" fillId="0" borderId="13" xfId="42" applyNumberFormat="1" applyFont="1" applyFill="1" applyBorder="1" applyAlignment="1">
      <alignment horizontal="center" vertical="center"/>
    </xf>
    <xf numFmtId="39" fontId="4" fillId="0" borderId="13" xfId="42" applyNumberFormat="1" applyFont="1" applyFill="1" applyBorder="1" applyAlignment="1">
      <alignment horizontal="center" vertical="center"/>
    </xf>
    <xf numFmtId="39" fontId="4" fillId="0" borderId="14" xfId="42" applyNumberFormat="1" applyFont="1" applyFill="1" applyBorder="1" applyAlignment="1">
      <alignment horizontal="center" vertical="center"/>
    </xf>
    <xf numFmtId="0" fontId="4" fillId="0" borderId="15" xfId="0" applyFont="1" applyFill="1" applyBorder="1" applyAlignment="1">
      <alignment horizontal="center" vertical="center" wrapText="1" shrinkToFit="1"/>
    </xf>
    <xf numFmtId="4" fontId="4" fillId="0" borderId="15" xfId="103" applyNumberFormat="1" applyFont="1" applyFill="1" applyBorder="1" applyAlignment="1">
      <alignment horizontal="right" vertical="center" wrapText="1"/>
      <protection/>
    </xf>
    <xf numFmtId="0" fontId="3" fillId="0" borderId="15" xfId="0" applyFont="1" applyFill="1" applyBorder="1" applyAlignment="1">
      <alignment horizontal="center" vertical="center" wrapText="1" shrinkToFit="1"/>
    </xf>
    <xf numFmtId="37" fontId="4" fillId="0" borderId="12" xfId="42" applyNumberFormat="1" applyFont="1" applyFill="1" applyBorder="1" applyAlignment="1">
      <alignment horizontal="center" vertical="center" wrapText="1"/>
    </xf>
    <xf numFmtId="2" fontId="4" fillId="0" borderId="12" xfId="96" applyNumberFormat="1" applyFont="1" applyFill="1" applyBorder="1" applyAlignment="1">
      <alignment horizontal="center" vertical="center" wrapText="1"/>
      <protection/>
    </xf>
    <xf numFmtId="2" fontId="4" fillId="0" borderId="13" xfId="96" applyNumberFormat="1" applyFont="1" applyFill="1" applyBorder="1" applyAlignment="1">
      <alignment horizontal="center" vertical="center" wrapText="1"/>
      <protection/>
    </xf>
    <xf numFmtId="2" fontId="4" fillId="0" borderId="14" xfId="96" applyNumberFormat="1" applyFont="1" applyFill="1" applyBorder="1" applyAlignment="1">
      <alignment horizontal="center" vertical="center" wrapText="1"/>
      <protection/>
    </xf>
    <xf numFmtId="2" fontId="4" fillId="0" borderId="15" xfId="0" applyNumberFormat="1" applyFont="1" applyFill="1" applyBorder="1" applyAlignment="1">
      <alignment vertical="center" wrapText="1"/>
    </xf>
    <xf numFmtId="4" fontId="3" fillId="0" borderId="15" xfId="103" applyNumberFormat="1" applyFont="1" applyFill="1" applyBorder="1" applyAlignment="1">
      <alignment horizontal="right" vertical="center" wrapText="1"/>
      <protection/>
    </xf>
    <xf numFmtId="183" fontId="4" fillId="0" borderId="15" xfId="0" applyNumberFormat="1" applyFont="1" applyFill="1" applyBorder="1" applyAlignment="1">
      <alignment horizontal="center" vertical="center" wrapText="1"/>
    </xf>
    <xf numFmtId="4" fontId="4" fillId="0" borderId="15" xfId="0" applyNumberFormat="1" applyFont="1" applyFill="1" applyBorder="1" applyAlignment="1">
      <alignment horizontal="right" vertical="center" wrapText="1"/>
    </xf>
    <xf numFmtId="0" fontId="3" fillId="0" borderId="15" xfId="0" applyFont="1" applyFill="1" applyBorder="1" applyAlignment="1">
      <alignment horizontal="center" vertical="center"/>
    </xf>
    <xf numFmtId="0" fontId="4" fillId="0" borderId="15" xfId="0" applyFont="1" applyFill="1" applyBorder="1" applyAlignment="1">
      <alignment horizontal="center" vertical="center"/>
    </xf>
    <xf numFmtId="183" fontId="3" fillId="0" borderId="15" xfId="103" applyNumberFormat="1" applyFont="1" applyFill="1" applyBorder="1" applyAlignment="1">
      <alignment horizontal="left" vertical="center" wrapText="1"/>
      <protection/>
    </xf>
    <xf numFmtId="0" fontId="4" fillId="0" borderId="15" xfId="0" applyFont="1" applyFill="1" applyBorder="1" applyAlignment="1">
      <alignment horizontal="left" vertical="center"/>
    </xf>
    <xf numFmtId="2" fontId="3" fillId="0" borderId="15" xfId="0" applyNumberFormat="1" applyFont="1" applyFill="1" applyBorder="1" applyAlignment="1">
      <alignment horizontal="right" vertical="center"/>
    </xf>
    <xf numFmtId="183" fontId="3" fillId="0" borderId="15" xfId="0" applyNumberFormat="1" applyFont="1" applyFill="1" applyBorder="1" applyAlignment="1">
      <alignment vertical="center" wrapText="1"/>
    </xf>
    <xf numFmtId="0" fontId="16" fillId="33" borderId="0" xfId="96" applyFont="1" applyFill="1" applyAlignment="1">
      <alignment horizontal="center" vertical="center" wrapText="1"/>
      <protection/>
    </xf>
    <xf numFmtId="0" fontId="3" fillId="33" borderId="16" xfId="0" applyFont="1" applyFill="1" applyBorder="1" applyAlignment="1">
      <alignment/>
    </xf>
    <xf numFmtId="0" fontId="3" fillId="33" borderId="0" xfId="0" applyFont="1" applyFill="1" applyAlignment="1">
      <alignment/>
    </xf>
    <xf numFmtId="2" fontId="3" fillId="33" borderId="15" xfId="0" applyNumberFormat="1" applyFont="1" applyFill="1" applyBorder="1" applyAlignment="1">
      <alignment horizontal="right" vertical="center" wrapText="1"/>
    </xf>
    <xf numFmtId="49" fontId="3" fillId="33" borderId="0" xfId="155" applyNumberFormat="1" applyFont="1" applyFill="1" applyBorder="1" applyAlignment="1">
      <alignment horizontal="left" vertical="center" wrapText="1"/>
      <protection/>
    </xf>
    <xf numFmtId="180" fontId="4" fillId="33" borderId="15" xfId="77" applyNumberFormat="1" applyFont="1" applyFill="1" applyBorder="1" applyAlignment="1">
      <alignment horizontal="center" vertical="center" wrapText="1"/>
      <protection/>
    </xf>
    <xf numFmtId="0" fontId="4" fillId="33" borderId="15" xfId="0" applyFont="1" applyFill="1" applyBorder="1" applyAlignment="1">
      <alignment horizontal="left" vertical="center" wrapText="1"/>
    </xf>
    <xf numFmtId="2" fontId="4" fillId="33" borderId="15" xfId="0" applyNumberFormat="1" applyFont="1" applyFill="1" applyBorder="1" applyAlignment="1">
      <alignment horizontal="right" vertical="center" wrapText="1"/>
    </xf>
    <xf numFmtId="0" fontId="4" fillId="33" borderId="15" xfId="0" applyFont="1" applyFill="1" applyBorder="1" applyAlignment="1">
      <alignment horizontal="right" vertical="center" wrapText="1"/>
    </xf>
    <xf numFmtId="0" fontId="11" fillId="33" borderId="0" xfId="96" applyFont="1" applyFill="1" applyAlignment="1">
      <alignment horizontal="center" vertical="center" wrapText="1"/>
      <protection/>
    </xf>
    <xf numFmtId="2" fontId="3" fillId="33" borderId="15" xfId="0" applyNumberFormat="1" applyFont="1" applyFill="1" applyBorder="1" applyAlignment="1">
      <alignment horizontal="center" vertical="center" wrapText="1"/>
    </xf>
    <xf numFmtId="180" fontId="11" fillId="33" borderId="15" xfId="77" applyNumberFormat="1" applyFont="1" applyFill="1" applyBorder="1" applyAlignment="1">
      <alignment horizontal="center" vertical="center" wrapText="1"/>
      <protection/>
    </xf>
    <xf numFmtId="0" fontId="4" fillId="33" borderId="15" xfId="0" applyFont="1" applyFill="1" applyBorder="1" applyAlignment="1">
      <alignment vertical="center" wrapText="1"/>
    </xf>
    <xf numFmtId="43" fontId="4" fillId="33" borderId="15" xfId="155" applyNumberFormat="1" applyFont="1" applyFill="1" applyBorder="1" applyAlignment="1" applyProtection="1">
      <alignment vertical="center" wrapText="1"/>
      <protection hidden="1"/>
    </xf>
    <xf numFmtId="0" fontId="3" fillId="33" borderId="15" xfId="0" applyFont="1" applyFill="1" applyBorder="1" applyAlignment="1">
      <alignment horizontal="center" vertical="center" wrapText="1"/>
    </xf>
    <xf numFmtId="0" fontId="3" fillId="33" borderId="15" xfId="155" applyNumberFormat="1" applyFont="1" applyFill="1" applyBorder="1" applyAlignment="1">
      <alignment horizontal="left" vertical="center" wrapText="1"/>
      <protection/>
    </xf>
    <xf numFmtId="2" fontId="4" fillId="33" borderId="15" xfId="0" applyNumberFormat="1" applyFont="1" applyFill="1" applyBorder="1" applyAlignment="1">
      <alignment vertical="center" wrapText="1"/>
    </xf>
    <xf numFmtId="0" fontId="4" fillId="33" borderId="15" xfId="155" applyNumberFormat="1" applyFont="1" applyFill="1" applyBorder="1" applyAlignment="1">
      <alignment horizontal="left" vertical="center" wrapText="1"/>
      <protection/>
    </xf>
    <xf numFmtId="0" fontId="4" fillId="33" borderId="15" xfId="155" applyNumberFormat="1" applyFont="1" applyFill="1" applyBorder="1" applyAlignment="1">
      <alignment horizontal="right" vertical="center" wrapText="1"/>
      <protection/>
    </xf>
    <xf numFmtId="2" fontId="4" fillId="33" borderId="15" xfId="155" applyNumberFormat="1" applyFont="1" applyFill="1" applyBorder="1" applyAlignment="1">
      <alignment horizontal="right" vertical="center" wrapText="1"/>
      <protection/>
    </xf>
    <xf numFmtId="180" fontId="3" fillId="33" borderId="15" xfId="77" applyNumberFormat="1" applyFont="1" applyFill="1" applyBorder="1" applyAlignment="1">
      <alignment horizontal="center" vertical="center" wrapText="1"/>
      <protection/>
    </xf>
    <xf numFmtId="180" fontId="15" fillId="33" borderId="15" xfId="77" applyNumberFormat="1" applyFont="1" applyFill="1" applyBorder="1" applyAlignment="1">
      <alignment horizontal="center" vertical="center" wrapText="1"/>
      <protection/>
    </xf>
    <xf numFmtId="0" fontId="15" fillId="33" borderId="0" xfId="96" applyFont="1" applyFill="1" applyAlignment="1">
      <alignment horizontal="center" vertical="center" wrapText="1"/>
      <protection/>
    </xf>
    <xf numFmtId="180" fontId="11" fillId="0" borderId="15" xfId="77" applyNumberFormat="1" applyFont="1" applyFill="1" applyBorder="1" applyAlignment="1">
      <alignment horizontal="center" vertical="center" wrapText="1"/>
      <protection/>
    </xf>
    <xf numFmtId="0" fontId="58" fillId="33" borderId="15" xfId="0" applyFont="1" applyFill="1" applyBorder="1" applyAlignment="1">
      <alignment vertical="center" wrapText="1"/>
    </xf>
    <xf numFmtId="4" fontId="4" fillId="33" borderId="15" xfId="0" applyNumberFormat="1" applyFont="1" applyFill="1" applyBorder="1" applyAlignment="1">
      <alignment vertical="center" wrapText="1"/>
    </xf>
    <xf numFmtId="180" fontId="3" fillId="33" borderId="15" xfId="77" applyNumberFormat="1" applyFont="1" applyFill="1" applyBorder="1" applyAlignment="1">
      <alignment horizontal="center" vertical="center" wrapText="1"/>
      <protection/>
    </xf>
    <xf numFmtId="0" fontId="3" fillId="0" borderId="13" xfId="0" applyFont="1" applyFill="1" applyBorder="1" applyAlignment="1">
      <alignment horizontal="left" vertical="center" wrapText="1"/>
    </xf>
    <xf numFmtId="49" fontId="4" fillId="0" borderId="15" xfId="155" applyNumberFormat="1" applyFont="1" applyFill="1" applyBorder="1" applyAlignment="1">
      <alignment horizontal="right" vertical="center" wrapText="1"/>
      <protection/>
    </xf>
    <xf numFmtId="43" fontId="4" fillId="0" borderId="15" xfId="155" applyNumberFormat="1" applyFont="1" applyFill="1" applyBorder="1" applyAlignment="1" applyProtection="1">
      <alignment vertical="center" wrapText="1"/>
      <protection hidden="1"/>
    </xf>
    <xf numFmtId="180" fontId="3" fillId="0" borderId="17" xfId="0" applyNumberFormat="1" applyFont="1" applyFill="1" applyBorder="1" applyAlignment="1">
      <alignment vertical="center" wrapText="1"/>
    </xf>
    <xf numFmtId="183" fontId="4" fillId="33" borderId="15" xfId="73" applyNumberFormat="1" applyFont="1" applyFill="1" applyBorder="1" applyAlignment="1">
      <alignment horizontal="right" vertical="center" wrapText="1"/>
      <protection/>
    </xf>
    <xf numFmtId="2" fontId="3" fillId="33" borderId="15" xfId="0" applyNumberFormat="1" applyFont="1" applyFill="1" applyBorder="1" applyAlignment="1">
      <alignment horizontal="right" vertical="center"/>
    </xf>
    <xf numFmtId="183" fontId="4" fillId="33" borderId="16" xfId="0" applyNumberFormat="1" applyFont="1" applyFill="1" applyBorder="1" applyAlignment="1">
      <alignment/>
    </xf>
    <xf numFmtId="2" fontId="3" fillId="33" borderId="15" xfId="0" applyNumberFormat="1" applyFont="1" applyFill="1" applyBorder="1" applyAlignment="1">
      <alignment horizontal="left" vertical="center" wrapText="1"/>
    </xf>
    <xf numFmtId="0" fontId="4" fillId="33" borderId="15"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5" xfId="0" applyFont="1" applyFill="1" applyBorder="1" applyAlignment="1">
      <alignment horizontal="left" vertical="center" wrapText="1"/>
    </xf>
    <xf numFmtId="43" fontId="4" fillId="33" borderId="15" xfId="155" applyNumberFormat="1" applyFont="1" applyFill="1" applyBorder="1" applyAlignment="1" applyProtection="1">
      <alignment horizontal="left" vertical="center" wrapText="1"/>
      <protection hidden="1"/>
    </xf>
    <xf numFmtId="183" fontId="4" fillId="0" borderId="15" xfId="111" applyNumberFormat="1" applyFont="1" applyFill="1" applyBorder="1" applyAlignment="1">
      <alignment horizontal="left" vertical="center" wrapText="1"/>
      <protection/>
    </xf>
    <xf numFmtId="2" fontId="4" fillId="0" borderId="15" xfId="0" applyNumberFormat="1" applyFont="1" applyFill="1" applyBorder="1" applyAlignment="1">
      <alignment horizontal="right" vertical="center"/>
    </xf>
    <xf numFmtId="183" fontId="4" fillId="0" borderId="15" xfId="101" applyNumberFormat="1" applyFont="1" applyFill="1" applyBorder="1" applyAlignment="1">
      <alignment horizontal="left" vertical="center" wrapText="1"/>
      <protection/>
    </xf>
    <xf numFmtId="0" fontId="4" fillId="0" borderId="15" xfId="95" applyFont="1" applyFill="1" applyBorder="1" applyAlignment="1">
      <alignment horizontal="left" vertical="center" wrapText="1"/>
      <protection/>
    </xf>
    <xf numFmtId="43" fontId="4" fillId="0" borderId="15" xfId="95" applyNumberFormat="1" applyFont="1" applyFill="1" applyBorder="1" applyAlignment="1">
      <alignment horizontal="left" vertical="center" wrapText="1"/>
      <protection/>
    </xf>
    <xf numFmtId="0" fontId="4" fillId="0" borderId="15" xfId="71" applyNumberFormat="1" applyFont="1" applyFill="1" applyBorder="1" applyAlignment="1">
      <alignment horizontal="left" vertical="center" wrapText="1"/>
      <protection/>
    </xf>
    <xf numFmtId="180" fontId="4" fillId="0" borderId="15" xfId="71" applyNumberFormat="1" applyFont="1" applyFill="1" applyBorder="1" applyAlignment="1">
      <alignment horizontal="left" vertical="center" wrapText="1"/>
      <protection/>
    </xf>
    <xf numFmtId="183" fontId="4" fillId="0" borderId="15" xfId="110" applyNumberFormat="1" applyFont="1" applyFill="1" applyBorder="1" applyAlignment="1">
      <alignment horizontal="left" vertical="center" wrapText="1"/>
      <protection/>
    </xf>
    <xf numFmtId="183" fontId="3" fillId="0" borderId="15" xfId="77" applyNumberFormat="1" applyFont="1" applyFill="1" applyBorder="1" applyAlignment="1">
      <alignment horizontal="left" vertical="center" wrapText="1"/>
      <protection/>
    </xf>
    <xf numFmtId="180" fontId="4" fillId="0" borderId="15" xfId="0" applyNumberFormat="1" applyFont="1" applyFill="1" applyBorder="1" applyAlignment="1">
      <alignment vertical="center" wrapText="1"/>
    </xf>
    <xf numFmtId="0" fontId="4" fillId="33" borderId="15" xfId="0" applyFont="1" applyFill="1" applyBorder="1" applyAlignment="1">
      <alignment horizontal="center" vertical="center"/>
    </xf>
    <xf numFmtId="0" fontId="4" fillId="33" borderId="15" xfId="101" applyFont="1" applyFill="1" applyBorder="1" applyAlignment="1">
      <alignment horizontal="center" vertical="center" wrapText="1"/>
      <protection/>
    </xf>
    <xf numFmtId="0" fontId="58" fillId="0" borderId="15" xfId="0" applyFont="1" applyFill="1" applyBorder="1" applyAlignment="1">
      <alignment horizontal="left" vertical="center" wrapText="1"/>
    </xf>
    <xf numFmtId="0" fontId="59" fillId="0" borderId="15" xfId="0" applyFont="1" applyFill="1" applyBorder="1" applyAlignment="1">
      <alignment horizontal="left" vertical="center" wrapText="1"/>
    </xf>
    <xf numFmtId="180" fontId="4" fillId="0" borderId="15" xfId="101" applyNumberFormat="1" applyFont="1" applyFill="1" applyBorder="1" applyAlignment="1">
      <alignment horizontal="left" vertical="center" wrapText="1"/>
      <protection/>
    </xf>
    <xf numFmtId="183" fontId="4" fillId="0" borderId="15" xfId="95" applyNumberFormat="1" applyFont="1" applyFill="1" applyBorder="1" applyAlignment="1">
      <alignment horizontal="left" vertical="center" wrapText="1"/>
      <protection/>
    </xf>
    <xf numFmtId="1" fontId="4" fillId="0" borderId="15" xfId="95" applyNumberFormat="1" applyFont="1" applyFill="1" applyBorder="1" applyAlignment="1">
      <alignment horizontal="center" vertical="center" wrapText="1"/>
      <protection/>
    </xf>
    <xf numFmtId="0" fontId="4" fillId="0" borderId="15" xfId="95" applyFont="1" applyFill="1" applyBorder="1" applyAlignment="1">
      <alignment horizontal="right" vertical="center" wrapText="1"/>
      <protection/>
    </xf>
    <xf numFmtId="2" fontId="4" fillId="0" borderId="15" xfId="95" applyNumberFormat="1" applyFont="1" applyFill="1" applyBorder="1" applyAlignment="1">
      <alignment horizontal="right" vertical="center" wrapText="1"/>
      <protection/>
    </xf>
    <xf numFmtId="2" fontId="4" fillId="0" borderId="15" xfId="101" applyNumberFormat="1" applyFont="1" applyFill="1" applyBorder="1" applyAlignment="1">
      <alignment horizontal="right" vertical="center" wrapText="1"/>
      <protection/>
    </xf>
    <xf numFmtId="180" fontId="3" fillId="0" borderId="15" xfId="101" applyNumberFormat="1" applyFont="1" applyFill="1" applyBorder="1" applyAlignment="1">
      <alignment horizontal="left" vertical="center" wrapText="1"/>
      <protection/>
    </xf>
    <xf numFmtId="2" fontId="3" fillId="0" borderId="15" xfId="101" applyNumberFormat="1" applyFont="1" applyFill="1" applyBorder="1" applyAlignment="1">
      <alignment horizontal="right" vertical="center" wrapText="1"/>
      <protection/>
    </xf>
    <xf numFmtId="183" fontId="3" fillId="0" borderId="15" xfId="101" applyNumberFormat="1" applyFont="1" applyFill="1" applyBorder="1" applyAlignment="1">
      <alignment horizontal="right" vertical="center" wrapText="1"/>
      <protection/>
    </xf>
    <xf numFmtId="183" fontId="3" fillId="0" borderId="15" xfId="101" applyNumberFormat="1" applyFont="1" applyFill="1" applyBorder="1" applyAlignment="1">
      <alignment horizontal="left" vertical="center" wrapText="1"/>
      <protection/>
    </xf>
    <xf numFmtId="2" fontId="3" fillId="0" borderId="15" xfId="101" applyNumberFormat="1" applyFont="1" applyFill="1" applyBorder="1" applyAlignment="1">
      <alignment horizontal="left" vertical="center" wrapText="1"/>
      <protection/>
    </xf>
    <xf numFmtId="0" fontId="3" fillId="0" borderId="15" xfId="101" applyFont="1" applyFill="1" applyBorder="1" applyAlignment="1">
      <alignment horizontal="left" vertical="center" wrapText="1"/>
      <protection/>
    </xf>
    <xf numFmtId="2" fontId="4" fillId="0" borderId="15" xfId="95" applyNumberFormat="1" applyFont="1" applyFill="1" applyBorder="1" applyAlignment="1">
      <alignment horizontal="left" vertical="center" wrapText="1"/>
      <protection/>
    </xf>
    <xf numFmtId="49" fontId="4" fillId="0" borderId="15" xfId="95" applyNumberFormat="1" applyFont="1" applyFill="1" applyBorder="1" applyAlignment="1">
      <alignment horizontal="left" vertical="center" wrapText="1"/>
      <protection/>
    </xf>
    <xf numFmtId="0" fontId="4" fillId="0" borderId="15" xfId="101" applyFont="1" applyFill="1" applyBorder="1" applyAlignment="1">
      <alignment horizontal="left" vertical="center" wrapText="1"/>
      <protection/>
    </xf>
    <xf numFmtId="180" fontId="4" fillId="0" borderId="15" xfId="101" applyNumberFormat="1" applyFont="1" applyFill="1" applyBorder="1" applyAlignment="1">
      <alignment horizontal="center" vertical="center" wrapText="1"/>
      <protection/>
    </xf>
    <xf numFmtId="49" fontId="3" fillId="33" borderId="15" xfId="71" applyNumberFormat="1" applyFont="1" applyFill="1" applyBorder="1" applyAlignment="1">
      <alignment horizontal="center" vertical="center" wrapText="1"/>
      <protection/>
    </xf>
    <xf numFmtId="0" fontId="3" fillId="33" borderId="15" xfId="71" applyFont="1" applyFill="1" applyBorder="1" applyAlignment="1">
      <alignment horizontal="left" vertical="center" wrapText="1"/>
      <protection/>
    </xf>
    <xf numFmtId="2" fontId="3" fillId="33" borderId="15" xfId="112" applyNumberFormat="1" applyFont="1" applyFill="1" applyBorder="1" applyAlignment="1">
      <alignment horizontal="right" vertical="center" wrapText="1"/>
      <protection/>
    </xf>
    <xf numFmtId="0" fontId="3" fillId="33" borderId="15" xfId="71" applyFont="1" applyFill="1" applyBorder="1" applyAlignment="1">
      <alignment vertical="center" wrapText="1"/>
      <protection/>
    </xf>
    <xf numFmtId="49" fontId="4" fillId="33" borderId="15" xfId="71" applyNumberFormat="1" applyFont="1" applyFill="1" applyBorder="1" applyAlignment="1">
      <alignment horizontal="center" vertical="center" wrapText="1"/>
      <protection/>
    </xf>
    <xf numFmtId="0" fontId="4" fillId="33" borderId="15" xfId="71" applyFont="1" applyFill="1" applyBorder="1" applyAlignment="1">
      <alignment horizontal="left" vertical="center" wrapText="1"/>
      <protection/>
    </xf>
    <xf numFmtId="2" fontId="4" fillId="33" borderId="15" xfId="112" applyNumberFormat="1" applyFont="1" applyFill="1" applyBorder="1" applyAlignment="1">
      <alignment horizontal="right" vertical="center" wrapText="1"/>
      <protection/>
    </xf>
    <xf numFmtId="2" fontId="4" fillId="33" borderId="15" xfId="71" applyNumberFormat="1" applyFont="1" applyFill="1" applyBorder="1" applyAlignment="1">
      <alignment horizontal="right" vertical="center" wrapText="1"/>
      <protection/>
    </xf>
    <xf numFmtId="2" fontId="4" fillId="33" borderId="15" xfId="71" applyNumberFormat="1" applyFont="1" applyFill="1" applyBorder="1" applyAlignment="1">
      <alignment horizontal="center" vertical="center" wrapText="1"/>
      <protection/>
    </xf>
    <xf numFmtId="4" fontId="4" fillId="33" borderId="15" xfId="71" applyNumberFormat="1" applyFont="1" applyFill="1" applyBorder="1" applyAlignment="1">
      <alignment horizontal="center" vertical="center" wrapText="1"/>
      <protection/>
    </xf>
    <xf numFmtId="0" fontId="4" fillId="33" borderId="15" xfId="71" applyFont="1" applyFill="1" applyBorder="1" applyAlignment="1">
      <alignment horizontal="right" vertical="center" wrapText="1"/>
      <protection/>
    </xf>
    <xf numFmtId="4" fontId="3" fillId="33" borderId="15" xfId="71" applyNumberFormat="1" applyFont="1" applyFill="1" applyBorder="1" applyAlignment="1">
      <alignment horizontal="center" vertical="center" wrapText="1"/>
      <protection/>
    </xf>
    <xf numFmtId="0" fontId="3" fillId="33" borderId="15" xfId="71" applyFont="1" applyFill="1" applyBorder="1" applyAlignment="1">
      <alignment horizontal="center" vertical="center" wrapText="1"/>
      <protection/>
    </xf>
    <xf numFmtId="3" fontId="3" fillId="33" borderId="15" xfId="71" applyNumberFormat="1" applyFont="1" applyFill="1" applyBorder="1" applyAlignment="1">
      <alignment horizontal="center" vertical="center" wrapText="1"/>
      <protection/>
    </xf>
    <xf numFmtId="0" fontId="4" fillId="33" borderId="15" xfId="142" applyFont="1" applyFill="1" applyBorder="1" applyAlignment="1">
      <alignment horizontal="left" vertical="center" wrapText="1"/>
      <protection/>
    </xf>
    <xf numFmtId="4" fontId="4" fillId="33" borderId="15" xfId="71" applyNumberFormat="1" applyFont="1" applyFill="1" applyBorder="1" applyAlignment="1">
      <alignment horizontal="left" vertical="center" wrapText="1"/>
      <protection/>
    </xf>
    <xf numFmtId="0" fontId="3" fillId="33" borderId="15" xfId="142" applyFont="1" applyFill="1" applyBorder="1" applyAlignment="1">
      <alignment horizontal="left" vertical="center" wrapText="1"/>
      <protection/>
    </xf>
    <xf numFmtId="0" fontId="4" fillId="33" borderId="15" xfId="96" applyFont="1" applyFill="1" applyBorder="1" applyAlignment="1">
      <alignment horizontal="left" vertical="center" wrapText="1"/>
      <protection/>
    </xf>
    <xf numFmtId="0" fontId="3" fillId="33" borderId="15" xfId="96" applyFont="1" applyFill="1" applyBorder="1" applyAlignment="1">
      <alignment horizontal="left" vertical="center" wrapText="1"/>
      <protection/>
    </xf>
    <xf numFmtId="0" fontId="4" fillId="33" borderId="15" xfId="73" applyFont="1" applyFill="1" applyBorder="1" applyAlignment="1">
      <alignment vertical="center" wrapText="1"/>
      <protection/>
    </xf>
    <xf numFmtId="183" fontId="3" fillId="33" borderId="15" xfId="77" applyNumberFormat="1" applyFont="1" applyFill="1" applyBorder="1" applyAlignment="1">
      <alignment horizontal="right" vertical="center" wrapText="1"/>
      <protection/>
    </xf>
    <xf numFmtId="2" fontId="3" fillId="33" borderId="15" xfId="77" applyNumberFormat="1" applyFont="1" applyFill="1" applyBorder="1" applyAlignment="1">
      <alignment horizontal="center" vertical="center" wrapText="1"/>
      <protection/>
    </xf>
    <xf numFmtId="2" fontId="3" fillId="33" borderId="15" xfId="77" applyNumberFormat="1" applyFont="1" applyFill="1" applyBorder="1" applyAlignment="1">
      <alignment horizontal="left" vertical="center" wrapText="1"/>
      <protection/>
    </xf>
    <xf numFmtId="2" fontId="3" fillId="33" borderId="15" xfId="77" applyNumberFormat="1" applyFont="1" applyFill="1" applyBorder="1" applyAlignment="1">
      <alignment horizontal="right" vertical="center" wrapText="1"/>
      <protection/>
    </xf>
    <xf numFmtId="0" fontId="4" fillId="33" borderId="15" xfId="101" applyFont="1" applyFill="1" applyBorder="1" applyAlignment="1">
      <alignment horizontal="right" vertical="center" wrapText="1"/>
      <protection/>
    </xf>
    <xf numFmtId="2" fontId="4" fillId="33" borderId="15" xfId="101" applyNumberFormat="1" applyFont="1" applyFill="1" applyBorder="1" applyAlignment="1">
      <alignment horizontal="right" vertical="center" wrapText="1"/>
      <protection/>
    </xf>
    <xf numFmtId="0" fontId="4" fillId="33" borderId="15" xfId="96" applyFont="1" applyFill="1" applyBorder="1" applyAlignment="1">
      <alignment vertical="center" wrapText="1"/>
      <protection/>
    </xf>
    <xf numFmtId="0" fontId="4" fillId="33" borderId="15" xfId="101" applyFont="1" applyFill="1" applyBorder="1" applyAlignment="1">
      <alignment horizontal="left" vertical="center" wrapText="1"/>
      <protection/>
    </xf>
    <xf numFmtId="0" fontId="4" fillId="33" borderId="15" xfId="96" applyFont="1" applyFill="1" applyBorder="1" applyAlignment="1">
      <alignment horizontal="center" vertical="center" wrapText="1"/>
      <protection/>
    </xf>
    <xf numFmtId="180" fontId="4" fillId="33" borderId="15" xfId="0" applyNumberFormat="1" applyFont="1" applyFill="1" applyBorder="1" applyAlignment="1">
      <alignment horizontal="left" vertical="center" wrapText="1"/>
    </xf>
    <xf numFmtId="2" fontId="4" fillId="33" borderId="15" xfId="96" applyNumberFormat="1" applyFont="1" applyFill="1" applyBorder="1" applyAlignment="1">
      <alignment horizontal="right" vertical="center" wrapText="1"/>
      <protection/>
    </xf>
    <xf numFmtId="180" fontId="4" fillId="33" borderId="15" xfId="96" applyNumberFormat="1" applyFont="1" applyFill="1" applyBorder="1" applyAlignment="1">
      <alignment horizontal="left" vertical="center" wrapText="1"/>
      <protection/>
    </xf>
    <xf numFmtId="0" fontId="3" fillId="33" borderId="15" xfId="96" applyFont="1" applyFill="1" applyBorder="1" applyAlignment="1">
      <alignment horizontal="center" vertical="center" wrapText="1"/>
      <protection/>
    </xf>
    <xf numFmtId="183" fontId="4" fillId="33" borderId="15" xfId="0" applyNumberFormat="1" applyFont="1" applyFill="1" applyBorder="1" applyAlignment="1">
      <alignment horizontal="right" vertical="center"/>
    </xf>
    <xf numFmtId="183" fontId="4" fillId="33" borderId="15" xfId="168" applyNumberFormat="1" applyFont="1" applyFill="1" applyBorder="1" applyAlignment="1">
      <alignment horizontal="right" vertical="center" wrapText="1"/>
      <protection/>
    </xf>
    <xf numFmtId="183" fontId="4" fillId="33" borderId="15" xfId="71" applyNumberFormat="1" applyFont="1" applyFill="1" applyBorder="1" applyAlignment="1">
      <alignment horizontal="right" vertical="center" wrapText="1"/>
      <protection/>
    </xf>
    <xf numFmtId="183" fontId="4" fillId="33" borderId="15" xfId="0" applyNumberFormat="1" applyFont="1" applyFill="1" applyBorder="1" applyAlignment="1">
      <alignment horizontal="left" vertical="center" wrapText="1"/>
    </xf>
    <xf numFmtId="0" fontId="4" fillId="33" borderId="15" xfId="70" applyFont="1" applyFill="1" applyBorder="1" applyAlignment="1">
      <alignment vertical="center"/>
      <protection/>
    </xf>
    <xf numFmtId="180" fontId="4" fillId="33" borderId="15" xfId="0" applyNumberFormat="1" applyFont="1" applyFill="1" applyBorder="1" applyAlignment="1">
      <alignment horizontal="center" vertical="center" wrapText="1"/>
    </xf>
    <xf numFmtId="186" fontId="3" fillId="33" borderId="15" xfId="96" applyNumberFormat="1" applyFont="1" applyFill="1" applyBorder="1" applyAlignment="1">
      <alignment horizontal="right" vertical="center" wrapText="1"/>
      <protection/>
    </xf>
    <xf numFmtId="2" fontId="3" fillId="33" borderId="15" xfId="96" applyNumberFormat="1" applyFont="1" applyFill="1" applyBorder="1" applyAlignment="1">
      <alignment horizontal="right" vertical="center" wrapText="1"/>
      <protection/>
    </xf>
    <xf numFmtId="179" fontId="4" fillId="33" borderId="15" xfId="0" applyNumberFormat="1" applyFont="1" applyFill="1" applyBorder="1" applyAlignment="1">
      <alignment horizontal="center" vertical="center"/>
    </xf>
    <xf numFmtId="1" fontId="4" fillId="33" borderId="15" xfId="96" applyNumberFormat="1" applyFont="1" applyFill="1" applyBorder="1" applyAlignment="1">
      <alignment horizontal="left" vertical="center" wrapText="1"/>
      <protection/>
    </xf>
    <xf numFmtId="183" fontId="4" fillId="33" borderId="15" xfId="0" applyNumberFormat="1" applyFont="1" applyFill="1" applyBorder="1" applyAlignment="1">
      <alignment horizontal="right" vertical="center" wrapText="1"/>
    </xf>
    <xf numFmtId="183" fontId="3" fillId="33" borderId="15" xfId="0" applyNumberFormat="1" applyFont="1" applyFill="1" applyBorder="1" applyAlignment="1">
      <alignment horizontal="right" vertical="center" wrapText="1"/>
    </xf>
    <xf numFmtId="180" fontId="4" fillId="33" borderId="15" xfId="96" applyNumberFormat="1" applyFont="1" applyFill="1" applyBorder="1" applyAlignment="1">
      <alignment horizontal="center" vertical="center" wrapText="1"/>
      <protection/>
    </xf>
    <xf numFmtId="1" fontId="4" fillId="33" borderId="15" xfId="96" applyNumberFormat="1" applyFont="1" applyFill="1" applyBorder="1" applyAlignment="1">
      <alignment horizontal="center" vertical="center" wrapText="1"/>
      <protection/>
    </xf>
    <xf numFmtId="0" fontId="3" fillId="33" borderId="15" xfId="0" applyFont="1" applyFill="1" applyBorder="1" applyAlignment="1">
      <alignment horizontal="left" vertical="center" wrapText="1"/>
    </xf>
    <xf numFmtId="183" fontId="3" fillId="33" borderId="15" xfId="96" applyNumberFormat="1" applyFont="1" applyFill="1" applyBorder="1" applyAlignment="1">
      <alignment horizontal="right" vertical="center" wrapText="1"/>
      <protection/>
    </xf>
    <xf numFmtId="180" fontId="3" fillId="33" borderId="15" xfId="96" applyNumberFormat="1" applyFont="1" applyFill="1" applyBorder="1" applyAlignment="1">
      <alignment horizontal="center" vertical="center" wrapText="1"/>
      <protection/>
    </xf>
    <xf numFmtId="0" fontId="3" fillId="33" borderId="15" xfId="104" applyFont="1" applyFill="1" applyBorder="1" applyAlignment="1">
      <alignment horizontal="left" vertical="center" wrapText="1"/>
      <protection/>
    </xf>
    <xf numFmtId="0" fontId="3" fillId="33" borderId="15" xfId="96" applyFont="1" applyFill="1" applyBorder="1" applyAlignment="1">
      <alignment vertical="center" wrapText="1"/>
      <protection/>
    </xf>
    <xf numFmtId="39" fontId="4" fillId="0" borderId="12" xfId="42" applyNumberFormat="1" applyFont="1" applyFill="1" applyBorder="1" applyAlignment="1">
      <alignment horizontal="center" vertical="center"/>
    </xf>
    <xf numFmtId="49" fontId="4" fillId="0" borderId="15" xfId="71" applyNumberFormat="1" applyFont="1" applyFill="1" applyBorder="1" applyAlignment="1">
      <alignment horizontal="left" vertical="center" wrapText="1"/>
      <protection/>
    </xf>
    <xf numFmtId="0" fontId="4" fillId="0" borderId="15" xfId="103" applyFont="1" applyFill="1" applyBorder="1" applyAlignment="1">
      <alignment horizontal="center" vertical="center" wrapText="1"/>
      <protection/>
    </xf>
    <xf numFmtId="2" fontId="4" fillId="0" borderId="15" xfId="103" applyNumberFormat="1" applyFont="1" applyFill="1" applyBorder="1" applyAlignment="1">
      <alignment horizontal="right" vertical="center" wrapText="1"/>
      <protection/>
    </xf>
    <xf numFmtId="0" fontId="4" fillId="0" borderId="15" xfId="103" applyFont="1" applyFill="1" applyBorder="1" applyAlignment="1">
      <alignment horizontal="left" vertical="center" wrapText="1"/>
      <protection/>
    </xf>
    <xf numFmtId="0" fontId="58" fillId="0" borderId="13" xfId="96" applyFont="1" applyFill="1" applyBorder="1" applyAlignment="1">
      <alignment horizontal="center" vertical="center" wrapText="1"/>
      <protection/>
    </xf>
    <xf numFmtId="0" fontId="58" fillId="0" borderId="13" xfId="96" applyFont="1" applyFill="1" applyBorder="1" applyAlignment="1">
      <alignment horizontal="left" vertical="center" wrapText="1"/>
      <protection/>
    </xf>
    <xf numFmtId="37" fontId="58" fillId="0" borderId="13" xfId="42" applyNumberFormat="1" applyFont="1" applyFill="1" applyBorder="1" applyAlignment="1">
      <alignment horizontal="center" vertical="center" wrapText="1"/>
    </xf>
    <xf numFmtId="39" fontId="58" fillId="0" borderId="13" xfId="42" applyNumberFormat="1" applyFont="1" applyFill="1" applyBorder="1" applyAlignment="1">
      <alignment horizontal="center" vertical="center"/>
    </xf>
    <xf numFmtId="2" fontId="58" fillId="0" borderId="0" xfId="96" applyNumberFormat="1" applyFont="1" applyFill="1" applyAlignment="1">
      <alignment horizontal="center" vertical="center"/>
      <protection/>
    </xf>
    <xf numFmtId="0" fontId="58" fillId="0" borderId="0" xfId="96" applyFont="1" applyFill="1" applyAlignment="1">
      <alignment horizontal="center" vertical="center"/>
      <protection/>
    </xf>
    <xf numFmtId="0" fontId="3" fillId="0" borderId="0" xfId="0" applyFont="1" applyFill="1" applyBorder="1" applyAlignment="1">
      <alignment/>
    </xf>
    <xf numFmtId="49" fontId="3" fillId="0" borderId="0" xfId="155" applyNumberFormat="1" applyFont="1" applyFill="1" applyBorder="1" applyAlignment="1">
      <alignment horizontal="left" vertical="center" wrapText="1"/>
      <protection/>
    </xf>
    <xf numFmtId="49" fontId="3" fillId="0" borderId="15" xfId="155" applyNumberFormat="1" applyFont="1" applyFill="1" applyBorder="1" applyAlignment="1">
      <alignment horizontal="left" vertical="center" wrapText="1"/>
      <protection/>
    </xf>
    <xf numFmtId="0" fontId="11" fillId="0" borderId="0" xfId="96" applyFont="1" applyFill="1" applyBorder="1" applyAlignment="1">
      <alignment horizontal="center" vertical="center" wrapText="1"/>
      <protection/>
    </xf>
    <xf numFmtId="2" fontId="4" fillId="0" borderId="15" xfId="77" applyNumberFormat="1" applyFont="1" applyFill="1" applyBorder="1" applyAlignment="1">
      <alignment horizontal="right" vertical="center" wrapText="1"/>
      <protection/>
    </xf>
    <xf numFmtId="2" fontId="4" fillId="0" borderId="15" xfId="110" applyNumberFormat="1" applyFont="1" applyFill="1" applyBorder="1" applyAlignment="1">
      <alignment horizontal="right" vertical="center" wrapText="1"/>
      <protection/>
    </xf>
    <xf numFmtId="2" fontId="3" fillId="0" borderId="15" xfId="77" applyNumberFormat="1" applyFont="1" applyFill="1" applyBorder="1" applyAlignment="1">
      <alignment horizontal="right" vertical="center" wrapText="1"/>
      <protection/>
    </xf>
    <xf numFmtId="2" fontId="4" fillId="0" borderId="15" xfId="0" applyNumberFormat="1" applyFont="1" applyFill="1" applyBorder="1" applyAlignment="1">
      <alignment horizontal="center" vertical="center" wrapText="1"/>
    </xf>
    <xf numFmtId="2" fontId="3" fillId="0" borderId="15" xfId="103" applyNumberFormat="1" applyFont="1" applyFill="1" applyBorder="1" applyAlignment="1">
      <alignment horizontal="right" vertical="center" wrapText="1"/>
      <protection/>
    </xf>
    <xf numFmtId="2" fontId="4" fillId="0" borderId="15" xfId="78" applyNumberFormat="1" applyFont="1" applyFill="1" applyBorder="1" applyAlignment="1">
      <alignment horizontal="right" vertical="center" wrapText="1"/>
      <protection/>
    </xf>
    <xf numFmtId="2" fontId="4" fillId="0" borderId="15" xfId="111" applyNumberFormat="1" applyFont="1" applyFill="1" applyBorder="1" applyAlignment="1">
      <alignment horizontal="right" vertical="center" wrapText="1"/>
      <protection/>
    </xf>
    <xf numFmtId="2" fontId="4" fillId="0" borderId="15" xfId="90" applyNumberFormat="1" applyFont="1" applyFill="1" applyBorder="1" applyAlignment="1">
      <alignment horizontal="right" vertical="center" wrapText="1"/>
      <protection/>
    </xf>
    <xf numFmtId="2" fontId="3" fillId="0" borderId="15" xfId="95" applyNumberFormat="1" applyFont="1" applyFill="1" applyBorder="1" applyAlignment="1">
      <alignment horizontal="right" vertical="center" wrapText="1"/>
      <protection/>
    </xf>
    <xf numFmtId="2" fontId="3" fillId="33" borderId="15" xfId="0" applyNumberFormat="1" applyFont="1" applyFill="1" applyBorder="1" applyAlignment="1">
      <alignment vertical="center" wrapText="1"/>
    </xf>
    <xf numFmtId="183" fontId="4" fillId="33" borderId="15" xfId="77" applyNumberFormat="1" applyFont="1" applyFill="1" applyBorder="1" applyAlignment="1">
      <alignment horizontal="center" vertical="center" wrapText="1"/>
      <protection/>
    </xf>
    <xf numFmtId="0" fontId="4" fillId="0" borderId="15" xfId="155" applyNumberFormat="1" applyFont="1" applyFill="1" applyBorder="1" applyAlignment="1">
      <alignment vertical="center" wrapText="1"/>
      <protection/>
    </xf>
    <xf numFmtId="183" fontId="3" fillId="33" borderId="15" xfId="77" applyNumberFormat="1" applyFont="1" applyFill="1" applyBorder="1" applyAlignment="1">
      <alignment vertical="center" wrapText="1"/>
      <protection/>
    </xf>
    <xf numFmtId="183" fontId="3" fillId="33" borderId="15" xfId="77" applyNumberFormat="1" applyFont="1" applyFill="1" applyBorder="1" applyAlignment="1">
      <alignment horizontal="center" vertical="center" wrapText="1"/>
      <protection/>
    </xf>
    <xf numFmtId="183" fontId="4" fillId="33" borderId="15" xfId="77" applyNumberFormat="1" applyFont="1" applyFill="1" applyBorder="1" applyAlignment="1">
      <alignment vertical="center" wrapText="1"/>
      <protection/>
    </xf>
    <xf numFmtId="0" fontId="4" fillId="0" borderId="15" xfId="155" applyNumberFormat="1" applyFont="1" applyFill="1" applyBorder="1" applyAlignment="1">
      <alignment horizontal="left" vertical="center" wrapText="1"/>
      <protection/>
    </xf>
    <xf numFmtId="180" fontId="4" fillId="0" borderId="15" xfId="77" applyNumberFormat="1" applyFont="1" applyFill="1" applyBorder="1" applyAlignment="1">
      <alignment horizontal="center" vertical="center" wrapText="1"/>
      <protection/>
    </xf>
    <xf numFmtId="0" fontId="3" fillId="0" borderId="15" xfId="86" applyFont="1" applyFill="1" applyBorder="1" applyAlignment="1">
      <alignment horizontal="left" vertical="center" wrapText="1"/>
      <protection/>
    </xf>
    <xf numFmtId="4" fontId="3" fillId="0" borderId="15" xfId="0" applyNumberFormat="1" applyFont="1" applyFill="1" applyBorder="1" applyAlignment="1">
      <alignment horizontal="right" vertical="center" wrapText="1"/>
    </xf>
    <xf numFmtId="0" fontId="3" fillId="0" borderId="15" xfId="44" applyNumberFormat="1" applyFont="1" applyFill="1" applyBorder="1" applyAlignment="1">
      <alignment horizontal="left" vertical="center" wrapText="1"/>
    </xf>
    <xf numFmtId="0" fontId="3" fillId="0" borderId="15" xfId="155" applyNumberFormat="1" applyFont="1" applyFill="1" applyBorder="1" applyAlignment="1">
      <alignment horizontal="left" vertical="center" wrapText="1"/>
      <protection/>
    </xf>
    <xf numFmtId="0" fontId="4" fillId="0" borderId="15" xfId="44" applyNumberFormat="1" applyFont="1" applyFill="1" applyBorder="1" applyAlignment="1">
      <alignment horizontal="left" vertical="center" wrapText="1"/>
    </xf>
    <xf numFmtId="3" fontId="4" fillId="0" borderId="15" xfId="155" applyNumberFormat="1" applyFont="1" applyFill="1" applyBorder="1" applyAlignment="1">
      <alignment horizontal="left" vertical="center" wrapText="1"/>
      <protection/>
    </xf>
    <xf numFmtId="0" fontId="4" fillId="0" borderId="15" xfId="170" applyFont="1" applyFill="1" applyBorder="1" applyAlignment="1">
      <alignment horizontal="left" vertical="center" wrapText="1"/>
      <protection/>
    </xf>
    <xf numFmtId="0" fontId="3" fillId="0" borderId="15" xfId="170" applyFont="1" applyFill="1" applyBorder="1" applyAlignment="1">
      <alignment horizontal="left" vertical="center" wrapText="1"/>
      <protection/>
    </xf>
    <xf numFmtId="0" fontId="4" fillId="0" borderId="15" xfId="107" applyFont="1" applyFill="1" applyBorder="1" applyAlignment="1">
      <alignment horizontal="left" vertical="center" wrapText="1"/>
      <protection/>
    </xf>
    <xf numFmtId="0" fontId="3" fillId="33" borderId="15" xfId="155" applyNumberFormat="1" applyFont="1" applyFill="1" applyBorder="1" applyAlignment="1">
      <alignment horizontal="right" vertical="center" wrapText="1"/>
      <protection/>
    </xf>
    <xf numFmtId="0" fontId="58" fillId="0" borderId="15" xfId="0" applyFont="1" applyFill="1" applyBorder="1" applyAlignment="1">
      <alignment horizontal="center" vertical="center" wrapText="1"/>
    </xf>
    <xf numFmtId="0" fontId="58" fillId="0" borderId="15" xfId="0" applyFont="1" applyFill="1" applyBorder="1" applyAlignment="1">
      <alignment vertical="center" wrapText="1"/>
    </xf>
    <xf numFmtId="0" fontId="0" fillId="0" borderId="0" xfId="96" applyFont="1" applyFill="1" applyAlignment="1">
      <alignment horizontal="center" vertical="center" wrapText="1"/>
      <protection/>
    </xf>
    <xf numFmtId="2" fontId="4" fillId="33" borderId="15" xfId="71" applyNumberFormat="1" applyFont="1" applyFill="1" applyBorder="1" applyAlignment="1">
      <alignment vertical="center" wrapText="1"/>
      <protection/>
    </xf>
    <xf numFmtId="4" fontId="3" fillId="33" borderId="15" xfId="71" applyNumberFormat="1" applyFont="1" applyFill="1" applyBorder="1" applyAlignment="1">
      <alignment vertical="center" wrapText="1"/>
      <protection/>
    </xf>
    <xf numFmtId="3" fontId="4" fillId="33" borderId="15" xfId="71" applyNumberFormat="1" applyFont="1" applyFill="1" applyBorder="1" applyAlignment="1">
      <alignment vertical="center" wrapText="1"/>
      <protection/>
    </xf>
    <xf numFmtId="3" fontId="3" fillId="33" borderId="15" xfId="71" applyNumberFormat="1" applyFont="1" applyFill="1" applyBorder="1" applyAlignment="1">
      <alignment vertical="center" wrapText="1"/>
      <protection/>
    </xf>
    <xf numFmtId="2" fontId="3" fillId="33" borderId="15" xfId="71" applyNumberFormat="1" applyFont="1" applyFill="1" applyBorder="1" applyAlignment="1">
      <alignment vertical="center" wrapText="1"/>
      <protection/>
    </xf>
    <xf numFmtId="0" fontId="3" fillId="33" borderId="15" xfId="0" applyFont="1" applyFill="1" applyBorder="1" applyAlignment="1" applyProtection="1">
      <alignment horizontal="left" vertical="center" wrapText="1"/>
      <protection hidden="1"/>
    </xf>
    <xf numFmtId="0" fontId="10" fillId="0" borderId="0" xfId="96" applyFont="1" applyFill="1" applyBorder="1" applyAlignment="1">
      <alignment horizontal="center" vertical="center" wrapText="1"/>
      <protection/>
    </xf>
    <xf numFmtId="0" fontId="3" fillId="0" borderId="0" xfId="96" applyFont="1" applyFill="1" applyBorder="1" applyAlignment="1">
      <alignment horizontal="center" vertical="center" wrapText="1"/>
      <protection/>
    </xf>
    <xf numFmtId="0" fontId="16" fillId="33" borderId="0" xfId="96" applyFont="1" applyFill="1" applyBorder="1" applyAlignment="1">
      <alignment horizontal="center" vertical="center" wrapText="1"/>
      <protection/>
    </xf>
    <xf numFmtId="0" fontId="15" fillId="0" borderId="0" xfId="96" applyFont="1" applyFill="1" applyBorder="1" applyAlignment="1">
      <alignment horizontal="center" vertical="center" wrapText="1"/>
      <protection/>
    </xf>
    <xf numFmtId="0" fontId="4" fillId="0" borderId="0" xfId="96" applyFont="1" applyFill="1" applyBorder="1" applyAlignment="1">
      <alignment horizontal="center" vertical="center" wrapText="1"/>
      <protection/>
    </xf>
    <xf numFmtId="0" fontId="4" fillId="0" borderId="0" xfId="96" applyFont="1" applyFill="1" applyBorder="1" applyAlignment="1">
      <alignment horizontal="left" vertical="center" wrapText="1"/>
      <protection/>
    </xf>
    <xf numFmtId="2" fontId="4" fillId="0" borderId="0" xfId="96" applyNumberFormat="1" applyFont="1" applyFill="1" applyBorder="1" applyAlignment="1">
      <alignment horizontal="center" vertical="center" wrapText="1"/>
      <protection/>
    </xf>
    <xf numFmtId="0" fontId="4" fillId="0" borderId="15" xfId="0" applyFont="1" applyFill="1" applyBorder="1" applyAlignment="1">
      <alignment horizontal="left"/>
    </xf>
    <xf numFmtId="0" fontId="59" fillId="0" borderId="15" xfId="0" applyFont="1" applyFill="1" applyBorder="1" applyAlignment="1">
      <alignment horizontal="center" vertical="center" wrapText="1"/>
    </xf>
    <xf numFmtId="0" fontId="59" fillId="0" borderId="0" xfId="96" applyFont="1" applyFill="1" applyAlignment="1">
      <alignment horizontal="center" vertical="center" wrapText="1"/>
      <protection/>
    </xf>
    <xf numFmtId="180" fontId="58" fillId="33" borderId="15" xfId="77" applyNumberFormat="1" applyFont="1" applyFill="1" applyBorder="1" applyAlignment="1">
      <alignment horizontal="center" vertical="center" wrapText="1"/>
      <protection/>
    </xf>
    <xf numFmtId="0" fontId="60" fillId="33" borderId="0" xfId="96" applyFont="1" applyFill="1" applyAlignment="1">
      <alignment horizontal="center" vertical="center" wrapText="1"/>
      <protection/>
    </xf>
    <xf numFmtId="180" fontId="59" fillId="0" borderId="15" xfId="77" applyNumberFormat="1" applyFont="1" applyFill="1" applyBorder="1" applyAlignment="1">
      <alignment horizontal="left" vertical="center"/>
      <protection/>
    </xf>
    <xf numFmtId="180" fontId="59" fillId="0" borderId="15" xfId="77" applyNumberFormat="1" applyFont="1" applyFill="1" applyBorder="1" applyAlignment="1">
      <alignment horizontal="center" vertical="center"/>
      <protection/>
    </xf>
    <xf numFmtId="183" fontId="59" fillId="0" borderId="15" xfId="77" applyNumberFormat="1" applyFont="1" applyFill="1" applyBorder="1" applyAlignment="1">
      <alignment horizontal="center" vertical="center"/>
      <protection/>
    </xf>
    <xf numFmtId="0" fontId="58" fillId="0" borderId="0" xfId="96" applyFont="1" applyFill="1" applyAlignment="1">
      <alignment horizontal="center" vertical="center" wrapText="1"/>
      <protection/>
    </xf>
    <xf numFmtId="180" fontId="59" fillId="0" borderId="15" xfId="77" applyNumberFormat="1" applyFont="1" applyFill="1" applyBorder="1" applyAlignment="1">
      <alignment horizontal="center" vertical="center" wrapText="1"/>
      <protection/>
    </xf>
    <xf numFmtId="180" fontId="59" fillId="0" borderId="15" xfId="77" applyNumberFormat="1" applyFont="1" applyFill="1" applyBorder="1" applyAlignment="1">
      <alignment horizontal="left" vertical="center" wrapText="1"/>
      <protection/>
    </xf>
    <xf numFmtId="183" fontId="59" fillId="0" borderId="15" xfId="77" applyNumberFormat="1" applyFont="1" applyFill="1" applyBorder="1" applyAlignment="1">
      <alignment horizontal="center" vertical="center" wrapText="1"/>
      <protection/>
    </xf>
    <xf numFmtId="0" fontId="58" fillId="0" borderId="15" xfId="155" applyNumberFormat="1" applyFont="1" applyFill="1" applyBorder="1" applyAlignment="1">
      <alignment horizontal="left" vertical="center" wrapText="1"/>
      <protection/>
    </xf>
    <xf numFmtId="183" fontId="58" fillId="0" borderId="15" xfId="77" applyNumberFormat="1" applyFont="1" applyFill="1" applyBorder="1" applyAlignment="1">
      <alignment horizontal="center" vertical="center" wrapText="1"/>
      <protection/>
    </xf>
    <xf numFmtId="183" fontId="58" fillId="0" borderId="15" xfId="0" applyNumberFormat="1" applyFont="1" applyFill="1" applyBorder="1" applyAlignment="1">
      <alignment horizontal="center" vertical="center" wrapText="1"/>
    </xf>
    <xf numFmtId="183" fontId="58" fillId="0" borderId="15" xfId="155" applyNumberFormat="1" applyFont="1" applyFill="1" applyBorder="1" applyAlignment="1">
      <alignment horizontal="center" vertical="center" wrapText="1"/>
      <protection/>
    </xf>
    <xf numFmtId="180" fontId="58" fillId="0" borderId="15" xfId="155" applyNumberFormat="1" applyFont="1" applyFill="1" applyBorder="1" applyAlignment="1">
      <alignment horizontal="center" vertical="center" wrapText="1"/>
      <protection/>
    </xf>
    <xf numFmtId="183" fontId="58" fillId="0" borderId="15" xfId="155" applyNumberFormat="1" applyFont="1" applyFill="1" applyBorder="1" applyAlignment="1">
      <alignment horizontal="left" vertical="center" wrapText="1"/>
      <protection/>
    </xf>
    <xf numFmtId="0" fontId="59" fillId="0" borderId="15" xfId="155" applyNumberFormat="1" applyFont="1" applyFill="1" applyBorder="1" applyAlignment="1">
      <alignment horizontal="left" vertical="center" wrapText="1"/>
      <protection/>
    </xf>
    <xf numFmtId="183" fontId="59" fillId="0" borderId="15" xfId="155" applyNumberFormat="1" applyFont="1" applyFill="1" applyBorder="1" applyAlignment="1">
      <alignment horizontal="left" vertical="center" wrapText="1"/>
      <protection/>
    </xf>
    <xf numFmtId="0" fontId="58" fillId="0" borderId="15" xfId="155" applyNumberFormat="1" applyFont="1" applyFill="1" applyBorder="1" applyAlignment="1">
      <alignment horizontal="center" vertical="center" wrapText="1"/>
      <protection/>
    </xf>
    <xf numFmtId="43" fontId="58" fillId="0" borderId="15" xfId="155" applyNumberFormat="1" applyFont="1" applyFill="1" applyBorder="1" applyAlignment="1" applyProtection="1">
      <alignment horizontal="center" vertical="center" wrapText="1"/>
      <protection hidden="1"/>
    </xf>
    <xf numFmtId="49" fontId="58" fillId="0" borderId="15" xfId="155" applyNumberFormat="1" applyFont="1" applyFill="1" applyBorder="1" applyAlignment="1">
      <alignment horizontal="left" vertical="center" wrapText="1"/>
      <protection/>
    </xf>
    <xf numFmtId="183" fontId="58" fillId="0" borderId="15" xfId="155" applyNumberFormat="1" applyFont="1" applyFill="1" applyBorder="1" applyAlignment="1" applyProtection="1">
      <alignment horizontal="center" vertical="center" wrapText="1"/>
      <protection hidden="1"/>
    </xf>
    <xf numFmtId="180" fontId="58" fillId="0" borderId="15" xfId="77" applyNumberFormat="1" applyFont="1" applyFill="1" applyBorder="1" applyAlignment="1">
      <alignment horizontal="left" vertical="center" wrapText="1"/>
      <protection/>
    </xf>
    <xf numFmtId="3" fontId="58" fillId="0" borderId="15" xfId="155" applyNumberFormat="1" applyFont="1" applyFill="1" applyBorder="1" applyAlignment="1">
      <alignment horizontal="left" vertical="center" wrapText="1"/>
      <protection/>
    </xf>
    <xf numFmtId="0" fontId="58" fillId="0" borderId="15" xfId="155" applyNumberFormat="1" applyFont="1" applyFill="1" applyBorder="1" applyAlignment="1">
      <alignment horizontal="center" vertical="center" wrapText="1" shrinkToFit="1"/>
      <protection/>
    </xf>
    <xf numFmtId="183" fontId="58" fillId="0" borderId="15" xfId="77" applyNumberFormat="1" applyFont="1" applyFill="1" applyBorder="1" applyAlignment="1">
      <alignment horizontal="center" vertical="center"/>
      <protection/>
    </xf>
    <xf numFmtId="180" fontId="58" fillId="0" borderId="15" xfId="77" applyNumberFormat="1" applyFont="1" applyFill="1" applyBorder="1" applyAlignment="1">
      <alignment horizontal="left" vertical="center"/>
      <protection/>
    </xf>
    <xf numFmtId="0" fontId="58" fillId="0" borderId="15" xfId="44" applyNumberFormat="1" applyFont="1" applyFill="1" applyBorder="1" applyAlignment="1">
      <alignment horizontal="left" vertical="center" wrapText="1"/>
    </xf>
    <xf numFmtId="0" fontId="59" fillId="0" borderId="15" xfId="44" applyNumberFormat="1" applyFont="1" applyFill="1" applyBorder="1" applyAlignment="1">
      <alignment horizontal="left" vertical="center" wrapText="1"/>
    </xf>
    <xf numFmtId="183" fontId="59" fillId="0" borderId="15" xfId="155" applyNumberFormat="1" applyFont="1" applyFill="1" applyBorder="1" applyAlignment="1">
      <alignment horizontal="center" vertical="center" wrapText="1"/>
      <protection/>
    </xf>
    <xf numFmtId="2" fontId="58" fillId="33" borderId="15" xfId="101" applyNumberFormat="1" applyFont="1" applyFill="1" applyBorder="1" applyAlignment="1">
      <alignment horizontal="left" vertical="center" wrapText="1"/>
      <protection/>
    </xf>
    <xf numFmtId="180" fontId="59" fillId="0" borderId="15" xfId="155" applyNumberFormat="1" applyFont="1" applyFill="1" applyBorder="1" applyAlignment="1">
      <alignment horizontal="left" vertical="center" wrapText="1"/>
      <protection/>
    </xf>
    <xf numFmtId="183" fontId="58" fillId="0" borderId="15" xfId="44" applyNumberFormat="1" applyFont="1" applyFill="1" applyBorder="1" applyAlignment="1">
      <alignment horizontal="center" vertical="center" wrapText="1"/>
    </xf>
    <xf numFmtId="183" fontId="58" fillId="0" borderId="15" xfId="155" applyNumberFormat="1" applyFont="1" applyFill="1" applyBorder="1" applyAlignment="1">
      <alignment horizontal="center" vertical="center" wrapText="1" shrinkToFit="1"/>
      <protection/>
    </xf>
    <xf numFmtId="43" fontId="58" fillId="0" borderId="15" xfId="155" applyNumberFormat="1" applyFont="1" applyFill="1" applyBorder="1" applyAlignment="1" applyProtection="1">
      <alignment horizontal="center" vertical="center" wrapText="1"/>
      <protection locked="0"/>
    </xf>
    <xf numFmtId="180" fontId="58" fillId="0" borderId="15" xfId="155" applyNumberFormat="1" applyFont="1" applyFill="1" applyBorder="1" applyAlignment="1">
      <alignment horizontal="left" vertical="center" wrapText="1"/>
      <protection/>
    </xf>
    <xf numFmtId="49" fontId="59" fillId="0" borderId="15" xfId="155" applyNumberFormat="1" applyFont="1" applyFill="1" applyBorder="1" applyAlignment="1">
      <alignment horizontal="left" vertical="center" wrapText="1"/>
      <protection/>
    </xf>
    <xf numFmtId="0" fontId="58" fillId="0" borderId="15" xfId="107" applyFont="1" applyFill="1" applyBorder="1" applyAlignment="1">
      <alignment horizontal="left" vertical="center" wrapText="1"/>
      <protection/>
    </xf>
    <xf numFmtId="183" fontId="58" fillId="0" borderId="15" xfId="107" applyNumberFormat="1" applyFont="1" applyFill="1" applyBorder="1" applyAlignment="1">
      <alignment horizontal="center" vertical="center" wrapText="1"/>
      <protection/>
    </xf>
    <xf numFmtId="183" fontId="58" fillId="0" borderId="15" xfId="155" applyNumberFormat="1" applyFont="1" applyFill="1" applyBorder="1" applyAlignment="1" applyProtection="1">
      <alignment horizontal="center" vertical="center" wrapText="1"/>
      <protection locked="0"/>
    </xf>
    <xf numFmtId="183" fontId="58" fillId="0" borderId="15" xfId="108" applyNumberFormat="1" applyFont="1" applyFill="1" applyBorder="1" applyAlignment="1">
      <alignment horizontal="center" vertical="center" wrapText="1"/>
      <protection/>
    </xf>
    <xf numFmtId="183" fontId="58" fillId="0" borderId="15" xfId="0" applyNumberFormat="1" applyFont="1" applyFill="1" applyBorder="1" applyAlignment="1">
      <alignment horizontal="center" vertical="center"/>
    </xf>
    <xf numFmtId="0" fontId="58" fillId="0" borderId="15" xfId="0" applyFont="1" applyFill="1" applyBorder="1" applyAlignment="1">
      <alignment horizontal="left" vertical="center"/>
    </xf>
    <xf numFmtId="0" fontId="58" fillId="0" borderId="0" xfId="96" applyFont="1" applyFill="1" applyAlignment="1">
      <alignment horizontal="left" vertical="center" wrapText="1"/>
      <protection/>
    </xf>
    <xf numFmtId="2" fontId="58" fillId="0" borderId="0" xfId="96" applyNumberFormat="1" applyFont="1" applyFill="1" applyAlignment="1">
      <alignment horizontal="center" vertical="center" wrapText="1"/>
      <protection/>
    </xf>
    <xf numFmtId="0" fontId="3" fillId="0" borderId="15" xfId="0" applyNumberFormat="1" applyFont="1" applyFill="1" applyBorder="1" applyAlignment="1">
      <alignment horizontal="center" vertical="center"/>
    </xf>
    <xf numFmtId="0" fontId="4" fillId="0" borderId="15" xfId="0" applyFont="1" applyFill="1" applyBorder="1" applyAlignment="1">
      <alignment horizontal="justify" vertical="center" wrapText="1"/>
    </xf>
    <xf numFmtId="186" fontId="4" fillId="0" borderId="15" xfId="0" applyNumberFormat="1" applyFont="1" applyFill="1" applyBorder="1" applyAlignment="1">
      <alignment vertical="center" wrapText="1"/>
    </xf>
    <xf numFmtId="2" fontId="4" fillId="0" borderId="15" xfId="155" applyNumberFormat="1" applyFont="1" applyFill="1" applyBorder="1" applyAlignment="1">
      <alignment horizontal="right" vertical="center" wrapText="1"/>
      <protection/>
    </xf>
    <xf numFmtId="0" fontId="4" fillId="0" borderId="15" xfId="155" applyNumberFormat="1" applyFont="1" applyFill="1" applyBorder="1" applyAlignment="1">
      <alignment vertical="center" wrapText="1" shrinkToFit="1"/>
      <protection/>
    </xf>
    <xf numFmtId="180" fontId="3" fillId="0" borderId="15" xfId="77" applyNumberFormat="1" applyFont="1" applyFill="1" applyBorder="1" applyAlignment="1">
      <alignment horizontal="center" vertical="center" wrapText="1"/>
      <protection/>
    </xf>
    <xf numFmtId="183" fontId="4" fillId="33" borderId="15" xfId="77" applyNumberFormat="1" applyFont="1" applyFill="1" applyBorder="1" applyAlignment="1">
      <alignment horizontal="right" vertical="center" wrapText="1"/>
      <protection/>
    </xf>
    <xf numFmtId="0" fontId="58" fillId="33" borderId="0" xfId="96" applyFont="1" applyFill="1" applyAlignment="1">
      <alignment horizontal="center" vertical="center" wrapText="1"/>
      <protection/>
    </xf>
    <xf numFmtId="37" fontId="3" fillId="0" borderId="0" xfId="96" applyNumberFormat="1" applyFont="1" applyFill="1" applyAlignment="1">
      <alignment horizontal="center" vertical="center"/>
      <protection/>
    </xf>
    <xf numFmtId="39" fontId="3" fillId="0" borderId="0" xfId="96" applyNumberFormat="1" applyFont="1" applyFill="1" applyAlignment="1">
      <alignment horizontal="center" vertical="center"/>
      <protection/>
    </xf>
    <xf numFmtId="0" fontId="4" fillId="34" borderId="15" xfId="0" applyFont="1" applyFill="1" applyBorder="1" applyAlignment="1">
      <alignment horizontal="left" vertical="center" wrapText="1"/>
    </xf>
    <xf numFmtId="183" fontId="58" fillId="33" borderId="15" xfId="0" applyNumberFormat="1" applyFont="1" applyFill="1" applyBorder="1" applyAlignment="1">
      <alignment horizontal="left" vertical="center" wrapText="1"/>
    </xf>
    <xf numFmtId="2" fontId="4" fillId="0" borderId="15" xfId="77" applyNumberFormat="1" applyFont="1" applyFill="1" applyBorder="1" applyAlignment="1">
      <alignment horizontal="center" vertical="center" wrapText="1"/>
      <protection/>
    </xf>
    <xf numFmtId="183" fontId="4" fillId="0" borderId="15" xfId="155" applyNumberFormat="1" applyFont="1" applyFill="1" applyBorder="1" applyAlignment="1">
      <alignment horizontal="right" vertical="center" wrapText="1"/>
      <protection/>
    </xf>
    <xf numFmtId="0" fontId="4" fillId="0" borderId="15" xfId="0" applyFont="1" applyFill="1" applyBorder="1" applyAlignment="1">
      <alignment horizontal="right" vertical="center" wrapText="1"/>
    </xf>
    <xf numFmtId="0" fontId="3" fillId="0" borderId="15" xfId="155" applyNumberFormat="1" applyFont="1" applyFill="1" applyBorder="1" applyAlignment="1">
      <alignment horizontal="right" vertical="center" wrapText="1"/>
      <protection/>
    </xf>
    <xf numFmtId="49" fontId="4" fillId="0" borderId="15" xfId="71" applyNumberFormat="1" applyFont="1" applyFill="1" applyBorder="1" applyAlignment="1">
      <alignment horizontal="center" vertical="center" wrapText="1"/>
      <protection/>
    </xf>
    <xf numFmtId="0" fontId="4" fillId="0" borderId="15" xfId="71" applyFont="1" applyFill="1" applyBorder="1" applyAlignment="1">
      <alignment horizontal="left" vertical="center" wrapText="1"/>
      <protection/>
    </xf>
    <xf numFmtId="2" fontId="4" fillId="0" borderId="15" xfId="112" applyNumberFormat="1" applyFont="1" applyFill="1" applyBorder="1" applyAlignment="1">
      <alignment horizontal="right" vertical="center" wrapText="1"/>
      <protection/>
    </xf>
    <xf numFmtId="2" fontId="4" fillId="0" borderId="15" xfId="71" applyNumberFormat="1" applyFont="1" applyFill="1" applyBorder="1" applyAlignment="1">
      <alignment horizontal="right" vertical="center" wrapText="1"/>
      <protection/>
    </xf>
    <xf numFmtId="3" fontId="4" fillId="0" borderId="15" xfId="71" applyNumberFormat="1" applyFont="1" applyFill="1" applyBorder="1" applyAlignment="1">
      <alignment vertical="center" wrapText="1"/>
      <protection/>
    </xf>
    <xf numFmtId="49" fontId="4" fillId="0" borderId="15" xfId="71" applyNumberFormat="1" applyFont="1" applyFill="1" applyBorder="1" applyAlignment="1">
      <alignment horizontal="center" vertical="center" wrapText="1"/>
      <protection/>
    </xf>
    <xf numFmtId="180" fontId="4" fillId="0" borderId="15" xfId="71" applyNumberFormat="1" applyFont="1" applyFill="1" applyBorder="1" applyAlignment="1">
      <alignment vertical="center" wrapText="1"/>
      <protection/>
    </xf>
    <xf numFmtId="183" fontId="4" fillId="0" borderId="15" xfId="103" applyNumberFormat="1" applyFont="1" applyFill="1" applyBorder="1" applyAlignment="1">
      <alignment horizontal="right" vertical="center" wrapText="1"/>
      <protection/>
    </xf>
    <xf numFmtId="0" fontId="4" fillId="0" borderId="0" xfId="96" applyFont="1" applyFill="1" applyAlignment="1">
      <alignment horizontal="center" vertical="center" wrapText="1"/>
      <protection/>
    </xf>
    <xf numFmtId="2" fontId="3" fillId="0" borderId="15" xfId="0" applyNumberFormat="1" applyFont="1" applyFill="1" applyBorder="1" applyAlignment="1">
      <alignment vertical="center" wrapText="1"/>
    </xf>
    <xf numFmtId="2" fontId="4" fillId="0" borderId="15" xfId="0" applyNumberFormat="1" applyFont="1" applyFill="1" applyBorder="1" applyAlignment="1">
      <alignment vertical="center"/>
    </xf>
    <xf numFmtId="183" fontId="4" fillId="0" borderId="15" xfId="0" applyNumberFormat="1" applyFont="1" applyFill="1" applyBorder="1" applyAlignment="1">
      <alignment horizontal="right" vertical="center"/>
    </xf>
    <xf numFmtId="0" fontId="3" fillId="0" borderId="15" xfId="103" applyFont="1" applyFill="1" applyBorder="1" applyAlignment="1">
      <alignment horizontal="center" vertical="center" wrapText="1"/>
      <protection/>
    </xf>
    <xf numFmtId="4" fontId="3" fillId="0" borderId="15" xfId="103" applyNumberFormat="1" applyFont="1" applyFill="1" applyBorder="1" applyAlignment="1">
      <alignment horizontal="left" vertical="center" wrapText="1"/>
      <protection/>
    </xf>
    <xf numFmtId="49" fontId="3" fillId="0" borderId="15" xfId="71" applyNumberFormat="1" applyFont="1" applyFill="1" applyBorder="1" applyAlignment="1">
      <alignment horizontal="center" vertical="center" wrapText="1"/>
      <protection/>
    </xf>
    <xf numFmtId="2" fontId="3" fillId="0" borderId="15" xfId="0" applyNumberFormat="1" applyFont="1" applyFill="1" applyBorder="1" applyAlignment="1">
      <alignment vertical="center"/>
    </xf>
    <xf numFmtId="183" fontId="3" fillId="0" borderId="15" xfId="0" applyNumberFormat="1" applyFont="1" applyFill="1" applyBorder="1" applyAlignment="1">
      <alignment horizontal="right" vertical="center"/>
    </xf>
    <xf numFmtId="180" fontId="4" fillId="0" borderId="15" xfId="73" applyNumberFormat="1" applyFont="1" applyFill="1" applyBorder="1" applyAlignment="1">
      <alignment horizontal="center" vertical="center" wrapText="1"/>
      <protection/>
    </xf>
    <xf numFmtId="2" fontId="4" fillId="0" borderId="15" xfId="53" applyNumberFormat="1" applyFont="1" applyFill="1" applyBorder="1" applyAlignment="1">
      <alignment horizontal="center" vertical="center" wrapText="1"/>
    </xf>
    <xf numFmtId="0" fontId="4" fillId="0" borderId="15" xfId="0" applyNumberFormat="1" applyFont="1" applyFill="1" applyBorder="1" applyAlignment="1" quotePrefix="1">
      <alignment horizontal="center" vertical="center" wrapText="1"/>
    </xf>
    <xf numFmtId="2" fontId="3" fillId="0" borderId="15" xfId="0" applyNumberFormat="1" applyFont="1" applyFill="1" applyBorder="1" applyAlignment="1" quotePrefix="1">
      <alignment horizontal="center" vertical="center" wrapText="1"/>
    </xf>
    <xf numFmtId="0" fontId="4" fillId="0" borderId="17" xfId="103" applyFont="1" applyFill="1" applyBorder="1" applyAlignment="1">
      <alignment horizontal="center" vertical="center" wrapText="1"/>
      <protection/>
    </xf>
    <xf numFmtId="4" fontId="4" fillId="0" borderId="17" xfId="103" applyNumberFormat="1" applyFont="1" applyFill="1" applyBorder="1" applyAlignment="1">
      <alignment horizontal="left" vertical="center" wrapText="1"/>
      <protection/>
    </xf>
    <xf numFmtId="180" fontId="4" fillId="0" borderId="17" xfId="71" applyNumberFormat="1" applyFont="1" applyFill="1" applyBorder="1" applyAlignment="1">
      <alignment vertical="center" wrapText="1"/>
      <protection/>
    </xf>
    <xf numFmtId="4" fontId="4" fillId="0" borderId="17" xfId="103" applyNumberFormat="1" applyFont="1" applyFill="1" applyBorder="1" applyAlignment="1">
      <alignment horizontal="right" vertical="center" wrapText="1"/>
      <protection/>
    </xf>
    <xf numFmtId="0" fontId="3" fillId="0" borderId="15" xfId="0" applyNumberFormat="1" applyFont="1" applyFill="1" applyBorder="1" applyAlignment="1" quotePrefix="1">
      <alignment horizontal="center" vertical="center" wrapText="1"/>
    </xf>
    <xf numFmtId="4" fontId="3" fillId="0" borderId="15" xfId="101" applyNumberFormat="1" applyFont="1" applyFill="1" applyBorder="1" applyAlignment="1">
      <alignment horizontal="left" vertical="center" wrapText="1"/>
      <protection/>
    </xf>
    <xf numFmtId="2" fontId="3" fillId="0" borderId="15" xfId="0" applyNumberFormat="1" applyFont="1" applyFill="1" applyBorder="1" applyAlignment="1">
      <alignment horizontal="center" vertical="center" wrapText="1"/>
    </xf>
    <xf numFmtId="180" fontId="3" fillId="0" borderId="15" xfId="103" applyNumberFormat="1" applyFont="1" applyFill="1" applyBorder="1" applyAlignment="1">
      <alignment horizontal="center" vertical="center" wrapText="1"/>
      <protection/>
    </xf>
    <xf numFmtId="180" fontId="3" fillId="0" borderId="15" xfId="96" applyNumberFormat="1" applyFont="1" applyFill="1" applyBorder="1" applyAlignment="1">
      <alignment horizontal="left" vertical="center" wrapText="1"/>
      <protection/>
    </xf>
    <xf numFmtId="0" fontId="59" fillId="0" borderId="15" xfId="99" applyFont="1" applyFill="1" applyBorder="1" applyAlignment="1">
      <alignment horizontal="center" vertical="center" wrapText="1"/>
      <protection/>
    </xf>
    <xf numFmtId="0" fontId="4" fillId="0" borderId="0" xfId="96" applyFont="1" applyFill="1" applyAlignment="1">
      <alignment horizontal="left" vertical="center" wrapText="1"/>
      <protection/>
    </xf>
    <xf numFmtId="2" fontId="4" fillId="0" borderId="0" xfId="96" applyNumberFormat="1" applyFont="1" applyFill="1" applyAlignment="1">
      <alignment horizontal="center" vertical="center" wrapText="1"/>
      <protection/>
    </xf>
    <xf numFmtId="180" fontId="11" fillId="0" borderId="15" xfId="96" applyNumberFormat="1" applyFont="1" applyFill="1" applyBorder="1" applyAlignment="1">
      <alignment horizontal="center" vertical="center" wrapText="1"/>
      <protection/>
    </xf>
    <xf numFmtId="180" fontId="11" fillId="0" borderId="15" xfId="96" applyNumberFormat="1" applyFont="1" applyFill="1" applyBorder="1" applyAlignment="1">
      <alignment horizontal="left" vertical="center" wrapText="1"/>
      <protection/>
    </xf>
    <xf numFmtId="2" fontId="58" fillId="0" borderId="13" xfId="96" applyNumberFormat="1" applyFont="1" applyFill="1" applyBorder="1" applyAlignment="1">
      <alignment horizontal="center" vertical="center" wrapText="1"/>
      <protection/>
    </xf>
    <xf numFmtId="2" fontId="4" fillId="0" borderId="13" xfId="99" applyNumberFormat="1" applyFont="1" applyFill="1" applyBorder="1" applyAlignment="1">
      <alignment horizontal="center" vertical="center" wrapText="1"/>
      <protection/>
    </xf>
    <xf numFmtId="4" fontId="4" fillId="0" borderId="12" xfId="96" applyNumberFormat="1" applyFont="1" applyFill="1" applyBorder="1" applyAlignment="1">
      <alignment horizontal="center" vertical="center" wrapText="1"/>
      <protection/>
    </xf>
    <xf numFmtId="182" fontId="4" fillId="0" borderId="13" xfId="96" applyNumberFormat="1" applyFont="1" applyFill="1" applyBorder="1" applyAlignment="1">
      <alignment horizontal="center" vertical="center" wrapText="1"/>
      <protection/>
    </xf>
    <xf numFmtId="181" fontId="4" fillId="0" borderId="13" xfId="96" applyNumberFormat="1" applyFont="1" applyFill="1" applyBorder="1" applyAlignment="1">
      <alignment horizontal="center" vertical="center" wrapText="1"/>
      <protection/>
    </xf>
    <xf numFmtId="182" fontId="58" fillId="0" borderId="13" xfId="96" applyNumberFormat="1" applyFont="1" applyFill="1" applyBorder="1" applyAlignment="1">
      <alignment horizontal="center" vertical="center" wrapText="1"/>
      <protection/>
    </xf>
    <xf numFmtId="181" fontId="4" fillId="0" borderId="14" xfId="96" applyNumberFormat="1" applyFont="1" applyFill="1" applyBorder="1" applyAlignment="1">
      <alignment horizontal="center" vertical="center" wrapText="1"/>
      <protection/>
    </xf>
    <xf numFmtId="2" fontId="4" fillId="0" borderId="15" xfId="155" applyNumberFormat="1" applyFont="1" applyFill="1" applyBorder="1" applyAlignment="1">
      <alignment horizontal="left" vertical="center" wrapText="1"/>
      <protection/>
    </xf>
    <xf numFmtId="43" fontId="4" fillId="0" borderId="15" xfId="155" applyNumberFormat="1" applyFont="1" applyFill="1" applyBorder="1" applyAlignment="1" applyProtection="1">
      <alignment horizontal="left" vertical="center" wrapText="1"/>
      <protection hidden="1"/>
    </xf>
    <xf numFmtId="183" fontId="3" fillId="0" borderId="15" xfId="108" applyNumberFormat="1" applyFont="1" applyFill="1" applyBorder="1" applyAlignment="1">
      <alignment horizontal="right" vertical="center" wrapText="1"/>
      <protection/>
    </xf>
    <xf numFmtId="2" fontId="4" fillId="0" borderId="15" xfId="86" applyNumberFormat="1" applyFont="1" applyFill="1" applyBorder="1" applyAlignment="1">
      <alignment horizontal="right" vertical="center"/>
      <protection/>
    </xf>
    <xf numFmtId="2" fontId="59" fillId="0" borderId="15" xfId="0" applyNumberFormat="1" applyFont="1" applyFill="1" applyBorder="1" applyAlignment="1">
      <alignment horizontal="left" vertical="center" wrapText="1"/>
    </xf>
    <xf numFmtId="188" fontId="3" fillId="0" borderId="15" xfId="0" applyNumberFormat="1" applyFont="1" applyFill="1" applyBorder="1" applyAlignment="1">
      <alignment horizontal="center" vertical="center" wrapText="1"/>
    </xf>
    <xf numFmtId="183" fontId="3" fillId="0" borderId="15" xfId="0" applyNumberFormat="1" applyFont="1" applyFill="1" applyBorder="1" applyAlignment="1">
      <alignment horizontal="center" vertical="center" wrapText="1"/>
    </xf>
    <xf numFmtId="180" fontId="61" fillId="0" borderId="15" xfId="0" applyNumberFormat="1" applyFont="1" applyFill="1" applyBorder="1" applyAlignment="1">
      <alignment horizontal="left" vertical="center" wrapText="1"/>
    </xf>
    <xf numFmtId="0" fontId="17" fillId="0" borderId="15" xfId="0" applyNumberFormat="1" applyFont="1" applyFill="1" applyBorder="1" applyAlignment="1" quotePrefix="1">
      <alignment horizontal="center" vertical="center"/>
    </xf>
    <xf numFmtId="180" fontId="4" fillId="0" borderId="15" xfId="0" applyNumberFormat="1" applyFont="1" applyBorder="1" applyAlignment="1">
      <alignment horizontal="left" vertical="center" wrapText="1"/>
    </xf>
    <xf numFmtId="186" fontId="4" fillId="0" borderId="15"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180" fontId="4" fillId="0" borderId="15" xfId="0" applyNumberFormat="1" applyFont="1" applyBorder="1" applyAlignment="1">
      <alignment horizontal="center" vertical="center" wrapText="1"/>
    </xf>
    <xf numFmtId="183" fontId="4" fillId="0" borderId="15" xfId="0" applyNumberFormat="1" applyFont="1" applyBorder="1" applyAlignment="1">
      <alignment horizontal="center" vertical="center" wrapText="1"/>
    </xf>
    <xf numFmtId="180" fontId="59" fillId="0" borderId="15" xfId="73" applyNumberFormat="1" applyFont="1" applyFill="1" applyBorder="1" applyAlignment="1">
      <alignment horizontal="left" vertical="center" wrapText="1"/>
      <protection/>
    </xf>
    <xf numFmtId="188" fontId="4" fillId="0" borderId="15" xfId="0" applyNumberFormat="1" applyFont="1" applyFill="1" applyBorder="1" applyAlignment="1">
      <alignment horizontal="center" vertical="center" wrapText="1"/>
    </xf>
    <xf numFmtId="180" fontId="58" fillId="0" borderId="15" xfId="73" applyNumberFormat="1" applyFont="1" applyFill="1" applyBorder="1" applyAlignment="1">
      <alignment horizontal="left" vertical="center" wrapText="1"/>
      <protection/>
    </xf>
    <xf numFmtId="4" fontId="58" fillId="0" borderId="15" xfId="73" applyNumberFormat="1" applyFont="1" applyFill="1" applyBorder="1" applyAlignment="1">
      <alignment horizontal="center" vertical="center" wrapText="1"/>
      <protection/>
    </xf>
    <xf numFmtId="4" fontId="58" fillId="0" borderId="15" xfId="0" applyNumberFormat="1" applyFont="1" applyFill="1" applyBorder="1" applyAlignment="1">
      <alignment horizontal="center" vertical="center" wrapText="1"/>
    </xf>
    <xf numFmtId="4" fontId="58" fillId="0" borderId="15" xfId="173" applyNumberFormat="1" applyFont="1" applyFill="1" applyBorder="1" applyAlignment="1">
      <alignment horizontal="left" vertical="center" wrapText="1"/>
      <protection/>
    </xf>
    <xf numFmtId="180" fontId="58" fillId="0" borderId="15" xfId="0" applyNumberFormat="1" applyFont="1" applyFill="1" applyBorder="1" applyAlignment="1">
      <alignment horizontal="left" vertical="center" wrapText="1"/>
    </xf>
    <xf numFmtId="0" fontId="58" fillId="0" borderId="15" xfId="73" applyFont="1" applyFill="1" applyBorder="1" applyAlignment="1">
      <alignment vertical="center" wrapText="1"/>
      <protection/>
    </xf>
    <xf numFmtId="4" fontId="59" fillId="33" borderId="15" xfId="0" applyNumberFormat="1" applyFont="1" applyFill="1" applyBorder="1" applyAlignment="1">
      <alignment horizontal="center" vertical="center" wrapText="1"/>
    </xf>
    <xf numFmtId="4" fontId="59" fillId="33" borderId="15" xfId="0" applyNumberFormat="1" applyFont="1" applyFill="1" applyBorder="1" applyAlignment="1">
      <alignment vertical="center" wrapText="1"/>
    </xf>
    <xf numFmtId="2" fontId="58" fillId="33" borderId="15" xfId="73" applyNumberFormat="1" applyFont="1" applyFill="1" applyBorder="1" applyAlignment="1">
      <alignment vertical="center" wrapText="1"/>
      <protection/>
    </xf>
    <xf numFmtId="4" fontId="58" fillId="33" borderId="15" xfId="0" applyNumberFormat="1" applyFont="1" applyFill="1" applyBorder="1" applyAlignment="1">
      <alignment horizontal="center" vertical="center" wrapText="1"/>
    </xf>
    <xf numFmtId="0" fontId="58" fillId="33" borderId="15" xfId="0" applyFont="1" applyFill="1" applyBorder="1" applyAlignment="1">
      <alignment vertical="center"/>
    </xf>
    <xf numFmtId="180" fontId="59" fillId="33" borderId="15" xfId="0" applyNumberFormat="1" applyFont="1" applyFill="1" applyBorder="1" applyAlignment="1">
      <alignment horizontal="left" vertical="center" wrapText="1"/>
    </xf>
    <xf numFmtId="0" fontId="58" fillId="33" borderId="15" xfId="0" applyFont="1" applyFill="1" applyBorder="1" applyAlignment="1">
      <alignment horizontal="left" vertical="center" wrapText="1"/>
    </xf>
    <xf numFmtId="0" fontId="58" fillId="33" borderId="15" xfId="96" applyFont="1" applyFill="1" applyBorder="1" applyAlignment="1">
      <alignment horizontal="left" vertical="center" wrapText="1"/>
      <protection/>
    </xf>
    <xf numFmtId="0" fontId="59" fillId="33" borderId="15" xfId="0" applyFont="1" applyFill="1" applyBorder="1" applyAlignment="1">
      <alignment horizontal="left" vertical="center" wrapText="1"/>
    </xf>
    <xf numFmtId="0" fontId="58" fillId="33" borderId="15" xfId="0" applyFont="1" applyFill="1" applyBorder="1" applyAlignment="1">
      <alignment/>
    </xf>
    <xf numFmtId="0" fontId="58" fillId="33" borderId="15" xfId="0" applyFont="1" applyFill="1" applyBorder="1" applyAlignment="1">
      <alignment wrapText="1"/>
    </xf>
    <xf numFmtId="180" fontId="58" fillId="33" borderId="15" xfId="0" applyNumberFormat="1" applyFont="1" applyFill="1" applyBorder="1" applyAlignment="1">
      <alignment vertical="center" wrapText="1"/>
    </xf>
    <xf numFmtId="180" fontId="58" fillId="33" borderId="15" xfId="73" applyNumberFormat="1" applyFont="1" applyFill="1" applyBorder="1" applyAlignment="1">
      <alignment horizontal="left" vertical="center" wrapText="1"/>
      <protection/>
    </xf>
    <xf numFmtId="0" fontId="58" fillId="0" borderId="15" xfId="0" applyFont="1" applyFill="1" applyBorder="1" applyAlignment="1">
      <alignment wrapText="1"/>
    </xf>
    <xf numFmtId="0" fontId="58" fillId="0" borderId="15" xfId="0" applyFont="1" applyFill="1" applyBorder="1" applyAlignment="1">
      <alignment/>
    </xf>
    <xf numFmtId="180" fontId="58" fillId="33" borderId="15" xfId="0" applyNumberFormat="1" applyFont="1" applyFill="1" applyBorder="1" applyAlignment="1">
      <alignment horizontal="left" vertical="center" wrapText="1"/>
    </xf>
    <xf numFmtId="4" fontId="58" fillId="33" borderId="15" xfId="173" applyNumberFormat="1" applyFont="1" applyFill="1" applyBorder="1" applyAlignment="1">
      <alignment horizontal="left" vertical="center" wrapText="1"/>
      <protection/>
    </xf>
    <xf numFmtId="180" fontId="58" fillId="0" borderId="15" xfId="0" applyNumberFormat="1" applyFont="1" applyFill="1" applyBorder="1" applyAlignment="1">
      <alignment horizontal="center" vertical="center" wrapText="1"/>
    </xf>
    <xf numFmtId="188" fontId="58" fillId="0" borderId="15" xfId="0" applyNumberFormat="1" applyFont="1" applyFill="1" applyBorder="1" applyAlignment="1">
      <alignment horizontal="center" vertical="center" wrapText="1"/>
    </xf>
    <xf numFmtId="43" fontId="58" fillId="0" borderId="15" xfId="42" applyFont="1" applyFill="1" applyBorder="1" applyAlignment="1">
      <alignment horizontal="center" vertical="center" wrapText="1"/>
    </xf>
    <xf numFmtId="180" fontId="59" fillId="0" borderId="15" xfId="0" applyNumberFormat="1" applyFont="1" applyFill="1" applyBorder="1" applyAlignment="1">
      <alignment horizontal="left" vertical="center" wrapText="1"/>
    </xf>
    <xf numFmtId="0" fontId="59" fillId="33" borderId="15" xfId="0" applyFont="1" applyFill="1" applyBorder="1" applyAlignment="1">
      <alignment vertical="center" wrapText="1"/>
    </xf>
    <xf numFmtId="180" fontId="3" fillId="0" borderId="15" xfId="0" applyNumberFormat="1" applyFont="1" applyFill="1" applyBorder="1" applyAlignment="1">
      <alignment vertical="center" wrapText="1"/>
    </xf>
    <xf numFmtId="2" fontId="3" fillId="0" borderId="15" xfId="96" applyNumberFormat="1" applyFont="1" applyFill="1" applyBorder="1" applyAlignment="1">
      <alignment horizontal="right" vertical="center" wrapText="1"/>
      <protection/>
    </xf>
    <xf numFmtId="4" fontId="3" fillId="0" borderId="15" xfId="96" applyNumberFormat="1" applyFont="1" applyFill="1" applyBorder="1" applyAlignment="1">
      <alignment vertical="center" wrapText="1"/>
      <protection/>
    </xf>
    <xf numFmtId="2" fontId="3" fillId="0" borderId="15" xfId="96" applyNumberFormat="1" applyFont="1" applyFill="1" applyBorder="1" applyAlignment="1">
      <alignment horizontal="left" vertical="center" wrapText="1"/>
      <protection/>
    </xf>
    <xf numFmtId="2" fontId="58" fillId="0" borderId="15" xfId="96" applyNumberFormat="1" applyFont="1" applyFill="1" applyBorder="1" applyAlignment="1">
      <alignment horizontal="right" vertical="center" wrapText="1"/>
      <protection/>
    </xf>
    <xf numFmtId="183" fontId="58" fillId="0" borderId="15" xfId="96" applyNumberFormat="1" applyFont="1" applyFill="1" applyBorder="1" applyAlignment="1">
      <alignment horizontal="left" vertical="center" wrapText="1"/>
      <protection/>
    </xf>
    <xf numFmtId="4" fontId="58" fillId="0" borderId="15" xfId="96" applyNumberFormat="1" applyFont="1" applyFill="1" applyBorder="1" applyAlignment="1">
      <alignment vertical="center" wrapText="1"/>
      <protection/>
    </xf>
    <xf numFmtId="183" fontId="58" fillId="0" borderId="15" xfId="0" applyNumberFormat="1" applyFont="1" applyFill="1" applyBorder="1" applyAlignment="1">
      <alignment horizontal="left" vertical="center" wrapText="1"/>
    </xf>
    <xf numFmtId="180" fontId="58" fillId="0" borderId="15" xfId="96" applyNumberFormat="1" applyFont="1" applyFill="1" applyBorder="1" applyAlignment="1">
      <alignment horizontal="center" vertical="center" wrapText="1"/>
      <protection/>
    </xf>
    <xf numFmtId="180" fontId="58" fillId="0" borderId="15" xfId="96" applyNumberFormat="1" applyFont="1" applyFill="1" applyBorder="1" applyAlignment="1">
      <alignment horizontal="left" vertical="center" wrapText="1"/>
      <protection/>
    </xf>
    <xf numFmtId="0" fontId="58" fillId="0" borderId="15" xfId="96" applyFont="1" applyFill="1" applyBorder="1" applyAlignment="1">
      <alignment horizontal="center" vertical="center" wrapText="1"/>
      <protection/>
    </xf>
    <xf numFmtId="2" fontId="58" fillId="0" borderId="15" xfId="0" applyNumberFormat="1" applyFont="1" applyFill="1" applyBorder="1" applyAlignment="1">
      <alignment horizontal="right" vertical="center" wrapText="1"/>
    </xf>
    <xf numFmtId="4" fontId="58" fillId="0" borderId="15" xfId="0" applyNumberFormat="1" applyFont="1" applyFill="1" applyBorder="1" applyAlignment="1">
      <alignment vertical="center" wrapText="1"/>
    </xf>
    <xf numFmtId="4" fontId="59" fillId="0" borderId="15" xfId="0" applyNumberFormat="1" applyFont="1" applyFill="1" applyBorder="1" applyAlignment="1" quotePrefix="1">
      <alignment vertical="center" wrapText="1"/>
    </xf>
    <xf numFmtId="4" fontId="58" fillId="0" borderId="15" xfId="73" applyNumberFormat="1" applyFont="1" applyFill="1" applyBorder="1" applyAlignment="1">
      <alignment horizontal="right" vertical="center" wrapText="1"/>
      <protection/>
    </xf>
    <xf numFmtId="4" fontId="4" fillId="0" borderId="15" xfId="0" applyNumberFormat="1" applyFont="1" applyFill="1" applyBorder="1" applyAlignment="1">
      <alignment vertical="center" wrapText="1"/>
    </xf>
    <xf numFmtId="4" fontId="3" fillId="0" borderId="15" xfId="0" applyNumberFormat="1" applyFont="1" applyFill="1" applyBorder="1" applyAlignment="1" quotePrefix="1">
      <alignment vertical="center" wrapText="1"/>
    </xf>
    <xf numFmtId="0" fontId="4" fillId="0" borderId="15" xfId="96" applyFont="1" applyFill="1" applyBorder="1" applyAlignment="1">
      <alignment horizontal="center" vertical="center" wrapText="1"/>
      <protection/>
    </xf>
    <xf numFmtId="2" fontId="4" fillId="0" borderId="15" xfId="96" applyNumberFormat="1" applyFont="1" applyFill="1" applyBorder="1" applyAlignment="1">
      <alignment horizontal="right" vertical="center" wrapText="1"/>
      <protection/>
    </xf>
    <xf numFmtId="0" fontId="3" fillId="0" borderId="15" xfId="96" applyFont="1" applyFill="1" applyBorder="1" applyAlignment="1">
      <alignment horizontal="left" vertical="center" wrapText="1"/>
      <protection/>
    </xf>
    <xf numFmtId="180" fontId="4" fillId="0" borderId="15" xfId="96" applyNumberFormat="1" applyFont="1" applyFill="1" applyBorder="1" applyAlignment="1">
      <alignment horizontal="center" vertical="center" wrapText="1"/>
      <protection/>
    </xf>
    <xf numFmtId="4" fontId="3" fillId="0" borderId="15" xfId="0" applyNumberFormat="1" applyFont="1" applyFill="1" applyBorder="1" applyAlignment="1" quotePrefix="1">
      <alignment horizontal="right" vertical="center" wrapText="1"/>
    </xf>
    <xf numFmtId="0" fontId="4" fillId="0" borderId="15" xfId="96" applyFont="1" applyFill="1" applyBorder="1" applyAlignment="1">
      <alignment horizontal="left" vertical="center" wrapText="1"/>
      <protection/>
    </xf>
    <xf numFmtId="4" fontId="4" fillId="0" borderId="15" xfId="47" applyNumberFormat="1" applyFont="1" applyFill="1" applyBorder="1" applyAlignment="1">
      <alignment vertical="center" wrapText="1"/>
    </xf>
    <xf numFmtId="180" fontId="4" fillId="0" borderId="15" xfId="96" applyNumberFormat="1" applyFont="1" applyFill="1" applyBorder="1" applyAlignment="1">
      <alignment horizontal="left" vertical="center" wrapText="1"/>
      <protection/>
    </xf>
    <xf numFmtId="4" fontId="4" fillId="0" borderId="15" xfId="96" applyNumberFormat="1" applyFont="1" applyFill="1" applyBorder="1" applyAlignment="1">
      <alignment vertical="center" wrapText="1"/>
      <protection/>
    </xf>
    <xf numFmtId="4" fontId="58" fillId="0" borderId="15" xfId="0" applyNumberFormat="1" applyFont="1" applyFill="1" applyBorder="1" applyAlignment="1">
      <alignment horizontal="left" vertical="center"/>
    </xf>
    <xf numFmtId="4" fontId="58" fillId="0" borderId="15" xfId="0" applyNumberFormat="1" applyFont="1" applyFill="1" applyBorder="1" applyAlignment="1">
      <alignment horizontal="right" vertical="center" wrapText="1"/>
    </xf>
    <xf numFmtId="4" fontId="58" fillId="0" borderId="15" xfId="96" applyNumberFormat="1" applyFont="1" applyFill="1" applyBorder="1" applyAlignment="1">
      <alignment horizontal="right" vertical="center" wrapText="1"/>
      <protection/>
    </xf>
    <xf numFmtId="0" fontId="58" fillId="0" borderId="15" xfId="96" applyFont="1" applyFill="1" applyBorder="1" applyAlignment="1">
      <alignment horizontal="left" vertical="center" wrapText="1"/>
      <protection/>
    </xf>
    <xf numFmtId="4" fontId="58" fillId="0" borderId="15" xfId="47" applyNumberFormat="1" applyFont="1" applyFill="1" applyBorder="1" applyAlignment="1">
      <alignment vertical="center" wrapText="1"/>
    </xf>
    <xf numFmtId="0" fontId="3" fillId="0" borderId="15" xfId="96" applyNumberFormat="1" applyFont="1" applyFill="1" applyBorder="1" applyAlignment="1">
      <alignment horizontal="center" vertical="center" wrapText="1"/>
      <protection/>
    </xf>
    <xf numFmtId="183" fontId="3" fillId="0" borderId="15" xfId="96" applyNumberFormat="1" applyFont="1" applyFill="1" applyBorder="1" applyAlignment="1">
      <alignment horizontal="right" vertical="center" wrapText="1"/>
      <protection/>
    </xf>
    <xf numFmtId="183" fontId="4" fillId="0" borderId="15" xfId="96" applyNumberFormat="1" applyFont="1" applyFill="1" applyBorder="1" applyAlignment="1">
      <alignment horizontal="left" vertical="center" wrapText="1"/>
      <protection/>
    </xf>
    <xf numFmtId="4" fontId="3" fillId="0" borderId="15" xfId="0" applyNumberFormat="1" applyFont="1" applyFill="1" applyBorder="1" applyAlignment="1">
      <alignment vertical="center" wrapText="1"/>
    </xf>
    <xf numFmtId="183" fontId="3" fillId="0" borderId="15" xfId="0" applyNumberFormat="1" applyFont="1" applyFill="1" applyBorder="1" applyAlignment="1">
      <alignment horizontal="left" vertical="center" wrapText="1"/>
    </xf>
    <xf numFmtId="4" fontId="4" fillId="0" borderId="15" xfId="0" applyNumberFormat="1" applyFont="1" applyFill="1" applyBorder="1" applyAlignment="1" quotePrefix="1">
      <alignment vertical="center" wrapText="1"/>
    </xf>
    <xf numFmtId="183" fontId="3" fillId="0" borderId="15" xfId="96" applyNumberFormat="1" applyFont="1" applyFill="1" applyBorder="1" applyAlignment="1">
      <alignment horizontal="left" vertical="center" wrapText="1"/>
      <protection/>
    </xf>
    <xf numFmtId="180" fontId="58" fillId="0" borderId="15" xfId="75" applyNumberFormat="1" applyFont="1" applyFill="1" applyBorder="1" applyAlignment="1">
      <alignment horizontal="left" vertical="center" wrapText="1"/>
      <protection/>
    </xf>
    <xf numFmtId="1" fontId="4" fillId="0" borderId="15" xfId="96" applyNumberFormat="1" applyFont="1" applyFill="1" applyBorder="1" applyAlignment="1">
      <alignment horizontal="center" vertical="center" wrapText="1"/>
      <protection/>
    </xf>
    <xf numFmtId="2" fontId="58" fillId="0" borderId="15" xfId="73" applyNumberFormat="1" applyFont="1" applyFill="1" applyBorder="1" applyAlignment="1">
      <alignment horizontal="left" vertical="center" wrapText="1"/>
      <protection/>
    </xf>
    <xf numFmtId="0" fontId="4" fillId="0" borderId="15" xfId="96" applyNumberFormat="1" applyFont="1" applyFill="1" applyBorder="1" applyAlignment="1" quotePrefix="1">
      <alignment horizontal="center" vertical="center" wrapText="1"/>
      <protection/>
    </xf>
    <xf numFmtId="183" fontId="3" fillId="0" borderId="15" xfId="96" applyNumberFormat="1" applyFont="1" applyFill="1" applyBorder="1" applyAlignment="1">
      <alignment horizontal="center" vertical="center" wrapText="1"/>
      <protection/>
    </xf>
    <xf numFmtId="0" fontId="3" fillId="33" borderId="15" xfId="154" applyFont="1" applyFill="1" applyBorder="1" applyAlignment="1">
      <alignment horizontal="center" vertical="center"/>
      <protection/>
    </xf>
    <xf numFmtId="180" fontId="3" fillId="33" borderId="15" xfId="99" applyNumberFormat="1" applyFont="1" applyFill="1" applyBorder="1" applyAlignment="1">
      <alignment horizontal="left" vertical="center" wrapText="1"/>
      <protection/>
    </xf>
    <xf numFmtId="4" fontId="3" fillId="33" borderId="15" xfId="99" applyNumberFormat="1" applyFont="1" applyFill="1" applyBorder="1" applyAlignment="1">
      <alignment horizontal="right" vertical="center" wrapText="1"/>
      <protection/>
    </xf>
    <xf numFmtId="4" fontId="3" fillId="33" borderId="15" xfId="99" applyNumberFormat="1" applyFont="1" applyFill="1" applyBorder="1" applyAlignment="1">
      <alignment horizontal="left" vertical="center" wrapText="1"/>
      <protection/>
    </xf>
    <xf numFmtId="0" fontId="3" fillId="33" borderId="15" xfId="154" applyFont="1" applyFill="1" applyBorder="1" applyAlignment="1">
      <alignment horizontal="left"/>
      <protection/>
    </xf>
    <xf numFmtId="0" fontId="3" fillId="33" borderId="15" xfId="154" applyFont="1" applyFill="1" applyBorder="1" applyAlignment="1">
      <alignment horizontal="center"/>
      <protection/>
    </xf>
    <xf numFmtId="0" fontId="3" fillId="33" borderId="15" xfId="154" applyFont="1" applyFill="1" applyBorder="1" applyAlignment="1" applyProtection="1">
      <alignment horizontal="left"/>
      <protection hidden="1"/>
    </xf>
    <xf numFmtId="0" fontId="4" fillId="33" borderId="15" xfId="154" applyFont="1" applyFill="1" applyBorder="1" applyAlignment="1">
      <alignment horizontal="center" vertical="center"/>
      <protection/>
    </xf>
    <xf numFmtId="49" fontId="4" fillId="33" borderId="15" xfId="99" applyNumberFormat="1" applyFont="1" applyFill="1" applyBorder="1" applyAlignment="1">
      <alignment horizontal="left" vertical="center" wrapText="1"/>
      <protection/>
    </xf>
    <xf numFmtId="4" fontId="4" fillId="33" borderId="15" xfId="99" applyNumberFormat="1" applyFont="1" applyFill="1" applyBorder="1" applyAlignment="1">
      <alignment horizontal="right" vertical="center" wrapText="1"/>
      <protection/>
    </xf>
    <xf numFmtId="0" fontId="4" fillId="33" borderId="15" xfId="82" applyFont="1" applyFill="1" applyBorder="1" applyAlignment="1">
      <alignment horizontal="left" vertical="center" wrapText="1"/>
      <protection/>
    </xf>
    <xf numFmtId="2" fontId="4" fillId="33" borderId="15" xfId="154" applyNumberFormat="1" applyFont="1" applyFill="1" applyBorder="1" applyAlignment="1">
      <alignment horizontal="right" vertical="center"/>
      <protection/>
    </xf>
    <xf numFmtId="180" fontId="4" fillId="33" borderId="15" xfId="154" applyNumberFormat="1" applyFont="1" applyFill="1" applyBorder="1" applyAlignment="1">
      <alignment horizontal="left" vertical="center" wrapText="1"/>
      <protection/>
    </xf>
    <xf numFmtId="0" fontId="4" fillId="33" borderId="15" xfId="154" applyFont="1" applyFill="1" applyBorder="1" applyAlignment="1">
      <alignment horizontal="center"/>
      <protection/>
    </xf>
    <xf numFmtId="180" fontId="3" fillId="33" borderId="15" xfId="154" applyNumberFormat="1" applyFont="1" applyFill="1" applyBorder="1" applyAlignment="1">
      <alignment horizontal="left" vertical="center" wrapText="1"/>
      <protection/>
    </xf>
    <xf numFmtId="0" fontId="4" fillId="33" borderId="15" xfId="99" applyFont="1" applyFill="1" applyBorder="1" applyAlignment="1">
      <alignment horizontal="left" vertical="center" wrapText="1"/>
      <protection/>
    </xf>
    <xf numFmtId="0" fontId="4" fillId="33" borderId="15" xfId="101" applyFont="1" applyFill="1" applyBorder="1" applyAlignment="1">
      <alignment horizontal="left" vertical="center" wrapText="1"/>
      <protection/>
    </xf>
    <xf numFmtId="180" fontId="4" fillId="33" borderId="15" xfId="70" applyNumberFormat="1" applyFont="1" applyFill="1" applyBorder="1" applyAlignment="1">
      <alignment horizontal="left" vertical="center" wrapText="1"/>
      <protection/>
    </xf>
    <xf numFmtId="2" fontId="3" fillId="33" borderId="15" xfId="154" applyNumberFormat="1" applyFont="1" applyFill="1" applyBorder="1" applyAlignment="1">
      <alignment horizontal="right" vertical="center"/>
      <protection/>
    </xf>
    <xf numFmtId="0" fontId="4" fillId="33" borderId="15" xfId="154" applyFont="1" applyFill="1" applyBorder="1" applyAlignment="1">
      <alignment horizontal="center" vertical="center" shrinkToFit="1"/>
      <protection/>
    </xf>
    <xf numFmtId="0" fontId="4" fillId="33" borderId="15" xfId="154" applyFont="1" applyFill="1" applyBorder="1" applyAlignment="1">
      <alignment horizontal="left" vertical="center" wrapText="1"/>
      <protection/>
    </xf>
    <xf numFmtId="0" fontId="4" fillId="33" borderId="15" xfId="154" applyFont="1" applyFill="1" applyBorder="1" applyAlignment="1">
      <alignment horizontal="right" vertical="center" wrapText="1"/>
      <protection/>
    </xf>
    <xf numFmtId="0" fontId="4" fillId="33" borderId="15" xfId="154" applyFont="1" applyFill="1" applyBorder="1" applyAlignment="1">
      <alignment horizontal="right" vertical="center"/>
      <protection/>
    </xf>
    <xf numFmtId="0" fontId="4" fillId="33" borderId="18" xfId="154" applyFont="1" applyFill="1" applyBorder="1" applyAlignment="1">
      <alignment horizontal="left" vertical="center" wrapText="1"/>
      <protection/>
    </xf>
    <xf numFmtId="2" fontId="3" fillId="33" borderId="15" xfId="154" applyNumberFormat="1" applyFont="1" applyFill="1" applyBorder="1" applyAlignment="1">
      <alignment horizontal="left" vertical="center"/>
      <protection/>
    </xf>
    <xf numFmtId="2" fontId="3" fillId="33" borderId="15" xfId="154" applyNumberFormat="1" applyFont="1" applyFill="1" applyBorder="1" applyAlignment="1">
      <alignment horizontal="center" vertical="center"/>
      <protection/>
    </xf>
    <xf numFmtId="0" fontId="4" fillId="33" borderId="15" xfId="99" applyFont="1" applyFill="1" applyBorder="1" applyAlignment="1">
      <alignment horizontal="right" vertical="center"/>
      <protection/>
    </xf>
    <xf numFmtId="4" fontId="4" fillId="33" borderId="15" xfId="99" applyNumberFormat="1" applyFont="1" applyFill="1" applyBorder="1" applyAlignment="1">
      <alignment horizontal="right" vertical="center"/>
      <protection/>
    </xf>
    <xf numFmtId="0" fontId="3" fillId="33" borderId="15" xfId="154" applyFont="1" applyFill="1" applyBorder="1" applyAlignment="1">
      <alignment horizontal="left" vertical="center" wrapText="1"/>
      <protection/>
    </xf>
    <xf numFmtId="0" fontId="4" fillId="0" borderId="15" xfId="154" applyFont="1" applyFill="1" applyBorder="1" applyAlignment="1">
      <alignment horizontal="center" vertical="center"/>
      <protection/>
    </xf>
    <xf numFmtId="4" fontId="4" fillId="0" borderId="15" xfId="99" applyNumberFormat="1" applyFont="1" applyFill="1" applyBorder="1" applyAlignment="1">
      <alignment horizontal="right" vertical="center" wrapText="1"/>
      <protection/>
    </xf>
    <xf numFmtId="2" fontId="4" fillId="0" borderId="15" xfId="154" applyNumberFormat="1" applyFont="1" applyFill="1" applyBorder="1" applyAlignment="1">
      <alignment horizontal="right" vertical="center"/>
      <protection/>
    </xf>
    <xf numFmtId="180" fontId="4" fillId="0" borderId="15" xfId="99" applyNumberFormat="1" applyFont="1" applyFill="1" applyBorder="1" applyAlignment="1">
      <alignment horizontal="center" vertical="center" wrapText="1"/>
      <protection/>
    </xf>
    <xf numFmtId="180" fontId="4" fillId="0" borderId="15" xfId="70" applyNumberFormat="1" applyFont="1" applyFill="1" applyBorder="1" applyAlignment="1">
      <alignment horizontal="center" vertical="center" wrapText="1"/>
      <protection/>
    </xf>
    <xf numFmtId="2" fontId="3" fillId="0" borderId="15" xfId="154" applyNumberFormat="1" applyFont="1" applyFill="1" applyBorder="1" applyAlignment="1">
      <alignment horizontal="right" vertical="center"/>
      <protection/>
    </xf>
    <xf numFmtId="0" fontId="3" fillId="0" borderId="15" xfId="154" applyFont="1" applyFill="1" applyBorder="1" applyAlignment="1">
      <alignment horizontal="center"/>
      <protection/>
    </xf>
    <xf numFmtId="180" fontId="4" fillId="33" borderId="15" xfId="70" applyNumberFormat="1" applyFont="1" applyFill="1" applyBorder="1" applyAlignment="1">
      <alignment horizontal="center" vertical="center" wrapText="1"/>
      <protection/>
    </xf>
    <xf numFmtId="0" fontId="4" fillId="33" borderId="15" xfId="100" applyFont="1" applyFill="1" applyBorder="1" applyAlignment="1">
      <alignment horizontal="left" vertical="center" wrapText="1"/>
      <protection/>
    </xf>
    <xf numFmtId="2" fontId="3" fillId="33" borderId="15" xfId="70" applyNumberFormat="1" applyFont="1" applyFill="1" applyBorder="1" applyAlignment="1">
      <alignment horizontal="right" vertical="center" wrapText="1"/>
      <protection/>
    </xf>
    <xf numFmtId="2" fontId="4" fillId="33" borderId="15" xfId="70" applyNumberFormat="1" applyFont="1" applyFill="1" applyBorder="1" applyAlignment="1">
      <alignment horizontal="right" vertical="center" wrapText="1"/>
      <protection/>
    </xf>
    <xf numFmtId="180" fontId="4" fillId="33" borderId="15" xfId="112" applyNumberFormat="1" applyFont="1" applyFill="1" applyBorder="1" applyAlignment="1">
      <alignment horizontal="left" vertical="center" wrapText="1"/>
      <protection/>
    </xf>
    <xf numFmtId="180" fontId="3" fillId="33" borderId="15" xfId="154" applyNumberFormat="1" applyFont="1" applyFill="1" applyBorder="1" applyAlignment="1">
      <alignment horizontal="center" vertical="center" wrapText="1"/>
      <protection/>
    </xf>
    <xf numFmtId="4" fontId="4" fillId="33" borderId="15" xfId="101" applyNumberFormat="1" applyFont="1" applyFill="1" applyBorder="1" applyAlignment="1">
      <alignment horizontal="right" vertical="center" wrapText="1"/>
      <protection/>
    </xf>
    <xf numFmtId="0" fontId="4" fillId="33" borderId="15" xfId="70" applyFont="1" applyFill="1" applyBorder="1" applyAlignment="1">
      <alignment horizontal="left" vertical="center" wrapText="1"/>
      <protection/>
    </xf>
    <xf numFmtId="2" fontId="4" fillId="33" borderId="15" xfId="99" applyNumberFormat="1" applyFont="1" applyFill="1" applyBorder="1" applyAlignment="1">
      <alignment horizontal="right" vertical="center" wrapText="1"/>
      <protection/>
    </xf>
    <xf numFmtId="4" fontId="4" fillId="33" borderId="15" xfId="154" applyNumberFormat="1" applyFont="1" applyFill="1" applyBorder="1" applyAlignment="1">
      <alignment horizontal="right" vertical="center"/>
      <protection/>
    </xf>
    <xf numFmtId="0" fontId="4" fillId="33" borderId="15" xfId="154" applyFont="1" applyFill="1" applyBorder="1" applyAlignment="1" applyProtection="1">
      <alignment horizontal="left" vertical="center" wrapText="1"/>
      <protection hidden="1"/>
    </xf>
    <xf numFmtId="0" fontId="4" fillId="33" borderId="15" xfId="99" applyFont="1" applyFill="1" applyBorder="1" applyAlignment="1">
      <alignment horizontal="right" vertical="center" wrapText="1"/>
      <protection/>
    </xf>
    <xf numFmtId="180" fontId="4" fillId="33" borderId="15" xfId="99" applyNumberFormat="1" applyFont="1" applyFill="1" applyBorder="1" applyAlignment="1">
      <alignment horizontal="left" vertical="center" wrapText="1"/>
      <protection/>
    </xf>
    <xf numFmtId="0" fontId="4" fillId="33" borderId="15" xfId="154" applyFont="1" applyFill="1" applyBorder="1" applyAlignment="1">
      <alignment horizontal="right"/>
      <protection/>
    </xf>
    <xf numFmtId="4" fontId="3" fillId="33" borderId="15" xfId="99" applyNumberFormat="1" applyFont="1" applyFill="1" applyBorder="1" applyAlignment="1">
      <alignment horizontal="right" vertical="center"/>
      <protection/>
    </xf>
    <xf numFmtId="4" fontId="3" fillId="33" borderId="15" xfId="99" applyNumberFormat="1" applyFont="1" applyFill="1" applyBorder="1" applyAlignment="1">
      <alignment horizontal="left" vertical="center"/>
      <protection/>
    </xf>
    <xf numFmtId="2" fontId="3" fillId="33" borderId="15" xfId="99" applyNumberFormat="1" applyFont="1" applyFill="1" applyBorder="1" applyAlignment="1">
      <alignment horizontal="right" vertical="center" wrapText="1"/>
      <protection/>
    </xf>
    <xf numFmtId="0" fontId="4" fillId="33" borderId="15" xfId="154" applyFont="1" applyFill="1" applyBorder="1" applyAlignment="1">
      <alignment horizontal="left"/>
      <protection/>
    </xf>
    <xf numFmtId="180" fontId="4" fillId="33" borderId="15" xfId="154" applyNumberFormat="1" applyFont="1" applyFill="1" applyBorder="1" applyAlignment="1">
      <alignment horizontal="center" vertical="center" wrapText="1"/>
      <protection/>
    </xf>
    <xf numFmtId="0" fontId="3" fillId="33" borderId="15" xfId="101" applyFont="1" applyFill="1" applyBorder="1" applyAlignment="1">
      <alignment horizontal="center" vertical="center" wrapText="1"/>
      <protection/>
    </xf>
    <xf numFmtId="0" fontId="3" fillId="33" borderId="15" xfId="101" applyFont="1" applyFill="1" applyBorder="1" applyAlignment="1">
      <alignment horizontal="left" vertical="center" wrapText="1"/>
      <protection/>
    </xf>
    <xf numFmtId="4" fontId="3" fillId="33" borderId="15" xfId="101" applyNumberFormat="1" applyFont="1" applyFill="1" applyBorder="1" applyAlignment="1">
      <alignment horizontal="right" vertical="center" wrapText="1"/>
      <protection/>
    </xf>
    <xf numFmtId="4" fontId="3" fillId="33" borderId="15" xfId="101" applyNumberFormat="1" applyFont="1" applyFill="1" applyBorder="1" applyAlignment="1">
      <alignment horizontal="left" vertical="center" wrapText="1"/>
      <protection/>
    </xf>
    <xf numFmtId="2" fontId="4" fillId="33" borderId="15" xfId="101" applyNumberFormat="1" applyFont="1" applyFill="1" applyBorder="1" applyAlignment="1">
      <alignment horizontal="left" vertical="center" wrapText="1"/>
      <protection/>
    </xf>
    <xf numFmtId="0" fontId="3" fillId="33" borderId="15" xfId="70" applyFont="1" applyFill="1" applyBorder="1" applyAlignment="1">
      <alignment horizontal="left" vertical="center" wrapText="1"/>
      <protection/>
    </xf>
    <xf numFmtId="2" fontId="3" fillId="33" borderId="15" xfId="101" applyNumberFormat="1" applyFont="1" applyFill="1" applyBorder="1" applyAlignment="1">
      <alignment horizontal="left" vertical="center" wrapText="1"/>
      <protection/>
    </xf>
    <xf numFmtId="2" fontId="3" fillId="33" borderId="15" xfId="101" applyNumberFormat="1" applyFont="1" applyFill="1" applyBorder="1" applyAlignment="1">
      <alignment horizontal="center" vertical="center" wrapText="1"/>
      <protection/>
    </xf>
    <xf numFmtId="2" fontId="4" fillId="33" borderId="15" xfId="101" applyNumberFormat="1" applyFont="1" applyFill="1" applyBorder="1" applyAlignment="1">
      <alignment horizontal="center" vertical="center" wrapText="1"/>
      <protection/>
    </xf>
    <xf numFmtId="0" fontId="4" fillId="33" borderId="15" xfId="112" applyFont="1" applyFill="1" applyBorder="1" applyAlignment="1">
      <alignment horizontal="left" vertical="center" wrapText="1"/>
      <protection/>
    </xf>
    <xf numFmtId="183" fontId="4" fillId="33" borderId="15" xfId="101" applyNumberFormat="1" applyFont="1" applyFill="1" applyBorder="1" applyAlignment="1">
      <alignment horizontal="right" vertical="center" wrapText="1"/>
      <protection/>
    </xf>
    <xf numFmtId="4" fontId="4" fillId="33" borderId="15" xfId="102" applyNumberFormat="1" applyFont="1" applyFill="1" applyBorder="1" applyAlignment="1">
      <alignment horizontal="right" vertical="center" wrapText="1"/>
      <protection/>
    </xf>
    <xf numFmtId="2" fontId="4" fillId="33" borderId="15" xfId="102" applyNumberFormat="1" applyFont="1" applyFill="1" applyBorder="1" applyAlignment="1">
      <alignment horizontal="right" vertical="center" wrapText="1"/>
      <protection/>
    </xf>
    <xf numFmtId="2" fontId="4" fillId="33" borderId="15" xfId="82" applyNumberFormat="1" applyFont="1" applyFill="1" applyBorder="1" applyAlignment="1">
      <alignment horizontal="right" vertical="center" wrapText="1"/>
      <protection/>
    </xf>
    <xf numFmtId="0" fontId="4" fillId="33" borderId="15" xfId="102" applyFont="1" applyFill="1" applyBorder="1" applyAlignment="1">
      <alignment horizontal="center" vertical="center" wrapText="1"/>
      <protection/>
    </xf>
    <xf numFmtId="183" fontId="4" fillId="33" borderId="15" xfId="112" applyNumberFormat="1" applyFont="1" applyFill="1" applyBorder="1" applyAlignment="1">
      <alignment horizontal="right" vertical="center" wrapText="1"/>
      <protection/>
    </xf>
    <xf numFmtId="180" fontId="3" fillId="33" borderId="15" xfId="112" applyNumberFormat="1" applyFont="1" applyFill="1" applyBorder="1" applyAlignment="1">
      <alignment horizontal="left" vertical="center" wrapText="1"/>
      <protection/>
    </xf>
    <xf numFmtId="183" fontId="3" fillId="33" borderId="15" xfId="112" applyNumberFormat="1" applyFont="1" applyFill="1" applyBorder="1" applyAlignment="1">
      <alignment horizontal="right" vertical="center" wrapText="1"/>
      <protection/>
    </xf>
    <xf numFmtId="183" fontId="3" fillId="33" borderId="15" xfId="112" applyNumberFormat="1" applyFont="1" applyFill="1" applyBorder="1" applyAlignment="1">
      <alignment horizontal="left" vertical="center" wrapText="1"/>
      <protection/>
    </xf>
    <xf numFmtId="0" fontId="3" fillId="33" borderId="15" xfId="102" applyFont="1" applyFill="1" applyBorder="1" applyAlignment="1">
      <alignment horizontal="center" vertical="center" wrapText="1"/>
      <protection/>
    </xf>
    <xf numFmtId="0" fontId="4" fillId="33" borderId="15" xfId="154" applyFont="1" applyFill="1" applyBorder="1" applyAlignment="1">
      <alignment horizontal="left" wrapText="1"/>
      <protection/>
    </xf>
    <xf numFmtId="183" fontId="3" fillId="33" borderId="15" xfId="101" applyNumberFormat="1" applyFont="1" applyFill="1" applyBorder="1" applyAlignment="1">
      <alignment horizontal="right" vertical="center" wrapText="1"/>
      <protection/>
    </xf>
    <xf numFmtId="183" fontId="3" fillId="33" borderId="15" xfId="101" applyNumberFormat="1" applyFont="1" applyFill="1" applyBorder="1" applyAlignment="1">
      <alignment horizontal="left" vertical="center" wrapText="1"/>
      <protection/>
    </xf>
    <xf numFmtId="0" fontId="3" fillId="33" borderId="15" xfId="82" applyFont="1" applyFill="1" applyBorder="1" applyAlignment="1">
      <alignment horizontal="left" vertical="center" wrapText="1"/>
      <protection/>
    </xf>
    <xf numFmtId="0" fontId="4" fillId="33" borderId="15" xfId="102" applyFont="1" applyFill="1" applyBorder="1" applyAlignment="1">
      <alignment horizontal="left" vertical="center" wrapText="1"/>
      <protection/>
    </xf>
    <xf numFmtId="0" fontId="4" fillId="33" borderId="15" xfId="102" applyFont="1" applyFill="1" applyBorder="1" applyAlignment="1">
      <alignment horizontal="right" vertical="center"/>
      <protection/>
    </xf>
    <xf numFmtId="2" fontId="4" fillId="33" borderId="15" xfId="102" applyNumberFormat="1" applyFont="1" applyFill="1" applyBorder="1" applyAlignment="1">
      <alignment horizontal="right" vertical="center"/>
      <protection/>
    </xf>
    <xf numFmtId="2" fontId="4" fillId="33" borderId="15" xfId="171" applyNumberFormat="1" applyFont="1" applyFill="1" applyBorder="1" applyAlignment="1">
      <alignment horizontal="left" vertical="center" wrapText="1"/>
      <protection/>
    </xf>
    <xf numFmtId="0" fontId="4" fillId="33" borderId="15" xfId="102" applyFont="1" applyFill="1" applyBorder="1" applyAlignment="1">
      <alignment horizontal="right" vertical="center" wrapText="1"/>
      <protection/>
    </xf>
    <xf numFmtId="0" fontId="3" fillId="33" borderId="15" xfId="154" applyFont="1" applyFill="1" applyBorder="1" applyAlignment="1">
      <alignment horizontal="left" vertical="center"/>
      <protection/>
    </xf>
    <xf numFmtId="4" fontId="3" fillId="33" borderId="15" xfId="154" applyNumberFormat="1" applyFont="1" applyFill="1" applyBorder="1" applyAlignment="1">
      <alignment horizontal="right" vertical="center"/>
      <protection/>
    </xf>
    <xf numFmtId="4" fontId="3" fillId="33" borderId="15" xfId="154" applyNumberFormat="1" applyFont="1" applyFill="1" applyBorder="1" applyAlignment="1">
      <alignment horizontal="left"/>
      <protection/>
    </xf>
    <xf numFmtId="4" fontId="59" fillId="0" borderId="15" xfId="99" applyNumberFormat="1" applyFont="1" applyFill="1" applyBorder="1" applyAlignment="1">
      <alignment horizontal="right" vertical="center" wrapText="1"/>
      <protection/>
    </xf>
    <xf numFmtId="0" fontId="58" fillId="0" borderId="15" xfId="99" applyFont="1" applyFill="1" applyBorder="1" applyAlignment="1">
      <alignment horizontal="left" vertical="center" wrapText="1"/>
      <protection/>
    </xf>
    <xf numFmtId="2" fontId="59" fillId="0" borderId="15" xfId="99" applyNumberFormat="1" applyFont="1" applyFill="1" applyBorder="1" applyAlignment="1">
      <alignment vertical="center" wrapText="1"/>
      <protection/>
    </xf>
    <xf numFmtId="0" fontId="58" fillId="0" borderId="15" xfId="99" applyFont="1" applyFill="1" applyBorder="1" applyAlignment="1">
      <alignment horizontal="center" vertical="center" wrapText="1"/>
      <protection/>
    </xf>
    <xf numFmtId="4" fontId="58" fillId="0" borderId="15" xfId="99" applyNumberFormat="1" applyFont="1" applyFill="1" applyBorder="1" applyAlignment="1">
      <alignment horizontal="right" vertical="center" wrapText="1"/>
      <protection/>
    </xf>
    <xf numFmtId="2" fontId="58" fillId="0" borderId="15" xfId="99" applyNumberFormat="1" applyFont="1" applyFill="1" applyBorder="1" applyAlignment="1">
      <alignment vertical="center" wrapText="1"/>
      <protection/>
    </xf>
    <xf numFmtId="181" fontId="58" fillId="0" borderId="15" xfId="99" applyNumberFormat="1" applyFont="1" applyFill="1" applyBorder="1" applyAlignment="1">
      <alignment vertical="center" wrapText="1"/>
      <protection/>
    </xf>
    <xf numFmtId="0" fontId="58" fillId="0" borderId="15" xfId="99" applyFont="1" applyFill="1" applyBorder="1" applyAlignment="1">
      <alignment vertical="center" wrapText="1"/>
      <protection/>
    </xf>
    <xf numFmtId="4" fontId="59" fillId="0" borderId="15" xfId="99" applyNumberFormat="1" applyFont="1" applyFill="1" applyBorder="1" applyAlignment="1">
      <alignment vertical="center" wrapText="1"/>
      <protection/>
    </xf>
    <xf numFmtId="0" fontId="59" fillId="0" borderId="15" xfId="0" applyFont="1" applyFill="1" applyBorder="1" applyAlignment="1" applyProtection="1">
      <alignment horizontal="left" vertical="center" wrapText="1"/>
      <protection hidden="1"/>
    </xf>
    <xf numFmtId="0" fontId="59" fillId="0" borderId="15" xfId="0" applyFont="1" applyFill="1" applyBorder="1" applyAlignment="1" applyProtection="1">
      <alignment horizontal="left" wrapText="1"/>
      <protection hidden="1"/>
    </xf>
    <xf numFmtId="181" fontId="59" fillId="0" borderId="15" xfId="99" applyNumberFormat="1" applyFont="1" applyFill="1" applyBorder="1" applyAlignment="1">
      <alignment vertical="center" wrapText="1"/>
      <protection/>
    </xf>
    <xf numFmtId="0" fontId="58" fillId="0" borderId="15" xfId="100" applyFont="1" applyFill="1" applyBorder="1" applyAlignment="1">
      <alignment horizontal="left" vertical="center" wrapText="1"/>
      <protection/>
    </xf>
    <xf numFmtId="4" fontId="58" fillId="0" borderId="15" xfId="100" applyNumberFormat="1" applyFont="1" applyFill="1" applyBorder="1" applyAlignment="1">
      <alignment horizontal="right" vertical="center" wrapText="1"/>
      <protection/>
    </xf>
    <xf numFmtId="2" fontId="58" fillId="0" borderId="15" xfId="100" applyNumberFormat="1" applyFont="1" applyFill="1" applyBorder="1" applyAlignment="1">
      <alignment horizontal="right" vertical="center" wrapText="1"/>
      <protection/>
    </xf>
    <xf numFmtId="2" fontId="58" fillId="0" borderId="15" xfId="96" applyNumberFormat="1" applyFont="1" applyFill="1" applyBorder="1" applyAlignment="1">
      <alignment horizontal="center" vertical="center" wrapText="1"/>
      <protection/>
    </xf>
    <xf numFmtId="4" fontId="58" fillId="0" borderId="15" xfId="100" applyNumberFormat="1" applyFont="1" applyFill="1" applyBorder="1" applyAlignment="1">
      <alignment horizontal="right" vertical="center"/>
      <protection/>
    </xf>
    <xf numFmtId="1" fontId="58" fillId="0" borderId="15" xfId="168" applyNumberFormat="1" applyFont="1" applyFill="1" applyBorder="1" applyAlignment="1">
      <alignment horizontal="left" vertical="center" wrapText="1"/>
      <protection/>
    </xf>
    <xf numFmtId="4" fontId="58" fillId="0" borderId="15" xfId="0" applyNumberFormat="1" applyFont="1" applyFill="1" applyBorder="1" applyAlignment="1">
      <alignment horizontal="right" vertical="center"/>
    </xf>
    <xf numFmtId="184" fontId="58" fillId="0" borderId="15" xfId="42" applyNumberFormat="1" applyFont="1" applyFill="1" applyBorder="1" applyAlignment="1" quotePrefix="1">
      <alignment horizontal="left" vertical="center" wrapText="1"/>
    </xf>
    <xf numFmtId="181" fontId="58" fillId="0" borderId="15" xfId="96" applyNumberFormat="1" applyFont="1" applyFill="1" applyBorder="1" applyAlignment="1">
      <alignment horizontal="center" vertical="center" wrapText="1"/>
      <protection/>
    </xf>
    <xf numFmtId="0" fontId="59" fillId="0" borderId="15" xfId="99" applyFont="1" applyFill="1" applyBorder="1" applyAlignment="1">
      <alignment horizontal="left" vertical="center" wrapText="1"/>
      <protection/>
    </xf>
    <xf numFmtId="0" fontId="58" fillId="0" borderId="15" xfId="100" applyFont="1" applyFill="1" applyBorder="1" applyAlignment="1">
      <alignment horizontal="right" vertical="center" wrapText="1"/>
      <protection/>
    </xf>
    <xf numFmtId="181" fontId="58" fillId="0" borderId="15" xfId="100" applyNumberFormat="1" applyFont="1" applyFill="1" applyBorder="1" applyAlignment="1">
      <alignment horizontal="right" vertical="center" wrapText="1"/>
      <protection/>
    </xf>
    <xf numFmtId="181" fontId="58" fillId="0" borderId="15" xfId="100" applyNumberFormat="1" applyFont="1" applyFill="1" applyBorder="1" applyAlignment="1">
      <alignment horizontal="center" vertical="center" wrapText="1"/>
      <protection/>
    </xf>
    <xf numFmtId="181" fontId="58" fillId="0" borderId="15" xfId="100" applyNumberFormat="1" applyFont="1" applyFill="1" applyBorder="1">
      <alignment/>
      <protection/>
    </xf>
    <xf numFmtId="0" fontId="59" fillId="0" borderId="15" xfId="99" applyFont="1" applyFill="1" applyBorder="1" applyAlignment="1">
      <alignment vertical="center" wrapText="1"/>
      <protection/>
    </xf>
    <xf numFmtId="0" fontId="59" fillId="0" borderId="15" xfId="96" applyFont="1" applyFill="1" applyBorder="1" applyAlignment="1">
      <alignment horizontal="center" vertical="center" wrapText="1"/>
      <protection/>
    </xf>
    <xf numFmtId="2" fontId="59" fillId="0" borderId="15" xfId="99" applyNumberFormat="1" applyFont="1" applyFill="1" applyBorder="1" applyAlignment="1">
      <alignment horizontal="center" vertical="center" wrapText="1"/>
      <protection/>
    </xf>
    <xf numFmtId="0" fontId="59" fillId="0" borderId="15" xfId="70" applyFont="1" applyFill="1" applyBorder="1" applyAlignment="1">
      <alignment horizontal="left" vertical="center" wrapText="1"/>
      <protection/>
    </xf>
    <xf numFmtId="1" fontId="58" fillId="0" borderId="15" xfId="99" applyNumberFormat="1" applyFont="1" applyFill="1" applyBorder="1" applyAlignment="1">
      <alignment horizontal="center" vertical="center" wrapText="1"/>
      <protection/>
    </xf>
    <xf numFmtId="1" fontId="59" fillId="0" borderId="15" xfId="99" applyNumberFormat="1" applyFont="1" applyFill="1" applyBorder="1" applyAlignment="1">
      <alignment horizontal="center" vertical="center" wrapText="1"/>
      <protection/>
    </xf>
    <xf numFmtId="4" fontId="58" fillId="0" borderId="15" xfId="99" applyNumberFormat="1" applyFont="1" applyFill="1" applyBorder="1" applyAlignment="1">
      <alignment vertical="center" wrapText="1"/>
      <protection/>
    </xf>
    <xf numFmtId="4" fontId="58" fillId="0" borderId="15" xfId="100" applyNumberFormat="1" applyFont="1" applyFill="1" applyBorder="1" applyAlignment="1">
      <alignment horizontal="left" vertical="center" wrapText="1"/>
      <protection/>
    </xf>
    <xf numFmtId="0" fontId="58" fillId="0" borderId="15" xfId="100" applyFont="1" applyFill="1" applyBorder="1" applyAlignment="1">
      <alignment horizontal="center" vertical="center" wrapText="1"/>
      <protection/>
    </xf>
    <xf numFmtId="188" fontId="3" fillId="0" borderId="15" xfId="86" applyNumberFormat="1" applyFont="1" applyFill="1" applyBorder="1" applyAlignment="1">
      <alignment horizontal="center" vertical="center" wrapText="1"/>
      <protection/>
    </xf>
    <xf numFmtId="2" fontId="3" fillId="0" borderId="15" xfId="86" applyNumberFormat="1" applyFont="1" applyFill="1" applyBorder="1" applyAlignment="1">
      <alignment horizontal="left" vertical="center"/>
      <protection/>
    </xf>
    <xf numFmtId="0" fontId="3" fillId="0" borderId="15" xfId="86" applyFont="1" applyFill="1" applyBorder="1" applyAlignment="1">
      <alignment horizontal="center" vertical="center"/>
      <protection/>
    </xf>
    <xf numFmtId="0" fontId="3" fillId="0" borderId="15" xfId="0" applyFont="1" applyFill="1" applyBorder="1" applyAlignment="1" applyProtection="1">
      <alignment horizontal="left" vertical="center" wrapText="1"/>
      <protection hidden="1"/>
    </xf>
    <xf numFmtId="0" fontId="3" fillId="0" borderId="15" xfId="0" applyFont="1" applyFill="1" applyBorder="1" applyAlignment="1">
      <alignment horizontal="left" vertical="center"/>
    </xf>
    <xf numFmtId="2" fontId="3" fillId="0" borderId="15" xfId="0" applyNumberFormat="1" applyFont="1" applyFill="1" applyBorder="1" applyAlignment="1">
      <alignment horizontal="left" vertical="center"/>
    </xf>
    <xf numFmtId="0" fontId="4" fillId="0" borderId="15" xfId="133" applyFont="1" applyFill="1" applyBorder="1" applyAlignment="1">
      <alignment horizontal="left" vertical="center" wrapText="1"/>
      <protection/>
    </xf>
    <xf numFmtId="185" fontId="4" fillId="0" borderId="15" xfId="0" applyNumberFormat="1" applyFont="1" applyFill="1" applyBorder="1" applyAlignment="1">
      <alignment horizontal="right" vertical="center" wrapText="1"/>
    </xf>
    <xf numFmtId="43" fontId="4" fillId="0" borderId="15" xfId="133" applyNumberFormat="1" applyFont="1" applyFill="1" applyBorder="1" applyAlignment="1" applyProtection="1">
      <alignment horizontal="center" vertical="center" wrapText="1"/>
      <protection hidden="1"/>
    </xf>
    <xf numFmtId="4" fontId="4" fillId="0" borderId="15" xfId="0" applyNumberFormat="1" applyFont="1" applyFill="1" applyBorder="1" applyAlignment="1">
      <alignment horizontal="right" vertical="center"/>
    </xf>
    <xf numFmtId="0" fontId="4" fillId="0" borderId="15" xfId="0" applyFont="1" applyFill="1" applyBorder="1" applyAlignment="1">
      <alignment horizontal="right" vertical="center"/>
    </xf>
    <xf numFmtId="0" fontId="4" fillId="0" borderId="15" xfId="0" applyFont="1" applyFill="1" applyBorder="1" applyAlignment="1">
      <alignment vertical="center"/>
    </xf>
    <xf numFmtId="0" fontId="4" fillId="0" borderId="15" xfId="82" applyFont="1" applyFill="1" applyBorder="1" applyAlignment="1">
      <alignment horizontal="left" vertical="center" wrapText="1"/>
      <protection/>
    </xf>
    <xf numFmtId="4" fontId="3" fillId="0" borderId="15" xfId="76" applyNumberFormat="1" applyFont="1" applyFill="1" applyBorder="1" applyAlignment="1">
      <alignment horizontal="right" vertical="center"/>
      <protection/>
    </xf>
    <xf numFmtId="4" fontId="3" fillId="0" borderId="15" xfId="76" applyNumberFormat="1" applyFont="1" applyFill="1" applyBorder="1" applyAlignment="1">
      <alignment horizontal="center" vertical="center"/>
      <protection/>
    </xf>
    <xf numFmtId="4" fontId="4" fillId="0" borderId="15" xfId="172" applyNumberFormat="1" applyFont="1" applyFill="1" applyBorder="1" applyAlignment="1">
      <alignment horizontal="right" vertical="center" wrapText="1"/>
      <protection/>
    </xf>
    <xf numFmtId="4" fontId="4" fillId="0" borderId="15" xfId="42" applyNumberFormat="1" applyFont="1" applyFill="1" applyBorder="1" applyAlignment="1">
      <alignment horizontal="right" vertical="center" wrapText="1"/>
    </xf>
    <xf numFmtId="4" fontId="3" fillId="0" borderId="15" xfId="0" applyNumberFormat="1" applyFont="1" applyFill="1" applyBorder="1" applyAlignment="1">
      <alignment horizontal="center" vertical="center" wrapText="1"/>
    </xf>
    <xf numFmtId="0" fontId="4" fillId="0" borderId="15" xfId="86" applyNumberFormat="1" applyFont="1" applyFill="1" applyBorder="1" applyAlignment="1">
      <alignment horizontal="center" vertical="center" wrapText="1"/>
      <protection/>
    </xf>
    <xf numFmtId="0" fontId="4" fillId="0" borderId="15" xfId="86" applyFont="1" applyFill="1" applyBorder="1" applyAlignment="1">
      <alignment horizontal="left" vertical="center" wrapText="1"/>
      <protection/>
    </xf>
    <xf numFmtId="0" fontId="4" fillId="0" borderId="15" xfId="0" applyNumberFormat="1" applyFont="1" applyFill="1" applyBorder="1" applyAlignment="1">
      <alignment horizontal="left" vertical="center" wrapText="1"/>
    </xf>
    <xf numFmtId="4" fontId="4" fillId="0" borderId="15" xfId="108" applyNumberFormat="1" applyFont="1" applyFill="1" applyBorder="1" applyAlignment="1">
      <alignment horizontal="right" vertical="center" wrapText="1"/>
      <protection/>
    </xf>
    <xf numFmtId="183" fontId="4" fillId="0" borderId="15" xfId="108" applyNumberFormat="1" applyFont="1" applyFill="1" applyBorder="1" applyAlignment="1">
      <alignment horizontal="center" vertical="center" wrapText="1"/>
      <protection/>
    </xf>
    <xf numFmtId="4" fontId="4" fillId="0" borderId="15" xfId="86" applyNumberFormat="1" applyFont="1" applyFill="1" applyBorder="1" applyAlignment="1">
      <alignment horizontal="right" vertical="center" wrapText="1"/>
      <protection/>
    </xf>
    <xf numFmtId="4" fontId="4" fillId="0" borderId="15" xfId="173" applyNumberFormat="1" applyFont="1" applyFill="1" applyBorder="1" applyAlignment="1">
      <alignment horizontal="right" vertical="center" wrapText="1"/>
      <protection/>
    </xf>
    <xf numFmtId="0" fontId="4" fillId="0" borderId="15" xfId="174" applyNumberFormat="1" applyFont="1" applyFill="1" applyBorder="1" applyAlignment="1">
      <alignment horizontal="left" vertical="center" wrapText="1"/>
      <protection/>
    </xf>
    <xf numFmtId="4" fontId="4" fillId="0" borderId="15" xfId="174" applyNumberFormat="1" applyFont="1" applyFill="1" applyBorder="1" applyAlignment="1">
      <alignment horizontal="right" vertical="center" wrapText="1"/>
      <protection/>
    </xf>
    <xf numFmtId="0" fontId="4" fillId="0" borderId="15" xfId="174" applyNumberFormat="1" applyFont="1" applyFill="1" applyBorder="1" applyAlignment="1">
      <alignment horizontal="center" vertical="center" wrapText="1"/>
      <protection/>
    </xf>
    <xf numFmtId="0" fontId="3" fillId="0" borderId="15" xfId="86" applyNumberFormat="1" applyFont="1" applyFill="1" applyBorder="1" applyAlignment="1">
      <alignment horizontal="center" vertical="center" wrapText="1"/>
      <protection/>
    </xf>
    <xf numFmtId="0" fontId="3" fillId="0" borderId="15" xfId="174" applyNumberFormat="1" applyFont="1" applyFill="1" applyBorder="1" applyAlignment="1">
      <alignment horizontal="left" vertical="center" wrapText="1"/>
      <protection/>
    </xf>
    <xf numFmtId="4" fontId="4" fillId="0" borderId="15" xfId="86" applyNumberFormat="1" applyFont="1" applyFill="1" applyBorder="1" applyAlignment="1">
      <alignment horizontal="right" vertical="center"/>
      <protection/>
    </xf>
    <xf numFmtId="0" fontId="3" fillId="0" borderId="15" xfId="0" applyNumberFormat="1" applyFont="1" applyFill="1" applyBorder="1" applyAlignment="1">
      <alignment horizontal="left" vertical="center" wrapText="1"/>
    </xf>
    <xf numFmtId="4" fontId="3" fillId="0" borderId="15" xfId="0" applyNumberFormat="1" applyFont="1" applyFill="1" applyBorder="1" applyAlignment="1">
      <alignment horizontal="right" vertical="center"/>
    </xf>
    <xf numFmtId="4" fontId="3" fillId="0" borderId="15" xfId="0" applyNumberFormat="1" applyFont="1" applyFill="1" applyBorder="1" applyAlignment="1">
      <alignment horizontal="center" vertical="center"/>
    </xf>
    <xf numFmtId="0" fontId="3" fillId="0" borderId="15" xfId="0" applyFont="1" applyFill="1" applyBorder="1" applyAlignment="1">
      <alignment horizontal="center"/>
    </xf>
    <xf numFmtId="0" fontId="3" fillId="0" borderId="15" xfId="0" applyFont="1" applyFill="1" applyBorder="1" applyAlignment="1">
      <alignment horizontal="left"/>
    </xf>
    <xf numFmtId="2" fontId="3" fillId="0" borderId="15" xfId="0" applyNumberFormat="1" applyFont="1" applyFill="1" applyBorder="1" applyAlignment="1">
      <alignment horizontal="right"/>
    </xf>
    <xf numFmtId="2" fontId="3" fillId="0" borderId="15" xfId="0" applyNumberFormat="1" applyFont="1" applyFill="1" applyBorder="1" applyAlignment="1">
      <alignment horizontal="center"/>
    </xf>
    <xf numFmtId="180" fontId="3" fillId="0" borderId="15" xfId="0" applyNumberFormat="1" applyFont="1" applyFill="1" applyBorder="1" applyAlignment="1">
      <alignment horizontal="left" vertical="top" wrapText="1"/>
    </xf>
    <xf numFmtId="2" fontId="3" fillId="0" borderId="15" xfId="86" applyNumberFormat="1" applyFont="1" applyFill="1" applyBorder="1" applyAlignment="1">
      <alignment horizontal="center"/>
      <protection/>
    </xf>
    <xf numFmtId="2" fontId="4" fillId="0" borderId="15" xfId="86" applyNumberFormat="1" applyFont="1" applyFill="1" applyBorder="1" applyAlignment="1">
      <alignment vertical="center" wrapText="1"/>
      <protection/>
    </xf>
    <xf numFmtId="2" fontId="3" fillId="0" borderId="15" xfId="86" applyNumberFormat="1" applyFont="1" applyFill="1" applyBorder="1" applyAlignment="1">
      <alignment horizontal="center" vertical="center"/>
      <protection/>
    </xf>
    <xf numFmtId="0" fontId="3" fillId="0" borderId="15" xfId="0" applyFont="1" applyFill="1" applyBorder="1" applyAlignment="1">
      <alignment horizontal="left" vertical="top" wrapText="1"/>
    </xf>
    <xf numFmtId="4" fontId="3" fillId="0" borderId="15" xfId="0" applyNumberFormat="1" applyFont="1" applyFill="1" applyBorder="1" applyAlignment="1">
      <alignment horizontal="left" vertical="center" wrapText="1"/>
    </xf>
    <xf numFmtId="4" fontId="4" fillId="0" borderId="15" xfId="0" applyNumberFormat="1" applyFont="1" applyFill="1" applyBorder="1" applyAlignment="1">
      <alignment horizontal="right"/>
    </xf>
    <xf numFmtId="180" fontId="4" fillId="0" borderId="15" xfId="0" applyNumberFormat="1" applyFont="1" applyFill="1" applyBorder="1" applyAlignment="1">
      <alignment horizontal="left" vertical="top" wrapText="1"/>
    </xf>
    <xf numFmtId="180" fontId="3" fillId="0" borderId="19" xfId="0" applyNumberFormat="1" applyFont="1" applyFill="1" applyBorder="1" applyAlignment="1">
      <alignment horizontal="center" vertical="center" wrapText="1"/>
    </xf>
    <xf numFmtId="180" fontId="3" fillId="0" borderId="19" xfId="0" applyNumberFormat="1" applyFont="1" applyFill="1" applyBorder="1" applyAlignment="1">
      <alignment vertical="center" wrapText="1"/>
    </xf>
    <xf numFmtId="0" fontId="3" fillId="0" borderId="15" xfId="76" applyFont="1" applyFill="1" applyBorder="1" applyAlignment="1">
      <alignment horizontal="center"/>
      <protection/>
    </xf>
    <xf numFmtId="0" fontId="3" fillId="0" borderId="15" xfId="76" applyFont="1" applyFill="1" applyBorder="1" applyAlignment="1">
      <alignment/>
      <protection/>
    </xf>
    <xf numFmtId="0" fontId="4" fillId="0" borderId="15" xfId="76" applyFont="1" applyFill="1" applyBorder="1">
      <alignment/>
      <protection/>
    </xf>
    <xf numFmtId="0" fontId="4" fillId="0" borderId="15" xfId="0" applyFont="1" applyFill="1" applyBorder="1" applyAlignment="1">
      <alignment horizontal="center"/>
    </xf>
    <xf numFmtId="0" fontId="4" fillId="0" borderId="15" xfId="172" applyFont="1" applyFill="1" applyBorder="1" applyAlignment="1">
      <alignment horizontal="center" vertical="center" wrapText="1"/>
      <protection/>
    </xf>
    <xf numFmtId="43" fontId="4" fillId="0" borderId="15" xfId="42" applyNumberFormat="1" applyFont="1" applyFill="1" applyBorder="1" applyAlignment="1">
      <alignment horizontal="center" vertical="center" wrapText="1"/>
    </xf>
    <xf numFmtId="0" fontId="4" fillId="0" borderId="15" xfId="0" applyFont="1" applyFill="1" applyBorder="1" applyAlignment="1">
      <alignment wrapText="1"/>
    </xf>
    <xf numFmtId="0" fontId="4" fillId="0" borderId="15" xfId="86" applyNumberFormat="1" applyFont="1" applyFill="1" applyBorder="1" applyAlignment="1">
      <alignment vertical="center" wrapText="1"/>
      <protection/>
    </xf>
    <xf numFmtId="0" fontId="3" fillId="0" borderId="15" xfId="0" applyNumberFormat="1" applyFont="1" applyFill="1" applyBorder="1" applyAlignment="1">
      <alignment vertical="center" wrapText="1"/>
    </xf>
    <xf numFmtId="183" fontId="3" fillId="0" borderId="15" xfId="108" applyNumberFormat="1" applyFont="1" applyFill="1" applyBorder="1" applyAlignment="1">
      <alignment horizontal="center" vertical="center" wrapText="1"/>
      <protection/>
    </xf>
    <xf numFmtId="2" fontId="4" fillId="0" borderId="15" xfId="86" applyNumberFormat="1" applyFont="1" applyFill="1" applyBorder="1" applyAlignment="1">
      <alignment horizontal="right" vertical="center" wrapText="1"/>
      <protection/>
    </xf>
    <xf numFmtId="2" fontId="4" fillId="0" borderId="15" xfId="173" applyNumberFormat="1" applyFont="1" applyFill="1" applyBorder="1" applyAlignment="1">
      <alignment horizontal="right" vertical="center" wrapText="1"/>
      <protection/>
    </xf>
    <xf numFmtId="2" fontId="4" fillId="0" borderId="15" xfId="172" applyNumberFormat="1" applyFont="1" applyFill="1" applyBorder="1" applyAlignment="1">
      <alignment horizontal="right" vertical="center" wrapText="1"/>
      <protection/>
    </xf>
    <xf numFmtId="2" fontId="4" fillId="0" borderId="15" xfId="174" applyNumberFormat="1" applyFont="1" applyFill="1" applyBorder="1" applyAlignment="1">
      <alignment horizontal="right" vertical="center" wrapText="1"/>
      <protection/>
    </xf>
    <xf numFmtId="0" fontId="4" fillId="0" borderId="15" xfId="174" applyNumberFormat="1" applyFont="1" applyFill="1" applyBorder="1" applyAlignment="1">
      <alignment vertical="center" wrapText="1"/>
      <protection/>
    </xf>
    <xf numFmtId="0" fontId="4" fillId="0" borderId="15" xfId="0" applyNumberFormat="1" applyFont="1" applyFill="1" applyBorder="1" applyAlignment="1">
      <alignment vertical="center" wrapText="1"/>
    </xf>
    <xf numFmtId="0" fontId="4" fillId="0" borderId="15" xfId="86" applyNumberFormat="1" applyFont="1" applyFill="1" applyBorder="1" applyAlignment="1">
      <alignment horizontal="left" vertical="center" wrapText="1"/>
      <protection/>
    </xf>
    <xf numFmtId="183" fontId="4" fillId="0" borderId="15" xfId="0" applyNumberFormat="1" applyFont="1" applyFill="1" applyBorder="1" applyAlignment="1" applyProtection="1">
      <alignment horizontal="right" vertical="center" wrapText="1"/>
      <protection locked="0"/>
    </xf>
    <xf numFmtId="0" fontId="3" fillId="0" borderId="15" xfId="0" applyFont="1" applyFill="1" applyBorder="1" applyAlignment="1">
      <alignment horizontal="right" vertical="center"/>
    </xf>
    <xf numFmtId="183" fontId="4" fillId="0" borderId="15" xfId="0" applyNumberFormat="1" applyFont="1" applyFill="1" applyBorder="1" applyAlignment="1">
      <alignment horizontal="center" vertical="center"/>
    </xf>
    <xf numFmtId="0" fontId="3" fillId="0" borderId="19" xfId="0" applyFont="1" applyFill="1" applyBorder="1" applyAlignment="1">
      <alignment vertical="center"/>
    </xf>
    <xf numFmtId="180" fontId="3" fillId="0" borderId="15" xfId="0" applyNumberFormat="1" applyFont="1" applyFill="1" applyBorder="1" applyAlignment="1">
      <alignment horizontal="center"/>
    </xf>
    <xf numFmtId="0" fontId="3" fillId="0" borderId="19" xfId="0" applyFont="1" applyFill="1" applyBorder="1" applyAlignment="1">
      <alignment/>
    </xf>
    <xf numFmtId="0" fontId="3" fillId="0" borderId="15" xfId="129" applyFont="1" applyFill="1" applyBorder="1" applyAlignment="1">
      <alignment horizontal="left" vertical="center" wrapText="1"/>
      <protection/>
    </xf>
    <xf numFmtId="2" fontId="3" fillId="0" borderId="15" xfId="0" applyNumberFormat="1" applyFont="1" applyFill="1" applyBorder="1" applyAlignment="1">
      <alignment horizontal="center" vertical="center"/>
    </xf>
    <xf numFmtId="4" fontId="4" fillId="0" borderId="15" xfId="0" applyNumberFormat="1" applyFont="1" applyFill="1" applyBorder="1" applyAlignment="1">
      <alignment horizontal="center" vertical="center" wrapText="1"/>
    </xf>
    <xf numFmtId="0" fontId="3" fillId="0" borderId="15" xfId="0" applyFont="1" applyFill="1" applyBorder="1" applyAlignment="1">
      <alignment vertical="center"/>
    </xf>
    <xf numFmtId="0" fontId="4" fillId="0" borderId="15" xfId="129" applyFont="1" applyFill="1" applyBorder="1" applyAlignment="1">
      <alignment horizontal="left" vertical="center" wrapText="1"/>
      <protection/>
    </xf>
    <xf numFmtId="2" fontId="4" fillId="0" borderId="15" xfId="0" applyNumberFormat="1" applyFont="1" applyFill="1" applyBorder="1" applyAlignment="1">
      <alignment horizontal="center" vertical="center"/>
    </xf>
    <xf numFmtId="2" fontId="4" fillId="0" borderId="15" xfId="139" applyNumberFormat="1" applyFont="1" applyFill="1" applyBorder="1" applyAlignment="1">
      <alignment horizontal="center" vertical="center"/>
      <protection/>
    </xf>
    <xf numFmtId="183" fontId="4" fillId="0" borderId="15" xfId="0" applyNumberFormat="1" applyFont="1" applyFill="1" applyBorder="1" applyAlignment="1">
      <alignment horizontal="left" vertical="center" wrapText="1"/>
    </xf>
    <xf numFmtId="2" fontId="4" fillId="0" borderId="15" xfId="88" applyNumberFormat="1" applyFont="1" applyFill="1" applyBorder="1" applyAlignment="1">
      <alignment horizontal="center" vertical="center" wrapText="1"/>
      <protection/>
    </xf>
    <xf numFmtId="0" fontId="4" fillId="0" borderId="15" xfId="99" applyFont="1" applyFill="1" applyBorder="1" applyAlignment="1">
      <alignment horizontal="center" vertical="center" wrapText="1"/>
      <protection/>
    </xf>
    <xf numFmtId="4" fontId="4" fillId="0" borderId="15" xfId="169" applyNumberFormat="1" applyFont="1" applyFill="1" applyBorder="1" applyAlignment="1">
      <alignment horizontal="center" vertical="center" wrapText="1"/>
      <protection/>
    </xf>
    <xf numFmtId="4" fontId="4" fillId="0" borderId="15" xfId="0" applyNumberFormat="1" applyFont="1" applyFill="1" applyBorder="1" applyAlignment="1">
      <alignment horizontal="center" vertical="center"/>
    </xf>
    <xf numFmtId="0" fontId="4" fillId="0" borderId="15" xfId="77" applyFont="1" applyFill="1" applyBorder="1" applyAlignment="1">
      <alignment horizontal="left" vertical="center" wrapText="1"/>
      <protection/>
    </xf>
    <xf numFmtId="0" fontId="4" fillId="0" borderId="15" xfId="139" applyFont="1" applyFill="1" applyBorder="1" applyAlignment="1">
      <alignment horizontal="left" vertical="center" wrapText="1"/>
      <protection/>
    </xf>
    <xf numFmtId="2" fontId="4" fillId="0" borderId="15" xfId="174" applyNumberFormat="1" applyFont="1" applyFill="1" applyBorder="1" applyAlignment="1">
      <alignment horizontal="center" vertical="center" wrapText="1"/>
      <protection/>
    </xf>
    <xf numFmtId="2" fontId="4" fillId="0" borderId="15" xfId="86" applyNumberFormat="1" applyFont="1" applyFill="1" applyBorder="1" applyAlignment="1">
      <alignment horizontal="center" vertical="center" wrapText="1"/>
      <protection/>
    </xf>
    <xf numFmtId="2" fontId="4" fillId="0" borderId="15" xfId="86" applyNumberFormat="1" applyFont="1" applyFill="1" applyBorder="1" applyAlignment="1">
      <alignment horizontal="center" vertical="center"/>
      <protection/>
    </xf>
    <xf numFmtId="183" fontId="4" fillId="0" borderId="15" xfId="0" applyNumberFormat="1" applyFont="1" applyFill="1" applyBorder="1" applyAlignment="1" applyProtection="1">
      <alignment horizontal="center" vertical="center" wrapText="1"/>
      <protection locked="0"/>
    </xf>
    <xf numFmtId="196" fontId="4" fillId="0" borderId="15" xfId="49" applyNumberFormat="1" applyFont="1" applyFill="1" applyBorder="1" applyAlignment="1">
      <alignment horizontal="left" vertical="center" wrapText="1"/>
    </xf>
    <xf numFmtId="0" fontId="4" fillId="0" borderId="15" xfId="171" applyFont="1" applyFill="1" applyBorder="1" applyAlignment="1">
      <alignment horizontal="center" vertical="center" wrapText="1"/>
      <protection/>
    </xf>
    <xf numFmtId="43" fontId="4" fillId="0" borderId="15" xfId="48" applyNumberFormat="1" applyFont="1" applyFill="1" applyBorder="1" applyAlignment="1">
      <alignment horizontal="center" vertical="center" wrapText="1"/>
    </xf>
    <xf numFmtId="0" fontId="4" fillId="0" borderId="15" xfId="86" applyFont="1" applyFill="1" applyBorder="1" applyAlignment="1">
      <alignment horizontal="center" vertical="center" wrapText="1"/>
      <protection/>
    </xf>
    <xf numFmtId="2" fontId="4" fillId="0" borderId="15" xfId="96" applyNumberFormat="1" applyFont="1" applyFill="1" applyBorder="1" applyAlignment="1">
      <alignment horizontal="center" vertical="center" wrapText="1"/>
      <protection/>
    </xf>
    <xf numFmtId="0" fontId="4" fillId="0" borderId="15" xfId="70" applyFont="1" applyFill="1" applyBorder="1" applyAlignment="1">
      <alignment horizontal="left" vertical="center" wrapText="1"/>
      <protection/>
    </xf>
    <xf numFmtId="2" fontId="4" fillId="0" borderId="15" xfId="70" applyNumberFormat="1" applyFont="1" applyFill="1" applyBorder="1" applyAlignment="1">
      <alignment horizontal="center" vertical="center"/>
      <protection/>
    </xf>
    <xf numFmtId="0" fontId="4" fillId="0" borderId="17" xfId="0" applyFont="1" applyFill="1" applyBorder="1" applyAlignment="1">
      <alignment horizontal="left" vertical="center" wrapText="1"/>
    </xf>
    <xf numFmtId="0" fontId="3" fillId="0" borderId="15" xfId="0" applyFont="1" applyFill="1" applyBorder="1" applyAlignment="1" quotePrefix="1">
      <alignment horizontal="center" vertical="center" wrapText="1"/>
    </xf>
    <xf numFmtId="0" fontId="4" fillId="0" borderId="15" xfId="0" applyFont="1" applyFill="1" applyBorder="1" applyAlignment="1" quotePrefix="1">
      <alignment horizontal="center" vertical="center" wrapText="1"/>
    </xf>
    <xf numFmtId="0" fontId="4" fillId="0" borderId="15" xfId="70" applyFont="1" applyFill="1" applyBorder="1" applyAlignment="1">
      <alignment horizontal="left" vertical="center"/>
      <protection/>
    </xf>
    <xf numFmtId="0" fontId="4" fillId="0" borderId="15" xfId="0" applyFont="1" applyFill="1" applyBorder="1" applyAlignment="1" quotePrefix="1">
      <alignment horizontal="left" vertical="center" wrapText="1"/>
    </xf>
    <xf numFmtId="0" fontId="3" fillId="0" borderId="15" xfId="0" applyFont="1" applyFill="1" applyBorder="1" applyAlignment="1" quotePrefix="1">
      <alignment horizontal="left" vertical="center" wrapText="1"/>
    </xf>
    <xf numFmtId="2" fontId="4" fillId="0" borderId="15" xfId="101" applyNumberFormat="1" applyFont="1" applyFill="1" applyBorder="1" applyAlignment="1">
      <alignment horizontal="center" vertical="center" wrapText="1"/>
      <protection/>
    </xf>
    <xf numFmtId="183" fontId="4" fillId="0" borderId="15" xfId="101" applyNumberFormat="1" applyFont="1" applyFill="1" applyBorder="1" applyAlignment="1">
      <alignment horizontal="center" vertical="center" wrapText="1"/>
      <protection/>
    </xf>
    <xf numFmtId="0" fontId="4" fillId="0" borderId="15" xfId="101" applyFont="1" applyFill="1" applyBorder="1" applyAlignment="1">
      <alignment horizontal="center" vertical="center" wrapText="1"/>
      <protection/>
    </xf>
    <xf numFmtId="0" fontId="3" fillId="0" borderId="15" xfId="104" applyFont="1" applyFill="1" applyBorder="1" applyAlignment="1">
      <alignment horizontal="left" vertical="center" wrapText="1"/>
      <protection/>
    </xf>
    <xf numFmtId="2" fontId="4" fillId="0" borderId="15" xfId="104" applyNumberFormat="1" applyFont="1" applyFill="1" applyBorder="1" applyAlignment="1">
      <alignment horizontal="center" vertical="center" wrapText="1"/>
      <protection/>
    </xf>
    <xf numFmtId="180" fontId="59" fillId="33" borderId="15" xfId="0" applyNumberFormat="1" applyFont="1" applyFill="1" applyBorder="1" applyAlignment="1">
      <alignment horizontal="center" vertical="center" wrapText="1"/>
    </xf>
    <xf numFmtId="4" fontId="59" fillId="33" borderId="15" xfId="0" applyNumberFormat="1" applyFont="1" applyFill="1" applyBorder="1" applyAlignment="1">
      <alignment horizontal="right" vertical="center"/>
    </xf>
    <xf numFmtId="183" fontId="59" fillId="33" borderId="15" xfId="0" applyNumberFormat="1" applyFont="1" applyFill="1" applyBorder="1" applyAlignment="1">
      <alignment horizontal="left" vertical="center" wrapText="1"/>
    </xf>
    <xf numFmtId="183" fontId="59" fillId="33" borderId="15" xfId="0" applyNumberFormat="1" applyFont="1" applyFill="1" applyBorder="1" applyAlignment="1">
      <alignment horizontal="center" vertical="center"/>
    </xf>
    <xf numFmtId="4" fontId="58" fillId="33" borderId="15" xfId="0" applyNumberFormat="1" applyFont="1" applyFill="1" applyBorder="1" applyAlignment="1">
      <alignment horizontal="right" vertical="center"/>
    </xf>
    <xf numFmtId="180" fontId="58" fillId="33" borderId="15" xfId="0" applyNumberFormat="1" applyFont="1" applyFill="1" applyBorder="1" applyAlignment="1">
      <alignment horizontal="center" vertical="center" wrapText="1"/>
    </xf>
    <xf numFmtId="183" fontId="58" fillId="33" borderId="15" xfId="0" applyNumberFormat="1" applyFont="1" applyFill="1" applyBorder="1" applyAlignment="1">
      <alignment horizontal="center" vertical="center"/>
    </xf>
    <xf numFmtId="1" fontId="58" fillId="33" borderId="15" xfId="168" applyNumberFormat="1" applyFont="1" applyFill="1" applyBorder="1" applyAlignment="1">
      <alignment horizontal="left" vertical="center" wrapText="1"/>
      <protection/>
    </xf>
    <xf numFmtId="184" fontId="58" fillId="33" borderId="15" xfId="42" applyNumberFormat="1" applyFont="1" applyFill="1" applyBorder="1" applyAlignment="1" quotePrefix="1">
      <alignment horizontal="left" vertical="center" wrapText="1"/>
    </xf>
    <xf numFmtId="4" fontId="58" fillId="33" borderId="15" xfId="96" applyNumberFormat="1" applyFont="1" applyFill="1" applyBorder="1" applyAlignment="1">
      <alignment horizontal="right" vertical="center"/>
      <protection/>
    </xf>
    <xf numFmtId="0" fontId="58" fillId="33" borderId="15" xfId="96" applyFont="1" applyFill="1" applyBorder="1" applyAlignment="1">
      <alignment horizontal="center" vertical="center"/>
      <protection/>
    </xf>
    <xf numFmtId="0" fontId="59" fillId="33" borderId="15" xfId="96" applyFont="1" applyFill="1" applyBorder="1" applyAlignment="1">
      <alignment horizontal="center" vertical="center"/>
      <protection/>
    </xf>
    <xf numFmtId="4" fontId="59" fillId="33" borderId="15" xfId="0" applyNumberFormat="1" applyFont="1" applyFill="1" applyBorder="1" applyAlignment="1">
      <alignment horizontal="right" vertical="center" wrapText="1"/>
    </xf>
    <xf numFmtId="4" fontId="58" fillId="33" borderId="15" xfId="0" applyNumberFormat="1" applyFont="1" applyFill="1" applyBorder="1" applyAlignment="1">
      <alignment horizontal="right" vertical="center" wrapText="1"/>
    </xf>
    <xf numFmtId="2" fontId="58" fillId="33" borderId="15" xfId="172" applyNumberFormat="1" applyFont="1" applyFill="1" applyBorder="1" applyAlignment="1">
      <alignment horizontal="left" vertical="center" wrapText="1"/>
      <protection/>
    </xf>
    <xf numFmtId="180" fontId="58" fillId="33" borderId="15" xfId="103" applyNumberFormat="1" applyFont="1" applyFill="1" applyBorder="1" applyAlignment="1">
      <alignment horizontal="left" vertical="center" wrapText="1"/>
      <protection/>
    </xf>
    <xf numFmtId="0" fontId="58" fillId="33" borderId="15" xfId="0" applyFont="1" applyFill="1" applyBorder="1" applyAlignment="1">
      <alignment horizontal="left" vertical="center"/>
    </xf>
    <xf numFmtId="4" fontId="58" fillId="33" borderId="15" xfId="103" applyNumberFormat="1" applyFont="1" applyFill="1" applyBorder="1" applyAlignment="1">
      <alignment horizontal="left" vertical="center" wrapText="1"/>
      <protection/>
    </xf>
    <xf numFmtId="4" fontId="59" fillId="33" borderId="15" xfId="0" applyNumberFormat="1" applyFont="1" applyFill="1" applyBorder="1" applyAlignment="1">
      <alignment horizontal="left" vertical="center"/>
    </xf>
    <xf numFmtId="180" fontId="59" fillId="33" borderId="15" xfId="0" applyNumberFormat="1" applyFont="1" applyFill="1" applyBorder="1" applyAlignment="1">
      <alignment horizontal="center" vertical="center"/>
    </xf>
    <xf numFmtId="2" fontId="59" fillId="33" borderId="15" xfId="0" applyNumberFormat="1" applyFont="1" applyFill="1" applyBorder="1" applyAlignment="1">
      <alignment horizontal="left" vertical="center" wrapText="1"/>
    </xf>
    <xf numFmtId="180" fontId="59" fillId="33" borderId="15" xfId="96" applyNumberFormat="1" applyFont="1" applyFill="1" applyBorder="1" applyAlignment="1">
      <alignment horizontal="center" vertical="center" wrapText="1"/>
      <protection/>
    </xf>
    <xf numFmtId="180" fontId="59" fillId="33" borderId="15" xfId="96" applyNumberFormat="1" applyFont="1" applyFill="1" applyBorder="1" applyAlignment="1">
      <alignment horizontal="left" vertical="center" wrapText="1"/>
      <protection/>
    </xf>
    <xf numFmtId="2" fontId="59" fillId="33" borderId="15" xfId="96" applyNumberFormat="1" applyFont="1" applyFill="1" applyBorder="1" applyAlignment="1">
      <alignment horizontal="right" vertical="center" wrapText="1"/>
      <protection/>
    </xf>
    <xf numFmtId="4" fontId="59" fillId="33" borderId="15" xfId="96" applyNumberFormat="1" applyFont="1" applyFill="1" applyBorder="1" applyAlignment="1">
      <alignment vertical="center" wrapText="1"/>
      <protection/>
    </xf>
    <xf numFmtId="2" fontId="59" fillId="33" borderId="15" xfId="96" applyNumberFormat="1" applyFont="1" applyFill="1" applyBorder="1" applyAlignment="1">
      <alignment horizontal="left" vertical="center" wrapText="1"/>
      <protection/>
    </xf>
    <xf numFmtId="183" fontId="58" fillId="33" borderId="15" xfId="103" applyNumberFormat="1" applyFont="1" applyFill="1" applyBorder="1" applyAlignment="1">
      <alignment horizontal="right" vertical="center" wrapText="1"/>
      <protection/>
    </xf>
    <xf numFmtId="180" fontId="58" fillId="33" borderId="15" xfId="103" applyNumberFormat="1" applyFont="1" applyFill="1" applyBorder="1" applyAlignment="1">
      <alignment horizontal="right" vertical="center" wrapText="1"/>
      <protection/>
    </xf>
    <xf numFmtId="2" fontId="58" fillId="33" borderId="15" xfId="103" applyNumberFormat="1" applyFont="1" applyFill="1" applyBorder="1" applyAlignment="1">
      <alignment horizontal="right" vertical="center" wrapText="1"/>
      <protection/>
    </xf>
    <xf numFmtId="0" fontId="58" fillId="33" borderId="15" xfId="103" applyFont="1" applyFill="1" applyBorder="1" applyAlignment="1">
      <alignment horizontal="left" vertical="center"/>
      <protection/>
    </xf>
    <xf numFmtId="0" fontId="59" fillId="33" borderId="15" xfId="96" applyFont="1" applyFill="1" applyBorder="1" applyAlignment="1">
      <alignment horizontal="left" vertical="center" wrapText="1"/>
      <protection/>
    </xf>
    <xf numFmtId="183" fontId="59" fillId="33" borderId="15" xfId="96" applyNumberFormat="1" applyFont="1" applyFill="1" applyBorder="1" applyAlignment="1">
      <alignment horizontal="right" vertical="center" wrapText="1"/>
      <protection/>
    </xf>
    <xf numFmtId="180" fontId="58" fillId="33" borderId="15" xfId="96" applyNumberFormat="1" applyFont="1" applyFill="1" applyBorder="1" applyAlignment="1">
      <alignment horizontal="center" vertical="center"/>
      <protection/>
    </xf>
    <xf numFmtId="180" fontId="58" fillId="33" borderId="15" xfId="96" applyNumberFormat="1" applyFont="1" applyFill="1" applyBorder="1" applyAlignment="1">
      <alignment horizontal="center" vertical="center" wrapText="1"/>
      <protection/>
    </xf>
    <xf numFmtId="0" fontId="58" fillId="33" borderId="15" xfId="103" applyFont="1" applyFill="1" applyBorder="1" applyAlignment="1">
      <alignment horizontal="left" vertical="center" wrapText="1"/>
      <protection/>
    </xf>
    <xf numFmtId="2" fontId="58" fillId="33" borderId="15" xfId="96" applyNumberFormat="1" applyFont="1" applyFill="1" applyBorder="1" applyAlignment="1">
      <alignment horizontal="left" vertical="center" wrapText="1"/>
      <protection/>
    </xf>
    <xf numFmtId="0" fontId="59" fillId="33" borderId="15" xfId="131" applyFont="1" applyFill="1" applyBorder="1" applyAlignment="1">
      <alignment horizontal="left" vertical="center" wrapText="1"/>
      <protection/>
    </xf>
    <xf numFmtId="0" fontId="58" fillId="33" borderId="15" xfId="0" applyFont="1" applyFill="1" applyBorder="1" applyAlignment="1">
      <alignment horizontal="center" vertical="center" wrapText="1"/>
    </xf>
    <xf numFmtId="2" fontId="58" fillId="33" borderId="15" xfId="0" applyNumberFormat="1" applyFont="1" applyFill="1" applyBorder="1" applyAlignment="1">
      <alignment horizontal="right" vertical="center" wrapText="1"/>
    </xf>
    <xf numFmtId="0" fontId="58" fillId="33" borderId="15" xfId="0" applyFont="1" applyFill="1" applyBorder="1" applyAlignment="1">
      <alignment horizontal="right" vertical="center"/>
    </xf>
    <xf numFmtId="189" fontId="58" fillId="33" borderId="15" xfId="42" applyNumberFormat="1" applyFont="1" applyFill="1" applyBorder="1" applyAlignment="1">
      <alignment horizontal="right" vertical="center" wrapText="1"/>
    </xf>
    <xf numFmtId="171" fontId="58" fillId="33" borderId="15" xfId="0" applyNumberFormat="1" applyFont="1" applyFill="1" applyBorder="1" applyAlignment="1">
      <alignment horizontal="right" vertical="center" wrapText="1"/>
    </xf>
    <xf numFmtId="171" fontId="58" fillId="33" borderId="15" xfId="42" applyNumberFormat="1" applyFont="1" applyFill="1" applyBorder="1" applyAlignment="1">
      <alignment horizontal="right" vertical="center" wrapText="1"/>
    </xf>
    <xf numFmtId="0" fontId="58" fillId="33" borderId="15" xfId="0" applyFont="1" applyFill="1" applyBorder="1" applyAlignment="1">
      <alignment horizontal="center" vertical="center"/>
    </xf>
    <xf numFmtId="0" fontId="59" fillId="33" borderId="15" xfId="96" applyFont="1" applyFill="1" applyBorder="1" applyAlignment="1">
      <alignment horizontal="center" vertical="center" wrapText="1"/>
      <protection/>
    </xf>
    <xf numFmtId="180" fontId="59" fillId="33" borderId="15" xfId="96" applyNumberFormat="1" applyFont="1" applyFill="1" applyBorder="1" applyAlignment="1">
      <alignment horizontal="center" vertical="center"/>
      <protection/>
    </xf>
    <xf numFmtId="180" fontId="58" fillId="33" borderId="15" xfId="96" applyNumberFormat="1" applyFont="1" applyFill="1" applyBorder="1" applyAlignment="1">
      <alignment horizontal="left" vertical="center" wrapText="1"/>
      <protection/>
    </xf>
    <xf numFmtId="0" fontId="58" fillId="33" borderId="15" xfId="96" applyNumberFormat="1" applyFont="1" applyFill="1" applyBorder="1" applyAlignment="1">
      <alignment horizontal="center" vertical="center" wrapText="1"/>
      <protection/>
    </xf>
    <xf numFmtId="4" fontId="58" fillId="33" borderId="15" xfId="96" applyNumberFormat="1" applyFont="1" applyFill="1" applyBorder="1" applyAlignment="1">
      <alignment horizontal="center" vertical="center" wrapText="1"/>
      <protection/>
    </xf>
    <xf numFmtId="0" fontId="58" fillId="33" borderId="15" xfId="0" applyFont="1" applyFill="1" applyBorder="1" applyAlignment="1">
      <alignment horizontal="right" vertical="center" wrapText="1"/>
    </xf>
    <xf numFmtId="2" fontId="58" fillId="33" borderId="15" xfId="52" applyNumberFormat="1" applyFont="1" applyFill="1" applyBorder="1" applyAlignment="1">
      <alignment horizontal="right" vertical="center" wrapText="1"/>
    </xf>
    <xf numFmtId="0" fontId="59" fillId="33" borderId="15" xfId="96" applyFont="1" applyFill="1" applyBorder="1" applyAlignment="1">
      <alignment horizontal="left" vertical="center"/>
      <protection/>
    </xf>
    <xf numFmtId="2" fontId="59" fillId="33" borderId="15" xfId="96" applyNumberFormat="1" applyFont="1" applyFill="1" applyBorder="1" applyAlignment="1">
      <alignment horizontal="right" vertical="center"/>
      <protection/>
    </xf>
    <xf numFmtId="183" fontId="59" fillId="33" borderId="15" xfId="96" applyNumberFormat="1" applyFont="1" applyFill="1" applyBorder="1" applyAlignment="1">
      <alignment horizontal="left" vertical="center"/>
      <protection/>
    </xf>
    <xf numFmtId="183" fontId="59" fillId="33" borderId="15" xfId="96" applyNumberFormat="1" applyFont="1" applyFill="1" applyBorder="1" applyAlignment="1">
      <alignment horizontal="center" vertical="center"/>
      <protection/>
    </xf>
    <xf numFmtId="183" fontId="59" fillId="33" borderId="15" xfId="96" applyNumberFormat="1" applyFont="1" applyFill="1" applyBorder="1" applyAlignment="1">
      <alignment horizontal="left" vertical="center" wrapText="1"/>
      <protection/>
    </xf>
    <xf numFmtId="183" fontId="59" fillId="33" borderId="15" xfId="96" applyNumberFormat="1" applyFont="1" applyFill="1" applyBorder="1" applyAlignment="1">
      <alignment horizontal="center" vertical="center" wrapText="1"/>
      <protection/>
    </xf>
    <xf numFmtId="0" fontId="3" fillId="0" borderId="15" xfId="96" applyFont="1" applyFill="1" applyBorder="1" applyAlignment="1">
      <alignment vertical="center" wrapText="1"/>
      <protection/>
    </xf>
    <xf numFmtId="2" fontId="3" fillId="0" borderId="15" xfId="96" applyNumberFormat="1" applyFont="1" applyFill="1" applyBorder="1" applyAlignment="1">
      <alignment vertical="center" wrapText="1"/>
      <protection/>
    </xf>
    <xf numFmtId="2" fontId="4" fillId="0" borderId="15" xfId="107" applyNumberFormat="1" applyFont="1" applyFill="1" applyBorder="1" applyAlignment="1">
      <alignment horizontal="left" vertical="center" wrapText="1"/>
      <protection/>
    </xf>
    <xf numFmtId="2" fontId="4" fillId="0" borderId="15" xfId="96" applyNumberFormat="1" applyFont="1" applyFill="1" applyBorder="1" applyAlignment="1">
      <alignment vertical="center" wrapText="1"/>
      <protection/>
    </xf>
    <xf numFmtId="0" fontId="4" fillId="0" borderId="15" xfId="96" applyFont="1" applyFill="1" applyBorder="1" applyAlignment="1">
      <alignment vertical="center" wrapText="1"/>
      <protection/>
    </xf>
    <xf numFmtId="0" fontId="4" fillId="0" borderId="15" xfId="96" applyFont="1" applyFill="1" applyBorder="1" applyAlignment="1">
      <alignment wrapText="1"/>
      <protection/>
    </xf>
    <xf numFmtId="43" fontId="4" fillId="0" borderId="15" xfId="0" applyNumberFormat="1" applyFont="1" applyFill="1" applyBorder="1" applyAlignment="1">
      <alignment horizontal="center" vertical="center" wrapText="1"/>
    </xf>
    <xf numFmtId="43" fontId="4" fillId="0" borderId="15" xfId="0" applyNumberFormat="1" applyFont="1" applyFill="1" applyBorder="1" applyAlignment="1">
      <alignment vertical="center" wrapText="1"/>
    </xf>
    <xf numFmtId="43" fontId="3" fillId="0" borderId="15" xfId="0" applyNumberFormat="1" applyFont="1" applyFill="1" applyBorder="1" applyAlignment="1">
      <alignment vertical="center"/>
    </xf>
    <xf numFmtId="43" fontId="4" fillId="0" borderId="15" xfId="103" applyNumberFormat="1" applyFont="1" applyFill="1" applyBorder="1" applyAlignment="1">
      <alignment vertical="center" wrapText="1"/>
      <protection/>
    </xf>
    <xf numFmtId="44" fontId="4" fillId="0" borderId="15" xfId="58" applyFont="1" applyFill="1" applyBorder="1" applyAlignment="1">
      <alignment vertical="center" wrapText="1"/>
    </xf>
    <xf numFmtId="183" fontId="4" fillId="0" borderId="15" xfId="73" applyNumberFormat="1" applyFont="1" applyFill="1" applyBorder="1" applyAlignment="1">
      <alignment vertical="center" wrapText="1"/>
      <protection/>
    </xf>
    <xf numFmtId="4" fontId="4" fillId="0" borderId="15" xfId="107" applyNumberFormat="1" applyFont="1" applyFill="1" applyBorder="1" applyAlignment="1">
      <alignment vertical="center" wrapText="1"/>
      <protection/>
    </xf>
    <xf numFmtId="0" fontId="4" fillId="0" borderId="15" xfId="103" applyFont="1" applyFill="1" applyBorder="1" applyAlignment="1">
      <alignment vertical="center" wrapText="1"/>
      <protection/>
    </xf>
    <xf numFmtId="43" fontId="3" fillId="0" borderId="15" xfId="0" applyNumberFormat="1" applyFont="1" applyFill="1" applyBorder="1" applyAlignment="1">
      <alignment vertical="center" wrapText="1"/>
    </xf>
    <xf numFmtId="0" fontId="3" fillId="0" borderId="15" xfId="96" applyFont="1" applyFill="1" applyBorder="1" applyAlignment="1">
      <alignment horizontal="center"/>
      <protection/>
    </xf>
    <xf numFmtId="4" fontId="3" fillId="0" borderId="15" xfId="96" applyNumberFormat="1" applyFont="1" applyFill="1" applyBorder="1" applyAlignment="1">
      <alignment horizontal="center" vertical="center" wrapText="1"/>
      <protection/>
    </xf>
    <xf numFmtId="0" fontId="4" fillId="0" borderId="15" xfId="96" applyFont="1" applyFill="1" applyBorder="1">
      <alignment/>
      <protection/>
    </xf>
    <xf numFmtId="0" fontId="4" fillId="0" borderId="15" xfId="0" applyFont="1" applyBorder="1" applyAlignment="1">
      <alignment/>
    </xf>
    <xf numFmtId="183" fontId="4" fillId="0" borderId="15" xfId="0" applyNumberFormat="1" applyFont="1" applyBorder="1" applyAlignment="1">
      <alignment horizontal="right" vertical="center" wrapText="1"/>
    </xf>
    <xf numFmtId="0" fontId="4" fillId="0" borderId="15" xfId="0" applyFont="1" applyBorder="1" applyAlignment="1">
      <alignment horizontal="center" vertical="center" wrapText="1"/>
    </xf>
    <xf numFmtId="180" fontId="3" fillId="33" borderId="15" xfId="77" applyNumberFormat="1" applyFont="1" applyFill="1" applyBorder="1" applyAlignment="1">
      <alignment horizontal="left" vertical="center" wrapText="1"/>
      <protection/>
    </xf>
    <xf numFmtId="4" fontId="4" fillId="33" borderId="15" xfId="71" applyNumberFormat="1" applyFont="1" applyFill="1" applyBorder="1" applyAlignment="1">
      <alignment vertical="center" wrapText="1"/>
      <protection/>
    </xf>
    <xf numFmtId="0" fontId="4" fillId="33" borderId="15" xfId="71" applyFont="1" applyFill="1" applyBorder="1" applyAlignment="1">
      <alignment horizontal="center" vertical="center" wrapText="1"/>
      <protection/>
    </xf>
    <xf numFmtId="0" fontId="4" fillId="33" borderId="15" xfId="71" applyFont="1" applyFill="1" applyBorder="1" applyAlignment="1">
      <alignment vertical="center" wrapText="1"/>
      <protection/>
    </xf>
    <xf numFmtId="186" fontId="3" fillId="33" borderId="15" xfId="96" applyNumberFormat="1" applyFont="1" applyFill="1" applyBorder="1" applyAlignment="1">
      <alignment horizontal="center" vertical="center" wrapText="1"/>
      <protection/>
    </xf>
    <xf numFmtId="2" fontId="3" fillId="33" borderId="15" xfId="96" applyNumberFormat="1" applyFont="1" applyFill="1" applyBorder="1" applyAlignment="1">
      <alignment horizontal="center" vertical="center" wrapText="1"/>
      <protection/>
    </xf>
    <xf numFmtId="183" fontId="4" fillId="33" borderId="15" xfId="0" applyNumberFormat="1" applyFont="1" applyFill="1" applyBorder="1" applyAlignment="1">
      <alignment horizontal="center" vertical="center" wrapText="1"/>
    </xf>
    <xf numFmtId="183" fontId="3" fillId="33" borderId="15" xfId="0" applyNumberFormat="1" applyFont="1" applyFill="1" applyBorder="1" applyAlignment="1">
      <alignment horizontal="center" vertical="center" wrapText="1"/>
    </xf>
    <xf numFmtId="183" fontId="3" fillId="33" borderId="15" xfId="96" applyNumberFormat="1" applyFont="1" applyFill="1" applyBorder="1" applyAlignment="1">
      <alignment horizontal="center" vertical="center" wrapText="1"/>
      <protection/>
    </xf>
    <xf numFmtId="0" fontId="4" fillId="33" borderId="15" xfId="70" applyFont="1" applyFill="1" applyBorder="1" applyAlignment="1">
      <alignment horizontal="right" vertical="center"/>
      <protection/>
    </xf>
    <xf numFmtId="183" fontId="3" fillId="33" borderId="15" xfId="96" applyNumberFormat="1" applyFont="1" applyFill="1" applyBorder="1" applyAlignment="1">
      <alignment vertical="center" wrapText="1"/>
      <protection/>
    </xf>
    <xf numFmtId="2" fontId="4" fillId="33" borderId="15" xfId="96" applyNumberFormat="1" applyFont="1" applyFill="1" applyBorder="1" applyAlignment="1">
      <alignment horizontal="center" vertical="center" wrapText="1"/>
      <protection/>
    </xf>
    <xf numFmtId="186" fontId="4" fillId="33" borderId="15" xfId="71" applyNumberFormat="1" applyFont="1" applyFill="1" applyBorder="1" applyAlignment="1">
      <alignment horizontal="right" vertical="center" wrapText="1"/>
      <protection/>
    </xf>
    <xf numFmtId="2" fontId="3" fillId="33" borderId="15" xfId="112" applyNumberFormat="1" applyFont="1" applyFill="1" applyBorder="1" applyAlignment="1">
      <alignment horizontal="center" vertical="center" wrapText="1"/>
      <protection/>
    </xf>
    <xf numFmtId="183" fontId="3" fillId="33" borderId="15" xfId="77" applyNumberFormat="1" applyFont="1" applyFill="1" applyBorder="1" applyAlignment="1">
      <alignment horizontal="center" vertical="center" wrapText="1"/>
      <protection/>
    </xf>
    <xf numFmtId="0" fontId="10" fillId="0" borderId="0" xfId="96" applyFont="1" applyFill="1" applyAlignment="1">
      <alignment horizontal="center" vertical="center" wrapText="1"/>
      <protection/>
    </xf>
    <xf numFmtId="0" fontId="0" fillId="0" borderId="0" xfId="96" applyFont="1" applyFill="1" applyAlignment="1">
      <alignment horizontal="center" vertical="center" wrapText="1"/>
      <protection/>
    </xf>
    <xf numFmtId="0" fontId="3" fillId="0" borderId="15" xfId="99" applyFont="1" applyFill="1" applyBorder="1" applyAlignment="1">
      <alignment horizontal="center" vertical="center" wrapText="1"/>
      <protection/>
    </xf>
    <xf numFmtId="0" fontId="3" fillId="0" borderId="0" xfId="96" applyFont="1" applyFill="1" applyAlignment="1">
      <alignment horizontal="center" vertical="center" wrapText="1"/>
      <protection/>
    </xf>
    <xf numFmtId="180" fontId="4" fillId="33" borderId="15" xfId="77" applyNumberFormat="1" applyFont="1" applyFill="1" applyBorder="1" applyAlignment="1">
      <alignment horizontal="center" vertical="center" wrapText="1"/>
      <protection/>
    </xf>
    <xf numFmtId="2" fontId="4" fillId="33" borderId="15" xfId="112" applyNumberFormat="1" applyFont="1" applyFill="1" applyBorder="1" applyAlignment="1">
      <alignment horizontal="right"/>
      <protection/>
    </xf>
    <xf numFmtId="2" fontId="4" fillId="0" borderId="15" xfId="112" applyNumberFormat="1" applyFont="1" applyFill="1" applyBorder="1" applyAlignment="1">
      <alignment horizontal="right"/>
      <protection/>
    </xf>
    <xf numFmtId="2" fontId="3" fillId="33" borderId="15" xfId="112" applyNumberFormat="1" applyFont="1" applyFill="1" applyBorder="1" applyAlignment="1">
      <alignment horizontal="right"/>
      <protection/>
    </xf>
    <xf numFmtId="4" fontId="3" fillId="33" borderId="15" xfId="71" applyNumberFormat="1" applyFont="1" applyFill="1" applyBorder="1" applyAlignment="1">
      <alignment horizontal="left" vertical="center" wrapText="1"/>
      <protection/>
    </xf>
    <xf numFmtId="4" fontId="3" fillId="33" borderId="15" xfId="71" applyNumberFormat="1" applyFont="1" applyFill="1" applyBorder="1">
      <alignment/>
      <protection/>
    </xf>
    <xf numFmtId="0" fontId="4" fillId="33" borderId="15" xfId="101" applyFont="1" applyFill="1" applyBorder="1" applyAlignment="1">
      <alignment horizontal="center" vertical="center" wrapText="1"/>
      <protection/>
    </xf>
    <xf numFmtId="0" fontId="4" fillId="33" borderId="15" xfId="96" applyFont="1" applyFill="1" applyBorder="1" applyAlignment="1">
      <alignment horizontal="right" vertical="center" wrapText="1"/>
      <protection/>
    </xf>
    <xf numFmtId="0" fontId="4" fillId="33" borderId="15" xfId="101" applyFont="1" applyFill="1" applyBorder="1" applyAlignment="1">
      <alignment horizontal="right" vertical="center" wrapText="1"/>
      <protection/>
    </xf>
    <xf numFmtId="2" fontId="4" fillId="33" borderId="15" xfId="101" applyNumberFormat="1" applyFont="1" applyFill="1" applyBorder="1" applyAlignment="1">
      <alignment horizontal="right" vertical="center" wrapText="1"/>
      <protection/>
    </xf>
    <xf numFmtId="0" fontId="3" fillId="33" borderId="15" xfId="101" applyFont="1" applyFill="1" applyBorder="1" applyAlignment="1">
      <alignment horizontal="right" vertical="center" wrapText="1"/>
      <protection/>
    </xf>
    <xf numFmtId="0" fontId="4" fillId="33" borderId="15" xfId="96" applyFont="1" applyFill="1" applyBorder="1" applyAlignment="1">
      <alignment vertical="center" wrapText="1"/>
      <protection/>
    </xf>
    <xf numFmtId="183" fontId="4" fillId="33" borderId="15" xfId="104" applyNumberFormat="1" applyFont="1" applyFill="1" applyBorder="1" applyAlignment="1">
      <alignment horizontal="right" vertical="center" wrapText="1"/>
      <protection/>
    </xf>
    <xf numFmtId="2" fontId="4" fillId="33" borderId="15" xfId="104" applyNumberFormat="1" applyFont="1" applyFill="1" applyBorder="1" applyAlignment="1">
      <alignment horizontal="right" vertical="center" wrapText="1"/>
      <protection/>
    </xf>
    <xf numFmtId="183" fontId="4" fillId="33" borderId="15" xfId="96" applyNumberFormat="1" applyFont="1" applyFill="1" applyBorder="1" applyAlignment="1">
      <alignment horizontal="right" vertical="center" wrapText="1"/>
      <protection/>
    </xf>
    <xf numFmtId="2" fontId="4" fillId="33" borderId="15" xfId="0" applyNumberFormat="1" applyFont="1" applyFill="1" applyBorder="1" applyAlignment="1">
      <alignment horizontal="right" vertical="center" wrapText="1"/>
    </xf>
    <xf numFmtId="0" fontId="4" fillId="33" borderId="15" xfId="104" applyFont="1" applyFill="1" applyBorder="1" applyAlignment="1">
      <alignment horizontal="left" vertical="center" wrapText="1"/>
      <protection/>
    </xf>
    <xf numFmtId="188" fontId="4" fillId="33" borderId="15" xfId="0" applyNumberFormat="1" applyFont="1" applyFill="1" applyBorder="1" applyAlignment="1">
      <alignment horizontal="right" vertical="center" wrapText="1"/>
    </xf>
    <xf numFmtId="0" fontId="4" fillId="33" borderId="15" xfId="96" applyNumberFormat="1" applyFont="1" applyFill="1" applyBorder="1" applyAlignment="1">
      <alignment horizontal="center" vertical="center" wrapText="1"/>
      <protection/>
    </xf>
    <xf numFmtId="0" fontId="4" fillId="33" borderId="15" xfId="73" applyFont="1" applyFill="1" applyBorder="1" applyAlignment="1">
      <alignment horizontal="left" vertical="center" wrapText="1"/>
      <protection/>
    </xf>
    <xf numFmtId="183" fontId="3" fillId="33" borderId="15" xfId="0" applyNumberFormat="1" applyFont="1" applyFill="1" applyBorder="1" applyAlignment="1">
      <alignment horizontal="right" vertical="center"/>
    </xf>
    <xf numFmtId="0" fontId="4" fillId="33" borderId="15" xfId="73" applyFont="1" applyFill="1" applyBorder="1" applyAlignment="1">
      <alignment horizontal="center" vertical="center" wrapText="1"/>
      <protection/>
    </xf>
    <xf numFmtId="183" fontId="4" fillId="33" borderId="15" xfId="47" applyNumberFormat="1" applyFont="1" applyFill="1" applyBorder="1" applyAlignment="1">
      <alignment horizontal="right" vertical="center" wrapText="1"/>
    </xf>
    <xf numFmtId="180" fontId="4" fillId="33" borderId="15" xfId="0" applyNumberFormat="1" applyFont="1" applyFill="1" applyBorder="1" applyAlignment="1">
      <alignment horizontal="right" vertical="center" wrapText="1"/>
    </xf>
    <xf numFmtId="2" fontId="4" fillId="33" borderId="15" xfId="96" applyNumberFormat="1" applyFont="1" applyFill="1" applyBorder="1" applyAlignment="1">
      <alignment horizontal="right" vertical="center"/>
      <protection/>
    </xf>
    <xf numFmtId="0" fontId="4" fillId="33" borderId="15" xfId="0" applyFont="1" applyFill="1" applyBorder="1" applyAlignment="1">
      <alignment horizontal="right" vertical="center"/>
    </xf>
    <xf numFmtId="49" fontId="4" fillId="33" borderId="15" xfId="96" applyNumberFormat="1" applyFont="1" applyFill="1" applyBorder="1" applyAlignment="1">
      <alignment horizontal="left" vertical="center" wrapText="1"/>
      <protection/>
    </xf>
    <xf numFmtId="39" fontId="4" fillId="33" borderId="15" xfId="96" applyNumberFormat="1" applyFont="1" applyFill="1" applyBorder="1" applyAlignment="1">
      <alignment horizontal="right" vertical="center" wrapText="1"/>
      <protection/>
    </xf>
    <xf numFmtId="2" fontId="4" fillId="33" borderId="15" xfId="142" applyNumberFormat="1" applyFont="1" applyFill="1" applyBorder="1" applyAlignment="1">
      <alignment horizontal="right" vertical="center" wrapText="1"/>
      <protection/>
    </xf>
    <xf numFmtId="0" fontId="4" fillId="33" borderId="15" xfId="142" applyFont="1" applyFill="1" applyBorder="1" applyAlignment="1">
      <alignment horizontal="right" vertical="center" wrapText="1"/>
      <protection/>
    </xf>
    <xf numFmtId="4" fontId="4" fillId="33" borderId="15" xfId="96" applyNumberFormat="1" applyFont="1" applyFill="1" applyBorder="1" applyAlignment="1">
      <alignment horizontal="right" vertical="center" wrapText="1"/>
      <protection/>
    </xf>
    <xf numFmtId="183" fontId="3" fillId="33" borderId="15" xfId="104" applyNumberFormat="1" applyFont="1" applyFill="1" applyBorder="1" applyAlignment="1">
      <alignment horizontal="right" vertical="center" wrapText="1"/>
      <protection/>
    </xf>
    <xf numFmtId="180" fontId="3" fillId="33" borderId="15" xfId="96" applyNumberFormat="1" applyFont="1" applyFill="1" applyBorder="1" applyAlignment="1">
      <alignment horizontal="right" vertical="center" wrapText="1"/>
      <protection/>
    </xf>
    <xf numFmtId="0" fontId="4" fillId="0" borderId="15" xfId="71" applyFont="1" applyFill="1" applyBorder="1" applyAlignment="1">
      <alignment horizontal="center" vertical="center" wrapText="1"/>
      <protection/>
    </xf>
    <xf numFmtId="180" fontId="4" fillId="33" borderId="15" xfId="71" applyNumberFormat="1" applyFont="1" applyFill="1" applyBorder="1" applyAlignment="1">
      <alignment horizontal="center" vertical="center" wrapText="1"/>
      <protection/>
    </xf>
    <xf numFmtId="0" fontId="4" fillId="33" borderId="15" xfId="104" applyFont="1" applyFill="1" applyBorder="1" applyAlignment="1">
      <alignment horizontal="center" vertical="center" wrapText="1"/>
      <protection/>
    </xf>
    <xf numFmtId="49" fontId="4" fillId="33" borderId="15" xfId="96" applyNumberFormat="1" applyFont="1" applyFill="1" applyBorder="1" applyAlignment="1">
      <alignment horizontal="center" vertical="center" wrapText="1"/>
      <protection/>
    </xf>
    <xf numFmtId="0" fontId="4" fillId="33" borderId="15" xfId="142" applyFont="1" applyFill="1" applyBorder="1" applyAlignment="1">
      <alignment horizontal="center" vertical="center" wrapText="1"/>
      <protection/>
    </xf>
    <xf numFmtId="183" fontId="4" fillId="33" borderId="15" xfId="73" applyNumberFormat="1" applyFont="1" applyFill="1" applyBorder="1" applyAlignment="1">
      <alignment horizontal="center" vertical="center" wrapText="1"/>
      <protection/>
    </xf>
    <xf numFmtId="0" fontId="59" fillId="0" borderId="15" xfId="99" applyFont="1" applyFill="1" applyBorder="1" applyAlignment="1">
      <alignment horizontal="center" vertical="center" wrapText="1"/>
      <protection/>
    </xf>
    <xf numFmtId="0" fontId="17" fillId="0" borderId="20" xfId="0" applyNumberFormat="1" applyFont="1" applyFill="1" applyBorder="1" applyAlignment="1" quotePrefix="1">
      <alignment horizontal="center" vertical="center"/>
    </xf>
    <xf numFmtId="180" fontId="4" fillId="0" borderId="20" xfId="0" applyNumberFormat="1" applyFont="1" applyBorder="1" applyAlignment="1">
      <alignment horizontal="left" vertical="center" wrapText="1"/>
    </xf>
    <xf numFmtId="186" fontId="4" fillId="0" borderId="20" xfId="0" applyNumberFormat="1" applyFont="1" applyBorder="1" applyAlignment="1">
      <alignment horizontal="center" vertical="center" wrapText="1"/>
    </xf>
    <xf numFmtId="2" fontId="4" fillId="0" borderId="20" xfId="0" applyNumberFormat="1" applyFont="1" applyBorder="1" applyAlignment="1">
      <alignment horizontal="center" vertical="center" wrapText="1"/>
    </xf>
    <xf numFmtId="180" fontId="4" fillId="0" borderId="20" xfId="0" applyNumberFormat="1" applyFont="1" applyBorder="1" applyAlignment="1">
      <alignment horizontal="center" vertical="center" wrapText="1"/>
    </xf>
    <xf numFmtId="180" fontId="3" fillId="33" borderId="15" xfId="0" applyNumberFormat="1" applyFont="1" applyFill="1" applyBorder="1" applyAlignment="1">
      <alignment horizontal="center" vertical="center" wrapText="1"/>
    </xf>
    <xf numFmtId="0" fontId="16" fillId="33" borderId="0" xfId="96" applyFont="1" applyFill="1" applyAlignment="1">
      <alignment horizontal="center" vertical="center" wrapText="1"/>
      <protection/>
    </xf>
    <xf numFmtId="0" fontId="4" fillId="0" borderId="20" xfId="0" applyFont="1" applyFill="1" applyBorder="1" applyAlignment="1">
      <alignment horizontal="left" vertical="center" wrapText="1"/>
    </xf>
    <xf numFmtId="180" fontId="4" fillId="33" borderId="15" xfId="77" applyNumberFormat="1" applyFont="1" applyFill="1" applyBorder="1" applyAlignment="1">
      <alignment horizontal="left" vertical="center" wrapText="1"/>
      <protection/>
    </xf>
    <xf numFmtId="0" fontId="4" fillId="33" borderId="0" xfId="0" applyFont="1" applyFill="1" applyBorder="1" applyAlignment="1">
      <alignment horizontal="left" vertical="center" wrapText="1"/>
    </xf>
    <xf numFmtId="1" fontId="4" fillId="33" borderId="15" xfId="155" applyNumberFormat="1" applyFont="1" applyFill="1" applyBorder="1" applyAlignment="1">
      <alignment horizontal="left" vertical="center" wrapText="1"/>
      <protection/>
    </xf>
    <xf numFmtId="1" fontId="4" fillId="0" borderId="15" xfId="0" applyNumberFormat="1" applyFont="1" applyFill="1" applyBorder="1" applyAlignment="1">
      <alignment horizontal="left" vertical="center" wrapText="1"/>
    </xf>
    <xf numFmtId="1" fontId="3" fillId="33" borderId="15" xfId="155" applyNumberFormat="1" applyFont="1" applyFill="1" applyBorder="1" applyAlignment="1">
      <alignment horizontal="left" vertical="center" wrapText="1"/>
      <protection/>
    </xf>
    <xf numFmtId="1" fontId="4" fillId="0" borderId="15" xfId="155" applyNumberFormat="1" applyFont="1" applyFill="1" applyBorder="1" applyAlignment="1">
      <alignment horizontal="left" vertical="center" wrapText="1"/>
      <protection/>
    </xf>
    <xf numFmtId="180" fontId="4" fillId="0" borderId="15" xfId="77" applyNumberFormat="1" applyFont="1" applyFill="1" applyBorder="1" applyAlignment="1">
      <alignment horizontal="left" vertical="center" wrapText="1"/>
      <protection/>
    </xf>
    <xf numFmtId="0" fontId="4" fillId="0" borderId="0" xfId="0" applyFont="1" applyFill="1" applyBorder="1" applyAlignment="1">
      <alignment horizontal="left" vertical="center" wrapText="1"/>
    </xf>
    <xf numFmtId="0" fontId="4" fillId="33" borderId="15" xfId="0" applyFont="1" applyFill="1" applyBorder="1" applyAlignment="1">
      <alignment horizontal="left" wrapText="1"/>
    </xf>
    <xf numFmtId="0" fontId="3" fillId="33" borderId="15" xfId="0" applyFont="1" applyFill="1" applyBorder="1" applyAlignment="1">
      <alignment horizontal="left" vertical="center" wrapText="1"/>
    </xf>
    <xf numFmtId="0" fontId="4" fillId="0" borderId="15" xfId="155" applyNumberFormat="1" applyFont="1" applyFill="1" applyBorder="1" applyAlignment="1">
      <alignment horizontal="left" vertical="center" wrapText="1" shrinkToFit="1"/>
      <protection/>
    </xf>
    <xf numFmtId="43" fontId="3" fillId="33" borderId="15" xfId="155" applyNumberFormat="1" applyFont="1" applyFill="1" applyBorder="1" applyAlignment="1" applyProtection="1">
      <alignment horizontal="left" vertical="center" wrapText="1"/>
      <protection hidden="1"/>
    </xf>
    <xf numFmtId="180" fontId="4" fillId="33" borderId="15" xfId="155" applyNumberFormat="1" applyFont="1" applyFill="1" applyBorder="1" applyAlignment="1">
      <alignment vertical="center" wrapText="1"/>
      <protection/>
    </xf>
    <xf numFmtId="0" fontId="4" fillId="33" borderId="15" xfId="155" applyNumberFormat="1" applyFont="1" applyFill="1" applyBorder="1" applyAlignment="1">
      <alignment vertical="center" wrapText="1"/>
      <protection/>
    </xf>
    <xf numFmtId="0" fontId="4" fillId="33" borderId="15" xfId="155" applyNumberFormat="1" applyFont="1" applyFill="1" applyBorder="1" applyAlignment="1">
      <alignment vertical="center" wrapText="1" shrinkToFit="1"/>
      <protection/>
    </xf>
    <xf numFmtId="43" fontId="4" fillId="33" borderId="15" xfId="155" applyNumberFormat="1" applyFont="1" applyFill="1" applyBorder="1" applyAlignment="1" applyProtection="1">
      <alignment vertical="center" wrapText="1"/>
      <protection locked="0"/>
    </xf>
    <xf numFmtId="180" fontId="4" fillId="33" borderId="15" xfId="73" applyNumberFormat="1" applyFont="1" applyFill="1" applyBorder="1" applyAlignment="1">
      <alignment vertical="center" wrapText="1"/>
      <protection/>
    </xf>
    <xf numFmtId="0" fontId="4" fillId="33" borderId="15" xfId="44" applyNumberFormat="1" applyFont="1" applyFill="1" applyBorder="1" applyAlignment="1">
      <alignment vertical="center" wrapText="1" shrinkToFit="1"/>
    </xf>
    <xf numFmtId="183" fontId="4" fillId="33" borderId="15" xfId="73" applyNumberFormat="1" applyFont="1" applyFill="1" applyBorder="1" applyAlignment="1">
      <alignment vertical="center" wrapText="1"/>
      <protection/>
    </xf>
    <xf numFmtId="180" fontId="3" fillId="0" borderId="15" xfId="108" applyNumberFormat="1" applyFont="1" applyFill="1" applyBorder="1" applyAlignment="1">
      <alignment vertical="center" wrapText="1"/>
      <protection/>
    </xf>
    <xf numFmtId="2" fontId="4" fillId="33" borderId="15" xfId="77" applyNumberFormat="1" applyFont="1" applyFill="1" applyBorder="1" applyAlignment="1">
      <alignment vertical="center" wrapText="1"/>
      <protection/>
    </xf>
    <xf numFmtId="180" fontId="11" fillId="33" borderId="15" xfId="77" applyNumberFormat="1" applyFont="1" applyFill="1" applyBorder="1" applyAlignment="1">
      <alignment vertical="center" wrapText="1"/>
      <protection/>
    </xf>
    <xf numFmtId="188" fontId="4" fillId="33" borderId="15" xfId="77" applyNumberFormat="1" applyFont="1" applyFill="1" applyBorder="1" applyAlignment="1">
      <alignment vertical="center" wrapText="1"/>
      <protection/>
    </xf>
    <xf numFmtId="2" fontId="11" fillId="33" borderId="15" xfId="77" applyNumberFormat="1" applyFont="1" applyFill="1" applyBorder="1" applyAlignment="1">
      <alignment vertical="center" wrapText="1"/>
      <protection/>
    </xf>
    <xf numFmtId="180" fontId="11" fillId="0" borderId="15" xfId="77" applyNumberFormat="1" applyFont="1" applyFill="1" applyBorder="1" applyAlignment="1">
      <alignment vertical="center" wrapText="1"/>
      <protection/>
    </xf>
    <xf numFmtId="2" fontId="11" fillId="0" borderId="15" xfId="77" applyNumberFormat="1" applyFont="1" applyFill="1" applyBorder="1" applyAlignment="1">
      <alignment vertical="center" wrapText="1"/>
      <protection/>
    </xf>
    <xf numFmtId="183" fontId="4" fillId="0" borderId="15" xfId="77" applyNumberFormat="1" applyFont="1" applyFill="1" applyBorder="1" applyAlignment="1">
      <alignment vertical="center" wrapText="1"/>
      <protection/>
    </xf>
    <xf numFmtId="2" fontId="4" fillId="0" borderId="15" xfId="77" applyNumberFormat="1" applyFont="1" applyFill="1" applyBorder="1" applyAlignment="1">
      <alignment vertical="center" wrapText="1"/>
      <protection/>
    </xf>
    <xf numFmtId="180" fontId="15" fillId="33" borderId="15" xfId="77" applyNumberFormat="1" applyFont="1" applyFill="1" applyBorder="1" applyAlignment="1">
      <alignment vertical="center" wrapText="1"/>
      <protection/>
    </xf>
    <xf numFmtId="2" fontId="3" fillId="33" borderId="15" xfId="0" applyNumberFormat="1" applyFont="1" applyFill="1" applyBorder="1" applyAlignment="1">
      <alignment vertical="center"/>
    </xf>
    <xf numFmtId="2" fontId="3" fillId="0" borderId="15" xfId="96" applyNumberFormat="1"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xf>
    <xf numFmtId="0" fontId="8" fillId="0" borderId="0" xfId="96" applyFont="1" applyFill="1" applyBorder="1" applyAlignment="1">
      <alignment horizontal="center" vertical="center" wrapText="1"/>
      <protection/>
    </xf>
    <xf numFmtId="0" fontId="10" fillId="0" borderId="0" xfId="96" applyFont="1" applyFill="1" applyAlignment="1">
      <alignment horizontal="center" vertical="center" wrapText="1"/>
      <protection/>
    </xf>
    <xf numFmtId="0" fontId="3" fillId="0" borderId="15" xfId="96" applyFont="1" applyFill="1" applyBorder="1" applyAlignment="1">
      <alignment horizontal="center" vertical="center" wrapText="1"/>
      <protection/>
    </xf>
    <xf numFmtId="2" fontId="8" fillId="0" borderId="0" xfId="96" applyNumberFormat="1" applyFont="1" applyFill="1" applyAlignment="1">
      <alignment horizontal="center" vertical="center"/>
      <protection/>
    </xf>
    <xf numFmtId="0" fontId="9" fillId="0" borderId="0" xfId="0" applyFont="1" applyFill="1" applyBorder="1" applyAlignment="1">
      <alignment horizontal="center" vertical="center" wrapText="1"/>
    </xf>
    <xf numFmtId="0" fontId="11" fillId="0" borderId="21" xfId="0" applyFont="1" applyFill="1" applyBorder="1" applyAlignment="1">
      <alignment horizontal="center" vertical="center" wrapText="1"/>
    </xf>
    <xf numFmtId="49" fontId="3" fillId="0" borderId="15" xfId="96" applyNumberFormat="1" applyFont="1" applyFill="1" applyBorder="1" applyAlignment="1">
      <alignment horizontal="center" vertical="center"/>
      <protection/>
    </xf>
    <xf numFmtId="1" fontId="3" fillId="0" borderId="15" xfId="96" applyNumberFormat="1" applyFont="1" applyFill="1" applyBorder="1" applyAlignment="1">
      <alignment horizontal="center" vertical="center" wrapText="1"/>
      <protection/>
    </xf>
    <xf numFmtId="0" fontId="13" fillId="0" borderId="0" xfId="0" applyFont="1" applyFill="1" applyAlignment="1">
      <alignment horizontal="center" vertical="center" wrapText="1"/>
    </xf>
    <xf numFmtId="0" fontId="9" fillId="0" borderId="0" xfId="96" applyFont="1" applyFill="1" applyBorder="1" applyAlignment="1">
      <alignment horizontal="center" vertical="center" wrapText="1"/>
      <protection/>
    </xf>
    <xf numFmtId="0" fontId="9" fillId="0" borderId="21" xfId="96" applyFont="1" applyFill="1" applyBorder="1" applyAlignment="1">
      <alignment horizontal="center" vertical="center" wrapText="1"/>
      <protection/>
    </xf>
    <xf numFmtId="0" fontId="8" fillId="0" borderId="0" xfId="96" applyFont="1" applyFill="1" applyAlignment="1">
      <alignment horizontal="center" vertical="center"/>
      <protection/>
    </xf>
    <xf numFmtId="0" fontId="3" fillId="0" borderId="15" xfId="99" applyFont="1" applyFill="1" applyBorder="1" applyAlignment="1">
      <alignment horizontal="center" vertical="center" wrapText="1"/>
      <protection/>
    </xf>
    <xf numFmtId="0" fontId="10" fillId="0" borderId="21" xfId="96" applyFont="1" applyFill="1" applyBorder="1" applyAlignment="1">
      <alignment horizontal="center" vertical="center" wrapText="1"/>
      <protection/>
    </xf>
    <xf numFmtId="0" fontId="8" fillId="0" borderId="0" xfId="96" applyFont="1" applyFill="1" applyAlignment="1">
      <alignment horizontal="center" vertical="center" wrapText="1"/>
      <protection/>
    </xf>
    <xf numFmtId="180" fontId="3" fillId="33" borderId="19" xfId="0" applyNumberFormat="1" applyFont="1" applyFill="1" applyBorder="1" applyAlignment="1">
      <alignment horizontal="left" vertical="center" wrapText="1"/>
    </xf>
    <xf numFmtId="180" fontId="3" fillId="33" borderId="4" xfId="0" applyNumberFormat="1" applyFont="1" applyFill="1" applyBorder="1" applyAlignment="1">
      <alignment horizontal="left" vertical="center" wrapText="1"/>
    </xf>
    <xf numFmtId="0" fontId="3" fillId="33" borderId="15" xfId="0" applyFont="1" applyFill="1" applyBorder="1" applyAlignment="1">
      <alignment horizontal="center" vertical="center"/>
    </xf>
    <xf numFmtId="49" fontId="3" fillId="0" borderId="15" xfId="99" applyNumberFormat="1" applyFont="1" applyFill="1" applyBorder="1" applyAlignment="1">
      <alignment horizontal="center" vertical="center" wrapText="1"/>
      <protection/>
    </xf>
    <xf numFmtId="0" fontId="10" fillId="0" borderId="0" xfId="0" applyFont="1" applyFill="1" applyAlignment="1">
      <alignment horizontal="center" vertical="center" wrapText="1"/>
    </xf>
    <xf numFmtId="180" fontId="3" fillId="0" borderId="15" xfId="96" applyNumberFormat="1" applyFont="1" applyFill="1" applyBorder="1" applyAlignment="1">
      <alignment horizontal="left" vertical="center" wrapText="1"/>
      <protection/>
    </xf>
    <xf numFmtId="0" fontId="10" fillId="0" borderId="0" xfId="0" applyFont="1" applyFill="1" applyBorder="1" applyAlignment="1">
      <alignment horizontal="center" vertical="center" wrapText="1"/>
    </xf>
    <xf numFmtId="0" fontId="3" fillId="0" borderId="15" xfId="101" applyFont="1" applyFill="1" applyBorder="1" applyAlignment="1">
      <alignment horizontal="left" vertical="center" wrapText="1"/>
      <protection/>
    </xf>
    <xf numFmtId="0" fontId="10" fillId="0" borderId="0" xfId="96" applyFont="1" applyFill="1" applyBorder="1" applyAlignment="1">
      <alignment horizontal="center" vertical="center" wrapText="1"/>
      <protection/>
    </xf>
    <xf numFmtId="0" fontId="8" fillId="0" borderId="0" xfId="96" applyFont="1" applyFill="1" applyBorder="1" applyAlignment="1">
      <alignment horizontal="center" vertical="center" wrapText="1"/>
      <protection/>
    </xf>
    <xf numFmtId="0" fontId="56" fillId="0" borderId="0" xfId="96" applyFont="1" applyFill="1" applyBorder="1" applyAlignment="1">
      <alignment horizontal="center" vertical="center" wrapText="1"/>
      <protection/>
    </xf>
    <xf numFmtId="0" fontId="0" fillId="0" borderId="0" xfId="0" applyFont="1" applyFill="1" applyAlignment="1">
      <alignment horizontal="center" vertical="center" wrapText="1"/>
    </xf>
    <xf numFmtId="0" fontId="59" fillId="0" borderId="15" xfId="99" applyFont="1" applyFill="1" applyBorder="1" applyAlignment="1">
      <alignment horizontal="center" vertical="center" wrapText="1"/>
      <protection/>
    </xf>
    <xf numFmtId="0" fontId="62" fillId="0" borderId="0" xfId="96" applyFont="1" applyFill="1" applyBorder="1" applyAlignment="1">
      <alignment horizontal="center" vertical="center" wrapText="1"/>
      <protection/>
    </xf>
    <xf numFmtId="0" fontId="59" fillId="0" borderId="19" xfId="101" applyFont="1" applyFill="1" applyBorder="1" applyAlignment="1">
      <alignment horizontal="left" vertical="center" wrapText="1"/>
      <protection/>
    </xf>
    <xf numFmtId="0" fontId="59" fillId="0" borderId="4" xfId="101" applyFont="1" applyFill="1" applyBorder="1" applyAlignment="1">
      <alignment horizontal="left" vertical="center" wrapText="1"/>
      <protection/>
    </xf>
    <xf numFmtId="0" fontId="59" fillId="0" borderId="16" xfId="101" applyFont="1" applyFill="1" applyBorder="1" applyAlignment="1">
      <alignment horizontal="left" vertical="center" wrapText="1"/>
      <protection/>
    </xf>
    <xf numFmtId="0" fontId="0" fillId="0" borderId="21" xfId="96" applyFont="1" applyFill="1" applyBorder="1" applyAlignment="1">
      <alignment horizontal="center" vertical="center" wrapText="1"/>
      <protection/>
    </xf>
    <xf numFmtId="49" fontId="59" fillId="0" borderId="15" xfId="99" applyNumberFormat="1" applyFont="1" applyFill="1" applyBorder="1" applyAlignment="1">
      <alignment horizontal="center" vertical="center" wrapText="1"/>
      <protection/>
    </xf>
    <xf numFmtId="0" fontId="56" fillId="0" borderId="0" xfId="0" applyFont="1" applyFill="1" applyBorder="1" applyAlignment="1">
      <alignment horizontal="center" vertical="center" wrapText="1"/>
    </xf>
    <xf numFmtId="0" fontId="56" fillId="0" borderId="0" xfId="0" applyFont="1" applyFill="1" applyAlignment="1">
      <alignment horizontal="center" vertical="center" wrapText="1"/>
    </xf>
    <xf numFmtId="0" fontId="56" fillId="0" borderId="0" xfId="96" applyFont="1" applyFill="1" applyAlignment="1">
      <alignment horizontal="center" vertical="center" wrapText="1"/>
      <protection/>
    </xf>
    <xf numFmtId="180" fontId="3" fillId="0" borderId="17" xfId="96" applyNumberFormat="1" applyFont="1" applyFill="1" applyBorder="1" applyAlignment="1">
      <alignment horizontal="center" vertical="center" wrapText="1"/>
      <protection/>
    </xf>
    <xf numFmtId="180" fontId="3" fillId="0" borderId="20" xfId="96" applyNumberFormat="1" applyFont="1" applyFill="1" applyBorder="1" applyAlignment="1">
      <alignment horizontal="center" vertical="center" wrapText="1"/>
      <protection/>
    </xf>
    <xf numFmtId="180" fontId="58" fillId="0" borderId="17" xfId="96" applyNumberFormat="1" applyFont="1" applyFill="1" applyBorder="1" applyAlignment="1">
      <alignment horizontal="left" vertical="center" wrapText="1"/>
      <protection/>
    </xf>
    <xf numFmtId="180" fontId="58" fillId="0" borderId="20" xfId="96" applyNumberFormat="1" applyFont="1" applyFill="1" applyBorder="1" applyAlignment="1">
      <alignment horizontal="left" vertical="center" wrapText="1"/>
      <protection/>
    </xf>
    <xf numFmtId="180" fontId="58" fillId="0" borderId="17" xfId="96" applyNumberFormat="1" applyFont="1" applyFill="1" applyBorder="1" applyAlignment="1">
      <alignment horizontal="center" vertical="center" wrapText="1"/>
      <protection/>
    </xf>
    <xf numFmtId="180" fontId="58" fillId="0" borderId="20" xfId="96" applyNumberFormat="1" applyFont="1" applyFill="1" applyBorder="1" applyAlignment="1">
      <alignment horizontal="center" vertical="center" wrapText="1"/>
      <protection/>
    </xf>
    <xf numFmtId="0" fontId="58" fillId="0" borderId="17"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17" xfId="96" applyFont="1" applyFill="1" applyBorder="1" applyAlignment="1">
      <alignment horizontal="center" vertical="center" wrapText="1"/>
      <protection/>
    </xf>
    <xf numFmtId="0" fontId="58" fillId="0" borderId="20" xfId="96" applyFont="1" applyFill="1" applyBorder="1" applyAlignment="1">
      <alignment horizontal="center" vertical="center" wrapText="1"/>
      <protection/>
    </xf>
    <xf numFmtId="180" fontId="4" fillId="0" borderId="15" xfId="0" applyNumberFormat="1" applyFont="1" applyFill="1" applyBorder="1" applyAlignment="1">
      <alignment horizontal="center" vertical="center" wrapText="1"/>
    </xf>
    <xf numFmtId="0" fontId="58" fillId="33" borderId="15" xfId="0" applyFont="1" applyFill="1" applyBorder="1" applyAlignment="1">
      <alignment horizontal="left" vertical="center" wrapText="1"/>
    </xf>
    <xf numFmtId="180" fontId="3" fillId="0" borderId="15" xfId="0" applyNumberFormat="1" applyFont="1" applyFill="1" applyBorder="1" applyAlignment="1">
      <alignment horizontal="left" vertical="center" wrapText="1"/>
    </xf>
    <xf numFmtId="2" fontId="58" fillId="0" borderId="15" xfId="96" applyNumberFormat="1" applyFont="1" applyFill="1" applyBorder="1" applyAlignment="1">
      <alignment horizontal="left" vertical="center" wrapText="1"/>
      <protection/>
    </xf>
    <xf numFmtId="180" fontId="4" fillId="0" borderId="15" xfId="73" applyNumberFormat="1" applyFont="1" applyFill="1" applyBorder="1" applyAlignment="1">
      <alignment horizontal="left" vertical="center" wrapText="1"/>
      <protection/>
    </xf>
    <xf numFmtId="180" fontId="4" fillId="0" borderId="15" xfId="0" applyNumberFormat="1" applyFont="1" applyFill="1" applyBorder="1" applyAlignment="1">
      <alignment horizontal="left" vertical="center" wrapText="1"/>
    </xf>
    <xf numFmtId="0" fontId="8" fillId="0" borderId="0" xfId="96" applyFont="1" applyFill="1" applyAlignment="1">
      <alignment horizontal="center" vertical="center" wrapText="1"/>
      <protection/>
    </xf>
    <xf numFmtId="180" fontId="3" fillId="0" borderId="17" xfId="0" applyNumberFormat="1" applyFont="1" applyFill="1" applyBorder="1" applyAlignment="1">
      <alignment horizontal="left" vertical="center" wrapText="1"/>
    </xf>
    <xf numFmtId="180" fontId="3" fillId="33" borderId="19" xfId="70" applyNumberFormat="1" applyFont="1" applyFill="1" applyBorder="1" applyAlignment="1">
      <alignment horizontal="left" vertical="center" wrapText="1"/>
      <protection/>
    </xf>
    <xf numFmtId="180" fontId="3" fillId="33" borderId="4" xfId="70" applyNumberFormat="1" applyFont="1" applyFill="1" applyBorder="1" applyAlignment="1">
      <alignment horizontal="left" vertical="center" wrapText="1"/>
      <protection/>
    </xf>
    <xf numFmtId="180" fontId="3" fillId="33" borderId="16" xfId="70" applyNumberFormat="1" applyFont="1" applyFill="1" applyBorder="1" applyAlignment="1">
      <alignment horizontal="left" vertical="center" wrapText="1"/>
      <protection/>
    </xf>
    <xf numFmtId="180" fontId="3" fillId="33" borderId="15" xfId="154" applyNumberFormat="1" applyFont="1" applyFill="1" applyBorder="1" applyAlignment="1">
      <alignment horizontal="center" vertical="center" wrapText="1"/>
      <protection/>
    </xf>
    <xf numFmtId="0" fontId="3" fillId="33" borderId="19" xfId="99" applyFont="1" applyFill="1" applyBorder="1" applyAlignment="1">
      <alignment horizontal="left" vertical="center" wrapText="1"/>
      <protection/>
    </xf>
    <xf numFmtId="0" fontId="3" fillId="33" borderId="4" xfId="99" applyFont="1" applyFill="1" applyBorder="1" applyAlignment="1">
      <alignment horizontal="left" vertical="center" wrapText="1"/>
      <protection/>
    </xf>
    <xf numFmtId="0" fontId="3" fillId="33" borderId="16" xfId="99" applyFont="1" applyFill="1" applyBorder="1" applyAlignment="1">
      <alignment horizontal="left" vertical="center" wrapText="1"/>
      <protection/>
    </xf>
    <xf numFmtId="0" fontId="59" fillId="0" borderId="19" xfId="99" applyFont="1" applyFill="1" applyBorder="1" applyAlignment="1">
      <alignment horizontal="left" vertical="center" wrapText="1"/>
      <protection/>
    </xf>
    <xf numFmtId="0" fontId="59" fillId="0" borderId="4" xfId="99" applyFont="1" applyFill="1" applyBorder="1" applyAlignment="1">
      <alignment horizontal="left" vertical="center" wrapText="1"/>
      <protection/>
    </xf>
    <xf numFmtId="0" fontId="59" fillId="0" borderId="16" xfId="99" applyFont="1" applyFill="1" applyBorder="1" applyAlignment="1">
      <alignment horizontal="left" vertical="center" wrapText="1"/>
      <protection/>
    </xf>
    <xf numFmtId="180" fontId="59" fillId="0" borderId="19" xfId="96" applyNumberFormat="1" applyFont="1" applyFill="1" applyBorder="1" applyAlignment="1">
      <alignment horizontal="left" vertical="center" wrapText="1"/>
      <protection/>
    </xf>
    <xf numFmtId="180" fontId="59" fillId="0" borderId="4" xfId="96" applyNumberFormat="1" applyFont="1" applyFill="1" applyBorder="1" applyAlignment="1">
      <alignment horizontal="left" vertical="center" wrapText="1"/>
      <protection/>
    </xf>
    <xf numFmtId="180" fontId="59" fillId="0" borderId="16" xfId="96" applyNumberFormat="1" applyFont="1" applyFill="1" applyBorder="1" applyAlignment="1">
      <alignment horizontal="left" vertical="center" wrapText="1"/>
      <protection/>
    </xf>
    <xf numFmtId="180" fontId="3" fillId="0" borderId="19" xfId="0" applyNumberFormat="1" applyFont="1" applyFill="1" applyBorder="1" applyAlignment="1">
      <alignment horizontal="left" vertical="center" wrapText="1"/>
    </xf>
    <xf numFmtId="180" fontId="3" fillId="0" borderId="4" xfId="0" applyNumberFormat="1" applyFont="1" applyFill="1" applyBorder="1" applyAlignment="1">
      <alignment horizontal="left" vertical="center" wrapText="1"/>
    </xf>
    <xf numFmtId="180" fontId="3" fillId="0" borderId="16" xfId="0" applyNumberFormat="1"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5" xfId="99" applyFont="1" applyFill="1" applyBorder="1" applyAlignment="1">
      <alignment horizontal="center" vertical="center" wrapText="1"/>
      <protection/>
    </xf>
    <xf numFmtId="0" fontId="56" fillId="0" borderId="0" xfId="96" applyFont="1" applyFill="1" applyBorder="1" applyAlignment="1">
      <alignment horizontal="center" vertical="center" wrapText="1"/>
      <protection/>
    </xf>
    <xf numFmtId="0" fontId="9" fillId="0" borderId="0" xfId="96" applyFont="1" applyFill="1" applyBorder="1" applyAlignment="1">
      <alignment horizontal="center" vertical="center" wrapText="1"/>
      <protection/>
    </xf>
    <xf numFmtId="180" fontId="3" fillId="33" borderId="15" xfId="77" applyNumberFormat="1" applyFont="1" applyFill="1" applyBorder="1" applyAlignment="1">
      <alignment horizontal="left" vertical="center" wrapText="1"/>
      <protection/>
    </xf>
    <xf numFmtId="4" fontId="4" fillId="33" borderId="15" xfId="71" applyNumberFormat="1" applyFont="1" applyFill="1" applyBorder="1" applyAlignment="1">
      <alignment vertical="center" wrapText="1"/>
      <protection/>
    </xf>
    <xf numFmtId="0" fontId="4" fillId="33" borderId="15" xfId="71" applyFont="1" applyFill="1" applyBorder="1" applyAlignment="1">
      <alignment vertical="center" wrapText="1"/>
      <protection/>
    </xf>
    <xf numFmtId="0" fontId="10" fillId="0" borderId="21" xfId="96" applyFont="1" applyFill="1" applyBorder="1" applyAlignment="1">
      <alignment horizontal="center" vertical="center" wrapText="1"/>
      <protection/>
    </xf>
    <xf numFmtId="49" fontId="3" fillId="0" borderId="15" xfId="99" applyNumberFormat="1"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183" fontId="58" fillId="33" borderId="17" xfId="0" applyNumberFormat="1" applyFont="1" applyFill="1" applyBorder="1" applyAlignment="1">
      <alignment horizontal="center" vertical="center"/>
    </xf>
    <xf numFmtId="183" fontId="58" fillId="33" borderId="20" xfId="0" applyNumberFormat="1" applyFont="1" applyFill="1" applyBorder="1" applyAlignment="1">
      <alignment horizontal="center" vertical="center"/>
    </xf>
    <xf numFmtId="183" fontId="58" fillId="33" borderId="17" xfId="0" applyNumberFormat="1" applyFont="1" applyFill="1" applyBorder="1" applyAlignment="1">
      <alignment horizontal="left" vertical="center" wrapText="1"/>
    </xf>
    <xf numFmtId="183" fontId="58" fillId="33" borderId="20" xfId="0" applyNumberFormat="1" applyFont="1" applyFill="1" applyBorder="1" applyAlignment="1">
      <alignment horizontal="left" vertical="center" wrapText="1"/>
    </xf>
    <xf numFmtId="180" fontId="59" fillId="33" borderId="15" xfId="0" applyNumberFormat="1" applyFont="1" applyFill="1" applyBorder="1" applyAlignment="1">
      <alignment horizontal="left" vertical="center" wrapText="1"/>
    </xf>
    <xf numFmtId="180" fontId="58" fillId="33" borderId="15" xfId="0" applyNumberFormat="1" applyFont="1" applyFill="1" applyBorder="1" applyAlignment="1">
      <alignment horizontal="center" vertical="center" wrapText="1"/>
    </xf>
    <xf numFmtId="180" fontId="4" fillId="33" borderId="17" xfId="0" applyNumberFormat="1" applyFont="1" applyFill="1" applyBorder="1" applyAlignment="1">
      <alignment horizontal="left" vertical="center" wrapText="1"/>
    </xf>
    <xf numFmtId="180" fontId="4" fillId="33" borderId="20" xfId="0" applyNumberFormat="1" applyFont="1" applyFill="1" applyBorder="1" applyAlignment="1">
      <alignment horizontal="left" vertical="center" wrapText="1"/>
    </xf>
    <xf numFmtId="180" fontId="58" fillId="33" borderId="15" xfId="103" applyNumberFormat="1" applyFont="1" applyFill="1" applyBorder="1" applyAlignment="1">
      <alignment horizontal="center" vertical="center" wrapText="1"/>
      <protection/>
    </xf>
    <xf numFmtId="180" fontId="59" fillId="33" borderId="15" xfId="70" applyNumberFormat="1" applyFont="1" applyFill="1" applyBorder="1" applyAlignment="1">
      <alignment horizontal="center" vertical="center" wrapText="1"/>
      <protection/>
    </xf>
    <xf numFmtId="2" fontId="58" fillId="33" borderId="15" xfId="96" applyNumberFormat="1" applyFont="1" applyFill="1" applyBorder="1" applyAlignment="1">
      <alignment horizontal="left" vertical="center" wrapText="1"/>
      <protection/>
    </xf>
    <xf numFmtId="180" fontId="58" fillId="33" borderId="15" xfId="96" applyNumberFormat="1" applyFont="1" applyFill="1" applyBorder="1" applyAlignment="1">
      <alignment horizontal="left" vertical="center" wrapText="1"/>
      <protection/>
    </xf>
    <xf numFmtId="180" fontId="58" fillId="33" borderId="15" xfId="96" applyNumberFormat="1" applyFont="1" applyFill="1" applyBorder="1" applyAlignment="1">
      <alignment horizontal="center" vertical="center" wrapText="1"/>
      <protection/>
    </xf>
    <xf numFmtId="0" fontId="59" fillId="33" borderId="15" xfId="99" applyFont="1" applyFill="1" applyBorder="1" applyAlignment="1">
      <alignment horizontal="left" vertical="center" wrapText="1"/>
      <protection/>
    </xf>
    <xf numFmtId="0" fontId="58" fillId="33" borderId="15" xfId="96" applyFont="1" applyFill="1" applyBorder="1" applyAlignment="1">
      <alignment horizontal="center" vertical="center" wrapText="1"/>
      <protection/>
    </xf>
    <xf numFmtId="0" fontId="3" fillId="0" borderId="15" xfId="96" applyFont="1" applyFill="1" applyBorder="1" applyAlignment="1">
      <alignment vertical="center" wrapText="1"/>
      <protection/>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0" xfId="0" applyFont="1" applyFill="1" applyBorder="1" applyAlignment="1">
      <alignment horizontal="left" vertical="center" wrapText="1"/>
    </xf>
    <xf numFmtId="180" fontId="3" fillId="0" borderId="19" xfId="0" applyNumberFormat="1" applyFont="1" applyFill="1" applyBorder="1" applyAlignment="1">
      <alignment horizontal="left" vertical="center"/>
    </xf>
    <xf numFmtId="180" fontId="3" fillId="0" borderId="4" xfId="0" applyNumberFormat="1" applyFont="1" applyFill="1" applyBorder="1" applyAlignment="1">
      <alignment horizontal="left" vertical="center"/>
    </xf>
    <xf numFmtId="180" fontId="3" fillId="0" borderId="16" xfId="0" applyNumberFormat="1" applyFont="1" applyFill="1" applyBorder="1" applyAlignment="1">
      <alignment horizontal="left" vertical="center"/>
    </xf>
  </cellXfs>
  <cellStyles count="1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3" xfId="48"/>
    <cellStyle name="Comma 39" xfId="49"/>
    <cellStyle name="Comma 4" xfId="50"/>
    <cellStyle name="Comma 5" xfId="51"/>
    <cellStyle name="Comma 5 2" xfId="52"/>
    <cellStyle name="Comma 9" xfId="53"/>
    <cellStyle name="Currency" xfId="54"/>
    <cellStyle name="Currency [0]" xfId="55"/>
    <cellStyle name="Currency 2" xfId="56"/>
    <cellStyle name="Currency 3" xfId="57"/>
    <cellStyle name="Currency 3 2" xfId="58"/>
    <cellStyle name="Explanatory Text" xfId="59"/>
    <cellStyle name="Good" xfId="60"/>
    <cellStyle name="Header1" xfId="61"/>
    <cellStyle name="Header2" xfId="62"/>
    <cellStyle name="Heading 1" xfId="63"/>
    <cellStyle name="Heading 2" xfId="64"/>
    <cellStyle name="Heading 3" xfId="65"/>
    <cellStyle name="Heading 4" xfId="66"/>
    <cellStyle name="Input" xfId="67"/>
    <cellStyle name="Linked Cell" xfId="68"/>
    <cellStyle name="Neutral" xfId="69"/>
    <cellStyle name="Normal 10" xfId="70"/>
    <cellStyle name="Normal 10 2" xfId="71"/>
    <cellStyle name="Normal 11" xfId="72"/>
    <cellStyle name="Normal 11 2" xfId="73"/>
    <cellStyle name="Normal 11 3" xfId="74"/>
    <cellStyle name="Normal 11 4" xfId="75"/>
    <cellStyle name="Normal 11_KE HOACH 6 THANG CUOI NAM" xfId="76"/>
    <cellStyle name="Normal 12" xfId="77"/>
    <cellStyle name="Normal 12 2" xfId="78"/>
    <cellStyle name="Normal 13" xfId="79"/>
    <cellStyle name="Normal 13 2" xfId="80"/>
    <cellStyle name="Normal 14" xfId="81"/>
    <cellStyle name="Normal 14 10" xfId="82"/>
    <cellStyle name="Normal 14 2" xfId="83"/>
    <cellStyle name="Normal 14 2 2" xfId="84"/>
    <cellStyle name="Normal 14 3" xfId="85"/>
    <cellStyle name="Normal 14 3 2" xfId="86"/>
    <cellStyle name="Normal 15" xfId="87"/>
    <cellStyle name="Normal 15 2" xfId="88"/>
    <cellStyle name="Normal 16" xfId="89"/>
    <cellStyle name="Normal 16 3" xfId="90"/>
    <cellStyle name="Normal 17" xfId="91"/>
    <cellStyle name="Normal 17 2" xfId="92"/>
    <cellStyle name="Normal 18 2" xfId="93"/>
    <cellStyle name="Normal 19" xfId="94"/>
    <cellStyle name="Normal 19 2" xfId="95"/>
    <cellStyle name="Normal 2" xfId="96"/>
    <cellStyle name="Normal 2 10" xfId="97"/>
    <cellStyle name="Normal 2 2" xfId="98"/>
    <cellStyle name="Normal 2 2 2" xfId="99"/>
    <cellStyle name="Normal 2 2 2 10 2" xfId="100"/>
    <cellStyle name="Normal 2 2 2 2" xfId="101"/>
    <cellStyle name="Normal 2 2 2 3" xfId="102"/>
    <cellStyle name="Normal 2 2 3" xfId="103"/>
    <cellStyle name="Normal 2 2_BIEU 01 - THĐ KY ANH 2019" xfId="104"/>
    <cellStyle name="Normal 2 3" xfId="105"/>
    <cellStyle name="Normal 2 3 2" xfId="106"/>
    <cellStyle name="Normal 2 3 2 2" xfId="107"/>
    <cellStyle name="Normal 2 4" xfId="108"/>
    <cellStyle name="Normal 2_CC HUONG KHE 16.1.2017" xfId="109"/>
    <cellStyle name="Normal 20" xfId="110"/>
    <cellStyle name="Normal 20 2" xfId="111"/>
    <cellStyle name="Normal 21" xfId="112"/>
    <cellStyle name="Normal 21 2" xfId="113"/>
    <cellStyle name="Normal 22 2" xfId="114"/>
    <cellStyle name="Normal 23 2" xfId="115"/>
    <cellStyle name="Normal 24 2" xfId="116"/>
    <cellStyle name="Normal 25" xfId="117"/>
    <cellStyle name="Normal 25 2" xfId="118"/>
    <cellStyle name="Normal 260" xfId="119"/>
    <cellStyle name="Normal 27 2" xfId="120"/>
    <cellStyle name="Normal 276" xfId="121"/>
    <cellStyle name="Normal 277" xfId="122"/>
    <cellStyle name="Normal 278" xfId="123"/>
    <cellStyle name="Normal 280" xfId="124"/>
    <cellStyle name="Normal 281" xfId="125"/>
    <cellStyle name="Normal 282" xfId="126"/>
    <cellStyle name="Normal 283" xfId="127"/>
    <cellStyle name="Normal 284" xfId="128"/>
    <cellStyle name="Normal 3" xfId="129"/>
    <cellStyle name="Normal 3 2" xfId="130"/>
    <cellStyle name="Normal 3 2 2" xfId="131"/>
    <cellStyle name="Normal 3 2_Danh muc THD ban hành" xfId="132"/>
    <cellStyle name="Normal 3 3" xfId="133"/>
    <cellStyle name="Normal 31" xfId="134"/>
    <cellStyle name="Normal 31 2" xfId="135"/>
    <cellStyle name="Normal 32 2" xfId="136"/>
    <cellStyle name="Normal 38 2" xfId="137"/>
    <cellStyle name="Normal 39 2" xfId="138"/>
    <cellStyle name="Normal 4" xfId="139"/>
    <cellStyle name="Normal 4 2" xfId="140"/>
    <cellStyle name="Normal 4 2 2" xfId="141"/>
    <cellStyle name="Normal 4 3" xfId="142"/>
    <cellStyle name="Normal 40 2" xfId="143"/>
    <cellStyle name="Normal 41 2" xfId="144"/>
    <cellStyle name="Normal 42" xfId="145"/>
    <cellStyle name="Normal 42 2" xfId="146"/>
    <cellStyle name="Normal 43 2" xfId="147"/>
    <cellStyle name="Normal 44 2" xfId="148"/>
    <cellStyle name="Normal 45 2" xfId="149"/>
    <cellStyle name="Normal 46 2" xfId="150"/>
    <cellStyle name="Normal 47 2" xfId="151"/>
    <cellStyle name="Normal 48 2" xfId="152"/>
    <cellStyle name="Normal 49 2" xfId="153"/>
    <cellStyle name="Normal 5" xfId="154"/>
    <cellStyle name="Normal 5 46" xfId="155"/>
    <cellStyle name="Normal 50 2" xfId="156"/>
    <cellStyle name="Normal 51 2" xfId="157"/>
    <cellStyle name="Normal 52 2" xfId="158"/>
    <cellStyle name="Normal 6" xfId="159"/>
    <cellStyle name="Normal 6 2" xfId="160"/>
    <cellStyle name="Normal 6 2 2" xfId="161"/>
    <cellStyle name="Normal 7" xfId="162"/>
    <cellStyle name="Normal 7 2" xfId="163"/>
    <cellStyle name="Normal 8" xfId="164"/>
    <cellStyle name="Normal 8 2" xfId="165"/>
    <cellStyle name="Normal 8 2 2" xfId="166"/>
    <cellStyle name="Normal 9" xfId="167"/>
    <cellStyle name="Normal_Bieu mau (CV )" xfId="168"/>
    <cellStyle name="Normal_Ke hoach 2015-Tuson (Thuc hien)" xfId="169"/>
    <cellStyle name="Normal_Mau Bieu KH câp huyen(Anh) 12_11" xfId="170"/>
    <cellStyle name="Normal_Sheet1 2 2" xfId="171"/>
    <cellStyle name="Normal_Sheet1 3" xfId="172"/>
    <cellStyle name="Normal_Sheet1_2 2" xfId="173"/>
    <cellStyle name="Normal_Sheet1_DTH2017moi" xfId="174"/>
    <cellStyle name="Note" xfId="175"/>
    <cellStyle name="Output" xfId="176"/>
    <cellStyle name="Percent" xfId="177"/>
    <cellStyle name="Title" xfId="178"/>
    <cellStyle name="Total" xfId="179"/>
    <cellStyle name="Warning Text" xfId="180"/>
  </cellStyles>
  <dxfs count="59">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FFFFFF"/>
      </font>
      <border/>
    </dxf>
    <dxf>
      <font>
        <color rgb="FFFFFFFF"/>
      </font>
      <fill>
        <patternFill>
          <fgColor indexed="6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2</xdr:row>
      <xdr:rowOff>19050</xdr:rowOff>
    </xdr:from>
    <xdr:to>
      <xdr:col>2</xdr:col>
      <xdr:colOff>561975</xdr:colOff>
      <xdr:row>2</xdr:row>
      <xdr:rowOff>19050</xdr:rowOff>
    </xdr:to>
    <xdr:sp>
      <xdr:nvSpPr>
        <xdr:cNvPr id="1" name="Line 1"/>
        <xdr:cNvSpPr>
          <a:spLocks/>
        </xdr:cNvSpPr>
      </xdr:nvSpPr>
      <xdr:spPr>
        <a:xfrm flipV="1">
          <a:off x="1362075" y="4191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800100</xdr:colOff>
      <xdr:row>2</xdr:row>
      <xdr:rowOff>28575</xdr:rowOff>
    </xdr:from>
    <xdr:to>
      <xdr:col>11</xdr:col>
      <xdr:colOff>85725</xdr:colOff>
      <xdr:row>2</xdr:row>
      <xdr:rowOff>28575</xdr:rowOff>
    </xdr:to>
    <xdr:sp>
      <xdr:nvSpPr>
        <xdr:cNvPr id="2" name="Line 1"/>
        <xdr:cNvSpPr>
          <a:spLocks/>
        </xdr:cNvSpPr>
      </xdr:nvSpPr>
      <xdr:spPr>
        <a:xfrm>
          <a:off x="5886450" y="4286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6</xdr:row>
      <xdr:rowOff>19050</xdr:rowOff>
    </xdr:from>
    <xdr:to>
      <xdr:col>9</xdr:col>
      <xdr:colOff>276225</xdr:colOff>
      <xdr:row>6</xdr:row>
      <xdr:rowOff>19050</xdr:rowOff>
    </xdr:to>
    <xdr:sp>
      <xdr:nvSpPr>
        <xdr:cNvPr id="3" name="Line 1"/>
        <xdr:cNvSpPr>
          <a:spLocks/>
        </xdr:cNvSpPr>
      </xdr:nvSpPr>
      <xdr:spPr>
        <a:xfrm>
          <a:off x="3467100" y="1285875"/>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xdr:colOff>
      <xdr:row>6</xdr:row>
      <xdr:rowOff>9525</xdr:rowOff>
    </xdr:from>
    <xdr:to>
      <xdr:col>9</xdr:col>
      <xdr:colOff>342900</xdr:colOff>
      <xdr:row>6</xdr:row>
      <xdr:rowOff>9525</xdr:rowOff>
    </xdr:to>
    <xdr:sp>
      <xdr:nvSpPr>
        <xdr:cNvPr id="3" name="Line 1"/>
        <xdr:cNvSpPr>
          <a:spLocks/>
        </xdr:cNvSpPr>
      </xdr:nvSpPr>
      <xdr:spPr>
        <a:xfrm>
          <a:off x="3733800" y="12954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400050</xdr:colOff>
      <xdr:row>6</xdr:row>
      <xdr:rowOff>9525</xdr:rowOff>
    </xdr:from>
    <xdr:to>
      <xdr:col>9</xdr:col>
      <xdr:colOff>200025</xdr:colOff>
      <xdr:row>6</xdr:row>
      <xdr:rowOff>9525</xdr:rowOff>
    </xdr:to>
    <xdr:sp>
      <xdr:nvSpPr>
        <xdr:cNvPr id="3" name="Line 1"/>
        <xdr:cNvSpPr>
          <a:spLocks/>
        </xdr:cNvSpPr>
      </xdr:nvSpPr>
      <xdr:spPr>
        <a:xfrm>
          <a:off x="3648075" y="1276350"/>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390525</xdr:colOff>
      <xdr:row>6</xdr:row>
      <xdr:rowOff>19050</xdr:rowOff>
    </xdr:from>
    <xdr:to>
      <xdr:col>9</xdr:col>
      <xdr:colOff>247650</xdr:colOff>
      <xdr:row>6</xdr:row>
      <xdr:rowOff>19050</xdr:rowOff>
    </xdr:to>
    <xdr:sp>
      <xdr:nvSpPr>
        <xdr:cNvPr id="3" name="Line 1"/>
        <xdr:cNvSpPr>
          <a:spLocks/>
        </xdr:cNvSpPr>
      </xdr:nvSpPr>
      <xdr:spPr>
        <a:xfrm>
          <a:off x="3638550" y="12954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410325" y="42862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6</xdr:row>
      <xdr:rowOff>9525</xdr:rowOff>
    </xdr:from>
    <xdr:to>
      <xdr:col>9</xdr:col>
      <xdr:colOff>276225</xdr:colOff>
      <xdr:row>6</xdr:row>
      <xdr:rowOff>9525</xdr:rowOff>
    </xdr:to>
    <xdr:sp>
      <xdr:nvSpPr>
        <xdr:cNvPr id="3" name="Line 1"/>
        <xdr:cNvSpPr>
          <a:spLocks/>
        </xdr:cNvSpPr>
      </xdr:nvSpPr>
      <xdr:spPr>
        <a:xfrm>
          <a:off x="3609975" y="135255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390525</xdr:colOff>
      <xdr:row>6</xdr:row>
      <xdr:rowOff>19050</xdr:rowOff>
    </xdr:from>
    <xdr:to>
      <xdr:col>9</xdr:col>
      <xdr:colOff>180975</xdr:colOff>
      <xdr:row>6</xdr:row>
      <xdr:rowOff>19050</xdr:rowOff>
    </xdr:to>
    <xdr:sp>
      <xdr:nvSpPr>
        <xdr:cNvPr id="3" name="Line 1"/>
        <xdr:cNvSpPr>
          <a:spLocks/>
        </xdr:cNvSpPr>
      </xdr:nvSpPr>
      <xdr:spPr>
        <a:xfrm>
          <a:off x="3638550" y="13335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0</xdr:colOff>
      <xdr:row>5</xdr:row>
      <xdr:rowOff>276225</xdr:rowOff>
    </xdr:from>
    <xdr:to>
      <xdr:col>9</xdr:col>
      <xdr:colOff>219075</xdr:colOff>
      <xdr:row>5</xdr:row>
      <xdr:rowOff>276225</xdr:rowOff>
    </xdr:to>
    <xdr:sp>
      <xdr:nvSpPr>
        <xdr:cNvPr id="3" name="Line 1"/>
        <xdr:cNvSpPr>
          <a:spLocks/>
        </xdr:cNvSpPr>
      </xdr:nvSpPr>
      <xdr:spPr>
        <a:xfrm>
          <a:off x="3676650" y="127635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0</xdr:colOff>
      <xdr:row>6</xdr:row>
      <xdr:rowOff>9525</xdr:rowOff>
    </xdr:from>
    <xdr:to>
      <xdr:col>9</xdr:col>
      <xdr:colOff>219075</xdr:colOff>
      <xdr:row>6</xdr:row>
      <xdr:rowOff>9525</xdr:rowOff>
    </xdr:to>
    <xdr:sp>
      <xdr:nvSpPr>
        <xdr:cNvPr id="3" name="Line 1"/>
        <xdr:cNvSpPr>
          <a:spLocks/>
        </xdr:cNvSpPr>
      </xdr:nvSpPr>
      <xdr:spPr>
        <a:xfrm>
          <a:off x="3676650" y="13716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2</xdr:row>
      <xdr:rowOff>19050</xdr:rowOff>
    </xdr:from>
    <xdr:to>
      <xdr:col>2</xdr:col>
      <xdr:colOff>504825</xdr:colOff>
      <xdr:row>2</xdr:row>
      <xdr:rowOff>19050</xdr:rowOff>
    </xdr:to>
    <xdr:sp>
      <xdr:nvSpPr>
        <xdr:cNvPr id="1" name="Line 1"/>
        <xdr:cNvSpPr>
          <a:spLocks/>
        </xdr:cNvSpPr>
      </xdr:nvSpPr>
      <xdr:spPr>
        <a:xfrm flipV="1">
          <a:off x="1428750" y="4191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914400</xdr:colOff>
      <xdr:row>2</xdr:row>
      <xdr:rowOff>38100</xdr:rowOff>
    </xdr:from>
    <xdr:to>
      <xdr:col>11</xdr:col>
      <xdr:colOff>200025</xdr:colOff>
      <xdr:row>2</xdr:row>
      <xdr:rowOff>38100</xdr:rowOff>
    </xdr:to>
    <xdr:sp>
      <xdr:nvSpPr>
        <xdr:cNvPr id="2" name="Line 1"/>
        <xdr:cNvSpPr>
          <a:spLocks/>
        </xdr:cNvSpPr>
      </xdr:nvSpPr>
      <xdr:spPr>
        <a:xfrm>
          <a:off x="5953125" y="43815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180975</xdr:colOff>
      <xdr:row>6</xdr:row>
      <xdr:rowOff>66675</xdr:rowOff>
    </xdr:from>
    <xdr:to>
      <xdr:col>9</xdr:col>
      <xdr:colOff>466725</xdr:colOff>
      <xdr:row>6</xdr:row>
      <xdr:rowOff>66675</xdr:rowOff>
    </xdr:to>
    <xdr:sp>
      <xdr:nvSpPr>
        <xdr:cNvPr id="3" name="Line 1"/>
        <xdr:cNvSpPr>
          <a:spLocks/>
        </xdr:cNvSpPr>
      </xdr:nvSpPr>
      <xdr:spPr>
        <a:xfrm>
          <a:off x="3619500" y="1323975"/>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xdr:row>
      <xdr:rowOff>9525</xdr:rowOff>
    </xdr:from>
    <xdr:to>
      <xdr:col>2</xdr:col>
      <xdr:colOff>361950</xdr:colOff>
      <xdr:row>2</xdr:row>
      <xdr:rowOff>9525</xdr:rowOff>
    </xdr:to>
    <xdr:sp>
      <xdr:nvSpPr>
        <xdr:cNvPr id="1" name="Line 1"/>
        <xdr:cNvSpPr>
          <a:spLocks/>
        </xdr:cNvSpPr>
      </xdr:nvSpPr>
      <xdr:spPr>
        <a:xfrm flipV="1">
          <a:off x="1314450" y="40957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66675</xdr:colOff>
      <xdr:row>2</xdr:row>
      <xdr:rowOff>47625</xdr:rowOff>
    </xdr:from>
    <xdr:to>
      <xdr:col>11</xdr:col>
      <xdr:colOff>314325</xdr:colOff>
      <xdr:row>2</xdr:row>
      <xdr:rowOff>47625</xdr:rowOff>
    </xdr:to>
    <xdr:sp>
      <xdr:nvSpPr>
        <xdr:cNvPr id="2" name="Line 1"/>
        <xdr:cNvSpPr>
          <a:spLocks/>
        </xdr:cNvSpPr>
      </xdr:nvSpPr>
      <xdr:spPr>
        <a:xfrm>
          <a:off x="5972175" y="447675"/>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190500</xdr:colOff>
      <xdr:row>6</xdr:row>
      <xdr:rowOff>47625</xdr:rowOff>
    </xdr:from>
    <xdr:to>
      <xdr:col>9</xdr:col>
      <xdr:colOff>457200</xdr:colOff>
      <xdr:row>6</xdr:row>
      <xdr:rowOff>47625</xdr:rowOff>
    </xdr:to>
    <xdr:sp>
      <xdr:nvSpPr>
        <xdr:cNvPr id="3" name="Line 1"/>
        <xdr:cNvSpPr>
          <a:spLocks/>
        </xdr:cNvSpPr>
      </xdr:nvSpPr>
      <xdr:spPr>
        <a:xfrm>
          <a:off x="3552825" y="12192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5621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429375"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6</xdr:row>
      <xdr:rowOff>38100</xdr:rowOff>
    </xdr:from>
    <xdr:to>
      <xdr:col>9</xdr:col>
      <xdr:colOff>257175</xdr:colOff>
      <xdr:row>6</xdr:row>
      <xdr:rowOff>38100</xdr:rowOff>
    </xdr:to>
    <xdr:sp>
      <xdr:nvSpPr>
        <xdr:cNvPr id="3" name="Line 1"/>
        <xdr:cNvSpPr>
          <a:spLocks/>
        </xdr:cNvSpPr>
      </xdr:nvSpPr>
      <xdr:spPr>
        <a:xfrm>
          <a:off x="3790950" y="127635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xdr:colOff>
      <xdr:row>6</xdr:row>
      <xdr:rowOff>47625</xdr:rowOff>
    </xdr:from>
    <xdr:to>
      <xdr:col>9</xdr:col>
      <xdr:colOff>266700</xdr:colOff>
      <xdr:row>6</xdr:row>
      <xdr:rowOff>47625</xdr:rowOff>
    </xdr:to>
    <xdr:sp>
      <xdr:nvSpPr>
        <xdr:cNvPr id="3" name="Line 1"/>
        <xdr:cNvSpPr>
          <a:spLocks/>
        </xdr:cNvSpPr>
      </xdr:nvSpPr>
      <xdr:spPr>
        <a:xfrm>
          <a:off x="3724275" y="131445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6</xdr:row>
      <xdr:rowOff>19050</xdr:rowOff>
    </xdr:from>
    <xdr:to>
      <xdr:col>9</xdr:col>
      <xdr:colOff>295275</xdr:colOff>
      <xdr:row>6</xdr:row>
      <xdr:rowOff>19050</xdr:rowOff>
    </xdr:to>
    <xdr:sp>
      <xdr:nvSpPr>
        <xdr:cNvPr id="3" name="Line 1"/>
        <xdr:cNvSpPr>
          <a:spLocks/>
        </xdr:cNvSpPr>
      </xdr:nvSpPr>
      <xdr:spPr>
        <a:xfrm>
          <a:off x="3686175" y="13716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6</xdr:row>
      <xdr:rowOff>0</xdr:rowOff>
    </xdr:from>
    <xdr:to>
      <xdr:col>9</xdr:col>
      <xdr:colOff>228600</xdr:colOff>
      <xdr:row>6</xdr:row>
      <xdr:rowOff>0</xdr:rowOff>
    </xdr:to>
    <xdr:sp>
      <xdr:nvSpPr>
        <xdr:cNvPr id="3" name="Line 1"/>
        <xdr:cNvSpPr>
          <a:spLocks/>
        </xdr:cNvSpPr>
      </xdr:nvSpPr>
      <xdr:spPr>
        <a:xfrm>
          <a:off x="3686175" y="1266825"/>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76975"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6</xdr:row>
      <xdr:rowOff>19050</xdr:rowOff>
    </xdr:from>
    <xdr:to>
      <xdr:col>9</xdr:col>
      <xdr:colOff>257175</xdr:colOff>
      <xdr:row>6</xdr:row>
      <xdr:rowOff>19050</xdr:rowOff>
    </xdr:to>
    <xdr:sp>
      <xdr:nvSpPr>
        <xdr:cNvPr id="3" name="Line 1"/>
        <xdr:cNvSpPr>
          <a:spLocks/>
        </xdr:cNvSpPr>
      </xdr:nvSpPr>
      <xdr:spPr>
        <a:xfrm>
          <a:off x="3667125" y="129540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41985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6</xdr:row>
      <xdr:rowOff>47625</xdr:rowOff>
    </xdr:from>
    <xdr:to>
      <xdr:col>9</xdr:col>
      <xdr:colOff>152400</xdr:colOff>
      <xdr:row>6</xdr:row>
      <xdr:rowOff>47625</xdr:rowOff>
    </xdr:to>
    <xdr:sp>
      <xdr:nvSpPr>
        <xdr:cNvPr id="3" name="Line 1"/>
        <xdr:cNvSpPr>
          <a:spLocks/>
        </xdr:cNvSpPr>
      </xdr:nvSpPr>
      <xdr:spPr>
        <a:xfrm>
          <a:off x="3609975" y="1295400"/>
          <a:ext cx="287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O"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P27"/>
  <sheetViews>
    <sheetView showZeros="0" zoomScale="85" zoomScaleNormal="85" zoomScaleSheetLayoutView="100" zoomScalePageLayoutView="0" workbookViewId="0" topLeftCell="A1">
      <selection activeCell="R10" sqref="R10"/>
    </sheetView>
  </sheetViews>
  <sheetFormatPr defaultColWidth="9.00390625" defaultRowHeight="27.75" customHeight="1"/>
  <cols>
    <col min="1" max="1" width="4.50390625" style="1" customWidth="1"/>
    <col min="2" max="2" width="15.25390625" style="2" customWidth="1"/>
    <col min="3" max="3" width="7.375" style="6" customWidth="1"/>
    <col min="4" max="4" width="9.625" style="4" customWidth="1"/>
    <col min="5" max="5" width="8.25390625" style="4" customWidth="1"/>
    <col min="6" max="6" width="7.625" style="4" customWidth="1"/>
    <col min="7" max="7" width="6.125" style="4" customWidth="1"/>
    <col min="8" max="8" width="8.00390625" style="4" customWidth="1"/>
    <col min="9" max="9" width="14.125" style="4" customWidth="1"/>
    <col min="10" max="10" width="7.875" style="4" customWidth="1"/>
    <col min="11" max="11" width="7.75390625" style="4" customWidth="1"/>
    <col min="12" max="12" width="8.00390625" style="4" customWidth="1"/>
    <col min="13" max="13" width="7.625" style="4" customWidth="1"/>
    <col min="14" max="14" width="8.625" style="4" customWidth="1"/>
    <col min="15" max="15" width="10.25390625" style="1" customWidth="1"/>
    <col min="16" max="16" width="0" style="1" hidden="1" customWidth="1"/>
    <col min="17" max="16384" width="9.00390625" style="1" customWidth="1"/>
  </cols>
  <sheetData>
    <row r="1" spans="1:15" s="7" customFormat="1" ht="15.75" customHeight="1">
      <c r="A1" s="869" t="s">
        <v>2325</v>
      </c>
      <c r="B1" s="869"/>
      <c r="C1" s="869"/>
      <c r="D1" s="869"/>
      <c r="E1" s="869"/>
      <c r="F1" s="870" t="s">
        <v>23</v>
      </c>
      <c r="G1" s="870"/>
      <c r="H1" s="870"/>
      <c r="I1" s="870"/>
      <c r="J1" s="870"/>
      <c r="K1" s="870"/>
      <c r="L1" s="870"/>
      <c r="M1" s="870"/>
      <c r="N1" s="870"/>
      <c r="O1" s="870"/>
    </row>
    <row r="2" spans="1:15" s="7" customFormat="1" ht="15.75" customHeight="1">
      <c r="A2" s="870" t="s">
        <v>2326</v>
      </c>
      <c r="B2" s="870"/>
      <c r="C2" s="870"/>
      <c r="D2" s="870"/>
      <c r="E2" s="870"/>
      <c r="F2" s="870" t="s">
        <v>24</v>
      </c>
      <c r="G2" s="870"/>
      <c r="H2" s="870"/>
      <c r="I2" s="870"/>
      <c r="J2" s="870"/>
      <c r="K2" s="870"/>
      <c r="L2" s="870"/>
      <c r="M2" s="870"/>
      <c r="N2" s="870"/>
      <c r="O2" s="870"/>
    </row>
    <row r="3" spans="1:15" s="7" customFormat="1" ht="15">
      <c r="A3" s="871"/>
      <c r="B3" s="871"/>
      <c r="C3" s="871"/>
      <c r="D3" s="871"/>
      <c r="E3" s="871"/>
      <c r="F3" s="871"/>
      <c r="G3" s="871"/>
      <c r="H3" s="871"/>
      <c r="I3" s="871"/>
      <c r="J3" s="871"/>
      <c r="K3" s="871"/>
      <c r="L3" s="871"/>
      <c r="M3" s="871"/>
      <c r="N3" s="871"/>
      <c r="O3" s="871"/>
    </row>
    <row r="4" spans="1:15" s="7" customFormat="1" ht="15">
      <c r="A4" s="872" t="s">
        <v>608</v>
      </c>
      <c r="B4" s="873"/>
      <c r="C4" s="873"/>
      <c r="D4" s="873"/>
      <c r="E4" s="873"/>
      <c r="F4" s="873"/>
      <c r="G4" s="873"/>
      <c r="H4" s="873"/>
      <c r="I4" s="873"/>
      <c r="J4" s="873"/>
      <c r="K4" s="873"/>
      <c r="L4" s="873"/>
      <c r="M4" s="873"/>
      <c r="N4" s="873"/>
      <c r="O4" s="873"/>
    </row>
    <row r="5" spans="1:15" s="7" customFormat="1" ht="15">
      <c r="A5" s="872" t="s">
        <v>21</v>
      </c>
      <c r="B5" s="872"/>
      <c r="C5" s="872"/>
      <c r="D5" s="872"/>
      <c r="E5" s="872"/>
      <c r="F5" s="872"/>
      <c r="G5" s="872"/>
      <c r="H5" s="872"/>
      <c r="I5" s="872"/>
      <c r="J5" s="872"/>
      <c r="K5" s="872"/>
      <c r="L5" s="872"/>
      <c r="M5" s="872"/>
      <c r="N5" s="872"/>
      <c r="O5" s="872"/>
    </row>
    <row r="6" spans="1:15" s="7" customFormat="1" ht="23.25" customHeight="1">
      <c r="A6" s="876" t="s">
        <v>2342</v>
      </c>
      <c r="B6" s="876"/>
      <c r="C6" s="876"/>
      <c r="D6" s="876"/>
      <c r="E6" s="876"/>
      <c r="F6" s="876"/>
      <c r="G6" s="876"/>
      <c r="H6" s="876"/>
      <c r="I6" s="876"/>
      <c r="J6" s="876"/>
      <c r="K6" s="876"/>
      <c r="L6" s="876"/>
      <c r="M6" s="876"/>
      <c r="N6" s="876"/>
      <c r="O6" s="876"/>
    </row>
    <row r="7" spans="1:15" ht="23.25" customHeight="1">
      <c r="A7" s="877"/>
      <c r="B7" s="877"/>
      <c r="C7" s="877"/>
      <c r="D7" s="877"/>
      <c r="E7" s="877"/>
      <c r="F7" s="877"/>
      <c r="G7" s="877"/>
      <c r="H7" s="877"/>
      <c r="I7" s="877"/>
      <c r="J7" s="877"/>
      <c r="K7" s="877"/>
      <c r="L7" s="877"/>
      <c r="M7" s="877"/>
      <c r="N7" s="877"/>
      <c r="O7" s="877"/>
    </row>
    <row r="8" spans="1:15" ht="30" customHeight="1">
      <c r="A8" s="878" t="s">
        <v>20</v>
      </c>
      <c r="B8" s="874" t="s">
        <v>551</v>
      </c>
      <c r="C8" s="879" t="s">
        <v>19</v>
      </c>
      <c r="D8" s="868" t="s">
        <v>18</v>
      </c>
      <c r="E8" s="868" t="s">
        <v>17</v>
      </c>
      <c r="F8" s="868"/>
      <c r="G8" s="868"/>
      <c r="H8" s="868"/>
      <c r="I8" s="868" t="s">
        <v>16</v>
      </c>
      <c r="J8" s="868" t="s">
        <v>15</v>
      </c>
      <c r="K8" s="868"/>
      <c r="L8" s="868"/>
      <c r="M8" s="868"/>
      <c r="N8" s="868"/>
      <c r="O8" s="874" t="s">
        <v>35</v>
      </c>
    </row>
    <row r="9" spans="1:15" ht="30" customHeight="1">
      <c r="A9" s="878"/>
      <c r="B9" s="874"/>
      <c r="C9" s="879"/>
      <c r="D9" s="868"/>
      <c r="E9" s="60" t="s">
        <v>13</v>
      </c>
      <c r="F9" s="60" t="s">
        <v>12</v>
      </c>
      <c r="G9" s="60" t="s">
        <v>11</v>
      </c>
      <c r="H9" s="60" t="s">
        <v>22</v>
      </c>
      <c r="I9" s="868"/>
      <c r="J9" s="60" t="s">
        <v>10</v>
      </c>
      <c r="K9" s="60" t="s">
        <v>9</v>
      </c>
      <c r="L9" s="60" t="s">
        <v>8</v>
      </c>
      <c r="M9" s="60" t="s">
        <v>7</v>
      </c>
      <c r="N9" s="60" t="s">
        <v>6</v>
      </c>
      <c r="O9" s="874"/>
    </row>
    <row r="10" spans="1:16" s="8" customFormat="1" ht="26.25">
      <c r="A10" s="368">
        <v>-1</v>
      </c>
      <c r="B10" s="368">
        <v>-2</v>
      </c>
      <c r="C10" s="368">
        <v>-3</v>
      </c>
      <c r="D10" s="368" t="s">
        <v>5</v>
      </c>
      <c r="E10" s="368">
        <v>-5</v>
      </c>
      <c r="F10" s="368">
        <v>-6</v>
      </c>
      <c r="G10" s="368">
        <v>-7</v>
      </c>
      <c r="H10" s="368">
        <v>-8</v>
      </c>
      <c r="I10" s="368" t="s">
        <v>4</v>
      </c>
      <c r="J10" s="368">
        <v>-10</v>
      </c>
      <c r="K10" s="368">
        <v>-11</v>
      </c>
      <c r="L10" s="368">
        <v>-12</v>
      </c>
      <c r="M10" s="368">
        <v>-13</v>
      </c>
      <c r="N10" s="368">
        <v>-14</v>
      </c>
      <c r="O10" s="368">
        <v>-15</v>
      </c>
      <c r="P10" s="64"/>
    </row>
    <row r="11" spans="1:15" s="3" customFormat="1" ht="21.75" customHeight="1">
      <c r="A11" s="48"/>
      <c r="B11" s="61" t="s">
        <v>0</v>
      </c>
      <c r="C11" s="65">
        <f>SUM(C12:C24)</f>
        <v>1275</v>
      </c>
      <c r="D11" s="66">
        <f aca="true" t="shared" si="0" ref="D11:N11">SUM(D12:D24)</f>
        <v>9331.114</v>
      </c>
      <c r="E11" s="66">
        <f t="shared" si="0"/>
        <v>2023.1399999999999</v>
      </c>
      <c r="F11" s="66">
        <f t="shared" si="0"/>
        <v>179.38</v>
      </c>
      <c r="G11" s="66">
        <f t="shared" si="0"/>
        <v>0</v>
      </c>
      <c r="H11" s="66">
        <f t="shared" si="0"/>
        <v>7128.59</v>
      </c>
      <c r="I11" s="66">
        <f>SUM(I12:I24)</f>
        <v>4993.276859999999</v>
      </c>
      <c r="J11" s="66">
        <f>SUM(J12:J24)</f>
        <v>764.0999999999999</v>
      </c>
      <c r="K11" s="66">
        <f t="shared" si="0"/>
        <v>949.2456099999999</v>
      </c>
      <c r="L11" s="66">
        <f t="shared" si="0"/>
        <v>1267.398796818182</v>
      </c>
      <c r="M11" s="66">
        <f t="shared" si="0"/>
        <v>438.477543</v>
      </c>
      <c r="N11" s="66">
        <f t="shared" si="0"/>
        <v>1574.0694061818178</v>
      </c>
      <c r="O11" s="62"/>
    </row>
    <row r="12" spans="1:16" ht="21.75" customHeight="1">
      <c r="A12" s="10">
        <v>1</v>
      </c>
      <c r="B12" s="11" t="s">
        <v>3</v>
      </c>
      <c r="C12" s="79">
        <f>'1a.CTiep'!C12+'1b.Moi'!C12</f>
        <v>172</v>
      </c>
      <c r="D12" s="67">
        <f>'1a.CTiep'!D12+'1b.Moi'!D12</f>
        <v>715.5899999999999</v>
      </c>
      <c r="E12" s="67">
        <f>'1a.CTiep'!E12+'1b.Moi'!E12</f>
        <v>476.84</v>
      </c>
      <c r="F12" s="67">
        <f>'1a.CTiep'!F12+'1b.Moi'!F12</f>
        <v>0</v>
      </c>
      <c r="G12" s="67">
        <f>'1a.CTiep'!G12+'1b.Moi'!G12</f>
        <v>0</v>
      </c>
      <c r="H12" s="67">
        <f>'1a.CTiep'!H12+'1b.Moi'!H12</f>
        <v>238.75</v>
      </c>
      <c r="I12" s="67">
        <f>'1a.CTiep'!I12+'1b.Moi'!I12</f>
        <v>1182.4099999999999</v>
      </c>
      <c r="J12" s="67">
        <f>'1a.CTiep'!J12+'1b.Moi'!J12</f>
        <v>0.2</v>
      </c>
      <c r="K12" s="67">
        <f>'1a.CTiep'!K12+'1b.Moi'!K12</f>
        <v>246.4</v>
      </c>
      <c r="L12" s="67">
        <f>'1a.CTiep'!L12+'1b.Moi'!L12</f>
        <v>507.48</v>
      </c>
      <c r="M12" s="67">
        <f>'1a.CTiep'!M12+'1b.Moi'!M12</f>
        <v>52.89</v>
      </c>
      <c r="N12" s="67">
        <f>'1a.CTiep'!N12+'1b.Moi'!N12</f>
        <v>375.44</v>
      </c>
      <c r="O12" s="80" t="s">
        <v>36</v>
      </c>
      <c r="P12" s="6"/>
    </row>
    <row r="13" spans="1:16" ht="21.75" customHeight="1">
      <c r="A13" s="12">
        <v>2</v>
      </c>
      <c r="B13" s="13" t="s">
        <v>2</v>
      </c>
      <c r="C13" s="68">
        <f>'1a.CTiep'!C13+'1b.Moi'!C13</f>
        <v>66</v>
      </c>
      <c r="D13" s="69">
        <f>'1a.CTiep'!D13+'1b.Moi'!D13</f>
        <v>285.48999999999995</v>
      </c>
      <c r="E13" s="69">
        <f>'1a.CTiep'!E13+'1b.Moi'!E13</f>
        <v>86.11</v>
      </c>
      <c r="F13" s="69">
        <f>'1a.CTiep'!F13+'1b.Moi'!F13</f>
        <v>25.64</v>
      </c>
      <c r="G13" s="69">
        <f>'1a.CTiep'!G13+'1b.Moi'!G13</f>
        <v>0</v>
      </c>
      <c r="H13" s="69">
        <f>'1a.CTiep'!H13+'1b.Moi'!H13</f>
        <v>173.74</v>
      </c>
      <c r="I13" s="69">
        <f>'1a.CTiep'!I13+'1b.Moi'!I13</f>
        <v>369.26000000000005</v>
      </c>
      <c r="J13" s="69">
        <f>'1a.CTiep'!J13+'1b.Moi'!J13</f>
        <v>0</v>
      </c>
      <c r="K13" s="69">
        <f>'1a.CTiep'!K13+'1b.Moi'!K13</f>
        <v>83.42</v>
      </c>
      <c r="L13" s="69">
        <f>'1a.CTiep'!L13+'1b.Moi'!L13</f>
        <v>153.42000000000002</v>
      </c>
      <c r="M13" s="69">
        <f>'1a.CTiep'!M13+'1b.Moi'!M13</f>
        <v>5.010000000000001</v>
      </c>
      <c r="N13" s="69">
        <f>'1a.CTiep'!N13+'1b.Moi'!N13</f>
        <v>127.41</v>
      </c>
      <c r="O13" s="81" t="s">
        <v>37</v>
      </c>
      <c r="P13" s="6"/>
    </row>
    <row r="14" spans="1:16" ht="21.75" customHeight="1">
      <c r="A14" s="12">
        <v>3</v>
      </c>
      <c r="B14" s="13" t="s">
        <v>1</v>
      </c>
      <c r="C14" s="68">
        <f>'1a.CTiep'!C14+'1b.Moi'!C14</f>
        <v>114</v>
      </c>
      <c r="D14" s="69">
        <f>'1a.CTiep'!D14+'1b.Moi'!D14</f>
        <v>690.9400000000002</v>
      </c>
      <c r="E14" s="69">
        <f>'1a.CTiep'!E14+'1b.Moi'!E14</f>
        <v>136.93</v>
      </c>
      <c r="F14" s="69">
        <f>'1a.CTiep'!F14+'1b.Moi'!F14</f>
        <v>52.51</v>
      </c>
      <c r="G14" s="69">
        <f>'1a.CTiep'!G14+'1b.Moi'!G14</f>
        <v>0</v>
      </c>
      <c r="H14" s="69">
        <f>'1a.CTiep'!H14+'1b.Moi'!H14</f>
        <v>501.5000000000001</v>
      </c>
      <c r="I14" s="69">
        <f>'1a.CTiep'!I14+'1b.Moi'!I14</f>
        <v>613.175309</v>
      </c>
      <c r="J14" s="69">
        <f>'1a.CTiep'!J14+'1b.Moi'!J14</f>
        <v>463.8499999999999</v>
      </c>
      <c r="K14" s="69">
        <f>'1a.CTiep'!K14+'1b.Moi'!K14</f>
        <v>50.97</v>
      </c>
      <c r="L14" s="69">
        <f>'1a.CTiep'!L14+'1b.Moi'!L14</f>
        <v>47.559376</v>
      </c>
      <c r="M14" s="69">
        <f>'1a.CTiep'!M14+'1b.Moi'!M14</f>
        <v>19.31</v>
      </c>
      <c r="N14" s="69">
        <f>'1a.CTiep'!N14+'1b.Moi'!N14</f>
        <v>31.490000000000002</v>
      </c>
      <c r="O14" s="81" t="s">
        <v>38</v>
      </c>
      <c r="P14" s="6"/>
    </row>
    <row r="15" spans="1:16" ht="21.75" customHeight="1">
      <c r="A15" s="12">
        <v>4</v>
      </c>
      <c r="B15" s="13" t="s">
        <v>25</v>
      </c>
      <c r="C15" s="68">
        <f>'1a.CTiep'!C15+'1b.Moi'!C15</f>
        <v>77</v>
      </c>
      <c r="D15" s="69">
        <f>'1a.CTiep'!D15+'1b.Moi'!D15</f>
        <v>582.1800000000001</v>
      </c>
      <c r="E15" s="69">
        <f>'1a.CTiep'!E15+'1b.Moi'!E15</f>
        <v>168.89000000000001</v>
      </c>
      <c r="F15" s="69">
        <f>'1a.CTiep'!F15+'1b.Moi'!F15</f>
        <v>3.5</v>
      </c>
      <c r="G15" s="69">
        <f>'1a.CTiep'!G15+'1b.Moi'!G15</f>
        <v>0</v>
      </c>
      <c r="H15" s="69">
        <f>'1a.CTiep'!H15+'1b.Moi'!H15</f>
        <v>409.78999999999996</v>
      </c>
      <c r="I15" s="69">
        <f>'1a.CTiep'!I15+'1b.Moi'!I15</f>
        <v>770</v>
      </c>
      <c r="J15" s="69">
        <f>'1a.CTiep'!J15+'1b.Moi'!J15</f>
        <v>42.02</v>
      </c>
      <c r="K15" s="69">
        <f>'1a.CTiep'!K15+'1b.Moi'!K15</f>
        <v>146.16</v>
      </c>
      <c r="L15" s="69">
        <f>'1a.CTiep'!L15+'1b.Moi'!L15</f>
        <v>63.53</v>
      </c>
      <c r="M15" s="69">
        <f>'1a.CTiep'!M15+'1b.Moi'!M15</f>
        <v>7.069999999999999</v>
      </c>
      <c r="N15" s="69">
        <f>'1a.CTiep'!N15+'1b.Moi'!N15</f>
        <v>511.22</v>
      </c>
      <c r="O15" s="81" t="s">
        <v>39</v>
      </c>
      <c r="P15" s="6"/>
    </row>
    <row r="16" spans="1:16" ht="21.75" customHeight="1">
      <c r="A16" s="12">
        <v>5</v>
      </c>
      <c r="B16" s="13" t="s">
        <v>26</v>
      </c>
      <c r="C16" s="68">
        <f>'1a.CTiep'!C16+'1b.Moi'!C16</f>
        <v>159</v>
      </c>
      <c r="D16" s="69">
        <f>'1a.CTiep'!D16+'1b.Moi'!D16</f>
        <v>289.46999999999997</v>
      </c>
      <c r="E16" s="69">
        <f>'1a.CTiep'!E16+'1b.Moi'!E16</f>
        <v>176.01</v>
      </c>
      <c r="F16" s="69">
        <f>'1a.CTiep'!F16+'1b.Moi'!F16</f>
        <v>0</v>
      </c>
      <c r="G16" s="69">
        <f>'1a.CTiep'!G16+'1b.Moi'!G16</f>
        <v>0</v>
      </c>
      <c r="H16" s="69">
        <f>'1a.CTiep'!H16+'1b.Moi'!H16</f>
        <v>113.46000000000001</v>
      </c>
      <c r="I16" s="69">
        <f>'1a.CTiep'!I16+'1b.Moi'!I16</f>
        <v>408.05294100000003</v>
      </c>
      <c r="J16" s="69">
        <f>'1a.CTiep'!J16+'1b.Moi'!J16</f>
        <v>6.300000000000001</v>
      </c>
      <c r="K16" s="69">
        <f>'1a.CTiep'!K16+'1b.Moi'!K16</f>
        <v>160.11551</v>
      </c>
      <c r="L16" s="69">
        <f>'1a.CTiep'!L16+'1b.Moi'!L16</f>
        <v>62.537739</v>
      </c>
      <c r="M16" s="69">
        <f>'1a.CTiep'!M16+'1b.Moi'!M16</f>
        <v>116.58801299999999</v>
      </c>
      <c r="N16" s="69">
        <f>'1a.CTiep'!N16+'1b.Moi'!N16</f>
        <v>62.512608000000014</v>
      </c>
      <c r="O16" s="81" t="s">
        <v>40</v>
      </c>
      <c r="P16" s="6"/>
    </row>
    <row r="17" spans="1:16" ht="21.75" customHeight="1">
      <c r="A17" s="12">
        <v>6</v>
      </c>
      <c r="B17" s="13" t="s">
        <v>27</v>
      </c>
      <c r="C17" s="68">
        <f>'1a.CTiep'!C17+'1b.Moi'!C17</f>
        <v>162</v>
      </c>
      <c r="D17" s="69">
        <f>'1a.CTiep'!D17+'1b.Moi'!D17</f>
        <v>2581.21</v>
      </c>
      <c r="E17" s="69">
        <f>'1a.CTiep'!E17+'1b.Moi'!E17</f>
        <v>410.15</v>
      </c>
      <c r="F17" s="69">
        <f>'1a.CTiep'!F17+'1b.Moi'!F17</f>
        <v>20.8</v>
      </c>
      <c r="G17" s="69">
        <f>'1a.CTiep'!G17+'1b.Moi'!G17</f>
        <v>0</v>
      </c>
      <c r="H17" s="69">
        <f>'1a.CTiep'!H17+'1b.Moi'!H17</f>
        <v>2150.26</v>
      </c>
      <c r="I17" s="69">
        <f>'1a.CTiep'!I17+'1b.Moi'!I17</f>
        <v>624.4745399999999</v>
      </c>
      <c r="J17" s="69">
        <f>'1a.CTiep'!J17+'1b.Moi'!J17</f>
        <v>35.61</v>
      </c>
      <c r="K17" s="69">
        <f>'1a.CTiep'!K17+'1b.Moi'!K17</f>
        <v>21.94</v>
      </c>
      <c r="L17" s="69">
        <f>'1a.CTiep'!L17+'1b.Moi'!L17</f>
        <v>158.38</v>
      </c>
      <c r="M17" s="69">
        <f>'1a.CTiep'!M17+'1b.Moi'!M17</f>
        <v>27.36</v>
      </c>
      <c r="N17" s="69">
        <f>'1a.CTiep'!N17+'1b.Moi'!N17</f>
        <v>381.18453999999997</v>
      </c>
      <c r="O17" s="81" t="s">
        <v>41</v>
      </c>
      <c r="P17" s="6"/>
    </row>
    <row r="18" spans="1:16" ht="21.75" customHeight="1">
      <c r="A18" s="12">
        <v>7</v>
      </c>
      <c r="B18" s="13" t="s">
        <v>28</v>
      </c>
      <c r="C18" s="68">
        <f>'1a.CTiep'!C18+'1b.Moi'!C18</f>
        <v>120</v>
      </c>
      <c r="D18" s="69">
        <f>'1a.CTiep'!D18+'1b.Moi'!D18</f>
        <v>218.59</v>
      </c>
      <c r="E18" s="69">
        <f>'1a.CTiep'!E18+'1b.Moi'!E18</f>
        <v>66.78</v>
      </c>
      <c r="F18" s="69">
        <f>'1a.CTiep'!F18+'1b.Moi'!F18</f>
        <v>44.5</v>
      </c>
      <c r="G18" s="69">
        <f>'1a.CTiep'!G18+'1b.Moi'!G18</f>
        <v>0</v>
      </c>
      <c r="H18" s="69">
        <f>'1a.CTiep'!H18+'1b.Moi'!H18</f>
        <v>107.30999999999999</v>
      </c>
      <c r="I18" s="69">
        <f>'1a.CTiep'!I18+'1b.Moi'!I18</f>
        <v>160.11344</v>
      </c>
      <c r="J18" s="69">
        <f>'1a.CTiep'!J18+'1b.Moi'!J18</f>
        <v>5.49</v>
      </c>
      <c r="K18" s="69">
        <f>'1a.CTiep'!K18+'1b.Moi'!K18</f>
        <v>28.57</v>
      </c>
      <c r="L18" s="69">
        <f>'1a.CTiep'!L18+'1b.Moi'!L18</f>
        <v>19.200000000000003</v>
      </c>
      <c r="M18" s="69">
        <f>'1a.CTiep'!M18+'1b.Moi'!M18</f>
        <v>35.730000000000004</v>
      </c>
      <c r="N18" s="69">
        <f>'1a.CTiep'!N18+'1b.Moi'!N18</f>
        <v>71.12343999999999</v>
      </c>
      <c r="O18" s="81" t="s">
        <v>42</v>
      </c>
      <c r="P18" s="6"/>
    </row>
    <row r="19" spans="1:16" ht="21.75" customHeight="1">
      <c r="A19" s="12">
        <v>8</v>
      </c>
      <c r="B19" s="13" t="s">
        <v>29</v>
      </c>
      <c r="C19" s="68">
        <f>'1a.CTiep'!C19+'1b.Moi'!C19</f>
        <v>60</v>
      </c>
      <c r="D19" s="69">
        <f>'1a.CTiep'!D19+'1b.Moi'!D19</f>
        <v>106.684</v>
      </c>
      <c r="E19" s="69">
        <f>'1a.CTiep'!E19+'1b.Moi'!E19</f>
        <v>90.33000000000001</v>
      </c>
      <c r="F19" s="69">
        <f>'1a.CTiep'!F19+'1b.Moi'!F19</f>
        <v>0</v>
      </c>
      <c r="G19" s="69">
        <f>'1a.CTiep'!G19+'1b.Moi'!G19</f>
        <v>0</v>
      </c>
      <c r="H19" s="69">
        <f>'1a.CTiep'!H19+'1b.Moi'!H19</f>
        <v>16.35</v>
      </c>
      <c r="I19" s="69">
        <f>'1a.CTiep'!I19+'1b.Moi'!I19</f>
        <v>140.32</v>
      </c>
      <c r="J19" s="69">
        <f>'1a.CTiep'!J19+'1b.Moi'!J19</f>
        <v>0</v>
      </c>
      <c r="K19" s="69">
        <f>'1a.CTiep'!K19+'1b.Moi'!K19</f>
        <v>7.7299999999999995</v>
      </c>
      <c r="L19" s="69">
        <f>'1a.CTiep'!L19+'1b.Moi'!L19</f>
        <v>106.32</v>
      </c>
      <c r="M19" s="69">
        <f>'1a.CTiep'!M19+'1b.Moi'!M19</f>
        <v>25.41</v>
      </c>
      <c r="N19" s="69">
        <f>'1a.CTiep'!N19+'1b.Moi'!N19</f>
        <v>0.86</v>
      </c>
      <c r="O19" s="81" t="s">
        <v>43</v>
      </c>
      <c r="P19" s="6"/>
    </row>
    <row r="20" spans="1:16" ht="21.75" customHeight="1">
      <c r="A20" s="12">
        <v>9</v>
      </c>
      <c r="B20" s="13" t="s">
        <v>30</v>
      </c>
      <c r="C20" s="68">
        <f>'1a.CTiep'!C20+'1b.Moi'!C20</f>
        <v>87</v>
      </c>
      <c r="D20" s="69">
        <f>'1a.CTiep'!D20+'1b.Moi'!D20</f>
        <v>113.97999999999999</v>
      </c>
      <c r="E20" s="69">
        <f>'1a.CTiep'!E20+'1b.Moi'!E20</f>
        <v>101.71</v>
      </c>
      <c r="F20" s="69">
        <f>'1a.CTiep'!F20+'1b.Moi'!F20</f>
        <v>0</v>
      </c>
      <c r="G20" s="69">
        <f>'1a.CTiep'!G20+'1b.Moi'!G20</f>
        <v>0</v>
      </c>
      <c r="H20" s="69">
        <f>'1a.CTiep'!H20+'1b.Moi'!H20</f>
        <v>12.270000000000001</v>
      </c>
      <c r="I20" s="69">
        <f>'1a.CTiep'!I20+'1b.Moi'!I20</f>
        <v>145.1961</v>
      </c>
      <c r="J20" s="69">
        <f>'1a.CTiep'!J20+'1b.Moi'!J20</f>
        <v>0</v>
      </c>
      <c r="K20" s="69">
        <f>'1a.CTiep'!K20+'1b.Moi'!K20</f>
        <v>48.8855</v>
      </c>
      <c r="L20" s="69">
        <f>'1a.CTiep'!L20+'1b.Moi'!L20</f>
        <v>19.839</v>
      </c>
      <c r="M20" s="69">
        <f>'1a.CTiep'!M20+'1b.Moi'!M20</f>
        <v>75.9866</v>
      </c>
      <c r="N20" s="69">
        <f>'1a.CTiep'!N20+'1b.Moi'!N20</f>
        <v>0.485</v>
      </c>
      <c r="O20" s="81" t="s">
        <v>44</v>
      </c>
      <c r="P20" s="6"/>
    </row>
    <row r="21" spans="1:16" ht="21.75" customHeight="1">
      <c r="A21" s="12">
        <v>10</v>
      </c>
      <c r="B21" s="13" t="s">
        <v>31</v>
      </c>
      <c r="C21" s="68">
        <f>'1a.CTiep'!C21+'1b.Moi'!C21</f>
        <v>76</v>
      </c>
      <c r="D21" s="69">
        <f>'1a.CTiep'!D21+'1b.Moi'!D21</f>
        <v>3442.86</v>
      </c>
      <c r="E21" s="69">
        <f>'1a.CTiep'!E21+'1b.Moi'!E21</f>
        <v>246.58000000000004</v>
      </c>
      <c r="F21" s="69">
        <f>'1a.CTiep'!F21+'1b.Moi'!F21</f>
        <v>9.05</v>
      </c>
      <c r="G21" s="69">
        <f>'1a.CTiep'!G21+'1b.Moi'!G21</f>
        <v>0</v>
      </c>
      <c r="H21" s="69">
        <f>'1a.CTiep'!H21+'1b.Moi'!H21</f>
        <v>3187.2300000000005</v>
      </c>
      <c r="I21" s="69">
        <f>'1a.CTiep'!I21+'1b.Moi'!I21</f>
        <v>281.743</v>
      </c>
      <c r="J21" s="69">
        <f>'1a.CTiep'!J21+'1b.Moi'!J21</f>
        <v>165</v>
      </c>
      <c r="K21" s="69">
        <f>'1a.CTiep'!K21+'1b.Moi'!K21</f>
        <v>74.78059999999999</v>
      </c>
      <c r="L21" s="69">
        <f>'1a.CTiep'!L21+'1b.Moi'!L21</f>
        <v>19.0304</v>
      </c>
      <c r="M21" s="69">
        <f>'1a.CTiep'!M21+'1b.Moi'!M21</f>
        <v>14.142000000000001</v>
      </c>
      <c r="N21" s="69">
        <f>'1a.CTiep'!N21+'1b.Moi'!N21</f>
        <v>8.79</v>
      </c>
      <c r="O21" s="81" t="s">
        <v>45</v>
      </c>
      <c r="P21" s="6"/>
    </row>
    <row r="22" spans="1:16" ht="21.75" customHeight="1">
      <c r="A22" s="12">
        <v>11</v>
      </c>
      <c r="B22" s="13" t="s">
        <v>32</v>
      </c>
      <c r="C22" s="68">
        <f>'1a.CTiep'!C22+'1b.Moi'!C22</f>
        <v>40</v>
      </c>
      <c r="D22" s="69">
        <f>'1a.CTiep'!D22+'1b.Moi'!D22</f>
        <v>111.56</v>
      </c>
      <c r="E22" s="69">
        <f>'1a.CTiep'!E22+'1b.Moi'!E22</f>
        <v>8.79</v>
      </c>
      <c r="F22" s="69">
        <f>'1a.CTiep'!F22+'1b.Moi'!F22</f>
        <v>4.6</v>
      </c>
      <c r="G22" s="69">
        <f>'1a.CTiep'!G22+'1b.Moi'!G22</f>
        <v>0</v>
      </c>
      <c r="H22" s="69">
        <f>'1a.CTiep'!H22+'1b.Moi'!H22</f>
        <v>98.17</v>
      </c>
      <c r="I22" s="69">
        <f>'1a.CTiep'!I22+'1b.Moi'!I22</f>
        <v>144.32083</v>
      </c>
      <c r="J22" s="69">
        <f>'1a.CTiep'!J22+'1b.Moi'!J22</f>
        <v>42.129999999999995</v>
      </c>
      <c r="K22" s="69">
        <f>'1a.CTiep'!K22+'1b.Moi'!K22</f>
        <v>67.598</v>
      </c>
      <c r="L22" s="69">
        <f>'1a.CTiep'!L22+'1b.Moi'!L22</f>
        <v>24.343600000000002</v>
      </c>
      <c r="M22" s="69">
        <f>'1a.CTiep'!M22+'1b.Moi'!M22</f>
        <v>10.24923</v>
      </c>
      <c r="N22" s="69">
        <f>'1a.CTiep'!N22+'1b.Moi'!N22</f>
        <v>0</v>
      </c>
      <c r="O22" s="81" t="s">
        <v>46</v>
      </c>
      <c r="P22" s="6"/>
    </row>
    <row r="23" spans="1:16" ht="21.75" customHeight="1">
      <c r="A23" s="12">
        <v>12</v>
      </c>
      <c r="B23" s="13" t="s">
        <v>33</v>
      </c>
      <c r="C23" s="68">
        <f>'1a.CTiep'!C23+'1b.Moi'!C23</f>
        <v>54</v>
      </c>
      <c r="D23" s="69">
        <f>'1a.CTiep'!D23+'1b.Moi'!D23</f>
        <v>54.370000000000005</v>
      </c>
      <c r="E23" s="69">
        <f>'1a.CTiep'!E23+'1b.Moi'!E23</f>
        <v>3.3</v>
      </c>
      <c r="F23" s="69">
        <f>'1a.CTiep'!F23+'1b.Moi'!F23</f>
        <v>0</v>
      </c>
      <c r="G23" s="69">
        <f>'1a.CTiep'!G23+'1b.Moi'!G23</f>
        <v>0</v>
      </c>
      <c r="H23" s="69">
        <f>'1a.CTiep'!H23+'1b.Moi'!H23</f>
        <v>51.06999999999999</v>
      </c>
      <c r="I23" s="69">
        <f>'1a.CTiep'!I23+'1b.Moi'!I23</f>
        <v>17.699999999999996</v>
      </c>
      <c r="J23" s="69">
        <f>'1a.CTiep'!J23+'1b.Moi'!J23</f>
        <v>0</v>
      </c>
      <c r="K23" s="69">
        <f>'1a.CTiep'!K23+'1b.Moi'!K23</f>
        <v>1.53</v>
      </c>
      <c r="L23" s="69">
        <f>'1a.CTiep'!L23+'1b.Moi'!L23</f>
        <v>12.009999999999998</v>
      </c>
      <c r="M23" s="69">
        <f>'1a.CTiep'!M23+'1b.Moi'!M23</f>
        <v>2.3400000000000003</v>
      </c>
      <c r="N23" s="69">
        <f>'1a.CTiep'!N23+'1b.Moi'!N23</f>
        <v>1.8199999999999998</v>
      </c>
      <c r="O23" s="81" t="s">
        <v>47</v>
      </c>
      <c r="P23" s="6"/>
    </row>
    <row r="24" spans="1:16" ht="21.75" customHeight="1">
      <c r="A24" s="14">
        <v>13</v>
      </c>
      <c r="B24" s="15" t="s">
        <v>34</v>
      </c>
      <c r="C24" s="70">
        <f>'1a.CTiep'!C24+'1b.Moi'!C24</f>
        <v>88</v>
      </c>
      <c r="D24" s="71">
        <f>'1a.CTiep'!D24+'1b.Moi'!D24</f>
        <v>138.19</v>
      </c>
      <c r="E24" s="71">
        <f>'1a.CTiep'!E24+'1b.Moi'!E24</f>
        <v>50.72</v>
      </c>
      <c r="F24" s="71">
        <f>'1a.CTiep'!F24+'1b.Moi'!F24</f>
        <v>18.78</v>
      </c>
      <c r="G24" s="71">
        <f>'1a.CTiep'!G24+'1b.Moi'!G24</f>
        <v>0</v>
      </c>
      <c r="H24" s="71">
        <f>'1a.CTiep'!H24+'1b.Moi'!H24</f>
        <v>68.69000000000001</v>
      </c>
      <c r="I24" s="71">
        <f>'1a.CTiep'!I24+'1b.Moi'!I24</f>
        <v>136.51069999999999</v>
      </c>
      <c r="J24" s="71">
        <f>'1a.CTiep'!J24+'1b.Moi'!J24</f>
        <v>3.5</v>
      </c>
      <c r="K24" s="71">
        <f>'1a.CTiep'!K24+'1b.Moi'!K24</f>
        <v>11.145999999999999</v>
      </c>
      <c r="L24" s="71">
        <f>'1a.CTiep'!L24+'1b.Moi'!L24</f>
        <v>73.74868181818182</v>
      </c>
      <c r="M24" s="71">
        <f>'1a.CTiep'!M24+'1b.Moi'!M24</f>
        <v>46.3917</v>
      </c>
      <c r="N24" s="71">
        <f>'1a.CTiep'!N24+'1b.Moi'!N24</f>
        <v>1.7338181818181817</v>
      </c>
      <c r="O24" s="82" t="s">
        <v>48</v>
      </c>
      <c r="P24" s="6"/>
    </row>
    <row r="25" ht="12.75" customHeight="1"/>
    <row r="26" spans="11:15" ht="27.75" customHeight="1">
      <c r="K26" s="875"/>
      <c r="L26" s="875"/>
      <c r="M26" s="875"/>
      <c r="N26" s="875"/>
      <c r="O26" s="875"/>
    </row>
    <row r="27" spans="4:15" ht="27.75" customHeight="1">
      <c r="D27" s="6"/>
      <c r="E27" s="6"/>
      <c r="F27" s="6"/>
      <c r="G27" s="6"/>
      <c r="H27" s="6"/>
      <c r="I27" s="6"/>
      <c r="J27" s="6"/>
      <c r="K27" s="6"/>
      <c r="L27" s="6"/>
      <c r="M27" s="19"/>
      <c r="N27" s="19"/>
      <c r="O27" s="20"/>
    </row>
  </sheetData>
  <sheetProtection/>
  <mergeCells count="18">
    <mergeCell ref="K26:O26"/>
    <mergeCell ref="A5:O5"/>
    <mergeCell ref="A6:O6"/>
    <mergeCell ref="A7:O7"/>
    <mergeCell ref="A8:A9"/>
    <mergeCell ref="B8:B9"/>
    <mergeCell ref="C8:C9"/>
    <mergeCell ref="D8:D9"/>
    <mergeCell ref="E8:H8"/>
    <mergeCell ref="I8:I9"/>
    <mergeCell ref="J8:N8"/>
    <mergeCell ref="A1:E1"/>
    <mergeCell ref="F1:O1"/>
    <mergeCell ref="A2:E2"/>
    <mergeCell ref="F2:O2"/>
    <mergeCell ref="A3:O3"/>
    <mergeCell ref="A4:O4"/>
    <mergeCell ref="O8:O9"/>
  </mergeCells>
  <printOptions horizontalCentered="1"/>
  <pageMargins left="0.393700787401575" right="0.32" top="0.69" bottom="0.393700787401575" header="0.118110236220472" footer="0.275590551181102"/>
  <pageSetup fitToHeight="100" horizontalDpi="600" verticalDpi="600" orientation="landscape" paperSize="9" r:id="rId2"/>
  <headerFooter>
    <oddFooter>&amp;L&amp;"Times New Roman,nghiêng"&amp;9Phụ lục &amp;A&amp;R&amp;10&amp;P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P159"/>
  <sheetViews>
    <sheetView showZeros="0" zoomScaleSheetLayoutView="70" zoomScalePageLayoutView="0" workbookViewId="0" topLeftCell="A1">
      <pane ySplit="9" topLeftCell="A152" activePane="bottomLeft" state="frozen"/>
      <selection pane="topLeft" activeCell="A1" sqref="A1"/>
      <selection pane="bottomLeft" activeCell="L159" sqref="L159:O159"/>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6.375" style="5" customWidth="1"/>
    <col min="11" max="12" width="6.625" style="5" customWidth="1"/>
    <col min="13" max="13" width="5.625" style="5" customWidth="1"/>
    <col min="14" max="14" width="6.625" style="5" customWidth="1"/>
    <col min="15" max="15" width="16.50390625" style="37" customWidth="1"/>
    <col min="16" max="16" width="4.875" style="5" customWidth="1"/>
    <col min="17" max="16384" width="6.875" style="5" customWidth="1"/>
  </cols>
  <sheetData>
    <row r="1" spans="1:16" s="18" customFormat="1" ht="15.75" customHeight="1">
      <c r="A1" s="869" t="s">
        <v>2325</v>
      </c>
      <c r="B1" s="869"/>
      <c r="C1" s="869"/>
      <c r="D1" s="869"/>
      <c r="E1" s="869"/>
      <c r="F1" s="870" t="s">
        <v>23</v>
      </c>
      <c r="G1" s="870"/>
      <c r="H1" s="870"/>
      <c r="I1" s="870"/>
      <c r="J1" s="870"/>
      <c r="K1" s="870"/>
      <c r="L1" s="870"/>
      <c r="M1" s="870"/>
      <c r="N1" s="870"/>
      <c r="O1" s="870"/>
      <c r="P1" s="870"/>
    </row>
    <row r="2" spans="1:16" s="18" customFormat="1" ht="15.75" customHeight="1">
      <c r="A2" s="870" t="s">
        <v>2326</v>
      </c>
      <c r="B2" s="870"/>
      <c r="C2" s="870"/>
      <c r="D2" s="870"/>
      <c r="E2" s="870"/>
      <c r="F2" s="870" t="s">
        <v>24</v>
      </c>
      <c r="G2" s="870"/>
      <c r="H2" s="870"/>
      <c r="I2" s="870"/>
      <c r="J2" s="870"/>
      <c r="K2" s="870"/>
      <c r="L2" s="870"/>
      <c r="M2" s="870"/>
      <c r="N2" s="870"/>
      <c r="O2" s="870"/>
      <c r="P2" s="870"/>
    </row>
    <row r="3" spans="1:16" s="18" customFormat="1" ht="15">
      <c r="A3" s="891"/>
      <c r="B3" s="891"/>
      <c r="C3" s="891"/>
      <c r="D3" s="891"/>
      <c r="E3" s="891"/>
      <c r="F3" s="891"/>
      <c r="G3" s="891"/>
      <c r="H3" s="891"/>
      <c r="I3" s="891"/>
      <c r="J3" s="891"/>
      <c r="K3" s="891"/>
      <c r="L3" s="891"/>
      <c r="M3" s="891"/>
      <c r="N3" s="891"/>
      <c r="O3" s="891"/>
      <c r="P3" s="891"/>
    </row>
    <row r="4" spans="1:16" s="258" customFormat="1" ht="15">
      <c r="A4" s="897" t="s">
        <v>1863</v>
      </c>
      <c r="B4" s="897"/>
      <c r="C4" s="897"/>
      <c r="D4" s="897"/>
      <c r="E4" s="897"/>
      <c r="F4" s="897"/>
      <c r="G4" s="897"/>
      <c r="H4" s="897"/>
      <c r="I4" s="897"/>
      <c r="J4" s="897"/>
      <c r="K4" s="897"/>
      <c r="L4" s="897"/>
      <c r="M4" s="897"/>
      <c r="N4" s="897"/>
      <c r="O4" s="897"/>
      <c r="P4" s="897"/>
    </row>
    <row r="5" spans="1:16" s="258" customFormat="1" ht="18" customHeight="1">
      <c r="A5" s="897" t="s">
        <v>1254</v>
      </c>
      <c r="B5" s="897"/>
      <c r="C5" s="897"/>
      <c r="D5" s="897"/>
      <c r="E5" s="897"/>
      <c r="F5" s="897"/>
      <c r="G5" s="897"/>
      <c r="H5" s="897"/>
      <c r="I5" s="897"/>
      <c r="J5" s="897"/>
      <c r="K5" s="897"/>
      <c r="L5" s="897"/>
      <c r="M5" s="897"/>
      <c r="N5" s="897"/>
      <c r="O5" s="897"/>
      <c r="P5" s="897"/>
    </row>
    <row r="6" spans="1:16" s="18" customFormat="1" ht="21.75" customHeight="1">
      <c r="A6" s="881" t="str">
        <f>'1.THD.Tong'!A6:O6</f>
        <v>(Kèm theo Nghị quyết số 256/NQ-HĐND ngày 08 tháng 12 năm 2020 của Hội đồng nhân dân tỉnh)</v>
      </c>
      <c r="B6" s="881"/>
      <c r="C6" s="881"/>
      <c r="D6" s="881"/>
      <c r="E6" s="881"/>
      <c r="F6" s="881"/>
      <c r="G6" s="881"/>
      <c r="H6" s="881"/>
      <c r="I6" s="881"/>
      <c r="J6" s="881"/>
      <c r="K6" s="881"/>
      <c r="L6" s="881"/>
      <c r="M6" s="881"/>
      <c r="N6" s="881"/>
      <c r="O6" s="881"/>
      <c r="P6" s="881"/>
    </row>
    <row r="7" spans="1:16" s="18" customFormat="1" ht="15">
      <c r="A7" s="885"/>
      <c r="B7" s="885"/>
      <c r="C7" s="885"/>
      <c r="D7" s="885"/>
      <c r="E7" s="885"/>
      <c r="F7" s="885"/>
      <c r="G7" s="885"/>
      <c r="H7" s="885"/>
      <c r="I7" s="885"/>
      <c r="J7" s="885"/>
      <c r="K7" s="885"/>
      <c r="L7" s="885"/>
      <c r="M7" s="885"/>
      <c r="N7" s="885"/>
      <c r="O7" s="885"/>
      <c r="P7" s="885"/>
    </row>
    <row r="8" spans="1:16" s="17" customFormat="1" ht="12.75">
      <c r="A8" s="890" t="s">
        <v>20</v>
      </c>
      <c r="B8" s="884" t="s">
        <v>76</v>
      </c>
      <c r="C8" s="884" t="s">
        <v>77</v>
      </c>
      <c r="D8" s="884" t="s">
        <v>78</v>
      </c>
      <c r="E8" s="884"/>
      <c r="F8" s="884"/>
      <c r="G8" s="884"/>
      <c r="H8" s="884" t="s">
        <v>79</v>
      </c>
      <c r="I8" s="884" t="s">
        <v>16</v>
      </c>
      <c r="J8" s="884" t="s">
        <v>15</v>
      </c>
      <c r="K8" s="884"/>
      <c r="L8" s="884"/>
      <c r="M8" s="884"/>
      <c r="N8" s="884"/>
      <c r="O8" s="884" t="s">
        <v>80</v>
      </c>
      <c r="P8" s="884" t="s">
        <v>14</v>
      </c>
    </row>
    <row r="9" spans="1:16" s="17" customFormat="1" ht="78.75" customHeight="1">
      <c r="A9" s="890"/>
      <c r="B9" s="884"/>
      <c r="C9" s="884"/>
      <c r="D9" s="22" t="s">
        <v>13</v>
      </c>
      <c r="E9" s="22" t="s">
        <v>12</v>
      </c>
      <c r="F9" s="22" t="s">
        <v>81</v>
      </c>
      <c r="G9" s="22" t="s">
        <v>22</v>
      </c>
      <c r="H9" s="884"/>
      <c r="I9" s="884"/>
      <c r="J9" s="22" t="s">
        <v>10</v>
      </c>
      <c r="K9" s="22" t="s">
        <v>9</v>
      </c>
      <c r="L9" s="22" t="s">
        <v>82</v>
      </c>
      <c r="M9" s="22" t="s">
        <v>83</v>
      </c>
      <c r="N9" s="22" t="s">
        <v>6</v>
      </c>
      <c r="O9" s="884"/>
      <c r="P9" s="884"/>
    </row>
    <row r="10" spans="1:16" s="93" customFormat="1" ht="39">
      <c r="A10" s="245">
        <v>-1</v>
      </c>
      <c r="B10" s="245">
        <v>-2</v>
      </c>
      <c r="C10" s="245" t="s">
        <v>132</v>
      </c>
      <c r="D10" s="245">
        <v>-4</v>
      </c>
      <c r="E10" s="245">
        <v>-5</v>
      </c>
      <c r="F10" s="245">
        <v>-6</v>
      </c>
      <c r="G10" s="245">
        <v>-7</v>
      </c>
      <c r="H10" s="245">
        <v>-8</v>
      </c>
      <c r="I10" s="245" t="s">
        <v>133</v>
      </c>
      <c r="J10" s="245">
        <v>-10</v>
      </c>
      <c r="K10" s="245">
        <v>-11</v>
      </c>
      <c r="L10" s="245">
        <v>-12</v>
      </c>
      <c r="M10" s="245">
        <v>-13</v>
      </c>
      <c r="N10" s="245">
        <v>-14</v>
      </c>
      <c r="O10" s="245">
        <v>-15</v>
      </c>
      <c r="P10" s="245">
        <v>-16</v>
      </c>
    </row>
    <row r="11" spans="1:16" ht="12.75">
      <c r="A11" s="23" t="s">
        <v>1660</v>
      </c>
      <c r="B11" s="940" t="s">
        <v>1828</v>
      </c>
      <c r="C11" s="941"/>
      <c r="D11" s="941"/>
      <c r="E11" s="941"/>
      <c r="F11" s="941"/>
      <c r="G11" s="941"/>
      <c r="H11" s="941"/>
      <c r="I11" s="941"/>
      <c r="J11" s="941"/>
      <c r="K11" s="941"/>
      <c r="L11" s="941"/>
      <c r="M11" s="941"/>
      <c r="N11" s="941"/>
      <c r="O11" s="941"/>
      <c r="P11" s="942"/>
    </row>
    <row r="12" spans="1:16" ht="12.75">
      <c r="A12" s="586" t="s">
        <v>84</v>
      </c>
      <c r="B12" s="24" t="s">
        <v>239</v>
      </c>
      <c r="C12" s="39">
        <f>C13</f>
        <v>10</v>
      </c>
      <c r="D12" s="39">
        <f aca="true" t="shared" si="0" ref="D12:N12">D13</f>
        <v>3.22</v>
      </c>
      <c r="E12" s="39">
        <f t="shared" si="0"/>
        <v>0</v>
      </c>
      <c r="F12" s="39">
        <f t="shared" si="0"/>
        <v>0</v>
      </c>
      <c r="G12" s="39">
        <f t="shared" si="0"/>
        <v>6.779999999999999</v>
      </c>
      <c r="H12" s="362"/>
      <c r="I12" s="39">
        <f t="shared" si="0"/>
        <v>10</v>
      </c>
      <c r="J12" s="39">
        <f t="shared" si="0"/>
        <v>0</v>
      </c>
      <c r="K12" s="39">
        <f t="shared" si="0"/>
        <v>0</v>
      </c>
      <c r="L12" s="39">
        <f t="shared" si="0"/>
        <v>0</v>
      </c>
      <c r="M12" s="39">
        <f t="shared" si="0"/>
        <v>0</v>
      </c>
      <c r="N12" s="39">
        <f t="shared" si="0"/>
        <v>10</v>
      </c>
      <c r="O12" s="587"/>
      <c r="P12" s="438"/>
    </row>
    <row r="13" spans="1:16" ht="52.5">
      <c r="A13" s="41">
        <v>1</v>
      </c>
      <c r="B13" s="27" t="s">
        <v>1662</v>
      </c>
      <c r="C13" s="31">
        <v>10</v>
      </c>
      <c r="D13" s="31">
        <v>3.22</v>
      </c>
      <c r="E13" s="31"/>
      <c r="F13" s="31"/>
      <c r="G13" s="31">
        <v>6.779999999999999</v>
      </c>
      <c r="H13" s="41" t="s">
        <v>1663</v>
      </c>
      <c r="I13" s="86">
        <f>SUM(J13:N13)</f>
        <v>10</v>
      </c>
      <c r="J13" s="86"/>
      <c r="K13" s="86"/>
      <c r="L13" s="86"/>
      <c r="M13" s="86"/>
      <c r="N13" s="86">
        <v>10</v>
      </c>
      <c r="O13" s="27" t="s">
        <v>2263</v>
      </c>
      <c r="P13" s="438"/>
    </row>
    <row r="14" spans="1:16" ht="26.25">
      <c r="A14" s="588" t="s">
        <v>92</v>
      </c>
      <c r="B14" s="589" t="s">
        <v>143</v>
      </c>
      <c r="C14" s="39">
        <f>SUM(C15:C20)</f>
        <v>1.58</v>
      </c>
      <c r="D14" s="39">
        <f aca="true" t="shared" si="1" ref="D14:N14">SUM(D15:D20)</f>
        <v>0.76</v>
      </c>
      <c r="E14" s="39">
        <f t="shared" si="1"/>
        <v>0</v>
      </c>
      <c r="F14" s="39">
        <f t="shared" si="1"/>
        <v>0</v>
      </c>
      <c r="G14" s="39">
        <f>SUM(G15:G20)</f>
        <v>0.82</v>
      </c>
      <c r="H14" s="362"/>
      <c r="I14" s="39">
        <f t="shared" si="1"/>
        <v>1.25</v>
      </c>
      <c r="J14" s="39">
        <f t="shared" si="1"/>
        <v>0</v>
      </c>
      <c r="K14" s="39">
        <f t="shared" si="1"/>
        <v>0</v>
      </c>
      <c r="L14" s="39">
        <f t="shared" si="1"/>
        <v>0</v>
      </c>
      <c r="M14" s="39">
        <f t="shared" si="1"/>
        <v>1.25</v>
      </c>
      <c r="N14" s="39">
        <f t="shared" si="1"/>
        <v>0</v>
      </c>
      <c r="O14" s="40"/>
      <c r="P14" s="438"/>
    </row>
    <row r="15" spans="1:16" ht="52.5">
      <c r="A15" s="41">
        <v>1</v>
      </c>
      <c r="B15" s="27" t="s">
        <v>1670</v>
      </c>
      <c r="C15" s="31">
        <v>0.3</v>
      </c>
      <c r="D15" s="31">
        <v>0.2</v>
      </c>
      <c r="E15" s="31"/>
      <c r="F15" s="31"/>
      <c r="G15" s="31">
        <v>0.09999999999999998</v>
      </c>
      <c r="H15" s="41" t="s">
        <v>1671</v>
      </c>
      <c r="I15" s="86">
        <f aca="true" t="shared" si="2" ref="I15:I20">SUM(J15:N15)</f>
        <v>0.2</v>
      </c>
      <c r="J15" s="86"/>
      <c r="K15" s="86"/>
      <c r="L15" s="86"/>
      <c r="M15" s="86">
        <v>0.2</v>
      </c>
      <c r="N15" s="86"/>
      <c r="O15" s="27" t="s">
        <v>2263</v>
      </c>
      <c r="P15" s="438"/>
    </row>
    <row r="16" spans="1:16" ht="52.5">
      <c r="A16" s="41">
        <v>2</v>
      </c>
      <c r="B16" s="27" t="s">
        <v>2264</v>
      </c>
      <c r="C16" s="31">
        <v>0.15</v>
      </c>
      <c r="D16" s="31">
        <v>0.06</v>
      </c>
      <c r="E16" s="31"/>
      <c r="F16" s="31"/>
      <c r="G16" s="31">
        <v>0.09</v>
      </c>
      <c r="H16" s="41" t="s">
        <v>1672</v>
      </c>
      <c r="I16" s="86">
        <f t="shared" si="2"/>
        <v>0.15</v>
      </c>
      <c r="J16" s="86"/>
      <c r="K16" s="86"/>
      <c r="L16" s="86"/>
      <c r="M16" s="86">
        <v>0.15</v>
      </c>
      <c r="N16" s="86"/>
      <c r="O16" s="27" t="s">
        <v>2263</v>
      </c>
      <c r="P16" s="438"/>
    </row>
    <row r="17" spans="1:16" ht="52.5">
      <c r="A17" s="41">
        <v>3</v>
      </c>
      <c r="B17" s="27" t="s">
        <v>2265</v>
      </c>
      <c r="C17" s="31">
        <v>0.3</v>
      </c>
      <c r="D17" s="31">
        <v>0.3</v>
      </c>
      <c r="E17" s="31"/>
      <c r="F17" s="31"/>
      <c r="G17" s="31">
        <v>0</v>
      </c>
      <c r="H17" s="41" t="s">
        <v>1673</v>
      </c>
      <c r="I17" s="86">
        <f t="shared" si="2"/>
        <v>0.25</v>
      </c>
      <c r="J17" s="86"/>
      <c r="K17" s="86"/>
      <c r="L17" s="86"/>
      <c r="M17" s="86">
        <v>0.25</v>
      </c>
      <c r="N17" s="86"/>
      <c r="O17" s="27" t="s">
        <v>2263</v>
      </c>
      <c r="P17" s="438"/>
    </row>
    <row r="18" spans="1:16" ht="52.5">
      <c r="A18" s="41">
        <v>4</v>
      </c>
      <c r="B18" s="27" t="s">
        <v>2266</v>
      </c>
      <c r="C18" s="31">
        <v>0.2</v>
      </c>
      <c r="D18" s="31">
        <v>0.2</v>
      </c>
      <c r="E18" s="31"/>
      <c r="F18" s="31"/>
      <c r="G18" s="31">
        <v>0</v>
      </c>
      <c r="H18" s="41" t="s">
        <v>1673</v>
      </c>
      <c r="I18" s="86">
        <f t="shared" si="2"/>
        <v>0.2</v>
      </c>
      <c r="J18" s="86"/>
      <c r="K18" s="86"/>
      <c r="L18" s="86"/>
      <c r="M18" s="86">
        <v>0.2</v>
      </c>
      <c r="N18" s="86"/>
      <c r="O18" s="27" t="s">
        <v>2263</v>
      </c>
      <c r="P18" s="438"/>
    </row>
    <row r="19" spans="1:16" ht="52.5">
      <c r="A19" s="41">
        <v>5</v>
      </c>
      <c r="B19" s="27" t="s">
        <v>1674</v>
      </c>
      <c r="C19" s="31">
        <v>0.4</v>
      </c>
      <c r="D19" s="31"/>
      <c r="E19" s="31"/>
      <c r="F19" s="31"/>
      <c r="G19" s="31">
        <v>0.4</v>
      </c>
      <c r="H19" s="41" t="s">
        <v>1675</v>
      </c>
      <c r="I19" s="86">
        <f t="shared" si="2"/>
        <v>0.2</v>
      </c>
      <c r="J19" s="86"/>
      <c r="K19" s="86"/>
      <c r="L19" s="86"/>
      <c r="M19" s="86">
        <v>0.2</v>
      </c>
      <c r="N19" s="86"/>
      <c r="O19" s="27" t="s">
        <v>2263</v>
      </c>
      <c r="P19" s="438"/>
    </row>
    <row r="20" spans="1:16" ht="52.5">
      <c r="A20" s="41">
        <v>6</v>
      </c>
      <c r="B20" s="27" t="s">
        <v>1676</v>
      </c>
      <c r="C20" s="31">
        <v>0.23</v>
      </c>
      <c r="D20" s="31"/>
      <c r="E20" s="31"/>
      <c r="F20" s="31"/>
      <c r="G20" s="31">
        <v>0.23</v>
      </c>
      <c r="H20" s="41" t="s">
        <v>1666</v>
      </c>
      <c r="I20" s="86">
        <f t="shared" si="2"/>
        <v>0.25</v>
      </c>
      <c r="J20" s="86"/>
      <c r="K20" s="86"/>
      <c r="L20" s="86"/>
      <c r="M20" s="86">
        <v>0.25</v>
      </c>
      <c r="N20" s="86"/>
      <c r="O20" s="27" t="s">
        <v>2263</v>
      </c>
      <c r="P20" s="438"/>
    </row>
    <row r="21" spans="1:16" ht="26.25">
      <c r="A21" s="588" t="s">
        <v>94</v>
      </c>
      <c r="B21" s="589" t="s">
        <v>180</v>
      </c>
      <c r="C21" s="39">
        <f>C22</f>
        <v>0.4</v>
      </c>
      <c r="D21" s="39">
        <f aca="true" t="shared" si="3" ref="D21:N21">D22</f>
        <v>0.4</v>
      </c>
      <c r="E21" s="39">
        <f t="shared" si="3"/>
        <v>0</v>
      </c>
      <c r="F21" s="39">
        <f t="shared" si="3"/>
        <v>0</v>
      </c>
      <c r="G21" s="39">
        <f t="shared" si="3"/>
        <v>0</v>
      </c>
      <c r="H21" s="362"/>
      <c r="I21" s="39">
        <f t="shared" si="3"/>
        <v>0.5</v>
      </c>
      <c r="J21" s="39">
        <f t="shared" si="3"/>
        <v>0</v>
      </c>
      <c r="K21" s="39">
        <f t="shared" si="3"/>
        <v>0</v>
      </c>
      <c r="L21" s="39">
        <f t="shared" si="3"/>
        <v>0</v>
      </c>
      <c r="M21" s="39">
        <f t="shared" si="3"/>
        <v>0.5</v>
      </c>
      <c r="N21" s="39">
        <f t="shared" si="3"/>
        <v>0</v>
      </c>
      <c r="O21" s="90"/>
      <c r="P21" s="438"/>
    </row>
    <row r="22" spans="1:16" ht="66" customHeight="1">
      <c r="A22" s="41">
        <v>1</v>
      </c>
      <c r="B22" s="27" t="s">
        <v>1677</v>
      </c>
      <c r="C22" s="31">
        <v>0.4</v>
      </c>
      <c r="D22" s="31">
        <v>0.4</v>
      </c>
      <c r="E22" s="31"/>
      <c r="F22" s="31"/>
      <c r="G22" s="31">
        <v>0</v>
      </c>
      <c r="H22" s="41" t="s">
        <v>1666</v>
      </c>
      <c r="I22" s="86">
        <f>SUM(J22:N22)</f>
        <v>0.5</v>
      </c>
      <c r="J22" s="86"/>
      <c r="K22" s="86"/>
      <c r="L22" s="86"/>
      <c r="M22" s="86">
        <v>0.5</v>
      </c>
      <c r="N22" s="86"/>
      <c r="O22" s="27" t="s">
        <v>2267</v>
      </c>
      <c r="P22" s="438"/>
    </row>
    <row r="23" spans="1:16" ht="33" customHeight="1">
      <c r="A23" s="43" t="s">
        <v>96</v>
      </c>
      <c r="B23" s="24" t="s">
        <v>93</v>
      </c>
      <c r="C23" s="39">
        <f>SUM(C24:C37)</f>
        <v>40.19</v>
      </c>
      <c r="D23" s="39">
        <f aca="true" t="shared" si="4" ref="D23:N23">SUM(D24:D37)</f>
        <v>15.62</v>
      </c>
      <c r="E23" s="39">
        <f t="shared" si="4"/>
        <v>0.2</v>
      </c>
      <c r="F23" s="39">
        <f t="shared" si="4"/>
        <v>0</v>
      </c>
      <c r="G23" s="39">
        <f t="shared" si="4"/>
        <v>24.37</v>
      </c>
      <c r="H23" s="362"/>
      <c r="I23" s="39">
        <f t="shared" si="4"/>
        <v>26.7</v>
      </c>
      <c r="J23" s="39">
        <f t="shared" si="4"/>
        <v>0</v>
      </c>
      <c r="K23" s="39">
        <f t="shared" si="4"/>
        <v>23.9</v>
      </c>
      <c r="L23" s="39">
        <f t="shared" si="4"/>
        <v>1</v>
      </c>
      <c r="M23" s="39">
        <f t="shared" si="4"/>
        <v>1.8</v>
      </c>
      <c r="N23" s="39">
        <f t="shared" si="4"/>
        <v>0</v>
      </c>
      <c r="O23" s="590"/>
      <c r="P23" s="438"/>
    </row>
    <row r="24" spans="1:16" ht="52.5">
      <c r="A24" s="41">
        <v>1</v>
      </c>
      <c r="B24" s="27" t="s">
        <v>1678</v>
      </c>
      <c r="C24" s="31">
        <v>0.56</v>
      </c>
      <c r="D24" s="31">
        <v>0.13</v>
      </c>
      <c r="E24" s="31"/>
      <c r="F24" s="31"/>
      <c r="G24" s="31">
        <v>0.43000000000000005</v>
      </c>
      <c r="H24" s="41" t="s">
        <v>1679</v>
      </c>
      <c r="I24" s="86">
        <f aca="true" t="shared" si="5" ref="I24:I37">SUM(J24:N24)</f>
        <v>0.3</v>
      </c>
      <c r="J24" s="86"/>
      <c r="K24" s="86"/>
      <c r="L24" s="86"/>
      <c r="M24" s="86">
        <v>0.3</v>
      </c>
      <c r="N24" s="86"/>
      <c r="O24" s="27" t="s">
        <v>2263</v>
      </c>
      <c r="P24" s="438"/>
    </row>
    <row r="25" spans="1:16" ht="52.5">
      <c r="A25" s="41">
        <v>2</v>
      </c>
      <c r="B25" s="27" t="s">
        <v>1680</v>
      </c>
      <c r="C25" s="31">
        <v>3</v>
      </c>
      <c r="D25" s="31">
        <v>0.7</v>
      </c>
      <c r="E25" s="31">
        <v>0.2</v>
      </c>
      <c r="F25" s="31"/>
      <c r="G25" s="31">
        <v>2.0999999999999996</v>
      </c>
      <c r="H25" s="41" t="s">
        <v>1681</v>
      </c>
      <c r="I25" s="86">
        <f t="shared" si="5"/>
        <v>3</v>
      </c>
      <c r="J25" s="86"/>
      <c r="K25" s="86">
        <v>3</v>
      </c>
      <c r="L25" s="86"/>
      <c r="M25" s="86"/>
      <c r="N25" s="86"/>
      <c r="O25" s="27" t="s">
        <v>2263</v>
      </c>
      <c r="P25" s="438"/>
    </row>
    <row r="26" spans="1:16" ht="52.5">
      <c r="A26" s="41">
        <v>3</v>
      </c>
      <c r="B26" s="27" t="s">
        <v>1682</v>
      </c>
      <c r="C26" s="31">
        <v>0.24000000000000002</v>
      </c>
      <c r="D26" s="31">
        <v>0.04</v>
      </c>
      <c r="E26" s="31"/>
      <c r="F26" s="31"/>
      <c r="G26" s="31">
        <v>0.2</v>
      </c>
      <c r="H26" s="41" t="s">
        <v>1663</v>
      </c>
      <c r="I26" s="86">
        <f t="shared" si="5"/>
        <v>0.2</v>
      </c>
      <c r="J26" s="86"/>
      <c r="K26" s="86"/>
      <c r="L26" s="86"/>
      <c r="M26" s="86">
        <v>0.2</v>
      </c>
      <c r="N26" s="86"/>
      <c r="O26" s="27" t="s">
        <v>2263</v>
      </c>
      <c r="P26" s="438"/>
    </row>
    <row r="27" spans="1:16" ht="52.5">
      <c r="A27" s="41">
        <v>4</v>
      </c>
      <c r="B27" s="27" t="s">
        <v>1683</v>
      </c>
      <c r="C27" s="31">
        <v>0.3</v>
      </c>
      <c r="D27" s="31">
        <v>0.3</v>
      </c>
      <c r="E27" s="31"/>
      <c r="F27" s="31"/>
      <c r="G27" s="31">
        <v>0</v>
      </c>
      <c r="H27" s="41" t="s">
        <v>1684</v>
      </c>
      <c r="I27" s="86">
        <f t="shared" si="5"/>
        <v>0.3</v>
      </c>
      <c r="J27" s="86"/>
      <c r="K27" s="86"/>
      <c r="L27" s="86"/>
      <c r="M27" s="86">
        <v>0.3</v>
      </c>
      <c r="N27" s="86"/>
      <c r="O27" s="27" t="s">
        <v>2263</v>
      </c>
      <c r="P27" s="438"/>
    </row>
    <row r="28" spans="1:16" ht="52.5">
      <c r="A28" s="41">
        <v>5</v>
      </c>
      <c r="B28" s="27" t="s">
        <v>2268</v>
      </c>
      <c r="C28" s="31">
        <v>1.8899999999999997</v>
      </c>
      <c r="D28" s="31"/>
      <c r="E28" s="31"/>
      <c r="F28" s="31"/>
      <c r="G28" s="31">
        <v>1.8899999999999997</v>
      </c>
      <c r="H28" s="41" t="s">
        <v>1685</v>
      </c>
      <c r="I28" s="86">
        <f t="shared" si="5"/>
        <v>0.5</v>
      </c>
      <c r="J28" s="86"/>
      <c r="K28" s="86"/>
      <c r="L28" s="86"/>
      <c r="M28" s="86">
        <v>0.5</v>
      </c>
      <c r="N28" s="86"/>
      <c r="O28" s="27" t="s">
        <v>2263</v>
      </c>
      <c r="P28" s="438"/>
    </row>
    <row r="29" spans="1:16" ht="52.5">
      <c r="A29" s="41">
        <v>6</v>
      </c>
      <c r="B29" s="27" t="s">
        <v>1686</v>
      </c>
      <c r="C29" s="31">
        <v>0.2</v>
      </c>
      <c r="D29" s="31">
        <v>0.15</v>
      </c>
      <c r="E29" s="31"/>
      <c r="F29" s="31"/>
      <c r="G29" s="31">
        <v>0.05000000000000002</v>
      </c>
      <c r="H29" s="41" t="s">
        <v>1671</v>
      </c>
      <c r="I29" s="86">
        <f t="shared" si="5"/>
        <v>0.4</v>
      </c>
      <c r="J29" s="86"/>
      <c r="K29" s="86">
        <v>0.4</v>
      </c>
      <c r="L29" s="86"/>
      <c r="M29" s="86"/>
      <c r="N29" s="86"/>
      <c r="O29" s="27" t="s">
        <v>2263</v>
      </c>
      <c r="P29" s="438"/>
    </row>
    <row r="30" spans="1:16" ht="52.5">
      <c r="A30" s="41">
        <v>7</v>
      </c>
      <c r="B30" s="27" t="s">
        <v>2269</v>
      </c>
      <c r="C30" s="31">
        <v>0.1</v>
      </c>
      <c r="D30" s="31">
        <v>0.1</v>
      </c>
      <c r="E30" s="31"/>
      <c r="F30" s="31"/>
      <c r="G30" s="31"/>
      <c r="H30" s="41" t="s">
        <v>1671</v>
      </c>
      <c r="I30" s="86">
        <f t="shared" si="5"/>
        <v>0.5</v>
      </c>
      <c r="J30" s="86"/>
      <c r="K30" s="86"/>
      <c r="L30" s="86"/>
      <c r="M30" s="86">
        <v>0.5</v>
      </c>
      <c r="N30" s="86"/>
      <c r="O30" s="27" t="s">
        <v>2263</v>
      </c>
      <c r="P30" s="438"/>
    </row>
    <row r="31" spans="1:16" ht="66">
      <c r="A31" s="41">
        <v>8</v>
      </c>
      <c r="B31" s="27" t="s">
        <v>1687</v>
      </c>
      <c r="C31" s="31">
        <v>0.65</v>
      </c>
      <c r="D31" s="31">
        <v>0.4</v>
      </c>
      <c r="E31" s="31"/>
      <c r="F31" s="31"/>
      <c r="G31" s="31">
        <v>0.25</v>
      </c>
      <c r="H31" s="41" t="s">
        <v>1666</v>
      </c>
      <c r="I31" s="86">
        <f t="shared" si="5"/>
        <v>1</v>
      </c>
      <c r="J31" s="86"/>
      <c r="K31" s="86"/>
      <c r="L31" s="86">
        <v>1</v>
      </c>
      <c r="M31" s="86"/>
      <c r="N31" s="86"/>
      <c r="O31" s="27" t="s">
        <v>2267</v>
      </c>
      <c r="P31" s="438"/>
    </row>
    <row r="32" spans="1:16" ht="66">
      <c r="A32" s="41">
        <v>9</v>
      </c>
      <c r="B32" s="27" t="s">
        <v>1688</v>
      </c>
      <c r="C32" s="31">
        <v>2</v>
      </c>
      <c r="D32" s="31">
        <v>1.3</v>
      </c>
      <c r="E32" s="31"/>
      <c r="F32" s="31"/>
      <c r="G32" s="31">
        <v>0.7</v>
      </c>
      <c r="H32" s="41" t="s">
        <v>1666</v>
      </c>
      <c r="I32" s="86">
        <f t="shared" si="5"/>
        <v>3</v>
      </c>
      <c r="J32" s="86"/>
      <c r="K32" s="86">
        <v>3</v>
      </c>
      <c r="L32" s="86"/>
      <c r="M32" s="86"/>
      <c r="N32" s="86"/>
      <c r="O32" s="27" t="s">
        <v>2267</v>
      </c>
      <c r="P32" s="438"/>
    </row>
    <row r="33" spans="1:16" ht="66">
      <c r="A33" s="41">
        <v>10</v>
      </c>
      <c r="B33" s="27" t="s">
        <v>1829</v>
      </c>
      <c r="C33" s="31">
        <v>11.6</v>
      </c>
      <c r="D33" s="31">
        <v>4.6</v>
      </c>
      <c r="E33" s="31"/>
      <c r="F33" s="31"/>
      <c r="G33" s="31">
        <v>7</v>
      </c>
      <c r="H33" s="41" t="s">
        <v>1671</v>
      </c>
      <c r="I33" s="86">
        <f t="shared" si="5"/>
        <v>7</v>
      </c>
      <c r="J33" s="86"/>
      <c r="K33" s="86">
        <v>7</v>
      </c>
      <c r="L33" s="86"/>
      <c r="M33" s="86"/>
      <c r="N33" s="86"/>
      <c r="O33" s="27" t="s">
        <v>2267</v>
      </c>
      <c r="P33" s="438"/>
    </row>
    <row r="34" spans="1:16" ht="66.75" customHeight="1">
      <c r="A34" s="41">
        <v>11</v>
      </c>
      <c r="B34" s="27" t="s">
        <v>1689</v>
      </c>
      <c r="C34" s="31">
        <v>4.65</v>
      </c>
      <c r="D34" s="31"/>
      <c r="E34" s="31"/>
      <c r="F34" s="31"/>
      <c r="G34" s="31">
        <v>4.65</v>
      </c>
      <c r="H34" s="41" t="s">
        <v>1665</v>
      </c>
      <c r="I34" s="86">
        <f t="shared" si="5"/>
        <v>2</v>
      </c>
      <c r="J34" s="86"/>
      <c r="K34" s="86">
        <v>2</v>
      </c>
      <c r="L34" s="86"/>
      <c r="M34" s="86"/>
      <c r="N34" s="86"/>
      <c r="O34" s="27" t="s">
        <v>2267</v>
      </c>
      <c r="P34" s="438"/>
    </row>
    <row r="35" spans="1:16" ht="66.75" customHeight="1">
      <c r="A35" s="41">
        <v>12</v>
      </c>
      <c r="B35" s="27" t="s">
        <v>1690</v>
      </c>
      <c r="C35" s="31">
        <v>4.8</v>
      </c>
      <c r="D35" s="31">
        <v>3</v>
      </c>
      <c r="E35" s="31"/>
      <c r="F35" s="31"/>
      <c r="G35" s="31">
        <v>1.8</v>
      </c>
      <c r="H35" s="41" t="s">
        <v>1691</v>
      </c>
      <c r="I35" s="86">
        <f t="shared" si="5"/>
        <v>2.5</v>
      </c>
      <c r="J35" s="86"/>
      <c r="K35" s="86">
        <v>2.5</v>
      </c>
      <c r="L35" s="86"/>
      <c r="M35" s="86"/>
      <c r="N35" s="86"/>
      <c r="O35" s="27" t="s">
        <v>2267</v>
      </c>
      <c r="P35" s="438"/>
    </row>
    <row r="36" spans="1:16" ht="69" customHeight="1">
      <c r="A36" s="41">
        <v>13</v>
      </c>
      <c r="B36" s="27" t="s">
        <v>1692</v>
      </c>
      <c r="C36" s="31">
        <v>8</v>
      </c>
      <c r="D36" s="31">
        <v>4.9</v>
      </c>
      <c r="E36" s="31"/>
      <c r="F36" s="31"/>
      <c r="G36" s="31">
        <v>3.1</v>
      </c>
      <c r="H36" s="41" t="s">
        <v>1693</v>
      </c>
      <c r="I36" s="86">
        <f t="shared" si="5"/>
        <v>4.5</v>
      </c>
      <c r="J36" s="86"/>
      <c r="K36" s="86">
        <v>4.5</v>
      </c>
      <c r="L36" s="86"/>
      <c r="M36" s="86"/>
      <c r="N36" s="86"/>
      <c r="O36" s="27" t="s">
        <v>2267</v>
      </c>
      <c r="P36" s="438"/>
    </row>
    <row r="37" spans="1:16" ht="62.25" customHeight="1">
      <c r="A37" s="41">
        <v>14</v>
      </c>
      <c r="B37" s="27" t="s">
        <v>1694</v>
      </c>
      <c r="C37" s="31">
        <v>2.2</v>
      </c>
      <c r="D37" s="31"/>
      <c r="E37" s="31"/>
      <c r="F37" s="31"/>
      <c r="G37" s="31">
        <v>2.2</v>
      </c>
      <c r="H37" s="41" t="s">
        <v>1695</v>
      </c>
      <c r="I37" s="86">
        <f t="shared" si="5"/>
        <v>1.5</v>
      </c>
      <c r="J37" s="86"/>
      <c r="K37" s="86">
        <v>1.5</v>
      </c>
      <c r="L37" s="86"/>
      <c r="M37" s="86"/>
      <c r="N37" s="86"/>
      <c r="O37" s="27" t="s">
        <v>2267</v>
      </c>
      <c r="P37" s="438"/>
    </row>
    <row r="38" spans="1:16" ht="12.75">
      <c r="A38" s="87" t="s">
        <v>97</v>
      </c>
      <c r="B38" s="589" t="s">
        <v>95</v>
      </c>
      <c r="C38" s="39">
        <f>SUM(C39:C41)</f>
        <v>2.4</v>
      </c>
      <c r="D38" s="39">
        <f aca="true" t="shared" si="6" ref="D38:N38">SUM(D39:D41)</f>
        <v>0</v>
      </c>
      <c r="E38" s="39">
        <f t="shared" si="6"/>
        <v>0</v>
      </c>
      <c r="F38" s="39">
        <f t="shared" si="6"/>
        <v>0</v>
      </c>
      <c r="G38" s="39">
        <f t="shared" si="6"/>
        <v>2.4</v>
      </c>
      <c r="H38" s="362"/>
      <c r="I38" s="39">
        <f t="shared" si="6"/>
        <v>3</v>
      </c>
      <c r="J38" s="39">
        <f t="shared" si="6"/>
        <v>0</v>
      </c>
      <c r="K38" s="39">
        <f t="shared" si="6"/>
        <v>3</v>
      </c>
      <c r="L38" s="39">
        <f t="shared" si="6"/>
        <v>0</v>
      </c>
      <c r="M38" s="39">
        <f t="shared" si="6"/>
        <v>0</v>
      </c>
      <c r="N38" s="39">
        <f t="shared" si="6"/>
        <v>0</v>
      </c>
      <c r="O38" s="591"/>
      <c r="P38" s="438"/>
    </row>
    <row r="39" spans="1:16" ht="64.5" customHeight="1">
      <c r="A39" s="41">
        <v>1</v>
      </c>
      <c r="B39" s="27" t="s">
        <v>1696</v>
      </c>
      <c r="C39" s="31">
        <v>1.5</v>
      </c>
      <c r="D39" s="31"/>
      <c r="E39" s="31"/>
      <c r="F39" s="31"/>
      <c r="G39" s="31">
        <v>1.5</v>
      </c>
      <c r="H39" s="41" t="s">
        <v>1697</v>
      </c>
      <c r="I39" s="86">
        <f>SUM(J39:N39)</f>
        <v>2.5</v>
      </c>
      <c r="J39" s="86"/>
      <c r="K39" s="86">
        <v>2.5</v>
      </c>
      <c r="L39" s="86"/>
      <c r="M39" s="86"/>
      <c r="N39" s="86"/>
      <c r="O39" s="27" t="s">
        <v>2267</v>
      </c>
      <c r="P39" s="438"/>
    </row>
    <row r="40" spans="1:16" ht="52.5">
      <c r="A40" s="41">
        <v>2</v>
      </c>
      <c r="B40" s="27" t="s">
        <v>1698</v>
      </c>
      <c r="C40" s="31">
        <v>0.4</v>
      </c>
      <c r="D40" s="31"/>
      <c r="E40" s="31"/>
      <c r="F40" s="31"/>
      <c r="G40" s="31">
        <v>0.4</v>
      </c>
      <c r="H40" s="41" t="s">
        <v>1671</v>
      </c>
      <c r="I40" s="86">
        <f>SUM(J40:N40)</f>
        <v>0.25</v>
      </c>
      <c r="J40" s="86"/>
      <c r="K40" s="86">
        <v>0.25</v>
      </c>
      <c r="L40" s="86"/>
      <c r="M40" s="86"/>
      <c r="N40" s="86"/>
      <c r="O40" s="27" t="s">
        <v>2263</v>
      </c>
      <c r="P40" s="438"/>
    </row>
    <row r="41" spans="1:16" ht="66">
      <c r="A41" s="41">
        <v>3</v>
      </c>
      <c r="B41" s="592" t="s">
        <v>2270</v>
      </c>
      <c r="C41" s="593">
        <v>0.5</v>
      </c>
      <c r="D41" s="31"/>
      <c r="E41" s="31"/>
      <c r="F41" s="31"/>
      <c r="G41" s="31">
        <v>0.5</v>
      </c>
      <c r="H41" s="594" t="s">
        <v>1695</v>
      </c>
      <c r="I41" s="86">
        <f>SUM(J41:N41)</f>
        <v>0.25</v>
      </c>
      <c r="J41" s="86"/>
      <c r="K41" s="86">
        <v>0.25</v>
      </c>
      <c r="L41" s="86"/>
      <c r="M41" s="86"/>
      <c r="N41" s="86"/>
      <c r="O41" s="27" t="s">
        <v>2263</v>
      </c>
      <c r="P41" s="438"/>
    </row>
    <row r="42" spans="1:16" ht="12.75">
      <c r="A42" s="87" t="s">
        <v>118</v>
      </c>
      <c r="B42" s="589" t="s">
        <v>120</v>
      </c>
      <c r="C42" s="39">
        <f>SUM(C43:C44)</f>
        <v>1.9400000000000002</v>
      </c>
      <c r="D42" s="39">
        <f aca="true" t="shared" si="7" ref="D42:N42">SUM(D43:D44)</f>
        <v>1.26</v>
      </c>
      <c r="E42" s="39">
        <f t="shared" si="7"/>
        <v>0</v>
      </c>
      <c r="F42" s="39">
        <f t="shared" si="7"/>
        <v>0</v>
      </c>
      <c r="G42" s="39">
        <f t="shared" si="7"/>
        <v>0.68</v>
      </c>
      <c r="H42" s="362"/>
      <c r="I42" s="39">
        <f t="shared" si="7"/>
        <v>2.05</v>
      </c>
      <c r="J42" s="39">
        <f t="shared" si="7"/>
        <v>0</v>
      </c>
      <c r="K42" s="39">
        <f t="shared" si="7"/>
        <v>0</v>
      </c>
      <c r="L42" s="39">
        <f t="shared" si="7"/>
        <v>0</v>
      </c>
      <c r="M42" s="39">
        <f t="shared" si="7"/>
        <v>0</v>
      </c>
      <c r="N42" s="39">
        <f t="shared" si="7"/>
        <v>2.05</v>
      </c>
      <c r="O42" s="587"/>
      <c r="P42" s="438"/>
    </row>
    <row r="43" spans="1:16" ht="52.5">
      <c r="A43" s="41">
        <v>1</v>
      </c>
      <c r="B43" s="27" t="s">
        <v>1699</v>
      </c>
      <c r="C43" s="31">
        <v>0.05</v>
      </c>
      <c r="D43" s="31"/>
      <c r="E43" s="31"/>
      <c r="F43" s="31"/>
      <c r="G43" s="31">
        <v>0.05</v>
      </c>
      <c r="H43" s="41" t="s">
        <v>1681</v>
      </c>
      <c r="I43" s="86">
        <f>SUM(J43:N43)</f>
        <v>0.05</v>
      </c>
      <c r="J43" s="86"/>
      <c r="K43" s="86"/>
      <c r="L43" s="86"/>
      <c r="M43" s="86"/>
      <c r="N43" s="86">
        <v>0.05</v>
      </c>
      <c r="O43" s="27" t="s">
        <v>2263</v>
      </c>
      <c r="P43" s="438"/>
    </row>
    <row r="44" spans="1:16" ht="69" customHeight="1">
      <c r="A44" s="41">
        <v>2</v>
      </c>
      <c r="B44" s="27" t="s">
        <v>1700</v>
      </c>
      <c r="C44" s="31">
        <f>SUM(D44:G44)</f>
        <v>1.8900000000000001</v>
      </c>
      <c r="D44" s="31">
        <v>1.26</v>
      </c>
      <c r="E44" s="31"/>
      <c r="F44" s="31"/>
      <c r="G44" s="31">
        <v>0.63</v>
      </c>
      <c r="H44" s="41" t="s">
        <v>1673</v>
      </c>
      <c r="I44" s="86">
        <f>SUM(J44:N44)</f>
        <v>2</v>
      </c>
      <c r="J44" s="86"/>
      <c r="K44" s="86"/>
      <c r="L44" s="86"/>
      <c r="M44" s="86"/>
      <c r="N44" s="86">
        <v>2</v>
      </c>
      <c r="O44" s="27" t="s">
        <v>2267</v>
      </c>
      <c r="P44" s="438"/>
    </row>
    <row r="45" spans="1:16" ht="26.25">
      <c r="A45" s="588" t="s">
        <v>119</v>
      </c>
      <c r="B45" s="589" t="s">
        <v>1701</v>
      </c>
      <c r="C45" s="39">
        <f>SUM(C46:C47)</f>
        <v>0.8</v>
      </c>
      <c r="D45" s="39">
        <f aca="true" t="shared" si="8" ref="D45:N45">SUM(D46:D47)</f>
        <v>0.5</v>
      </c>
      <c r="E45" s="39">
        <f t="shared" si="8"/>
        <v>0</v>
      </c>
      <c r="F45" s="39">
        <f t="shared" si="8"/>
        <v>0</v>
      </c>
      <c r="G45" s="39">
        <f t="shared" si="8"/>
        <v>0.3</v>
      </c>
      <c r="H45" s="362"/>
      <c r="I45" s="39">
        <f t="shared" si="8"/>
        <v>0.8</v>
      </c>
      <c r="J45" s="39">
        <f t="shared" si="8"/>
        <v>0</v>
      </c>
      <c r="K45" s="39">
        <f t="shared" si="8"/>
        <v>0.8</v>
      </c>
      <c r="L45" s="39">
        <f t="shared" si="8"/>
        <v>0</v>
      </c>
      <c r="M45" s="39">
        <f t="shared" si="8"/>
        <v>0</v>
      </c>
      <c r="N45" s="39">
        <f t="shared" si="8"/>
        <v>0</v>
      </c>
      <c r="O45" s="40"/>
      <c r="P45" s="438"/>
    </row>
    <row r="46" spans="1:16" ht="69" customHeight="1">
      <c r="A46" s="41">
        <v>1</v>
      </c>
      <c r="B46" s="27" t="s">
        <v>1702</v>
      </c>
      <c r="C46" s="31">
        <v>0.5</v>
      </c>
      <c r="D46" s="31">
        <v>0.5</v>
      </c>
      <c r="E46" s="31"/>
      <c r="F46" s="31"/>
      <c r="G46" s="31">
        <v>0</v>
      </c>
      <c r="H46" s="41" t="s">
        <v>1703</v>
      </c>
      <c r="I46" s="86">
        <f>SUM(J46:N46)</f>
        <v>0.5</v>
      </c>
      <c r="J46" s="86"/>
      <c r="K46" s="86">
        <v>0.5</v>
      </c>
      <c r="L46" s="86"/>
      <c r="M46" s="86"/>
      <c r="N46" s="86"/>
      <c r="O46" s="27" t="s">
        <v>2267</v>
      </c>
      <c r="P46" s="438"/>
    </row>
    <row r="47" spans="1:16" ht="66" customHeight="1">
      <c r="A47" s="41">
        <v>2</v>
      </c>
      <c r="B47" s="27" t="s">
        <v>1704</v>
      </c>
      <c r="C47" s="31">
        <v>0.3</v>
      </c>
      <c r="D47" s="31"/>
      <c r="E47" s="31"/>
      <c r="F47" s="31"/>
      <c r="G47" s="31">
        <v>0.3</v>
      </c>
      <c r="H47" s="41" t="s">
        <v>1665</v>
      </c>
      <c r="I47" s="86">
        <f>SUM(J47:N47)</f>
        <v>0.3</v>
      </c>
      <c r="J47" s="86"/>
      <c r="K47" s="86">
        <v>0.3</v>
      </c>
      <c r="L47" s="86"/>
      <c r="M47" s="595"/>
      <c r="N47" s="86"/>
      <c r="O47" s="27" t="s">
        <v>2267</v>
      </c>
      <c r="P47" s="438"/>
    </row>
    <row r="48" spans="1:16" ht="12.75">
      <c r="A48" s="43" t="s">
        <v>121</v>
      </c>
      <c r="B48" s="24" t="s">
        <v>218</v>
      </c>
      <c r="C48" s="39">
        <f>SUM(C49:C50)</f>
        <v>6</v>
      </c>
      <c r="D48" s="39">
        <f aca="true" t="shared" si="9" ref="D48:N48">SUM(D49:D50)</f>
        <v>0</v>
      </c>
      <c r="E48" s="39">
        <f t="shared" si="9"/>
        <v>0</v>
      </c>
      <c r="F48" s="39">
        <f t="shared" si="9"/>
        <v>0</v>
      </c>
      <c r="G48" s="39">
        <f t="shared" si="9"/>
        <v>6</v>
      </c>
      <c r="H48" s="362"/>
      <c r="I48" s="39">
        <f t="shared" si="9"/>
        <v>1.5</v>
      </c>
      <c r="J48" s="39">
        <f t="shared" si="9"/>
        <v>0</v>
      </c>
      <c r="K48" s="39">
        <f t="shared" si="9"/>
        <v>0</v>
      </c>
      <c r="L48" s="39">
        <f t="shared" si="9"/>
        <v>0</v>
      </c>
      <c r="M48" s="39">
        <f t="shared" si="9"/>
        <v>0</v>
      </c>
      <c r="N48" s="39">
        <f t="shared" si="9"/>
        <v>1.5</v>
      </c>
      <c r="O48" s="24"/>
      <c r="P48" s="438"/>
    </row>
    <row r="49" spans="1:16" ht="52.5">
      <c r="A49" s="41">
        <v>1</v>
      </c>
      <c r="B49" s="27" t="s">
        <v>1830</v>
      </c>
      <c r="C49" s="31">
        <v>1</v>
      </c>
      <c r="D49" s="31"/>
      <c r="E49" s="31"/>
      <c r="F49" s="31"/>
      <c r="G49" s="31">
        <v>1</v>
      </c>
      <c r="H49" s="41" t="s">
        <v>1703</v>
      </c>
      <c r="I49" s="86">
        <f>SUM(J49:N49)</f>
        <v>0.5</v>
      </c>
      <c r="J49" s="86"/>
      <c r="K49" s="86"/>
      <c r="L49" s="86"/>
      <c r="M49" s="595"/>
      <c r="N49" s="86">
        <v>0.5</v>
      </c>
      <c r="O49" s="27" t="s">
        <v>1877</v>
      </c>
      <c r="P49" s="438"/>
    </row>
    <row r="50" spans="1:16" ht="67.5" customHeight="1">
      <c r="A50" s="41">
        <v>2</v>
      </c>
      <c r="B50" s="27" t="s">
        <v>1831</v>
      </c>
      <c r="C50" s="31">
        <v>5</v>
      </c>
      <c r="D50" s="31"/>
      <c r="E50" s="31"/>
      <c r="F50" s="31"/>
      <c r="G50" s="31">
        <v>5</v>
      </c>
      <c r="H50" s="41" t="s">
        <v>1695</v>
      </c>
      <c r="I50" s="86">
        <f>SUM(J50:N50)</f>
        <v>1</v>
      </c>
      <c r="J50" s="86"/>
      <c r="K50" s="86"/>
      <c r="L50" s="86"/>
      <c r="M50" s="595"/>
      <c r="N50" s="86">
        <v>1</v>
      </c>
      <c r="O50" s="27" t="s">
        <v>2267</v>
      </c>
      <c r="P50" s="438"/>
    </row>
    <row r="51" spans="1:16" ht="12.75">
      <c r="A51" s="588" t="s">
        <v>122</v>
      </c>
      <c r="B51" s="24" t="s">
        <v>215</v>
      </c>
      <c r="C51" s="39">
        <f>SUM(C52:C91)</f>
        <v>28.270000000000003</v>
      </c>
      <c r="D51" s="39">
        <f aca="true" t="shared" si="10" ref="D51:N51">SUM(D52:D91)</f>
        <v>11.97</v>
      </c>
      <c r="E51" s="39">
        <f t="shared" si="10"/>
        <v>0</v>
      </c>
      <c r="F51" s="39">
        <f t="shared" si="10"/>
        <v>0</v>
      </c>
      <c r="G51" s="39">
        <f t="shared" si="10"/>
        <v>16.299999999999997</v>
      </c>
      <c r="H51" s="362"/>
      <c r="I51" s="39">
        <f t="shared" si="10"/>
        <v>19.430000000000003</v>
      </c>
      <c r="J51" s="39">
        <f t="shared" si="10"/>
        <v>0</v>
      </c>
      <c r="K51" s="39">
        <f t="shared" si="10"/>
        <v>0</v>
      </c>
      <c r="L51" s="39">
        <f t="shared" si="10"/>
        <v>0</v>
      </c>
      <c r="M51" s="39">
        <f t="shared" si="10"/>
        <v>19.430000000000003</v>
      </c>
      <c r="N51" s="39">
        <f t="shared" si="10"/>
        <v>0</v>
      </c>
      <c r="O51" s="40"/>
      <c r="P51" s="438"/>
    </row>
    <row r="52" spans="1:16" ht="52.5">
      <c r="A52" s="41">
        <v>1</v>
      </c>
      <c r="B52" s="27" t="s">
        <v>2271</v>
      </c>
      <c r="C52" s="31">
        <v>0.5</v>
      </c>
      <c r="D52" s="31">
        <v>0.5</v>
      </c>
      <c r="E52" s="31"/>
      <c r="F52" s="31"/>
      <c r="G52" s="31">
        <v>0</v>
      </c>
      <c r="H52" s="41" t="s">
        <v>1703</v>
      </c>
      <c r="I52" s="86">
        <f aca="true" t="shared" si="11" ref="I52:I91">SUM(J52:N52)</f>
        <v>0.6</v>
      </c>
      <c r="J52" s="86"/>
      <c r="K52" s="86"/>
      <c r="L52" s="86"/>
      <c r="M52" s="86">
        <v>0.6</v>
      </c>
      <c r="N52" s="86"/>
      <c r="O52" s="27" t="s">
        <v>2263</v>
      </c>
      <c r="P52" s="438"/>
    </row>
    <row r="53" spans="1:16" ht="52.5">
      <c r="A53" s="41">
        <v>2</v>
      </c>
      <c r="B53" s="27" t="s">
        <v>1705</v>
      </c>
      <c r="C53" s="31">
        <v>0.2</v>
      </c>
      <c r="D53" s="31">
        <v>0.2</v>
      </c>
      <c r="E53" s="31"/>
      <c r="F53" s="31"/>
      <c r="G53" s="31">
        <v>0</v>
      </c>
      <c r="H53" s="41" t="s">
        <v>1671</v>
      </c>
      <c r="I53" s="86">
        <f t="shared" si="11"/>
        <v>0.3</v>
      </c>
      <c r="J53" s="86"/>
      <c r="K53" s="86"/>
      <c r="L53" s="86"/>
      <c r="M53" s="86">
        <v>0.3</v>
      </c>
      <c r="N53" s="86"/>
      <c r="O53" s="27" t="s">
        <v>2263</v>
      </c>
      <c r="P53" s="438"/>
    </row>
    <row r="54" spans="1:16" ht="69" customHeight="1">
      <c r="A54" s="41">
        <v>3</v>
      </c>
      <c r="B54" s="27" t="s">
        <v>1706</v>
      </c>
      <c r="C54" s="31">
        <v>0.2</v>
      </c>
      <c r="D54" s="31">
        <v>0.2</v>
      </c>
      <c r="E54" s="31"/>
      <c r="F54" s="31"/>
      <c r="G54" s="31">
        <v>0</v>
      </c>
      <c r="H54" s="41" t="s">
        <v>1691</v>
      </c>
      <c r="I54" s="86">
        <f t="shared" si="11"/>
        <v>0.3</v>
      </c>
      <c r="J54" s="86"/>
      <c r="K54" s="86"/>
      <c r="L54" s="86"/>
      <c r="M54" s="86">
        <v>0.3</v>
      </c>
      <c r="N54" s="86"/>
      <c r="O54" s="27" t="s">
        <v>2267</v>
      </c>
      <c r="P54" s="438"/>
    </row>
    <row r="55" spans="1:16" ht="52.5">
      <c r="A55" s="41">
        <v>4</v>
      </c>
      <c r="B55" s="27" t="s">
        <v>2272</v>
      </c>
      <c r="C55" s="31">
        <v>1.5</v>
      </c>
      <c r="D55" s="31"/>
      <c r="E55" s="31"/>
      <c r="F55" s="31"/>
      <c r="G55" s="31">
        <v>1.5</v>
      </c>
      <c r="H55" s="41" t="s">
        <v>1707</v>
      </c>
      <c r="I55" s="86">
        <f t="shared" si="11"/>
        <v>0.5</v>
      </c>
      <c r="J55" s="86"/>
      <c r="K55" s="86"/>
      <c r="L55" s="86"/>
      <c r="M55" s="86">
        <v>0.5</v>
      </c>
      <c r="N55" s="86"/>
      <c r="O55" s="27" t="s">
        <v>2263</v>
      </c>
      <c r="P55" s="438"/>
    </row>
    <row r="56" spans="1:16" ht="66" customHeight="1">
      <c r="A56" s="41">
        <v>5</v>
      </c>
      <c r="B56" s="27" t="s">
        <v>1708</v>
      </c>
      <c r="C56" s="31">
        <v>0.3</v>
      </c>
      <c r="D56" s="31"/>
      <c r="E56" s="31"/>
      <c r="F56" s="31"/>
      <c r="G56" s="31">
        <v>0.3</v>
      </c>
      <c r="H56" s="41" t="s">
        <v>1684</v>
      </c>
      <c r="I56" s="86">
        <f t="shared" si="11"/>
        <v>0.3</v>
      </c>
      <c r="J56" s="86"/>
      <c r="K56" s="86"/>
      <c r="L56" s="86"/>
      <c r="M56" s="86">
        <v>0.3</v>
      </c>
      <c r="N56" s="86"/>
      <c r="O56" s="27" t="s">
        <v>2267</v>
      </c>
      <c r="P56" s="438"/>
    </row>
    <row r="57" spans="1:16" ht="64.5" customHeight="1">
      <c r="A57" s="41">
        <v>6</v>
      </c>
      <c r="B57" s="27" t="s">
        <v>2273</v>
      </c>
      <c r="C57" s="31">
        <v>0.4</v>
      </c>
      <c r="D57" s="31">
        <v>0.31</v>
      </c>
      <c r="E57" s="31"/>
      <c r="F57" s="31"/>
      <c r="G57" s="31">
        <v>0.09000000000000002</v>
      </c>
      <c r="H57" s="41" t="s">
        <v>1684</v>
      </c>
      <c r="I57" s="86">
        <f t="shared" si="11"/>
        <v>0.4</v>
      </c>
      <c r="J57" s="86"/>
      <c r="K57" s="86"/>
      <c r="L57" s="86"/>
      <c r="M57" s="86">
        <v>0.4</v>
      </c>
      <c r="N57" s="86"/>
      <c r="O57" s="27" t="s">
        <v>2267</v>
      </c>
      <c r="P57" s="438"/>
    </row>
    <row r="58" spans="1:16" ht="62.25" customHeight="1">
      <c r="A58" s="41">
        <v>7</v>
      </c>
      <c r="B58" s="27" t="s">
        <v>1709</v>
      </c>
      <c r="C58" s="31">
        <v>2</v>
      </c>
      <c r="D58" s="31">
        <v>1.5</v>
      </c>
      <c r="E58" s="31"/>
      <c r="F58" s="31"/>
      <c r="G58" s="31">
        <v>0.5</v>
      </c>
      <c r="H58" s="41" t="s">
        <v>1664</v>
      </c>
      <c r="I58" s="86">
        <f t="shared" si="11"/>
        <v>1.5</v>
      </c>
      <c r="J58" s="86"/>
      <c r="K58" s="86"/>
      <c r="L58" s="86"/>
      <c r="M58" s="86">
        <v>1.5</v>
      </c>
      <c r="N58" s="86"/>
      <c r="O58" s="27" t="s">
        <v>2267</v>
      </c>
      <c r="P58" s="438"/>
    </row>
    <row r="59" spans="1:16" ht="69.75" customHeight="1">
      <c r="A59" s="41">
        <v>8</v>
      </c>
      <c r="B59" s="27" t="s">
        <v>1710</v>
      </c>
      <c r="C59" s="31">
        <v>2.7</v>
      </c>
      <c r="D59" s="31">
        <v>1</v>
      </c>
      <c r="E59" s="31"/>
      <c r="F59" s="31"/>
      <c r="G59" s="31">
        <v>1.7000000000000002</v>
      </c>
      <c r="H59" s="41" t="s">
        <v>1664</v>
      </c>
      <c r="I59" s="86">
        <f t="shared" si="11"/>
        <v>1</v>
      </c>
      <c r="J59" s="86"/>
      <c r="K59" s="86"/>
      <c r="L59" s="86"/>
      <c r="M59" s="86">
        <v>1</v>
      </c>
      <c r="N59" s="86"/>
      <c r="O59" s="27" t="s">
        <v>2267</v>
      </c>
      <c r="P59" s="438"/>
    </row>
    <row r="60" spans="1:16" ht="65.25" customHeight="1">
      <c r="A60" s="41">
        <v>9</v>
      </c>
      <c r="B60" s="27" t="s">
        <v>1711</v>
      </c>
      <c r="C60" s="31">
        <v>0.2</v>
      </c>
      <c r="D60" s="31">
        <v>0.2</v>
      </c>
      <c r="E60" s="31"/>
      <c r="F60" s="31"/>
      <c r="G60" s="31">
        <v>0</v>
      </c>
      <c r="H60" s="41" t="s">
        <v>1664</v>
      </c>
      <c r="I60" s="86">
        <f t="shared" si="11"/>
        <v>0.2</v>
      </c>
      <c r="J60" s="86"/>
      <c r="K60" s="86"/>
      <c r="L60" s="86"/>
      <c r="M60" s="86">
        <v>0.2</v>
      </c>
      <c r="N60" s="86"/>
      <c r="O60" s="27" t="s">
        <v>2267</v>
      </c>
      <c r="P60" s="438"/>
    </row>
    <row r="61" spans="1:16" ht="52.5">
      <c r="A61" s="41">
        <v>10</v>
      </c>
      <c r="B61" s="27" t="s">
        <v>1712</v>
      </c>
      <c r="C61" s="31">
        <v>0.5</v>
      </c>
      <c r="D61" s="31"/>
      <c r="E61" s="31"/>
      <c r="F61" s="31"/>
      <c r="G61" s="31">
        <v>0.5</v>
      </c>
      <c r="H61" s="41" t="s">
        <v>1672</v>
      </c>
      <c r="I61" s="86">
        <f t="shared" si="11"/>
        <v>0.2</v>
      </c>
      <c r="J61" s="86"/>
      <c r="K61" s="86"/>
      <c r="L61" s="86"/>
      <c r="M61" s="86">
        <v>0.2</v>
      </c>
      <c r="N61" s="86"/>
      <c r="O61" s="27" t="s">
        <v>2263</v>
      </c>
      <c r="P61" s="438"/>
    </row>
    <row r="62" spans="1:16" ht="52.5">
      <c r="A62" s="41">
        <v>11</v>
      </c>
      <c r="B62" s="27" t="s">
        <v>1713</v>
      </c>
      <c r="C62" s="31">
        <v>1</v>
      </c>
      <c r="D62" s="31"/>
      <c r="E62" s="31"/>
      <c r="F62" s="31"/>
      <c r="G62" s="31">
        <v>1</v>
      </c>
      <c r="H62" s="41" t="s">
        <v>1672</v>
      </c>
      <c r="I62" s="86">
        <f t="shared" si="11"/>
        <v>0.7</v>
      </c>
      <c r="J62" s="86"/>
      <c r="K62" s="86"/>
      <c r="L62" s="86"/>
      <c r="M62" s="86">
        <v>0.7</v>
      </c>
      <c r="N62" s="86"/>
      <c r="O62" s="27" t="s">
        <v>2263</v>
      </c>
      <c r="P62" s="438"/>
    </row>
    <row r="63" spans="1:16" ht="52.5">
      <c r="A63" s="41">
        <v>12</v>
      </c>
      <c r="B63" s="27" t="s">
        <v>1714</v>
      </c>
      <c r="C63" s="31">
        <v>0.3</v>
      </c>
      <c r="D63" s="31"/>
      <c r="E63" s="31"/>
      <c r="F63" s="31"/>
      <c r="G63" s="31">
        <v>0.3</v>
      </c>
      <c r="H63" s="41" t="s">
        <v>1672</v>
      </c>
      <c r="I63" s="86">
        <f t="shared" si="11"/>
        <v>0.1</v>
      </c>
      <c r="J63" s="86"/>
      <c r="K63" s="86"/>
      <c r="L63" s="86"/>
      <c r="M63" s="86">
        <v>0.1</v>
      </c>
      <c r="N63" s="86"/>
      <c r="O63" s="27" t="s">
        <v>2263</v>
      </c>
      <c r="P63" s="438"/>
    </row>
    <row r="64" spans="1:16" ht="66">
      <c r="A64" s="41">
        <v>13</v>
      </c>
      <c r="B64" s="27" t="s">
        <v>1715</v>
      </c>
      <c r="C64" s="31">
        <v>0.1</v>
      </c>
      <c r="D64" s="31"/>
      <c r="E64" s="31"/>
      <c r="F64" s="31"/>
      <c r="G64" s="31">
        <v>0.1</v>
      </c>
      <c r="H64" s="41" t="s">
        <v>1672</v>
      </c>
      <c r="I64" s="86">
        <f t="shared" si="11"/>
        <v>0.2</v>
      </c>
      <c r="J64" s="86"/>
      <c r="K64" s="86"/>
      <c r="L64" s="86"/>
      <c r="M64" s="86">
        <v>0.2</v>
      </c>
      <c r="N64" s="86"/>
      <c r="O64" s="27" t="s">
        <v>2267</v>
      </c>
      <c r="P64" s="438"/>
    </row>
    <row r="65" spans="1:16" ht="62.25" customHeight="1">
      <c r="A65" s="41">
        <v>14</v>
      </c>
      <c r="B65" s="27" t="s">
        <v>1716</v>
      </c>
      <c r="C65" s="31">
        <v>0.14</v>
      </c>
      <c r="D65" s="31"/>
      <c r="E65" s="31"/>
      <c r="F65" s="31"/>
      <c r="G65" s="31">
        <v>0.14</v>
      </c>
      <c r="H65" s="41" t="s">
        <v>1672</v>
      </c>
      <c r="I65" s="86">
        <f t="shared" si="11"/>
        <v>0.3</v>
      </c>
      <c r="J65" s="86"/>
      <c r="K65" s="86"/>
      <c r="L65" s="86"/>
      <c r="M65" s="86">
        <v>0.3</v>
      </c>
      <c r="N65" s="86"/>
      <c r="O65" s="27" t="s">
        <v>2267</v>
      </c>
      <c r="P65" s="438"/>
    </row>
    <row r="66" spans="1:16" ht="62.25" customHeight="1">
      <c r="A66" s="41">
        <v>15</v>
      </c>
      <c r="B66" s="27" t="s">
        <v>1717</v>
      </c>
      <c r="C66" s="31">
        <v>0.5</v>
      </c>
      <c r="D66" s="31">
        <v>0.5</v>
      </c>
      <c r="E66" s="31"/>
      <c r="F66" s="31"/>
      <c r="G66" s="31">
        <v>0</v>
      </c>
      <c r="H66" s="41" t="s">
        <v>1669</v>
      </c>
      <c r="I66" s="86">
        <f t="shared" si="11"/>
        <v>0.3</v>
      </c>
      <c r="J66" s="86"/>
      <c r="K66" s="86"/>
      <c r="L66" s="86"/>
      <c r="M66" s="86">
        <v>0.3</v>
      </c>
      <c r="N66" s="86"/>
      <c r="O66" s="27" t="s">
        <v>2267</v>
      </c>
      <c r="P66" s="438"/>
    </row>
    <row r="67" spans="1:16" ht="66.75" customHeight="1">
      <c r="A67" s="41">
        <v>16</v>
      </c>
      <c r="B67" s="27" t="s">
        <v>1718</v>
      </c>
      <c r="C67" s="31">
        <v>1.17</v>
      </c>
      <c r="D67" s="31">
        <v>1.17</v>
      </c>
      <c r="E67" s="31"/>
      <c r="F67" s="31"/>
      <c r="G67" s="31">
        <v>0</v>
      </c>
      <c r="H67" s="41" t="s">
        <v>1679</v>
      </c>
      <c r="I67" s="86">
        <f t="shared" si="11"/>
        <v>1</v>
      </c>
      <c r="J67" s="86"/>
      <c r="K67" s="86"/>
      <c r="L67" s="86"/>
      <c r="M67" s="86">
        <v>1</v>
      </c>
      <c r="N67" s="86"/>
      <c r="O67" s="27" t="s">
        <v>2267</v>
      </c>
      <c r="P67" s="438"/>
    </row>
    <row r="68" spans="1:16" ht="52.5">
      <c r="A68" s="41">
        <v>17</v>
      </c>
      <c r="B68" s="27" t="s">
        <v>2274</v>
      </c>
      <c r="C68" s="31">
        <v>0.48</v>
      </c>
      <c r="D68" s="31"/>
      <c r="E68" s="31"/>
      <c r="F68" s="31"/>
      <c r="G68" s="31">
        <v>0.48</v>
      </c>
      <c r="H68" s="41" t="s">
        <v>1679</v>
      </c>
      <c r="I68" s="86">
        <f t="shared" si="11"/>
        <v>0.3</v>
      </c>
      <c r="J68" s="86"/>
      <c r="K68" s="86"/>
      <c r="L68" s="86"/>
      <c r="M68" s="86">
        <v>0.3</v>
      </c>
      <c r="N68" s="86"/>
      <c r="O68" s="27" t="s">
        <v>2263</v>
      </c>
      <c r="P68" s="438"/>
    </row>
    <row r="69" spans="1:16" ht="52.5">
      <c r="A69" s="41">
        <v>18</v>
      </c>
      <c r="B69" s="27" t="s">
        <v>1719</v>
      </c>
      <c r="C69" s="31">
        <v>0.7</v>
      </c>
      <c r="D69" s="31">
        <v>0.2</v>
      </c>
      <c r="E69" s="31"/>
      <c r="F69" s="31"/>
      <c r="G69" s="31">
        <v>0.5</v>
      </c>
      <c r="H69" s="41" t="s">
        <v>1667</v>
      </c>
      <c r="I69" s="86">
        <f t="shared" si="11"/>
        <v>0.5</v>
      </c>
      <c r="J69" s="86"/>
      <c r="K69" s="86"/>
      <c r="L69" s="86"/>
      <c r="M69" s="86">
        <v>0.5</v>
      </c>
      <c r="N69" s="86"/>
      <c r="O69" s="27" t="s">
        <v>2263</v>
      </c>
      <c r="P69" s="438"/>
    </row>
    <row r="70" spans="1:16" ht="52.5">
      <c r="A70" s="41">
        <v>19</v>
      </c>
      <c r="B70" s="27" t="s">
        <v>1720</v>
      </c>
      <c r="C70" s="31">
        <v>0.5</v>
      </c>
      <c r="D70" s="31"/>
      <c r="E70" s="31"/>
      <c r="F70" s="31"/>
      <c r="G70" s="31">
        <v>0.5</v>
      </c>
      <c r="H70" s="41" t="s">
        <v>1667</v>
      </c>
      <c r="I70" s="86">
        <f t="shared" si="11"/>
        <v>0.4</v>
      </c>
      <c r="J70" s="86"/>
      <c r="K70" s="86"/>
      <c r="L70" s="86"/>
      <c r="M70" s="86">
        <v>0.4</v>
      </c>
      <c r="N70" s="86"/>
      <c r="O70" s="27" t="s">
        <v>2263</v>
      </c>
      <c r="P70" s="438"/>
    </row>
    <row r="71" spans="1:16" ht="66.75" customHeight="1">
      <c r="A71" s="41">
        <v>20</v>
      </c>
      <c r="B71" s="27" t="s">
        <v>2275</v>
      </c>
      <c r="C71" s="31">
        <v>0.35</v>
      </c>
      <c r="D71" s="31"/>
      <c r="E71" s="31"/>
      <c r="F71" s="31"/>
      <c r="G71" s="31">
        <v>0.35</v>
      </c>
      <c r="H71" s="41" t="s">
        <v>1667</v>
      </c>
      <c r="I71" s="86">
        <f t="shared" si="11"/>
        <v>0.2</v>
      </c>
      <c r="J71" s="86"/>
      <c r="K71" s="86"/>
      <c r="L71" s="86"/>
      <c r="M71" s="86">
        <v>0.2</v>
      </c>
      <c r="N71" s="86"/>
      <c r="O71" s="27" t="s">
        <v>2267</v>
      </c>
      <c r="P71" s="438"/>
    </row>
    <row r="72" spans="1:16" ht="67.5" customHeight="1">
      <c r="A72" s="41">
        <v>21</v>
      </c>
      <c r="B72" s="27" t="s">
        <v>1721</v>
      </c>
      <c r="C72" s="31">
        <v>1</v>
      </c>
      <c r="D72" s="31">
        <v>1</v>
      </c>
      <c r="E72" s="31"/>
      <c r="F72" s="31"/>
      <c r="G72" s="31">
        <v>0</v>
      </c>
      <c r="H72" s="41" t="s">
        <v>1667</v>
      </c>
      <c r="I72" s="86">
        <f t="shared" si="11"/>
        <v>1</v>
      </c>
      <c r="J72" s="86"/>
      <c r="K72" s="86"/>
      <c r="L72" s="86"/>
      <c r="M72" s="86">
        <v>1</v>
      </c>
      <c r="N72" s="86"/>
      <c r="O72" s="27" t="s">
        <v>2267</v>
      </c>
      <c r="P72" s="438"/>
    </row>
    <row r="73" spans="1:16" ht="52.5">
      <c r="A73" s="41">
        <v>22</v>
      </c>
      <c r="B73" s="27" t="s">
        <v>1722</v>
      </c>
      <c r="C73" s="31">
        <v>1</v>
      </c>
      <c r="D73" s="31"/>
      <c r="E73" s="31"/>
      <c r="F73" s="31"/>
      <c r="G73" s="31">
        <v>1</v>
      </c>
      <c r="H73" s="41" t="s">
        <v>1667</v>
      </c>
      <c r="I73" s="86">
        <f t="shared" si="11"/>
        <v>0.4</v>
      </c>
      <c r="J73" s="86"/>
      <c r="K73" s="86"/>
      <c r="L73" s="86"/>
      <c r="M73" s="86">
        <v>0.4</v>
      </c>
      <c r="N73" s="86"/>
      <c r="O73" s="27" t="s">
        <v>2263</v>
      </c>
      <c r="P73" s="438"/>
    </row>
    <row r="74" spans="1:16" ht="64.5" customHeight="1">
      <c r="A74" s="41">
        <v>23</v>
      </c>
      <c r="B74" s="27" t="s">
        <v>1723</v>
      </c>
      <c r="C74" s="31">
        <v>0.04</v>
      </c>
      <c r="D74" s="31"/>
      <c r="E74" s="31"/>
      <c r="F74" s="31"/>
      <c r="G74" s="31">
        <v>0.04</v>
      </c>
      <c r="H74" s="41" t="s">
        <v>1667</v>
      </c>
      <c r="I74" s="86">
        <f t="shared" si="11"/>
        <v>0.05</v>
      </c>
      <c r="J74" s="86"/>
      <c r="K74" s="86"/>
      <c r="L74" s="86"/>
      <c r="M74" s="86">
        <v>0.05</v>
      </c>
      <c r="N74" s="86"/>
      <c r="O74" s="27" t="s">
        <v>2267</v>
      </c>
      <c r="P74" s="438"/>
    </row>
    <row r="75" spans="1:16" ht="52.5">
      <c r="A75" s="41">
        <v>24</v>
      </c>
      <c r="B75" s="27" t="s">
        <v>1724</v>
      </c>
      <c r="C75" s="31">
        <v>0.5</v>
      </c>
      <c r="D75" s="31">
        <v>0.5</v>
      </c>
      <c r="E75" s="31"/>
      <c r="F75" s="31"/>
      <c r="G75" s="31">
        <v>0</v>
      </c>
      <c r="H75" s="41" t="s">
        <v>1725</v>
      </c>
      <c r="I75" s="86">
        <f t="shared" si="11"/>
        <v>0.4</v>
      </c>
      <c r="J75" s="86"/>
      <c r="K75" s="86"/>
      <c r="L75" s="86"/>
      <c r="M75" s="86">
        <v>0.4</v>
      </c>
      <c r="N75" s="86"/>
      <c r="O75" s="27" t="s">
        <v>2263</v>
      </c>
      <c r="P75" s="438"/>
    </row>
    <row r="76" spans="1:16" ht="52.5">
      <c r="A76" s="41">
        <v>25</v>
      </c>
      <c r="B76" s="27" t="s">
        <v>1726</v>
      </c>
      <c r="C76" s="31">
        <v>0.15</v>
      </c>
      <c r="D76" s="31"/>
      <c r="E76" s="31"/>
      <c r="F76" s="31"/>
      <c r="G76" s="31">
        <v>0.15</v>
      </c>
      <c r="H76" s="41" t="s">
        <v>1725</v>
      </c>
      <c r="I76" s="86">
        <f t="shared" si="11"/>
        <v>0.1</v>
      </c>
      <c r="J76" s="86"/>
      <c r="K76" s="86"/>
      <c r="L76" s="86"/>
      <c r="M76" s="86">
        <v>0.1</v>
      </c>
      <c r="N76" s="86"/>
      <c r="O76" s="27" t="s">
        <v>2263</v>
      </c>
      <c r="P76" s="438"/>
    </row>
    <row r="77" spans="1:16" ht="52.5">
      <c r="A77" s="41">
        <v>26</v>
      </c>
      <c r="B77" s="27" t="s">
        <v>1727</v>
      </c>
      <c r="C77" s="31">
        <v>0.5</v>
      </c>
      <c r="D77" s="31">
        <v>0.3</v>
      </c>
      <c r="E77" s="31"/>
      <c r="F77" s="31"/>
      <c r="G77" s="31">
        <v>0.2</v>
      </c>
      <c r="H77" s="41" t="s">
        <v>1697</v>
      </c>
      <c r="I77" s="86">
        <f t="shared" si="11"/>
        <v>0.4</v>
      </c>
      <c r="J77" s="86"/>
      <c r="K77" s="86"/>
      <c r="L77" s="86"/>
      <c r="M77" s="86">
        <v>0.4</v>
      </c>
      <c r="N77" s="86"/>
      <c r="O77" s="27" t="s">
        <v>2263</v>
      </c>
      <c r="P77" s="438"/>
    </row>
    <row r="78" spans="1:16" ht="52.5">
      <c r="A78" s="41">
        <v>27</v>
      </c>
      <c r="B78" s="27" t="s">
        <v>2276</v>
      </c>
      <c r="C78" s="31">
        <v>0.8</v>
      </c>
      <c r="D78" s="31">
        <v>0.8</v>
      </c>
      <c r="E78" s="31"/>
      <c r="F78" s="31"/>
      <c r="G78" s="31">
        <v>0</v>
      </c>
      <c r="H78" s="41" t="s">
        <v>1691</v>
      </c>
      <c r="I78" s="86">
        <f t="shared" si="11"/>
        <v>0.6</v>
      </c>
      <c r="J78" s="86"/>
      <c r="K78" s="86"/>
      <c r="L78" s="86"/>
      <c r="M78" s="86">
        <v>0.6</v>
      </c>
      <c r="N78" s="86"/>
      <c r="O78" s="27" t="s">
        <v>2263</v>
      </c>
      <c r="P78" s="438"/>
    </row>
    <row r="79" spans="1:16" ht="69" customHeight="1">
      <c r="A79" s="41">
        <v>28</v>
      </c>
      <c r="B79" s="27" t="s">
        <v>1728</v>
      </c>
      <c r="C79" s="31">
        <v>5</v>
      </c>
      <c r="D79" s="31"/>
      <c r="E79" s="31"/>
      <c r="F79" s="31"/>
      <c r="G79" s="31">
        <v>5</v>
      </c>
      <c r="H79" s="41" t="s">
        <v>1663</v>
      </c>
      <c r="I79" s="86">
        <f t="shared" si="11"/>
        <v>3</v>
      </c>
      <c r="J79" s="86"/>
      <c r="K79" s="86"/>
      <c r="L79" s="86"/>
      <c r="M79" s="86">
        <v>3</v>
      </c>
      <c r="N79" s="86"/>
      <c r="O79" s="27" t="s">
        <v>2267</v>
      </c>
      <c r="P79" s="438"/>
    </row>
    <row r="80" spans="1:16" ht="52.5">
      <c r="A80" s="41">
        <v>29</v>
      </c>
      <c r="B80" s="27" t="s">
        <v>1729</v>
      </c>
      <c r="C80" s="31">
        <v>0.3</v>
      </c>
      <c r="D80" s="31"/>
      <c r="E80" s="31"/>
      <c r="F80" s="31"/>
      <c r="G80" s="31">
        <v>0.3</v>
      </c>
      <c r="H80" s="41" t="s">
        <v>1675</v>
      </c>
      <c r="I80" s="86">
        <f t="shared" si="11"/>
        <v>0.15</v>
      </c>
      <c r="J80" s="86"/>
      <c r="K80" s="86"/>
      <c r="L80" s="86"/>
      <c r="M80" s="86">
        <v>0.15</v>
      </c>
      <c r="N80" s="86"/>
      <c r="O80" s="27" t="s">
        <v>2263</v>
      </c>
      <c r="P80" s="438"/>
    </row>
    <row r="81" spans="1:16" ht="52.5">
      <c r="A81" s="41">
        <v>30</v>
      </c>
      <c r="B81" s="27" t="s">
        <v>2277</v>
      </c>
      <c r="C81" s="31">
        <v>0.6</v>
      </c>
      <c r="D81" s="31"/>
      <c r="E81" s="31"/>
      <c r="F81" s="31"/>
      <c r="G81" s="31">
        <v>0.6</v>
      </c>
      <c r="H81" s="41" t="s">
        <v>1695</v>
      </c>
      <c r="I81" s="86">
        <f t="shared" si="11"/>
        <v>1.2</v>
      </c>
      <c r="J81" s="86"/>
      <c r="K81" s="86"/>
      <c r="L81" s="86"/>
      <c r="M81" s="86">
        <v>1.2</v>
      </c>
      <c r="N81" s="86"/>
      <c r="O81" s="27" t="s">
        <v>2263</v>
      </c>
      <c r="P81" s="438"/>
    </row>
    <row r="82" spans="1:16" ht="66" customHeight="1">
      <c r="A82" s="41">
        <v>31</v>
      </c>
      <c r="B82" s="27" t="s">
        <v>1730</v>
      </c>
      <c r="C82" s="31">
        <v>0.3</v>
      </c>
      <c r="D82" s="31"/>
      <c r="E82" s="31"/>
      <c r="F82" s="31"/>
      <c r="G82" s="31">
        <v>0.3</v>
      </c>
      <c r="H82" s="41" t="s">
        <v>1665</v>
      </c>
      <c r="I82" s="86">
        <f t="shared" si="11"/>
        <v>0.05</v>
      </c>
      <c r="J82" s="86"/>
      <c r="K82" s="86"/>
      <c r="L82" s="86"/>
      <c r="M82" s="86">
        <v>0.05</v>
      </c>
      <c r="N82" s="86"/>
      <c r="O82" s="27" t="s">
        <v>2267</v>
      </c>
      <c r="P82" s="438"/>
    </row>
    <row r="83" spans="1:16" ht="64.5" customHeight="1">
      <c r="A83" s="41">
        <v>32</v>
      </c>
      <c r="B83" s="27" t="s">
        <v>2278</v>
      </c>
      <c r="C83" s="31">
        <v>0.45</v>
      </c>
      <c r="D83" s="31"/>
      <c r="E83" s="31"/>
      <c r="F83" s="31"/>
      <c r="G83" s="31">
        <v>0.45</v>
      </c>
      <c r="H83" s="41" t="s">
        <v>1665</v>
      </c>
      <c r="I83" s="86">
        <f t="shared" si="11"/>
        <v>0.05</v>
      </c>
      <c r="J83" s="86"/>
      <c r="K83" s="86"/>
      <c r="L83" s="86"/>
      <c r="M83" s="86">
        <v>0.05</v>
      </c>
      <c r="N83" s="86"/>
      <c r="O83" s="27" t="s">
        <v>2267</v>
      </c>
      <c r="P83" s="438"/>
    </row>
    <row r="84" spans="1:16" ht="75" customHeight="1">
      <c r="A84" s="41">
        <v>33</v>
      </c>
      <c r="B84" s="27" t="s">
        <v>2279</v>
      </c>
      <c r="C84" s="31">
        <v>0.3</v>
      </c>
      <c r="D84" s="31"/>
      <c r="E84" s="31"/>
      <c r="F84" s="31"/>
      <c r="G84" s="31">
        <v>0.3</v>
      </c>
      <c r="H84" s="41" t="s">
        <v>1665</v>
      </c>
      <c r="I84" s="86">
        <f t="shared" si="11"/>
        <v>0.03</v>
      </c>
      <c r="J84" s="86"/>
      <c r="K84" s="86"/>
      <c r="L84" s="86"/>
      <c r="M84" s="86">
        <v>0.03</v>
      </c>
      <c r="N84" s="86"/>
      <c r="O84" s="27" t="s">
        <v>2267</v>
      </c>
      <c r="P84" s="438"/>
    </row>
    <row r="85" spans="1:16" ht="52.5">
      <c r="A85" s="41">
        <v>34</v>
      </c>
      <c r="B85" s="27" t="s">
        <v>1731</v>
      </c>
      <c r="C85" s="31">
        <v>0.6</v>
      </c>
      <c r="D85" s="31">
        <v>0.6</v>
      </c>
      <c r="E85" s="31"/>
      <c r="F85" s="31"/>
      <c r="G85" s="31">
        <v>0</v>
      </c>
      <c r="H85" s="41" t="s">
        <v>1665</v>
      </c>
      <c r="I85" s="86">
        <f t="shared" si="11"/>
        <v>0.4</v>
      </c>
      <c r="J85" s="86"/>
      <c r="K85" s="86"/>
      <c r="L85" s="86"/>
      <c r="M85" s="86">
        <v>0.4</v>
      </c>
      <c r="N85" s="86"/>
      <c r="O85" s="27" t="s">
        <v>2263</v>
      </c>
      <c r="P85" s="438"/>
    </row>
    <row r="86" spans="1:16" ht="65.25" customHeight="1">
      <c r="A86" s="41">
        <v>35</v>
      </c>
      <c r="B86" s="27" t="s">
        <v>1732</v>
      </c>
      <c r="C86" s="31">
        <v>0.22</v>
      </c>
      <c r="D86" s="31">
        <v>0.22</v>
      </c>
      <c r="E86" s="31"/>
      <c r="F86" s="31"/>
      <c r="G86" s="31">
        <v>0</v>
      </c>
      <c r="H86" s="41" t="s">
        <v>1697</v>
      </c>
      <c r="I86" s="86">
        <f t="shared" si="11"/>
        <v>0.3</v>
      </c>
      <c r="J86" s="86"/>
      <c r="K86" s="86"/>
      <c r="L86" s="86"/>
      <c r="M86" s="86">
        <v>0.3</v>
      </c>
      <c r="N86" s="86"/>
      <c r="O86" s="27" t="s">
        <v>2267</v>
      </c>
      <c r="P86" s="438"/>
    </row>
    <row r="87" spans="1:16" ht="72" customHeight="1">
      <c r="A87" s="41">
        <v>36</v>
      </c>
      <c r="B87" s="27" t="s">
        <v>1832</v>
      </c>
      <c r="C87" s="31">
        <v>0.5</v>
      </c>
      <c r="D87" s="31">
        <v>0.5</v>
      </c>
      <c r="E87" s="31"/>
      <c r="F87" s="31"/>
      <c r="G87" s="31"/>
      <c r="H87" s="41" t="s">
        <v>1697</v>
      </c>
      <c r="I87" s="86">
        <f t="shared" si="11"/>
        <v>0.5</v>
      </c>
      <c r="J87" s="86"/>
      <c r="K87" s="86"/>
      <c r="L87" s="86"/>
      <c r="M87" s="86">
        <v>0.5</v>
      </c>
      <c r="N87" s="86"/>
      <c r="O87" s="27" t="s">
        <v>2267</v>
      </c>
      <c r="P87" s="438"/>
    </row>
    <row r="88" spans="1:16" ht="62.25" customHeight="1">
      <c r="A88" s="41">
        <v>37</v>
      </c>
      <c r="B88" s="27" t="s">
        <v>1733</v>
      </c>
      <c r="C88" s="31">
        <v>0.2</v>
      </c>
      <c r="D88" s="31">
        <v>0.2</v>
      </c>
      <c r="E88" s="31"/>
      <c r="F88" s="31"/>
      <c r="G88" s="31">
        <v>0</v>
      </c>
      <c r="H88" s="41" t="s">
        <v>1661</v>
      </c>
      <c r="I88" s="86">
        <f t="shared" si="11"/>
        <v>0.2</v>
      </c>
      <c r="J88" s="86"/>
      <c r="K88" s="86"/>
      <c r="L88" s="86"/>
      <c r="M88" s="86">
        <v>0.2</v>
      </c>
      <c r="N88" s="86"/>
      <c r="O88" s="27" t="s">
        <v>2267</v>
      </c>
      <c r="P88" s="438"/>
    </row>
    <row r="89" spans="1:16" ht="52.5">
      <c r="A89" s="41">
        <v>38</v>
      </c>
      <c r="B89" s="27" t="s">
        <v>1717</v>
      </c>
      <c r="C89" s="31">
        <f>D89+E89+F89</f>
        <v>0.5</v>
      </c>
      <c r="D89" s="31">
        <v>0.5</v>
      </c>
      <c r="E89" s="31"/>
      <c r="F89" s="31"/>
      <c r="G89" s="596"/>
      <c r="H89" s="41" t="s">
        <v>1669</v>
      </c>
      <c r="I89" s="86">
        <f t="shared" si="11"/>
        <v>0.3</v>
      </c>
      <c r="J89" s="596"/>
      <c r="K89" s="596"/>
      <c r="L89" s="596"/>
      <c r="M89" s="596">
        <v>0.3</v>
      </c>
      <c r="N89" s="596"/>
      <c r="O89" s="27" t="s">
        <v>2263</v>
      </c>
      <c r="P89" s="597"/>
    </row>
    <row r="90" spans="1:16" ht="69" customHeight="1">
      <c r="A90" s="41">
        <v>39</v>
      </c>
      <c r="B90" s="27" t="s">
        <v>1718</v>
      </c>
      <c r="C90" s="31">
        <f>D90+E90+F90</f>
        <v>1.17</v>
      </c>
      <c r="D90" s="31">
        <v>1.17</v>
      </c>
      <c r="E90" s="31"/>
      <c r="F90" s="31"/>
      <c r="G90" s="596"/>
      <c r="H90" s="41" t="s">
        <v>1679</v>
      </c>
      <c r="I90" s="86">
        <f t="shared" si="11"/>
        <v>0.8</v>
      </c>
      <c r="J90" s="596"/>
      <c r="K90" s="596"/>
      <c r="L90" s="596"/>
      <c r="M90" s="596">
        <v>0.8</v>
      </c>
      <c r="N90" s="596"/>
      <c r="O90" s="27" t="s">
        <v>2267</v>
      </c>
      <c r="P90" s="597"/>
    </row>
    <row r="91" spans="1:16" ht="52.5">
      <c r="A91" s="41">
        <v>40</v>
      </c>
      <c r="B91" s="27" t="s">
        <v>1727</v>
      </c>
      <c r="C91" s="31">
        <f>D91+E91+F91</f>
        <v>0.4</v>
      </c>
      <c r="D91" s="31">
        <v>0.4</v>
      </c>
      <c r="E91" s="31"/>
      <c r="F91" s="31"/>
      <c r="G91" s="596"/>
      <c r="H91" s="41" t="s">
        <v>1697</v>
      </c>
      <c r="I91" s="86">
        <f t="shared" si="11"/>
        <v>0.2</v>
      </c>
      <c r="J91" s="596"/>
      <c r="K91" s="596"/>
      <c r="L91" s="596"/>
      <c r="M91" s="596">
        <v>0.2</v>
      </c>
      <c r="N91" s="596"/>
      <c r="O91" s="27" t="s">
        <v>2263</v>
      </c>
      <c r="P91" s="597"/>
    </row>
    <row r="92" spans="1:16" ht="12.75">
      <c r="A92" s="43" t="s">
        <v>123</v>
      </c>
      <c r="B92" s="24" t="s">
        <v>217</v>
      </c>
      <c r="C92" s="39">
        <f>C93</f>
        <v>1.4</v>
      </c>
      <c r="D92" s="39">
        <f aca="true" t="shared" si="12" ref="D92:N92">D93</f>
        <v>1.4</v>
      </c>
      <c r="E92" s="39">
        <f t="shared" si="12"/>
        <v>0</v>
      </c>
      <c r="F92" s="39">
        <f t="shared" si="12"/>
        <v>0</v>
      </c>
      <c r="G92" s="39">
        <f t="shared" si="12"/>
        <v>0</v>
      </c>
      <c r="H92" s="362"/>
      <c r="I92" s="39">
        <f t="shared" si="12"/>
        <v>1.5</v>
      </c>
      <c r="J92" s="39">
        <f t="shared" si="12"/>
        <v>0</v>
      </c>
      <c r="K92" s="39">
        <f t="shared" si="12"/>
        <v>0</v>
      </c>
      <c r="L92" s="39">
        <f t="shared" si="12"/>
        <v>0</v>
      </c>
      <c r="M92" s="39">
        <f t="shared" si="12"/>
        <v>1.5</v>
      </c>
      <c r="N92" s="39">
        <f t="shared" si="12"/>
        <v>0</v>
      </c>
      <c r="O92" s="590"/>
      <c r="P92" s="438"/>
    </row>
    <row r="93" spans="1:16" ht="72" customHeight="1">
      <c r="A93" s="41">
        <v>1</v>
      </c>
      <c r="B93" s="27" t="s">
        <v>1734</v>
      </c>
      <c r="C93" s="31">
        <v>1.4</v>
      </c>
      <c r="D93" s="31">
        <v>1.4</v>
      </c>
      <c r="E93" s="31"/>
      <c r="F93" s="31"/>
      <c r="G93" s="31">
        <v>0</v>
      </c>
      <c r="H93" s="41" t="s">
        <v>1666</v>
      </c>
      <c r="I93" s="86">
        <f>SUM(J93:N93)</f>
        <v>1.5</v>
      </c>
      <c r="J93" s="86"/>
      <c r="K93" s="86"/>
      <c r="L93" s="86"/>
      <c r="M93" s="86">
        <v>1.5</v>
      </c>
      <c r="N93" s="86"/>
      <c r="O93" s="27" t="s">
        <v>2267</v>
      </c>
      <c r="P93" s="438"/>
    </row>
    <row r="94" spans="1:16" ht="12.75">
      <c r="A94" s="43" t="s">
        <v>126</v>
      </c>
      <c r="B94" s="24" t="s">
        <v>127</v>
      </c>
      <c r="C94" s="39">
        <f>C95</f>
        <v>0.12</v>
      </c>
      <c r="D94" s="39">
        <f aca="true" t="shared" si="13" ref="D94:N94">D95</f>
        <v>0</v>
      </c>
      <c r="E94" s="39">
        <f t="shared" si="13"/>
        <v>0</v>
      </c>
      <c r="F94" s="39">
        <f t="shared" si="13"/>
        <v>0</v>
      </c>
      <c r="G94" s="39">
        <f t="shared" si="13"/>
        <v>0.12</v>
      </c>
      <c r="H94" s="362"/>
      <c r="I94" s="39">
        <f t="shared" si="13"/>
        <v>0.05</v>
      </c>
      <c r="J94" s="39">
        <f t="shared" si="13"/>
        <v>0</v>
      </c>
      <c r="K94" s="39">
        <f t="shared" si="13"/>
        <v>0</v>
      </c>
      <c r="L94" s="39">
        <f t="shared" si="13"/>
        <v>0.05</v>
      </c>
      <c r="M94" s="39">
        <f t="shared" si="13"/>
        <v>0</v>
      </c>
      <c r="N94" s="39">
        <f t="shared" si="13"/>
        <v>0</v>
      </c>
      <c r="O94" s="590"/>
      <c r="P94" s="438"/>
    </row>
    <row r="95" spans="1:16" ht="71.25" customHeight="1">
      <c r="A95" s="41">
        <v>1</v>
      </c>
      <c r="B95" s="27" t="s">
        <v>1735</v>
      </c>
      <c r="C95" s="31">
        <v>0.12</v>
      </c>
      <c r="D95" s="31"/>
      <c r="E95" s="31"/>
      <c r="F95" s="31"/>
      <c r="G95" s="31">
        <v>0.12</v>
      </c>
      <c r="H95" s="41" t="s">
        <v>1703</v>
      </c>
      <c r="I95" s="86">
        <f>SUM(J95:N95)</f>
        <v>0.05</v>
      </c>
      <c r="J95" s="86"/>
      <c r="K95" s="86"/>
      <c r="L95" s="86">
        <v>0.05</v>
      </c>
      <c r="M95" s="86"/>
      <c r="N95" s="86"/>
      <c r="O95" s="27" t="s">
        <v>2267</v>
      </c>
      <c r="P95" s="438"/>
    </row>
    <row r="96" spans="1:16" ht="12.75">
      <c r="A96" s="588" t="s">
        <v>128</v>
      </c>
      <c r="B96" s="38" t="s">
        <v>98</v>
      </c>
      <c r="C96" s="39">
        <f>SUM(C97:C99)</f>
        <v>1.9500000000000002</v>
      </c>
      <c r="D96" s="39">
        <f aca="true" t="shared" si="14" ref="D96:N96">SUM(D97:D99)</f>
        <v>1.06</v>
      </c>
      <c r="E96" s="39">
        <f t="shared" si="14"/>
        <v>0</v>
      </c>
      <c r="F96" s="39">
        <f t="shared" si="14"/>
        <v>0</v>
      </c>
      <c r="G96" s="39">
        <f t="shared" si="14"/>
        <v>0.89</v>
      </c>
      <c r="H96" s="362"/>
      <c r="I96" s="39">
        <f t="shared" si="14"/>
        <v>0.65</v>
      </c>
      <c r="J96" s="39">
        <f t="shared" si="14"/>
        <v>0</v>
      </c>
      <c r="K96" s="39">
        <f t="shared" si="14"/>
        <v>0</v>
      </c>
      <c r="L96" s="39">
        <f t="shared" si="14"/>
        <v>0</v>
      </c>
      <c r="M96" s="39">
        <f t="shared" si="14"/>
        <v>0.65</v>
      </c>
      <c r="N96" s="39">
        <f t="shared" si="14"/>
        <v>0</v>
      </c>
      <c r="O96" s="58"/>
      <c r="P96" s="438"/>
    </row>
    <row r="97" spans="1:16" ht="72.75" customHeight="1">
      <c r="A97" s="41">
        <v>1</v>
      </c>
      <c r="B97" s="27" t="s">
        <v>1736</v>
      </c>
      <c r="C97" s="31">
        <v>0.76</v>
      </c>
      <c r="D97" s="31">
        <v>0.76</v>
      </c>
      <c r="E97" s="31"/>
      <c r="F97" s="31"/>
      <c r="G97" s="31">
        <v>0</v>
      </c>
      <c r="H97" s="41" t="s">
        <v>1666</v>
      </c>
      <c r="I97" s="86">
        <f>SUM(J97:N97)</f>
        <v>0.1</v>
      </c>
      <c r="J97" s="86"/>
      <c r="K97" s="86"/>
      <c r="L97" s="86"/>
      <c r="M97" s="86">
        <v>0.1</v>
      </c>
      <c r="N97" s="86"/>
      <c r="O97" s="27" t="s">
        <v>2267</v>
      </c>
      <c r="P97" s="438"/>
    </row>
    <row r="98" spans="1:16" ht="76.5" customHeight="1">
      <c r="A98" s="41">
        <v>2</v>
      </c>
      <c r="B98" s="598" t="s">
        <v>1833</v>
      </c>
      <c r="C98" s="31">
        <v>0.09</v>
      </c>
      <c r="D98" s="31"/>
      <c r="E98" s="31"/>
      <c r="F98" s="31"/>
      <c r="G98" s="31">
        <v>0.09</v>
      </c>
      <c r="H98" s="41" t="s">
        <v>1697</v>
      </c>
      <c r="I98" s="86">
        <f>SUM(J98:N98)</f>
        <v>0.05</v>
      </c>
      <c r="J98" s="86"/>
      <c r="K98" s="86"/>
      <c r="L98" s="86"/>
      <c r="M98" s="86">
        <v>0.05</v>
      </c>
      <c r="N98" s="86"/>
      <c r="O98" s="27" t="s">
        <v>2267</v>
      </c>
      <c r="P98" s="438"/>
    </row>
    <row r="99" spans="1:16" ht="105">
      <c r="A99" s="88">
        <v>3</v>
      </c>
      <c r="B99" s="27" t="s">
        <v>2280</v>
      </c>
      <c r="C99" s="31">
        <f>D99+G99</f>
        <v>1.1</v>
      </c>
      <c r="D99" s="31">
        <v>0.3</v>
      </c>
      <c r="E99" s="31"/>
      <c r="F99" s="31"/>
      <c r="G99" s="31">
        <v>0.8</v>
      </c>
      <c r="H99" s="26" t="s">
        <v>1691</v>
      </c>
      <c r="I99" s="86">
        <f>SUM(J99:N99)</f>
        <v>0.5</v>
      </c>
      <c r="J99" s="86"/>
      <c r="K99" s="86"/>
      <c r="L99" s="86"/>
      <c r="M99" s="86">
        <v>0.5</v>
      </c>
      <c r="N99" s="86"/>
      <c r="O99" s="598" t="s">
        <v>2281</v>
      </c>
      <c r="P99" s="438"/>
    </row>
    <row r="100" spans="1:16" ht="12.75">
      <c r="A100" s="43" t="s">
        <v>342</v>
      </c>
      <c r="B100" s="24" t="s">
        <v>831</v>
      </c>
      <c r="C100" s="39">
        <f>C101</f>
        <v>0.3</v>
      </c>
      <c r="D100" s="39">
        <f aca="true" t="shared" si="15" ref="D100:N100">D101</f>
        <v>0.05</v>
      </c>
      <c r="E100" s="39">
        <f t="shared" si="15"/>
        <v>0</v>
      </c>
      <c r="F100" s="39">
        <f t="shared" si="15"/>
        <v>0</v>
      </c>
      <c r="G100" s="39">
        <f t="shared" si="15"/>
        <v>0.25</v>
      </c>
      <c r="H100" s="362"/>
      <c r="I100" s="39">
        <f t="shared" si="15"/>
        <v>0.3</v>
      </c>
      <c r="J100" s="39">
        <f t="shared" si="15"/>
        <v>0</v>
      </c>
      <c r="K100" s="39">
        <f t="shared" si="15"/>
        <v>0.3</v>
      </c>
      <c r="L100" s="39">
        <f t="shared" si="15"/>
        <v>0</v>
      </c>
      <c r="M100" s="39">
        <f t="shared" si="15"/>
        <v>0</v>
      </c>
      <c r="N100" s="39">
        <f t="shared" si="15"/>
        <v>0</v>
      </c>
      <c r="O100" s="590"/>
      <c r="P100" s="438"/>
    </row>
    <row r="101" spans="1:16" ht="66.75" customHeight="1">
      <c r="A101" s="41">
        <v>1</v>
      </c>
      <c r="B101" s="27" t="s">
        <v>1737</v>
      </c>
      <c r="C101" s="31">
        <v>0.3</v>
      </c>
      <c r="D101" s="31">
        <v>0.05</v>
      </c>
      <c r="E101" s="31"/>
      <c r="F101" s="31"/>
      <c r="G101" s="31">
        <v>0.25</v>
      </c>
      <c r="H101" s="41" t="s">
        <v>1681</v>
      </c>
      <c r="I101" s="86">
        <f>SUM(J101:N101)</f>
        <v>0.3</v>
      </c>
      <c r="J101" s="86"/>
      <c r="K101" s="86">
        <v>0.3</v>
      </c>
      <c r="L101" s="86"/>
      <c r="M101" s="86"/>
      <c r="N101" s="86"/>
      <c r="O101" s="27" t="s">
        <v>2267</v>
      </c>
      <c r="P101" s="438"/>
    </row>
    <row r="102" spans="1:16" ht="12.75">
      <c r="A102" s="23">
        <v>77</v>
      </c>
      <c r="B102" s="38" t="s">
        <v>2282</v>
      </c>
      <c r="C102" s="25">
        <f>SUM(C12,C14,C21,C23,C38,C42,C45,C48,C51,C92,C94,C96,C100)</f>
        <v>95.35000000000001</v>
      </c>
      <c r="D102" s="25">
        <f aca="true" t="shared" si="16" ref="D102:N102">SUM(D12,D14,D21,D23,D38,D42,D45,D48,D51,D92,D94,D96,D100)</f>
        <v>36.24</v>
      </c>
      <c r="E102" s="25">
        <f t="shared" si="16"/>
        <v>0.2</v>
      </c>
      <c r="F102" s="25">
        <f t="shared" si="16"/>
        <v>0</v>
      </c>
      <c r="G102" s="25">
        <f t="shared" si="16"/>
        <v>58.90999999999999</v>
      </c>
      <c r="H102" s="383"/>
      <c r="I102" s="25">
        <f t="shared" si="16"/>
        <v>67.73</v>
      </c>
      <c r="J102" s="25">
        <f t="shared" si="16"/>
        <v>0</v>
      </c>
      <c r="K102" s="25">
        <f t="shared" si="16"/>
        <v>28</v>
      </c>
      <c r="L102" s="25">
        <f t="shared" si="16"/>
        <v>1.05</v>
      </c>
      <c r="M102" s="25">
        <f t="shared" si="16"/>
        <v>25.130000000000003</v>
      </c>
      <c r="N102" s="25">
        <f t="shared" si="16"/>
        <v>13.55</v>
      </c>
      <c r="O102" s="38"/>
      <c r="P102" s="438"/>
    </row>
    <row r="103" spans="1:16" ht="30" customHeight="1">
      <c r="A103" s="23" t="s">
        <v>1738</v>
      </c>
      <c r="B103" s="940" t="s">
        <v>1739</v>
      </c>
      <c r="C103" s="941"/>
      <c r="D103" s="941"/>
      <c r="E103" s="941"/>
      <c r="F103" s="941"/>
      <c r="G103" s="941"/>
      <c r="H103" s="941"/>
      <c r="I103" s="941"/>
      <c r="J103" s="941"/>
      <c r="K103" s="941"/>
      <c r="L103" s="941"/>
      <c r="M103" s="941"/>
      <c r="N103" s="941"/>
      <c r="O103" s="941"/>
      <c r="P103" s="942"/>
    </row>
    <row r="104" spans="1:16" ht="26.25">
      <c r="A104" s="87" t="s">
        <v>84</v>
      </c>
      <c r="B104" s="24" t="s">
        <v>1668</v>
      </c>
      <c r="C104" s="599">
        <f>C105</f>
        <v>1</v>
      </c>
      <c r="D104" s="599">
        <f aca="true" t="shared" si="17" ref="D104:N104">D105</f>
        <v>0</v>
      </c>
      <c r="E104" s="599">
        <f t="shared" si="17"/>
        <v>0</v>
      </c>
      <c r="F104" s="599">
        <f t="shared" si="17"/>
        <v>0</v>
      </c>
      <c r="G104" s="599">
        <f t="shared" si="17"/>
        <v>1</v>
      </c>
      <c r="H104" s="600"/>
      <c r="I104" s="599">
        <f t="shared" si="17"/>
        <v>1.0488</v>
      </c>
      <c r="J104" s="599">
        <f t="shared" si="17"/>
        <v>0</v>
      </c>
      <c r="K104" s="599">
        <f t="shared" si="17"/>
        <v>0</v>
      </c>
      <c r="L104" s="599">
        <f t="shared" si="17"/>
        <v>0</v>
      </c>
      <c r="M104" s="599">
        <f t="shared" si="17"/>
        <v>0</v>
      </c>
      <c r="N104" s="599">
        <f t="shared" si="17"/>
        <v>1.0488</v>
      </c>
      <c r="O104" s="24"/>
      <c r="P104" s="438"/>
    </row>
    <row r="105" spans="1:16" ht="47.25" customHeight="1">
      <c r="A105" s="88">
        <v>1</v>
      </c>
      <c r="B105" s="27" t="s">
        <v>1742</v>
      </c>
      <c r="C105" s="595">
        <v>1</v>
      </c>
      <c r="D105" s="595"/>
      <c r="E105" s="601"/>
      <c r="F105" s="602"/>
      <c r="G105" s="595">
        <v>1</v>
      </c>
      <c r="H105" s="41" t="s">
        <v>1672</v>
      </c>
      <c r="I105" s="133">
        <v>1.0488</v>
      </c>
      <c r="J105" s="133"/>
      <c r="K105" s="133"/>
      <c r="L105" s="133"/>
      <c r="M105" s="133"/>
      <c r="N105" s="133">
        <v>1.0488</v>
      </c>
      <c r="O105" s="27" t="s">
        <v>1834</v>
      </c>
      <c r="P105" s="438"/>
    </row>
    <row r="106" spans="1:16" ht="12.75">
      <c r="A106" s="87" t="s">
        <v>92</v>
      </c>
      <c r="B106" s="246" t="s">
        <v>93</v>
      </c>
      <c r="C106" s="247">
        <f>SUM(C107:C112)</f>
        <v>26.61</v>
      </c>
      <c r="D106" s="247">
        <f aca="true" t="shared" si="18" ref="D106:N106">SUM(D107:D112)</f>
        <v>1.7</v>
      </c>
      <c r="E106" s="247">
        <f t="shared" si="18"/>
        <v>18.9</v>
      </c>
      <c r="F106" s="247">
        <f t="shared" si="18"/>
        <v>0</v>
      </c>
      <c r="G106" s="247">
        <f t="shared" si="18"/>
        <v>6.01</v>
      </c>
      <c r="H106" s="603"/>
      <c r="I106" s="247">
        <f t="shared" si="18"/>
        <v>22.61</v>
      </c>
      <c r="J106" s="247">
        <f t="shared" si="18"/>
        <v>5.49</v>
      </c>
      <c r="K106" s="247">
        <f t="shared" si="18"/>
        <v>0.2</v>
      </c>
      <c r="L106" s="247">
        <f t="shared" si="18"/>
        <v>16.42</v>
      </c>
      <c r="M106" s="247">
        <f t="shared" si="18"/>
        <v>0</v>
      </c>
      <c r="N106" s="247">
        <f t="shared" si="18"/>
        <v>0.5</v>
      </c>
      <c r="O106" s="27"/>
      <c r="P106" s="438"/>
    </row>
    <row r="107" spans="1:16" ht="42" customHeight="1">
      <c r="A107" s="604">
        <v>1</v>
      </c>
      <c r="B107" s="605" t="s">
        <v>1743</v>
      </c>
      <c r="C107" s="86">
        <v>1</v>
      </c>
      <c r="D107" s="86">
        <v>1</v>
      </c>
      <c r="E107" s="86"/>
      <c r="F107" s="86"/>
      <c r="G107" s="86"/>
      <c r="H107" s="604" t="s">
        <v>1681</v>
      </c>
      <c r="I107" s="133">
        <v>2.63</v>
      </c>
      <c r="J107" s="133"/>
      <c r="K107" s="133"/>
      <c r="L107" s="133">
        <v>2.63</v>
      </c>
      <c r="M107" s="133"/>
      <c r="N107" s="596"/>
      <c r="O107" s="27" t="s">
        <v>1749</v>
      </c>
      <c r="P107" s="438"/>
    </row>
    <row r="108" spans="1:16" ht="39">
      <c r="A108" s="41">
        <v>2</v>
      </c>
      <c r="B108" s="606" t="s">
        <v>1744</v>
      </c>
      <c r="C108" s="607">
        <v>3.7</v>
      </c>
      <c r="D108" s="607"/>
      <c r="E108" s="607">
        <v>2</v>
      </c>
      <c r="F108" s="607"/>
      <c r="G108" s="607">
        <v>1.7</v>
      </c>
      <c r="H108" s="608" t="s">
        <v>1745</v>
      </c>
      <c r="I108" s="133">
        <v>0.2</v>
      </c>
      <c r="J108" s="133"/>
      <c r="K108" s="133">
        <v>0.2</v>
      </c>
      <c r="L108" s="133"/>
      <c r="M108" s="133"/>
      <c r="N108" s="596"/>
      <c r="O108" s="27" t="s">
        <v>1749</v>
      </c>
      <c r="P108" s="438"/>
    </row>
    <row r="109" spans="1:16" ht="46.5" customHeight="1">
      <c r="A109" s="604">
        <v>3</v>
      </c>
      <c r="B109" s="605" t="s">
        <v>1746</v>
      </c>
      <c r="C109" s="609">
        <v>0.31</v>
      </c>
      <c r="D109" s="610"/>
      <c r="E109" s="609"/>
      <c r="F109" s="601"/>
      <c r="G109" s="609">
        <v>0.31</v>
      </c>
      <c r="H109" s="604" t="s">
        <v>1681</v>
      </c>
      <c r="I109" s="133">
        <v>1.2</v>
      </c>
      <c r="J109" s="133"/>
      <c r="K109" s="133"/>
      <c r="L109" s="133">
        <v>1.2</v>
      </c>
      <c r="M109" s="133"/>
      <c r="N109" s="596"/>
      <c r="O109" s="27" t="s">
        <v>1749</v>
      </c>
      <c r="P109" s="438"/>
    </row>
    <row r="110" spans="1:16" ht="45.75" customHeight="1">
      <c r="A110" s="41">
        <v>4</v>
      </c>
      <c r="B110" s="27" t="s">
        <v>1747</v>
      </c>
      <c r="C110" s="607">
        <f>SUM(D110:G110)</f>
        <v>14.7</v>
      </c>
      <c r="D110" s="607">
        <v>0.7</v>
      </c>
      <c r="E110" s="607">
        <v>11.9</v>
      </c>
      <c r="F110" s="607"/>
      <c r="G110" s="607">
        <v>2.1</v>
      </c>
      <c r="H110" s="608" t="s">
        <v>1748</v>
      </c>
      <c r="I110" s="133">
        <v>5.49</v>
      </c>
      <c r="J110" s="133">
        <v>5.49</v>
      </c>
      <c r="K110" s="133"/>
      <c r="L110" s="133"/>
      <c r="M110" s="133"/>
      <c r="N110" s="596"/>
      <c r="O110" s="27" t="s">
        <v>1749</v>
      </c>
      <c r="P110" s="438"/>
    </row>
    <row r="111" spans="1:16" ht="45" customHeight="1">
      <c r="A111" s="604">
        <v>5</v>
      </c>
      <c r="B111" s="611" t="s">
        <v>1750</v>
      </c>
      <c r="C111" s="609">
        <v>5</v>
      </c>
      <c r="D111" s="612"/>
      <c r="E111" s="609">
        <v>5</v>
      </c>
      <c r="F111" s="612"/>
      <c r="G111" s="612"/>
      <c r="H111" s="613" t="s">
        <v>1684</v>
      </c>
      <c r="I111" s="133">
        <v>0.5</v>
      </c>
      <c r="J111" s="133"/>
      <c r="K111" s="133"/>
      <c r="L111" s="133"/>
      <c r="M111" s="133"/>
      <c r="N111" s="596">
        <v>0.5</v>
      </c>
      <c r="O111" s="27" t="s">
        <v>1749</v>
      </c>
      <c r="P111" s="438"/>
    </row>
    <row r="112" spans="1:16" ht="47.25" customHeight="1">
      <c r="A112" s="604">
        <v>6</v>
      </c>
      <c r="B112" s="611" t="s">
        <v>1751</v>
      </c>
      <c r="C112" s="609">
        <v>1.9</v>
      </c>
      <c r="D112" s="612"/>
      <c r="E112" s="609"/>
      <c r="F112" s="612"/>
      <c r="G112" s="612">
        <v>1.9</v>
      </c>
      <c r="H112" s="613" t="s">
        <v>1663</v>
      </c>
      <c r="I112" s="133">
        <v>12.59</v>
      </c>
      <c r="J112" s="133"/>
      <c r="K112" s="133"/>
      <c r="L112" s="133">
        <v>12.59</v>
      </c>
      <c r="M112" s="133"/>
      <c r="N112" s="596"/>
      <c r="O112" s="27" t="s">
        <v>1834</v>
      </c>
      <c r="P112" s="438"/>
    </row>
    <row r="113" spans="1:16" ht="12.75">
      <c r="A113" s="614" t="s">
        <v>94</v>
      </c>
      <c r="B113" s="615" t="s">
        <v>95</v>
      </c>
      <c r="C113" s="599">
        <f>C114</f>
        <v>2.33</v>
      </c>
      <c r="D113" s="599">
        <f aca="true" t="shared" si="19" ref="D113:N113">D114</f>
        <v>0.4</v>
      </c>
      <c r="E113" s="599">
        <f t="shared" si="19"/>
        <v>0.7</v>
      </c>
      <c r="F113" s="599">
        <f t="shared" si="19"/>
        <v>0</v>
      </c>
      <c r="G113" s="599">
        <f t="shared" si="19"/>
        <v>1.23</v>
      </c>
      <c r="H113" s="600"/>
      <c r="I113" s="599">
        <f t="shared" si="19"/>
        <v>1.73</v>
      </c>
      <c r="J113" s="599">
        <f t="shared" si="19"/>
        <v>0</v>
      </c>
      <c r="K113" s="599">
        <f t="shared" si="19"/>
        <v>0</v>
      </c>
      <c r="L113" s="599">
        <f t="shared" si="19"/>
        <v>1.73</v>
      </c>
      <c r="M113" s="599">
        <f t="shared" si="19"/>
        <v>0</v>
      </c>
      <c r="N113" s="599">
        <f t="shared" si="19"/>
        <v>0</v>
      </c>
      <c r="O113" s="24"/>
      <c r="P113" s="438"/>
    </row>
    <row r="114" spans="1:16" ht="39">
      <c r="A114" s="604">
        <v>1</v>
      </c>
      <c r="B114" s="611" t="s">
        <v>1752</v>
      </c>
      <c r="C114" s="609">
        <v>2.33</v>
      </c>
      <c r="D114" s="612">
        <v>0.4</v>
      </c>
      <c r="E114" s="609">
        <v>0.7</v>
      </c>
      <c r="F114" s="612"/>
      <c r="G114" s="612">
        <v>1.23</v>
      </c>
      <c r="H114" s="613" t="s">
        <v>1681</v>
      </c>
      <c r="I114" s="133">
        <v>1.73</v>
      </c>
      <c r="J114" s="133"/>
      <c r="K114" s="133"/>
      <c r="L114" s="133">
        <v>1.73</v>
      </c>
      <c r="M114" s="133"/>
      <c r="N114" s="596"/>
      <c r="O114" s="27" t="s">
        <v>1749</v>
      </c>
      <c r="P114" s="438"/>
    </row>
    <row r="115" spans="1:16" ht="12.75">
      <c r="A115" s="614" t="s">
        <v>96</v>
      </c>
      <c r="B115" s="246" t="s">
        <v>120</v>
      </c>
      <c r="C115" s="247">
        <f>SUM(C116:C117)</f>
        <v>54.4</v>
      </c>
      <c r="D115" s="247">
        <f aca="true" t="shared" si="20" ref="D115:N115">SUM(D116:D117)</f>
        <v>6.6</v>
      </c>
      <c r="E115" s="247">
        <f t="shared" si="20"/>
        <v>21</v>
      </c>
      <c r="F115" s="247">
        <f t="shared" si="20"/>
        <v>0</v>
      </c>
      <c r="G115" s="247">
        <f t="shared" si="20"/>
        <v>26.8</v>
      </c>
      <c r="H115" s="603"/>
      <c r="I115" s="247">
        <f t="shared" si="20"/>
        <v>34.19</v>
      </c>
      <c r="J115" s="247">
        <f t="shared" si="20"/>
        <v>0</v>
      </c>
      <c r="K115" s="247">
        <f t="shared" si="20"/>
        <v>0</v>
      </c>
      <c r="L115" s="247">
        <f t="shared" si="20"/>
        <v>0</v>
      </c>
      <c r="M115" s="247">
        <f t="shared" si="20"/>
        <v>0</v>
      </c>
      <c r="N115" s="247">
        <f t="shared" si="20"/>
        <v>34.19</v>
      </c>
      <c r="O115" s="24"/>
      <c r="P115" s="438"/>
    </row>
    <row r="116" spans="1:16" ht="42" customHeight="1">
      <c r="A116" s="604">
        <v>1</v>
      </c>
      <c r="B116" s="605" t="s">
        <v>1753</v>
      </c>
      <c r="C116" s="609">
        <v>33.4</v>
      </c>
      <c r="D116" s="616">
        <v>6.6</v>
      </c>
      <c r="E116" s="616"/>
      <c r="F116" s="616"/>
      <c r="G116" s="616">
        <v>26.8</v>
      </c>
      <c r="H116" s="613" t="s">
        <v>1672</v>
      </c>
      <c r="I116" s="133">
        <v>31.9</v>
      </c>
      <c r="J116" s="133"/>
      <c r="K116" s="133"/>
      <c r="L116" s="133"/>
      <c r="M116" s="133"/>
      <c r="N116" s="133">
        <v>31.9</v>
      </c>
      <c r="O116" s="27" t="s">
        <v>1749</v>
      </c>
      <c r="P116" s="438"/>
    </row>
    <row r="117" spans="1:16" ht="39" customHeight="1">
      <c r="A117" s="604">
        <v>2</v>
      </c>
      <c r="B117" s="605" t="s">
        <v>1754</v>
      </c>
      <c r="C117" s="609">
        <v>21</v>
      </c>
      <c r="D117" s="616"/>
      <c r="E117" s="616">
        <v>21</v>
      </c>
      <c r="F117" s="616"/>
      <c r="G117" s="616"/>
      <c r="H117" s="613" t="s">
        <v>1745</v>
      </c>
      <c r="I117" s="133">
        <v>2.29</v>
      </c>
      <c r="J117" s="133"/>
      <c r="K117" s="133"/>
      <c r="L117" s="133"/>
      <c r="M117" s="133"/>
      <c r="N117" s="133">
        <v>2.29</v>
      </c>
      <c r="O117" s="27" t="s">
        <v>1749</v>
      </c>
      <c r="P117" s="438"/>
    </row>
    <row r="118" spans="1:16" ht="12.75">
      <c r="A118" s="614" t="s">
        <v>97</v>
      </c>
      <c r="B118" s="246" t="s">
        <v>218</v>
      </c>
      <c r="C118" s="247">
        <f>SUM(C119:C120)</f>
        <v>3.7</v>
      </c>
      <c r="D118" s="247">
        <f aca="true" t="shared" si="21" ref="D118:N118">SUM(D119:D120)</f>
        <v>0</v>
      </c>
      <c r="E118" s="247">
        <f t="shared" si="21"/>
        <v>3.7</v>
      </c>
      <c r="F118" s="247">
        <f t="shared" si="21"/>
        <v>0</v>
      </c>
      <c r="G118" s="247">
        <f t="shared" si="21"/>
        <v>0</v>
      </c>
      <c r="H118" s="603"/>
      <c r="I118" s="247">
        <f t="shared" si="21"/>
        <v>0.37</v>
      </c>
      <c r="J118" s="247">
        <f t="shared" si="21"/>
        <v>0</v>
      </c>
      <c r="K118" s="247">
        <f t="shared" si="21"/>
        <v>0.37</v>
      </c>
      <c r="L118" s="247">
        <f t="shared" si="21"/>
        <v>0</v>
      </c>
      <c r="M118" s="247">
        <f t="shared" si="21"/>
        <v>0</v>
      </c>
      <c r="N118" s="247">
        <f t="shared" si="21"/>
        <v>0</v>
      </c>
      <c r="O118" s="24"/>
      <c r="P118" s="438"/>
    </row>
    <row r="119" spans="1:16" ht="40.5" customHeight="1">
      <c r="A119" s="604">
        <v>1</v>
      </c>
      <c r="B119" s="605" t="s">
        <v>1755</v>
      </c>
      <c r="C119" s="609">
        <v>2.7</v>
      </c>
      <c r="D119" s="609"/>
      <c r="E119" s="609">
        <v>2.7</v>
      </c>
      <c r="F119" s="609"/>
      <c r="G119" s="609"/>
      <c r="H119" s="613" t="s">
        <v>1745</v>
      </c>
      <c r="I119" s="133">
        <v>0.27</v>
      </c>
      <c r="J119" s="133"/>
      <c r="K119" s="133">
        <v>0.27</v>
      </c>
      <c r="L119" s="133"/>
      <c r="M119" s="133"/>
      <c r="N119" s="596"/>
      <c r="O119" s="27" t="s">
        <v>1749</v>
      </c>
      <c r="P119" s="438"/>
    </row>
    <row r="120" spans="1:16" ht="39">
      <c r="A120" s="604">
        <v>2</v>
      </c>
      <c r="B120" s="605" t="s">
        <v>1756</v>
      </c>
      <c r="C120" s="609">
        <v>1</v>
      </c>
      <c r="D120" s="616"/>
      <c r="E120" s="616">
        <v>1</v>
      </c>
      <c r="F120" s="616"/>
      <c r="G120" s="616"/>
      <c r="H120" s="613" t="s">
        <v>1745</v>
      </c>
      <c r="I120" s="133">
        <v>0.1</v>
      </c>
      <c r="J120" s="133"/>
      <c r="K120" s="133">
        <v>0.1</v>
      </c>
      <c r="L120" s="133"/>
      <c r="M120" s="133"/>
      <c r="N120" s="596"/>
      <c r="O120" s="27" t="s">
        <v>1749</v>
      </c>
      <c r="P120" s="438"/>
    </row>
    <row r="121" spans="1:16" ht="12.75">
      <c r="A121" s="614" t="s">
        <v>118</v>
      </c>
      <c r="B121" s="246" t="s">
        <v>215</v>
      </c>
      <c r="C121" s="247">
        <f>SUM(C122:C146)</f>
        <v>9.39</v>
      </c>
      <c r="D121" s="247">
        <f aca="true" t="shared" si="22" ref="D121:N121">SUM(D122:D146)</f>
        <v>4.83</v>
      </c>
      <c r="E121" s="247">
        <f t="shared" si="22"/>
        <v>0</v>
      </c>
      <c r="F121" s="247">
        <f t="shared" si="22"/>
        <v>0</v>
      </c>
      <c r="G121" s="247">
        <f t="shared" si="22"/>
        <v>4.5600000000000005</v>
      </c>
      <c r="H121" s="603"/>
      <c r="I121" s="247">
        <f t="shared" si="22"/>
        <v>10.01</v>
      </c>
      <c r="J121" s="247">
        <f t="shared" si="22"/>
        <v>0</v>
      </c>
      <c r="K121" s="247">
        <f t="shared" si="22"/>
        <v>0</v>
      </c>
      <c r="L121" s="247">
        <f t="shared" si="22"/>
        <v>0</v>
      </c>
      <c r="M121" s="247">
        <f t="shared" si="22"/>
        <v>10.01</v>
      </c>
      <c r="N121" s="247">
        <f t="shared" si="22"/>
        <v>0</v>
      </c>
      <c r="O121" s="24"/>
      <c r="P121" s="438"/>
    </row>
    <row r="122" spans="1:16" ht="45" customHeight="1">
      <c r="A122" s="604">
        <v>1</v>
      </c>
      <c r="B122" s="606" t="s">
        <v>1757</v>
      </c>
      <c r="C122" s="86">
        <v>0.46</v>
      </c>
      <c r="D122" s="616">
        <v>0.46</v>
      </c>
      <c r="E122" s="616"/>
      <c r="F122" s="616"/>
      <c r="G122" s="616"/>
      <c r="H122" s="604" t="s">
        <v>1758</v>
      </c>
      <c r="I122" s="133">
        <v>0.44</v>
      </c>
      <c r="J122" s="133"/>
      <c r="K122" s="133"/>
      <c r="L122" s="133"/>
      <c r="M122" s="133">
        <v>0.44</v>
      </c>
      <c r="N122" s="596"/>
      <c r="O122" s="27" t="s">
        <v>1749</v>
      </c>
      <c r="P122" s="438"/>
    </row>
    <row r="123" spans="1:16" ht="45" customHeight="1">
      <c r="A123" s="604">
        <v>2</v>
      </c>
      <c r="B123" s="606" t="s">
        <v>1759</v>
      </c>
      <c r="C123" s="86">
        <v>0.4</v>
      </c>
      <c r="D123" s="616"/>
      <c r="E123" s="616"/>
      <c r="F123" s="616"/>
      <c r="G123" s="616">
        <v>0.4</v>
      </c>
      <c r="H123" s="604" t="s">
        <v>1671</v>
      </c>
      <c r="I123" s="133">
        <v>0.38</v>
      </c>
      <c r="J123" s="133"/>
      <c r="K123" s="133"/>
      <c r="L123" s="133"/>
      <c r="M123" s="133">
        <v>0.38</v>
      </c>
      <c r="N123" s="596"/>
      <c r="O123" s="27" t="s">
        <v>1749</v>
      </c>
      <c r="P123" s="438"/>
    </row>
    <row r="124" spans="1:16" ht="45" customHeight="1">
      <c r="A124" s="604">
        <v>3</v>
      </c>
      <c r="B124" s="606" t="s">
        <v>1760</v>
      </c>
      <c r="C124" s="86">
        <v>0.2</v>
      </c>
      <c r="D124" s="616">
        <v>0.2</v>
      </c>
      <c r="E124" s="616"/>
      <c r="F124" s="616"/>
      <c r="G124" s="616"/>
      <c r="H124" s="604" t="s">
        <v>1684</v>
      </c>
      <c r="I124" s="133">
        <v>0.19</v>
      </c>
      <c r="J124" s="133"/>
      <c r="K124" s="133"/>
      <c r="L124" s="133"/>
      <c r="M124" s="133">
        <v>0.19</v>
      </c>
      <c r="N124" s="596"/>
      <c r="O124" s="27" t="s">
        <v>1749</v>
      </c>
      <c r="P124" s="438"/>
    </row>
    <row r="125" spans="1:16" ht="45" customHeight="1">
      <c r="A125" s="604">
        <v>4</v>
      </c>
      <c r="B125" s="606" t="s">
        <v>1761</v>
      </c>
      <c r="C125" s="86">
        <v>0.35</v>
      </c>
      <c r="D125" s="616">
        <v>0.35</v>
      </c>
      <c r="E125" s="616"/>
      <c r="F125" s="616"/>
      <c r="G125" s="616"/>
      <c r="H125" s="604" t="s">
        <v>1667</v>
      </c>
      <c r="I125" s="133">
        <v>0.35</v>
      </c>
      <c r="J125" s="133"/>
      <c r="K125" s="133"/>
      <c r="L125" s="133"/>
      <c r="M125" s="133">
        <v>0.35</v>
      </c>
      <c r="N125" s="596"/>
      <c r="O125" s="27" t="s">
        <v>1749</v>
      </c>
      <c r="P125" s="438"/>
    </row>
    <row r="126" spans="1:16" ht="45" customHeight="1">
      <c r="A126" s="604">
        <v>5</v>
      </c>
      <c r="B126" s="606" t="s">
        <v>1762</v>
      </c>
      <c r="C126" s="86">
        <v>0.35</v>
      </c>
      <c r="D126" s="616"/>
      <c r="E126" s="616"/>
      <c r="F126" s="616"/>
      <c r="G126" s="616">
        <v>0.35</v>
      </c>
      <c r="H126" s="604" t="s">
        <v>1693</v>
      </c>
      <c r="I126" s="133">
        <v>0.3</v>
      </c>
      <c r="J126" s="133"/>
      <c r="K126" s="133"/>
      <c r="L126" s="133"/>
      <c r="M126" s="133">
        <v>0.3</v>
      </c>
      <c r="N126" s="596"/>
      <c r="O126" s="27" t="s">
        <v>1749</v>
      </c>
      <c r="P126" s="438"/>
    </row>
    <row r="127" spans="1:16" ht="45" customHeight="1">
      <c r="A127" s="604">
        <v>6</v>
      </c>
      <c r="B127" s="606" t="s">
        <v>1763</v>
      </c>
      <c r="C127" s="86">
        <v>0.30000000000000004</v>
      </c>
      <c r="D127" s="616">
        <v>0.03</v>
      </c>
      <c r="E127" s="616"/>
      <c r="F127" s="616"/>
      <c r="G127" s="616">
        <v>0.27</v>
      </c>
      <c r="H127" s="604" t="s">
        <v>1697</v>
      </c>
      <c r="I127" s="133">
        <v>0.03</v>
      </c>
      <c r="J127" s="133"/>
      <c r="K127" s="133"/>
      <c r="L127" s="133"/>
      <c r="M127" s="133">
        <v>0.03</v>
      </c>
      <c r="N127" s="596"/>
      <c r="O127" s="27" t="s">
        <v>1749</v>
      </c>
      <c r="P127" s="438"/>
    </row>
    <row r="128" spans="1:16" ht="45" customHeight="1">
      <c r="A128" s="604">
        <v>7</v>
      </c>
      <c r="B128" s="606" t="s">
        <v>1764</v>
      </c>
      <c r="C128" s="86">
        <v>0.49</v>
      </c>
      <c r="D128" s="616"/>
      <c r="E128" s="616"/>
      <c r="F128" s="616"/>
      <c r="G128" s="616">
        <v>0.49</v>
      </c>
      <c r="H128" s="604" t="s">
        <v>1672</v>
      </c>
      <c r="I128" s="133">
        <v>0.47</v>
      </c>
      <c r="J128" s="133"/>
      <c r="K128" s="133"/>
      <c r="L128" s="133"/>
      <c r="M128" s="133">
        <v>0.47</v>
      </c>
      <c r="N128" s="596"/>
      <c r="O128" s="27" t="s">
        <v>1749</v>
      </c>
      <c r="P128" s="438"/>
    </row>
    <row r="129" spans="1:16" ht="60.75" customHeight="1">
      <c r="A129" s="604">
        <v>8</v>
      </c>
      <c r="B129" s="606" t="s">
        <v>1765</v>
      </c>
      <c r="C129" s="86">
        <v>0.4</v>
      </c>
      <c r="D129" s="616">
        <v>0.4</v>
      </c>
      <c r="E129" s="616"/>
      <c r="F129" s="616"/>
      <c r="G129" s="616"/>
      <c r="H129" s="604" t="s">
        <v>1665</v>
      </c>
      <c r="I129" s="133">
        <v>0.58</v>
      </c>
      <c r="J129" s="133"/>
      <c r="K129" s="133"/>
      <c r="L129" s="133"/>
      <c r="M129" s="133">
        <v>0.58</v>
      </c>
      <c r="N129" s="596"/>
      <c r="O129" s="27" t="s">
        <v>2263</v>
      </c>
      <c r="P129" s="438"/>
    </row>
    <row r="130" spans="1:16" ht="45" customHeight="1">
      <c r="A130" s="604">
        <v>9</v>
      </c>
      <c r="B130" s="606" t="s">
        <v>1766</v>
      </c>
      <c r="C130" s="86">
        <v>0.17</v>
      </c>
      <c r="D130" s="616">
        <v>0.17</v>
      </c>
      <c r="E130" s="616"/>
      <c r="F130" s="616"/>
      <c r="G130" s="616"/>
      <c r="H130" s="604" t="s">
        <v>1679</v>
      </c>
      <c r="I130" s="133">
        <v>0.35</v>
      </c>
      <c r="J130" s="133"/>
      <c r="K130" s="133"/>
      <c r="L130" s="133"/>
      <c r="M130" s="133">
        <v>0.35</v>
      </c>
      <c r="N130" s="596"/>
      <c r="O130" s="27" t="s">
        <v>1749</v>
      </c>
      <c r="P130" s="438"/>
    </row>
    <row r="131" spans="1:16" ht="45" customHeight="1">
      <c r="A131" s="604">
        <v>10</v>
      </c>
      <c r="B131" s="606" t="s">
        <v>1767</v>
      </c>
      <c r="C131" s="86">
        <v>0.3</v>
      </c>
      <c r="D131" s="616"/>
      <c r="E131" s="616"/>
      <c r="F131" s="616"/>
      <c r="G131" s="616">
        <v>0.3</v>
      </c>
      <c r="H131" s="604" t="s">
        <v>1725</v>
      </c>
      <c r="I131" s="133">
        <v>0.29</v>
      </c>
      <c r="J131" s="133"/>
      <c r="K131" s="133"/>
      <c r="L131" s="133"/>
      <c r="M131" s="133">
        <v>0.29</v>
      </c>
      <c r="N131" s="596"/>
      <c r="O131" s="27" t="s">
        <v>1749</v>
      </c>
      <c r="P131" s="438"/>
    </row>
    <row r="132" spans="1:16" ht="45" customHeight="1">
      <c r="A132" s="604">
        <v>11</v>
      </c>
      <c r="B132" s="606" t="s">
        <v>1768</v>
      </c>
      <c r="C132" s="86">
        <v>0.07</v>
      </c>
      <c r="D132" s="616"/>
      <c r="E132" s="616"/>
      <c r="F132" s="616"/>
      <c r="G132" s="616">
        <v>0.07</v>
      </c>
      <c r="H132" s="604" t="s">
        <v>1675</v>
      </c>
      <c r="I132" s="133">
        <v>0.19</v>
      </c>
      <c r="J132" s="133"/>
      <c r="K132" s="133"/>
      <c r="L132" s="133"/>
      <c r="M132" s="133">
        <v>0.19</v>
      </c>
      <c r="N132" s="596"/>
      <c r="O132" s="27" t="s">
        <v>1749</v>
      </c>
      <c r="P132" s="438"/>
    </row>
    <row r="133" spans="1:16" ht="45" customHeight="1">
      <c r="A133" s="604">
        <v>12</v>
      </c>
      <c r="B133" s="606" t="s">
        <v>1769</v>
      </c>
      <c r="C133" s="86">
        <v>0.2</v>
      </c>
      <c r="D133" s="616"/>
      <c r="E133" s="616"/>
      <c r="F133" s="616"/>
      <c r="G133" s="616">
        <v>0.2</v>
      </c>
      <c r="H133" s="604" t="s">
        <v>1675</v>
      </c>
      <c r="I133" s="133">
        <v>0.19</v>
      </c>
      <c r="J133" s="133"/>
      <c r="K133" s="133"/>
      <c r="L133" s="133"/>
      <c r="M133" s="133">
        <v>0.19</v>
      </c>
      <c r="N133" s="596"/>
      <c r="O133" s="27" t="s">
        <v>1749</v>
      </c>
      <c r="P133" s="438"/>
    </row>
    <row r="134" spans="1:16" ht="45" customHeight="1">
      <c r="A134" s="604">
        <v>13</v>
      </c>
      <c r="B134" s="606" t="s">
        <v>1770</v>
      </c>
      <c r="C134" s="86">
        <v>0.04</v>
      </c>
      <c r="D134" s="616"/>
      <c r="E134" s="616"/>
      <c r="F134" s="616"/>
      <c r="G134" s="616">
        <v>0.04</v>
      </c>
      <c r="H134" s="604" t="s">
        <v>1675</v>
      </c>
      <c r="I134" s="133">
        <v>0.1</v>
      </c>
      <c r="J134" s="133"/>
      <c r="K134" s="133"/>
      <c r="L134" s="133"/>
      <c r="M134" s="133">
        <v>0.1</v>
      </c>
      <c r="N134" s="596"/>
      <c r="O134" s="27" t="s">
        <v>1749</v>
      </c>
      <c r="P134" s="438"/>
    </row>
    <row r="135" spans="1:16" ht="45" customHeight="1">
      <c r="A135" s="604">
        <v>14</v>
      </c>
      <c r="B135" s="606" t="s">
        <v>1771</v>
      </c>
      <c r="C135" s="86">
        <v>0.11</v>
      </c>
      <c r="D135" s="616"/>
      <c r="E135" s="616"/>
      <c r="F135" s="616"/>
      <c r="G135" s="616">
        <v>0.11</v>
      </c>
      <c r="H135" s="604" t="s">
        <v>1675</v>
      </c>
      <c r="I135" s="133">
        <v>0.42</v>
      </c>
      <c r="J135" s="133"/>
      <c r="K135" s="133"/>
      <c r="L135" s="133"/>
      <c r="M135" s="133">
        <v>0.42</v>
      </c>
      <c r="N135" s="596"/>
      <c r="O135" s="27" t="s">
        <v>1749</v>
      </c>
      <c r="P135" s="438"/>
    </row>
    <row r="136" spans="1:16" ht="45" customHeight="1">
      <c r="A136" s="604">
        <v>15</v>
      </c>
      <c r="B136" s="606" t="s">
        <v>1772</v>
      </c>
      <c r="C136" s="86">
        <v>0.1</v>
      </c>
      <c r="D136" s="616"/>
      <c r="E136" s="616"/>
      <c r="F136" s="616"/>
      <c r="G136" s="616">
        <v>0.1</v>
      </c>
      <c r="H136" s="604" t="s">
        <v>1669</v>
      </c>
      <c r="I136" s="133">
        <v>0.1</v>
      </c>
      <c r="J136" s="133"/>
      <c r="K136" s="133"/>
      <c r="L136" s="133"/>
      <c r="M136" s="133">
        <v>0.1</v>
      </c>
      <c r="N136" s="596"/>
      <c r="O136" s="27" t="s">
        <v>1749</v>
      </c>
      <c r="P136" s="438"/>
    </row>
    <row r="137" spans="1:16" ht="45" customHeight="1">
      <c r="A137" s="604">
        <v>16</v>
      </c>
      <c r="B137" s="606" t="s">
        <v>1773</v>
      </c>
      <c r="C137" s="86">
        <v>0.12</v>
      </c>
      <c r="D137" s="616">
        <v>0.12</v>
      </c>
      <c r="E137" s="616"/>
      <c r="F137" s="616"/>
      <c r="G137" s="616"/>
      <c r="H137" s="604" t="s">
        <v>1703</v>
      </c>
      <c r="I137" s="133">
        <v>0.11</v>
      </c>
      <c r="J137" s="133"/>
      <c r="K137" s="133"/>
      <c r="L137" s="133"/>
      <c r="M137" s="133">
        <v>0.11</v>
      </c>
      <c r="N137" s="596"/>
      <c r="O137" s="27" t="s">
        <v>1749</v>
      </c>
      <c r="P137" s="438"/>
    </row>
    <row r="138" spans="1:16" ht="45" customHeight="1">
      <c r="A138" s="604">
        <v>17</v>
      </c>
      <c r="B138" s="606" t="s">
        <v>1774</v>
      </c>
      <c r="C138" s="86">
        <v>0.04</v>
      </c>
      <c r="D138" s="616"/>
      <c r="E138" s="616"/>
      <c r="F138" s="616"/>
      <c r="G138" s="616">
        <v>0.04</v>
      </c>
      <c r="H138" s="604" t="s">
        <v>1703</v>
      </c>
      <c r="I138" s="133">
        <v>0.04</v>
      </c>
      <c r="J138" s="133"/>
      <c r="K138" s="133"/>
      <c r="L138" s="133"/>
      <c r="M138" s="133">
        <v>0.04</v>
      </c>
      <c r="N138" s="596"/>
      <c r="O138" s="27" t="s">
        <v>1749</v>
      </c>
      <c r="P138" s="438"/>
    </row>
    <row r="139" spans="1:16" ht="45" customHeight="1">
      <c r="A139" s="604">
        <v>18</v>
      </c>
      <c r="B139" s="606" t="s">
        <v>1775</v>
      </c>
      <c r="C139" s="86">
        <v>0.2</v>
      </c>
      <c r="D139" s="616"/>
      <c r="E139" s="616"/>
      <c r="F139" s="616"/>
      <c r="G139" s="616">
        <v>0.2</v>
      </c>
      <c r="H139" s="604" t="s">
        <v>1672</v>
      </c>
      <c r="I139" s="133">
        <v>0.38</v>
      </c>
      <c r="J139" s="133"/>
      <c r="K139" s="133"/>
      <c r="L139" s="133"/>
      <c r="M139" s="133">
        <v>0.38</v>
      </c>
      <c r="N139" s="596"/>
      <c r="O139" s="27" t="s">
        <v>1749</v>
      </c>
      <c r="P139" s="438"/>
    </row>
    <row r="140" spans="1:16" ht="45" customHeight="1">
      <c r="A140" s="604">
        <v>19</v>
      </c>
      <c r="B140" s="606" t="s">
        <v>1776</v>
      </c>
      <c r="C140" s="86">
        <v>0.45</v>
      </c>
      <c r="D140" s="616"/>
      <c r="E140" s="616"/>
      <c r="F140" s="616"/>
      <c r="G140" s="616">
        <v>0.45</v>
      </c>
      <c r="H140" s="604" t="s">
        <v>1681</v>
      </c>
      <c r="I140" s="133">
        <v>0.43</v>
      </c>
      <c r="J140" s="133"/>
      <c r="K140" s="133"/>
      <c r="L140" s="133"/>
      <c r="M140" s="133">
        <v>0.43</v>
      </c>
      <c r="N140" s="596"/>
      <c r="O140" s="27" t="s">
        <v>1749</v>
      </c>
      <c r="P140" s="438"/>
    </row>
    <row r="141" spans="1:16" ht="45" customHeight="1">
      <c r="A141" s="604">
        <v>20</v>
      </c>
      <c r="B141" s="606" t="s">
        <v>1777</v>
      </c>
      <c r="C141" s="86">
        <v>0.4</v>
      </c>
      <c r="D141" s="616">
        <v>0.1</v>
      </c>
      <c r="E141" s="616"/>
      <c r="F141" s="616"/>
      <c r="G141" s="616">
        <v>0.3</v>
      </c>
      <c r="H141" s="604" t="s">
        <v>1667</v>
      </c>
      <c r="I141" s="133">
        <v>0.38</v>
      </c>
      <c r="J141" s="133"/>
      <c r="K141" s="133"/>
      <c r="L141" s="133"/>
      <c r="M141" s="133">
        <v>0.38</v>
      </c>
      <c r="N141" s="596"/>
      <c r="O141" s="27" t="s">
        <v>1749</v>
      </c>
      <c r="P141" s="438"/>
    </row>
    <row r="142" spans="1:16" ht="45" customHeight="1">
      <c r="A142" s="604">
        <v>21</v>
      </c>
      <c r="B142" s="606" t="s">
        <v>1778</v>
      </c>
      <c r="C142" s="86">
        <v>0.35</v>
      </c>
      <c r="D142" s="616"/>
      <c r="E142" s="616"/>
      <c r="F142" s="616"/>
      <c r="G142" s="616">
        <v>0.35</v>
      </c>
      <c r="H142" s="604" t="s">
        <v>1725</v>
      </c>
      <c r="I142" s="133">
        <v>0.24</v>
      </c>
      <c r="J142" s="133"/>
      <c r="K142" s="133"/>
      <c r="L142" s="133"/>
      <c r="M142" s="133">
        <v>0.24</v>
      </c>
      <c r="N142" s="596"/>
      <c r="O142" s="27" t="s">
        <v>1749</v>
      </c>
      <c r="P142" s="438"/>
    </row>
    <row r="143" spans="1:16" ht="45" customHeight="1">
      <c r="A143" s="604">
        <v>22</v>
      </c>
      <c r="B143" s="606" t="s">
        <v>1779</v>
      </c>
      <c r="C143" s="86">
        <v>0.3</v>
      </c>
      <c r="D143" s="616"/>
      <c r="E143" s="616"/>
      <c r="F143" s="616"/>
      <c r="G143" s="616">
        <v>0.3</v>
      </c>
      <c r="H143" s="604" t="s">
        <v>1684</v>
      </c>
      <c r="I143" s="133">
        <v>0.48</v>
      </c>
      <c r="J143" s="133"/>
      <c r="K143" s="133"/>
      <c r="L143" s="133"/>
      <c r="M143" s="133">
        <v>0.48</v>
      </c>
      <c r="N143" s="596"/>
      <c r="O143" s="27" t="s">
        <v>1834</v>
      </c>
      <c r="P143" s="438"/>
    </row>
    <row r="144" spans="1:16" ht="45" customHeight="1">
      <c r="A144" s="604">
        <v>23</v>
      </c>
      <c r="B144" s="606" t="s">
        <v>1780</v>
      </c>
      <c r="C144" s="86">
        <v>3</v>
      </c>
      <c r="D144" s="616">
        <v>3</v>
      </c>
      <c r="E144" s="616"/>
      <c r="F144" s="616"/>
      <c r="G144" s="616"/>
      <c r="H144" s="604" t="s">
        <v>1669</v>
      </c>
      <c r="I144" s="133">
        <v>3</v>
      </c>
      <c r="J144" s="133"/>
      <c r="K144" s="133"/>
      <c r="L144" s="133"/>
      <c r="M144" s="133">
        <v>3</v>
      </c>
      <c r="N144" s="596"/>
      <c r="O144" s="27" t="s">
        <v>1834</v>
      </c>
      <c r="P144" s="438"/>
    </row>
    <row r="145" spans="1:16" ht="45" customHeight="1">
      <c r="A145" s="604">
        <v>24</v>
      </c>
      <c r="B145" s="606" t="s">
        <v>1781</v>
      </c>
      <c r="C145" s="86">
        <v>0.09</v>
      </c>
      <c r="D145" s="616"/>
      <c r="E145" s="616"/>
      <c r="F145" s="616"/>
      <c r="G145" s="616">
        <v>0.09</v>
      </c>
      <c r="H145" s="604" t="s">
        <v>1671</v>
      </c>
      <c r="I145" s="133">
        <f>SUM(J145:N145)</f>
        <v>0.05</v>
      </c>
      <c r="J145" s="133"/>
      <c r="K145" s="133"/>
      <c r="L145" s="133"/>
      <c r="M145" s="133">
        <v>0.05</v>
      </c>
      <c r="N145" s="596"/>
      <c r="O145" s="27" t="s">
        <v>1834</v>
      </c>
      <c r="P145" s="438"/>
    </row>
    <row r="146" spans="1:16" ht="45" customHeight="1">
      <c r="A146" s="604">
        <v>25</v>
      </c>
      <c r="B146" s="606" t="s">
        <v>1782</v>
      </c>
      <c r="C146" s="86">
        <v>0.5</v>
      </c>
      <c r="D146" s="616"/>
      <c r="E146" s="616"/>
      <c r="F146" s="616"/>
      <c r="G146" s="616">
        <v>0.5</v>
      </c>
      <c r="H146" s="604" t="s">
        <v>1679</v>
      </c>
      <c r="I146" s="133">
        <v>0.52</v>
      </c>
      <c r="J146" s="133"/>
      <c r="K146" s="133"/>
      <c r="L146" s="133"/>
      <c r="M146" s="133">
        <v>0.52</v>
      </c>
      <c r="N146" s="596"/>
      <c r="O146" s="27" t="s">
        <v>1834</v>
      </c>
      <c r="P146" s="438"/>
    </row>
    <row r="147" spans="1:16" ht="12.75">
      <c r="A147" s="614" t="s">
        <v>119</v>
      </c>
      <c r="B147" s="617" t="s">
        <v>217</v>
      </c>
      <c r="C147" s="247">
        <f>SUM(C148:C151)</f>
        <v>24.41</v>
      </c>
      <c r="D147" s="247">
        <f aca="true" t="shared" si="23" ref="D147:N147">SUM(D148:D151)</f>
        <v>16.41</v>
      </c>
      <c r="E147" s="247">
        <f t="shared" si="23"/>
        <v>0</v>
      </c>
      <c r="F147" s="247">
        <f t="shared" si="23"/>
        <v>0</v>
      </c>
      <c r="G147" s="247">
        <f t="shared" si="23"/>
        <v>8</v>
      </c>
      <c r="H147" s="603"/>
      <c r="I147" s="247">
        <f t="shared" si="23"/>
        <v>21.61</v>
      </c>
      <c r="J147" s="247">
        <f t="shared" si="23"/>
        <v>0</v>
      </c>
      <c r="K147" s="247">
        <f t="shared" si="23"/>
        <v>0</v>
      </c>
      <c r="L147" s="247">
        <f t="shared" si="23"/>
        <v>0</v>
      </c>
      <c r="M147" s="247">
        <f t="shared" si="23"/>
        <v>0.09</v>
      </c>
      <c r="N147" s="247">
        <f t="shared" si="23"/>
        <v>21.52</v>
      </c>
      <c r="O147" s="24"/>
      <c r="P147" s="438"/>
    </row>
    <row r="148" spans="1:16" ht="42" customHeight="1">
      <c r="A148" s="604">
        <v>1</v>
      </c>
      <c r="B148" s="606" t="s">
        <v>1783</v>
      </c>
      <c r="C148" s="86">
        <v>9.7</v>
      </c>
      <c r="D148" s="616">
        <v>6.9</v>
      </c>
      <c r="E148" s="616"/>
      <c r="F148" s="616"/>
      <c r="G148" s="616">
        <v>2.8</v>
      </c>
      <c r="H148" s="604" t="s">
        <v>1666</v>
      </c>
      <c r="I148" s="133">
        <v>6.59</v>
      </c>
      <c r="J148" s="133"/>
      <c r="K148" s="133"/>
      <c r="L148" s="133"/>
      <c r="M148" s="133"/>
      <c r="N148" s="133">
        <v>6.59</v>
      </c>
      <c r="O148" s="27" t="s">
        <v>1749</v>
      </c>
      <c r="P148" s="438"/>
    </row>
    <row r="149" spans="1:16" ht="37.5" customHeight="1">
      <c r="A149" s="604">
        <v>2</v>
      </c>
      <c r="B149" s="27" t="s">
        <v>1784</v>
      </c>
      <c r="C149" s="86">
        <v>0.09</v>
      </c>
      <c r="D149" s="612">
        <v>0.09</v>
      </c>
      <c r="E149" s="609"/>
      <c r="F149" s="612"/>
      <c r="G149" s="612"/>
      <c r="H149" s="604" t="s">
        <v>1666</v>
      </c>
      <c r="I149" s="133">
        <v>0.09</v>
      </c>
      <c r="J149" s="133"/>
      <c r="K149" s="133"/>
      <c r="L149" s="133"/>
      <c r="M149" s="133">
        <v>0.09</v>
      </c>
      <c r="N149" s="596"/>
      <c r="O149" s="27" t="s">
        <v>1749</v>
      </c>
      <c r="P149" s="438"/>
    </row>
    <row r="150" spans="1:16" ht="37.5" customHeight="1">
      <c r="A150" s="88">
        <v>3</v>
      </c>
      <c r="B150" s="27" t="s">
        <v>1740</v>
      </c>
      <c r="C150" s="595">
        <f>SUM(D150:G150)</f>
        <v>14.57</v>
      </c>
      <c r="D150" s="595">
        <v>9.42</v>
      </c>
      <c r="E150" s="601"/>
      <c r="F150" s="602"/>
      <c r="G150" s="595">
        <v>5.15</v>
      </c>
      <c r="H150" s="41" t="s">
        <v>1741</v>
      </c>
      <c r="I150" s="133">
        <v>14.23</v>
      </c>
      <c r="J150" s="133"/>
      <c r="K150" s="133"/>
      <c r="L150" s="133"/>
      <c r="M150" s="133"/>
      <c r="N150" s="133">
        <v>14.23</v>
      </c>
      <c r="O150" s="27" t="s">
        <v>1749</v>
      </c>
      <c r="P150" s="438"/>
    </row>
    <row r="151" spans="1:16" ht="41.25" customHeight="1">
      <c r="A151" s="604">
        <v>4</v>
      </c>
      <c r="B151" s="27" t="s">
        <v>1785</v>
      </c>
      <c r="C151" s="86">
        <v>0.05</v>
      </c>
      <c r="D151" s="612"/>
      <c r="E151" s="609"/>
      <c r="F151" s="612"/>
      <c r="G151" s="612">
        <v>0.05</v>
      </c>
      <c r="H151" s="604" t="s">
        <v>1666</v>
      </c>
      <c r="I151" s="133">
        <v>0.7</v>
      </c>
      <c r="J151" s="133"/>
      <c r="K151" s="133"/>
      <c r="L151" s="133"/>
      <c r="M151" s="133"/>
      <c r="N151" s="133">
        <v>0.7</v>
      </c>
      <c r="O151" s="27" t="s">
        <v>1834</v>
      </c>
      <c r="P151" s="438"/>
    </row>
    <row r="152" spans="1:16" ht="12.75">
      <c r="A152" s="614" t="s">
        <v>121</v>
      </c>
      <c r="B152" s="246" t="s">
        <v>98</v>
      </c>
      <c r="C152" s="599">
        <f>C153</f>
        <v>1.1</v>
      </c>
      <c r="D152" s="599">
        <f aca="true" t="shared" si="24" ref="D152:N152">D153</f>
        <v>0.3</v>
      </c>
      <c r="E152" s="599">
        <f t="shared" si="24"/>
        <v>0</v>
      </c>
      <c r="F152" s="599">
        <f t="shared" si="24"/>
        <v>0</v>
      </c>
      <c r="G152" s="599">
        <f t="shared" si="24"/>
        <v>0.8</v>
      </c>
      <c r="H152" s="600"/>
      <c r="I152" s="599">
        <f t="shared" si="24"/>
        <v>0.5</v>
      </c>
      <c r="J152" s="599">
        <f t="shared" si="24"/>
        <v>0</v>
      </c>
      <c r="K152" s="599">
        <f t="shared" si="24"/>
        <v>0</v>
      </c>
      <c r="L152" s="599">
        <f t="shared" si="24"/>
        <v>0</v>
      </c>
      <c r="M152" s="599">
        <f t="shared" si="24"/>
        <v>0.5</v>
      </c>
      <c r="N152" s="599">
        <f t="shared" si="24"/>
        <v>0</v>
      </c>
      <c r="O152" s="24"/>
      <c r="P152" s="438"/>
    </row>
    <row r="153" spans="1:16" ht="52.5">
      <c r="A153" s="604">
        <v>1</v>
      </c>
      <c r="B153" s="27" t="s">
        <v>2280</v>
      </c>
      <c r="C153" s="31">
        <f>D153+G153</f>
        <v>1.1</v>
      </c>
      <c r="D153" s="31">
        <v>0.3</v>
      </c>
      <c r="E153" s="31"/>
      <c r="F153" s="31"/>
      <c r="G153" s="31">
        <v>0.8</v>
      </c>
      <c r="H153" s="26" t="s">
        <v>1691</v>
      </c>
      <c r="I153" s="86">
        <f>SUM(J153:N153)</f>
        <v>0.5</v>
      </c>
      <c r="J153" s="86"/>
      <c r="K153" s="86"/>
      <c r="L153" s="86"/>
      <c r="M153" s="86">
        <v>0.5</v>
      </c>
      <c r="N153" s="86"/>
      <c r="O153" s="27" t="s">
        <v>1834</v>
      </c>
      <c r="P153" s="438"/>
    </row>
    <row r="154" spans="1:16" ht="12.75">
      <c r="A154" s="614" t="s">
        <v>122</v>
      </c>
      <c r="B154" s="24" t="s">
        <v>124</v>
      </c>
      <c r="C154" s="599">
        <f>C155</f>
        <v>0.3</v>
      </c>
      <c r="D154" s="599">
        <f aca="true" t="shared" si="25" ref="D154:N154">D155</f>
        <v>0.3</v>
      </c>
      <c r="E154" s="599">
        <f t="shared" si="25"/>
        <v>0</v>
      </c>
      <c r="F154" s="599">
        <f t="shared" si="25"/>
        <v>0</v>
      </c>
      <c r="G154" s="599">
        <f t="shared" si="25"/>
        <v>0</v>
      </c>
      <c r="H154" s="600"/>
      <c r="I154" s="599">
        <f t="shared" si="25"/>
        <v>0.31464</v>
      </c>
      <c r="J154" s="599">
        <f t="shared" si="25"/>
        <v>0</v>
      </c>
      <c r="K154" s="599">
        <f t="shared" si="25"/>
        <v>0</v>
      </c>
      <c r="L154" s="599">
        <f t="shared" si="25"/>
        <v>0</v>
      </c>
      <c r="M154" s="599">
        <f t="shared" si="25"/>
        <v>0</v>
      </c>
      <c r="N154" s="599">
        <f t="shared" si="25"/>
        <v>0.31464</v>
      </c>
      <c r="O154" s="24"/>
      <c r="P154" s="438"/>
    </row>
    <row r="155" spans="1:16" ht="48" customHeight="1">
      <c r="A155" s="604">
        <v>1</v>
      </c>
      <c r="B155" s="33" t="s">
        <v>1786</v>
      </c>
      <c r="C155" s="595">
        <v>0.3</v>
      </c>
      <c r="D155" s="595">
        <v>0.3</v>
      </c>
      <c r="E155" s="601"/>
      <c r="F155" s="602"/>
      <c r="G155" s="595"/>
      <c r="H155" s="604" t="s">
        <v>1666</v>
      </c>
      <c r="I155" s="133">
        <v>0.31464</v>
      </c>
      <c r="J155" s="133"/>
      <c r="K155" s="133"/>
      <c r="L155" s="133"/>
      <c r="M155" s="133"/>
      <c r="N155" s="133">
        <v>0.31464</v>
      </c>
      <c r="O155" s="27" t="s">
        <v>1834</v>
      </c>
      <c r="P155" s="438"/>
    </row>
    <row r="156" spans="1:16" ht="12.75">
      <c r="A156" s="87">
        <f>A105+A112+A114+A117+A120+A146+A151+A153+A155</f>
        <v>43</v>
      </c>
      <c r="B156" s="590" t="s">
        <v>2283</v>
      </c>
      <c r="C156" s="618">
        <f>SUM(C104,C106,C113,C115,C118,C121,C147,C152,C154)</f>
        <v>123.24</v>
      </c>
      <c r="D156" s="618">
        <f aca="true" t="shared" si="26" ref="D156:N156">SUM(D104,D106,D113,D115,D118,D121,D147,D152,D154)</f>
        <v>30.54</v>
      </c>
      <c r="E156" s="618">
        <f t="shared" si="26"/>
        <v>44.3</v>
      </c>
      <c r="F156" s="618">
        <f t="shared" si="26"/>
        <v>0</v>
      </c>
      <c r="G156" s="618">
        <f t="shared" si="26"/>
        <v>48.4</v>
      </c>
      <c r="H156" s="619"/>
      <c r="I156" s="618">
        <f t="shared" si="26"/>
        <v>92.38344</v>
      </c>
      <c r="J156" s="618">
        <f t="shared" si="26"/>
        <v>5.49</v>
      </c>
      <c r="K156" s="618">
        <f t="shared" si="26"/>
        <v>0.5700000000000001</v>
      </c>
      <c r="L156" s="618">
        <f t="shared" si="26"/>
        <v>18.150000000000002</v>
      </c>
      <c r="M156" s="618">
        <f t="shared" si="26"/>
        <v>10.6</v>
      </c>
      <c r="N156" s="618">
        <f t="shared" si="26"/>
        <v>57.57343999999999</v>
      </c>
      <c r="O156" s="27"/>
      <c r="P156" s="438"/>
    </row>
    <row r="157" spans="1:16" ht="12.75">
      <c r="A157" s="620">
        <v>120</v>
      </c>
      <c r="B157" s="621" t="s">
        <v>2284</v>
      </c>
      <c r="C157" s="622">
        <f>C102+C156</f>
        <v>218.59</v>
      </c>
      <c r="D157" s="622">
        <f aca="true" t="shared" si="27" ref="D157:N157">D102+D156</f>
        <v>66.78</v>
      </c>
      <c r="E157" s="622">
        <f t="shared" si="27"/>
        <v>44.5</v>
      </c>
      <c r="F157" s="622">
        <f t="shared" si="27"/>
        <v>0</v>
      </c>
      <c r="G157" s="622">
        <f t="shared" si="27"/>
        <v>107.30999999999999</v>
      </c>
      <c r="H157" s="623"/>
      <c r="I157" s="622">
        <f t="shared" si="27"/>
        <v>160.11344</v>
      </c>
      <c r="J157" s="622">
        <f t="shared" si="27"/>
        <v>5.49</v>
      </c>
      <c r="K157" s="622">
        <f t="shared" si="27"/>
        <v>28.57</v>
      </c>
      <c r="L157" s="622">
        <f t="shared" si="27"/>
        <v>19.200000000000003</v>
      </c>
      <c r="M157" s="622">
        <f t="shared" si="27"/>
        <v>35.730000000000004</v>
      </c>
      <c r="N157" s="622">
        <f t="shared" si="27"/>
        <v>71.12343999999999</v>
      </c>
      <c r="O157" s="27"/>
      <c r="P157" s="438"/>
    </row>
    <row r="159" spans="12:15" ht="25.5" customHeight="1">
      <c r="L159" s="925" t="s">
        <v>2327</v>
      </c>
      <c r="M159" s="925"/>
      <c r="N159" s="925"/>
      <c r="O159" s="925"/>
    </row>
  </sheetData>
  <sheetProtection/>
  <mergeCells count="22">
    <mergeCell ref="A1:E1"/>
    <mergeCell ref="F1:P1"/>
    <mergeCell ref="A2:E2"/>
    <mergeCell ref="F2:P2"/>
    <mergeCell ref="A3:E3"/>
    <mergeCell ref="L159:O159"/>
    <mergeCell ref="A8:A9"/>
    <mergeCell ref="A4:P4"/>
    <mergeCell ref="D8:G8"/>
    <mergeCell ref="H8:H9"/>
    <mergeCell ref="F3:P3"/>
    <mergeCell ref="A5:P5"/>
    <mergeCell ref="A6:P6"/>
    <mergeCell ref="C8:C9"/>
    <mergeCell ref="A7:P7"/>
    <mergeCell ref="B8:B9"/>
    <mergeCell ref="B11:P11"/>
    <mergeCell ref="O8:O9"/>
    <mergeCell ref="J8:N8"/>
    <mergeCell ref="P8:P9"/>
    <mergeCell ref="I8:I9"/>
    <mergeCell ref="B103:P103"/>
  </mergeCells>
  <conditionalFormatting sqref="B153">
    <cfRule type="duplicateValues" priority="1" dxfId="58" stopIfTrue="1">
      <formula>AND(COUNTIF($B$153:$B$153,B153)&gt;1,NOT(ISBLANK(B153)))</formula>
    </cfRule>
  </conditionalFormatting>
  <conditionalFormatting sqref="B43:B88 B92:B101">
    <cfRule type="duplicateValues" priority="2" dxfId="58" stopIfTrue="1">
      <formula>AND(COUNTIF($B$43:$B$88,B43)+COUNTIF($B$92:$B$101,B43)&gt;1,NOT(ISBLANK(B43)))</formula>
    </cfRule>
  </conditionalFormatting>
  <printOptions horizontalCentered="1"/>
  <pageMargins left="0.26" right="0.2" top="0.61" bottom="0.55" header="0.118110236220472" footer="0.275590551181102"/>
  <pageSetup fitToHeight="100" horizontalDpi="600" verticalDpi="600" orientation="landscape" paperSize="9" scale="95" r:id="rId2"/>
  <headerFooter>
    <oddFooter>&amp;L&amp;9Phụ lục &amp;A&amp;R&amp;10&amp;P</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A1:P94"/>
  <sheetViews>
    <sheetView showZeros="0" zoomScaleSheetLayoutView="70" zoomScalePageLayoutView="0" workbookViewId="0" topLeftCell="A1">
      <pane ySplit="9" topLeftCell="A88" activePane="bottomLeft" state="frozen"/>
      <selection pane="topLeft" activeCell="A1" sqref="A1"/>
      <selection pane="bottomLeft" activeCell="N88" sqref="N88"/>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5.50390625" style="5" customWidth="1"/>
    <col min="11" max="12" width="6.625" style="5" customWidth="1"/>
    <col min="13" max="13" width="5.625" style="5" customWidth="1"/>
    <col min="14" max="14" width="6.625" style="5" customWidth="1"/>
    <col min="15" max="15" width="17.50390625" style="37" customWidth="1"/>
    <col min="16" max="16" width="11.875" style="5" customWidth="1"/>
    <col min="17" max="16384" width="6.875" style="5" customWidth="1"/>
  </cols>
  <sheetData>
    <row r="1" spans="1:16" s="18" customFormat="1" ht="15.75" customHeight="1">
      <c r="A1" s="869" t="s">
        <v>2325</v>
      </c>
      <c r="B1" s="869"/>
      <c r="C1" s="869"/>
      <c r="D1" s="869"/>
      <c r="E1" s="869"/>
      <c r="F1" s="870" t="s">
        <v>23</v>
      </c>
      <c r="G1" s="870"/>
      <c r="H1" s="870"/>
      <c r="I1" s="870"/>
      <c r="J1" s="870"/>
      <c r="K1" s="870"/>
      <c r="L1" s="870"/>
      <c r="M1" s="870"/>
      <c r="N1" s="870"/>
      <c r="O1" s="870"/>
      <c r="P1" s="870"/>
    </row>
    <row r="2" spans="1:16" s="18" customFormat="1" ht="15.75" customHeight="1">
      <c r="A2" s="870" t="s">
        <v>2326</v>
      </c>
      <c r="B2" s="870"/>
      <c r="C2" s="870"/>
      <c r="D2" s="870"/>
      <c r="E2" s="870"/>
      <c r="F2" s="870" t="s">
        <v>24</v>
      </c>
      <c r="G2" s="870"/>
      <c r="H2" s="870"/>
      <c r="I2" s="870"/>
      <c r="J2" s="870"/>
      <c r="K2" s="870"/>
      <c r="L2" s="870"/>
      <c r="M2" s="870"/>
      <c r="N2" s="870"/>
      <c r="O2" s="870"/>
      <c r="P2" s="870"/>
    </row>
    <row r="3" spans="1:16" s="18" customFormat="1" ht="15">
      <c r="A3" s="891"/>
      <c r="B3" s="891"/>
      <c r="C3" s="891"/>
      <c r="D3" s="891"/>
      <c r="E3" s="891"/>
      <c r="F3" s="891"/>
      <c r="G3" s="891"/>
      <c r="H3" s="891"/>
      <c r="I3" s="891"/>
      <c r="J3" s="891"/>
      <c r="K3" s="891"/>
      <c r="L3" s="891"/>
      <c r="M3" s="891"/>
      <c r="N3" s="891"/>
      <c r="O3" s="891"/>
      <c r="P3" s="891"/>
    </row>
    <row r="4" spans="1:16" s="258" customFormat="1" ht="15">
      <c r="A4" s="897" t="s">
        <v>1864</v>
      </c>
      <c r="B4" s="897"/>
      <c r="C4" s="897"/>
      <c r="D4" s="897"/>
      <c r="E4" s="897"/>
      <c r="F4" s="897"/>
      <c r="G4" s="897"/>
      <c r="H4" s="897"/>
      <c r="I4" s="897"/>
      <c r="J4" s="897"/>
      <c r="K4" s="897"/>
      <c r="L4" s="897"/>
      <c r="M4" s="897"/>
      <c r="N4" s="897"/>
      <c r="O4" s="897"/>
      <c r="P4" s="897"/>
    </row>
    <row r="5" spans="1:16" s="258" customFormat="1" ht="18" customHeight="1">
      <c r="A5" s="897" t="s">
        <v>544</v>
      </c>
      <c r="B5" s="897"/>
      <c r="C5" s="897"/>
      <c r="D5" s="897"/>
      <c r="E5" s="897"/>
      <c r="F5" s="897"/>
      <c r="G5" s="897"/>
      <c r="H5" s="897"/>
      <c r="I5" s="897"/>
      <c r="J5" s="897"/>
      <c r="K5" s="897"/>
      <c r="L5" s="897"/>
      <c r="M5" s="897"/>
      <c r="N5" s="897"/>
      <c r="O5" s="897"/>
      <c r="P5" s="897"/>
    </row>
    <row r="6" spans="1:16" s="18" customFormat="1" ht="20.25" customHeight="1">
      <c r="A6" s="881" t="str">
        <f>'1.THD.Tong'!A6:O6</f>
        <v>(Kèm theo Nghị quyết số 256/NQ-HĐND ngày 08 tháng 12 năm 2020 của Hội đồng nhân dân tỉnh)</v>
      </c>
      <c r="B6" s="881"/>
      <c r="C6" s="881"/>
      <c r="D6" s="881"/>
      <c r="E6" s="881"/>
      <c r="F6" s="881"/>
      <c r="G6" s="881"/>
      <c r="H6" s="881"/>
      <c r="I6" s="881"/>
      <c r="J6" s="881"/>
      <c r="K6" s="881"/>
      <c r="L6" s="881"/>
      <c r="M6" s="881"/>
      <c r="N6" s="881"/>
      <c r="O6" s="881"/>
      <c r="P6" s="881"/>
    </row>
    <row r="7" spans="1:16" s="18" customFormat="1" ht="15">
      <c r="A7" s="885"/>
      <c r="B7" s="885"/>
      <c r="C7" s="885"/>
      <c r="D7" s="885"/>
      <c r="E7" s="885"/>
      <c r="F7" s="885"/>
      <c r="G7" s="885"/>
      <c r="H7" s="885"/>
      <c r="I7" s="885"/>
      <c r="J7" s="885"/>
      <c r="K7" s="885"/>
      <c r="L7" s="885"/>
      <c r="M7" s="885"/>
      <c r="N7" s="885"/>
      <c r="O7" s="885"/>
      <c r="P7" s="885"/>
    </row>
    <row r="8" spans="1:16" s="17" customFormat="1" ht="12.75">
      <c r="A8" s="890" t="s">
        <v>20</v>
      </c>
      <c r="B8" s="884" t="s">
        <v>76</v>
      </c>
      <c r="C8" s="884" t="s">
        <v>77</v>
      </c>
      <c r="D8" s="884" t="s">
        <v>78</v>
      </c>
      <c r="E8" s="884"/>
      <c r="F8" s="884"/>
      <c r="G8" s="884"/>
      <c r="H8" s="884" t="s">
        <v>79</v>
      </c>
      <c r="I8" s="884" t="s">
        <v>16</v>
      </c>
      <c r="J8" s="884" t="s">
        <v>15</v>
      </c>
      <c r="K8" s="884"/>
      <c r="L8" s="884"/>
      <c r="M8" s="884"/>
      <c r="N8" s="884"/>
      <c r="O8" s="884" t="s">
        <v>80</v>
      </c>
      <c r="P8" s="884" t="s">
        <v>14</v>
      </c>
    </row>
    <row r="9" spans="1:16" s="17" customFormat="1" ht="78.75" customHeight="1">
      <c r="A9" s="890"/>
      <c r="B9" s="884"/>
      <c r="C9" s="884"/>
      <c r="D9" s="22" t="s">
        <v>13</v>
      </c>
      <c r="E9" s="22" t="s">
        <v>12</v>
      </c>
      <c r="F9" s="22" t="s">
        <v>81</v>
      </c>
      <c r="G9" s="22" t="s">
        <v>22</v>
      </c>
      <c r="H9" s="884"/>
      <c r="I9" s="884"/>
      <c r="J9" s="22" t="s">
        <v>10</v>
      </c>
      <c r="K9" s="22" t="s">
        <v>9</v>
      </c>
      <c r="L9" s="22" t="s">
        <v>82</v>
      </c>
      <c r="M9" s="22" t="s">
        <v>83</v>
      </c>
      <c r="N9" s="22" t="s">
        <v>6</v>
      </c>
      <c r="O9" s="884"/>
      <c r="P9" s="884"/>
    </row>
    <row r="10" spans="1:16" s="93" customFormat="1" ht="39">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 r="A11" s="940" t="s">
        <v>552</v>
      </c>
      <c r="B11" s="941"/>
      <c r="C11" s="941"/>
      <c r="D11" s="941"/>
      <c r="E11" s="941"/>
      <c r="F11" s="941"/>
      <c r="G11" s="941"/>
      <c r="H11" s="941"/>
      <c r="I11" s="941"/>
      <c r="J11" s="941"/>
      <c r="K11" s="941"/>
      <c r="L11" s="941"/>
      <c r="M11" s="941"/>
      <c r="N11" s="941"/>
      <c r="O11" s="942"/>
      <c r="P11" s="88"/>
    </row>
    <row r="12" spans="1:16" ht="12.75">
      <c r="A12" s="586" t="s">
        <v>84</v>
      </c>
      <c r="B12" s="24" t="s">
        <v>99</v>
      </c>
      <c r="C12" s="344">
        <f aca="true" t="shared" si="0" ref="C12:C49">D12+E12+F12+G12</f>
        <v>62.1</v>
      </c>
      <c r="D12" s="344">
        <f>D13+D14</f>
        <v>58</v>
      </c>
      <c r="E12" s="344">
        <f>E13+E14</f>
        <v>0</v>
      </c>
      <c r="F12" s="344">
        <f>F13+F14</f>
        <v>0</v>
      </c>
      <c r="G12" s="344">
        <f>G13+G14</f>
        <v>4.1</v>
      </c>
      <c r="H12" s="624"/>
      <c r="I12" s="247">
        <f aca="true" t="shared" si="1" ref="I12:I19">SUBTOTAL(9,J12:N12)</f>
        <v>92.25</v>
      </c>
      <c r="J12" s="247">
        <f>J13+J14</f>
        <v>0</v>
      </c>
      <c r="K12" s="247">
        <f>K13+K14</f>
        <v>0</v>
      </c>
      <c r="L12" s="247">
        <f>L13+L14</f>
        <v>92.25</v>
      </c>
      <c r="M12" s="247">
        <f>M13+M14</f>
        <v>0</v>
      </c>
      <c r="N12" s="247">
        <f>N13+N14</f>
        <v>0</v>
      </c>
      <c r="O12" s="625"/>
      <c r="P12" s="88"/>
    </row>
    <row r="13" spans="1:16" ht="39">
      <c r="A13" s="41">
        <v>1</v>
      </c>
      <c r="B13" s="27" t="s">
        <v>1255</v>
      </c>
      <c r="C13" s="83">
        <v>5</v>
      </c>
      <c r="D13" s="83">
        <v>5</v>
      </c>
      <c r="E13" s="83"/>
      <c r="F13" s="83"/>
      <c r="G13" s="83"/>
      <c r="H13" s="27" t="s">
        <v>1256</v>
      </c>
      <c r="I13" s="86">
        <f t="shared" si="1"/>
        <v>6.75</v>
      </c>
      <c r="J13" s="86"/>
      <c r="K13" s="86"/>
      <c r="L13" s="86">
        <v>6.75</v>
      </c>
      <c r="M13" s="86"/>
      <c r="N13" s="86"/>
      <c r="O13" s="640" t="s">
        <v>2345</v>
      </c>
      <c r="P13" s="41"/>
    </row>
    <row r="14" spans="1:16" ht="78.75">
      <c r="A14" s="41">
        <v>2</v>
      </c>
      <c r="B14" s="27" t="s">
        <v>1257</v>
      </c>
      <c r="C14" s="83">
        <v>57.1</v>
      </c>
      <c r="D14" s="83">
        <v>53</v>
      </c>
      <c r="E14" s="83"/>
      <c r="F14" s="83"/>
      <c r="G14" s="83">
        <v>4.1</v>
      </c>
      <c r="H14" s="27" t="s">
        <v>1892</v>
      </c>
      <c r="I14" s="86">
        <f t="shared" si="1"/>
        <v>85.5</v>
      </c>
      <c r="J14" s="86"/>
      <c r="K14" s="86"/>
      <c r="L14" s="86">
        <v>85.5</v>
      </c>
      <c r="M14" s="86"/>
      <c r="N14" s="86"/>
      <c r="O14" s="58" t="s">
        <v>1893</v>
      </c>
      <c r="P14" s="88"/>
    </row>
    <row r="15" spans="1:16" ht="12.75">
      <c r="A15" s="588" t="s">
        <v>92</v>
      </c>
      <c r="B15" s="589" t="s">
        <v>1258</v>
      </c>
      <c r="C15" s="344">
        <f t="shared" si="0"/>
        <v>4.85</v>
      </c>
      <c r="D15" s="344">
        <f>SUM(D16:D20)</f>
        <v>2.5999999999999996</v>
      </c>
      <c r="E15" s="344">
        <f>SUM(E16:E20)</f>
        <v>0</v>
      </c>
      <c r="F15" s="344">
        <f>SUM(F16:F20)</f>
        <v>0</v>
      </c>
      <c r="G15" s="344">
        <f>SUM(G16:G20)</f>
        <v>2.25</v>
      </c>
      <c r="H15" s="624"/>
      <c r="I15" s="247">
        <f t="shared" si="1"/>
        <v>3.73</v>
      </c>
      <c r="J15" s="247">
        <f>SUM(J16:J20)</f>
        <v>0</v>
      </c>
      <c r="K15" s="247">
        <f>SUM(K16:K20)</f>
        <v>3.73</v>
      </c>
      <c r="L15" s="247">
        <f>SUM(L16:L20)</f>
        <v>0</v>
      </c>
      <c r="M15" s="247">
        <f>SUM(M16:M20)</f>
        <v>0</v>
      </c>
      <c r="N15" s="247">
        <f>SUM(N16:N20)</f>
        <v>0</v>
      </c>
      <c r="O15" s="623"/>
      <c r="P15" s="88"/>
    </row>
    <row r="16" spans="1:16" ht="147" customHeight="1">
      <c r="A16" s="41">
        <v>1</v>
      </c>
      <c r="B16" s="27" t="s">
        <v>1259</v>
      </c>
      <c r="C16" s="83">
        <f t="shared" si="0"/>
        <v>1.15</v>
      </c>
      <c r="D16" s="83">
        <v>1.15</v>
      </c>
      <c r="E16" s="83"/>
      <c r="F16" s="83"/>
      <c r="G16" s="83"/>
      <c r="H16" s="27" t="s">
        <v>1260</v>
      </c>
      <c r="I16" s="86">
        <f t="shared" si="1"/>
        <v>1.5</v>
      </c>
      <c r="J16" s="86"/>
      <c r="K16" s="86">
        <v>1.5</v>
      </c>
      <c r="L16" s="86"/>
      <c r="M16" s="86"/>
      <c r="N16" s="86"/>
      <c r="O16" s="35" t="s">
        <v>1261</v>
      </c>
      <c r="P16" s="88"/>
    </row>
    <row r="17" spans="1:16" ht="39">
      <c r="A17" s="41">
        <v>2</v>
      </c>
      <c r="B17" s="27" t="s">
        <v>2189</v>
      </c>
      <c r="C17" s="83">
        <f t="shared" si="0"/>
        <v>0.3</v>
      </c>
      <c r="D17" s="83">
        <v>0.3</v>
      </c>
      <c r="E17" s="83"/>
      <c r="F17" s="83"/>
      <c r="G17" s="83"/>
      <c r="H17" s="27" t="s">
        <v>2190</v>
      </c>
      <c r="I17" s="86">
        <f t="shared" si="1"/>
        <v>0.4</v>
      </c>
      <c r="J17" s="86"/>
      <c r="K17" s="86">
        <v>0.4</v>
      </c>
      <c r="L17" s="86"/>
      <c r="M17" s="86"/>
      <c r="N17" s="86"/>
      <c r="O17" s="640" t="s">
        <v>2336</v>
      </c>
      <c r="P17" s="41"/>
    </row>
    <row r="18" spans="1:16" ht="144" customHeight="1">
      <c r="A18" s="41">
        <v>3</v>
      </c>
      <c r="B18" s="27" t="s">
        <v>1262</v>
      </c>
      <c r="C18" s="83">
        <f t="shared" si="0"/>
        <v>1.15</v>
      </c>
      <c r="D18" s="83">
        <v>1.15</v>
      </c>
      <c r="E18" s="83"/>
      <c r="F18" s="83"/>
      <c r="G18" s="83"/>
      <c r="H18" s="27" t="s">
        <v>1263</v>
      </c>
      <c r="I18" s="86">
        <f t="shared" si="1"/>
        <v>1.5</v>
      </c>
      <c r="J18" s="86"/>
      <c r="K18" s="86">
        <v>1.5</v>
      </c>
      <c r="L18" s="86"/>
      <c r="M18" s="86"/>
      <c r="N18" s="86"/>
      <c r="O18" s="35" t="s">
        <v>1264</v>
      </c>
      <c r="P18" s="41"/>
    </row>
    <row r="19" spans="1:16" ht="111" customHeight="1">
      <c r="A19" s="41">
        <v>4</v>
      </c>
      <c r="B19" s="27" t="s">
        <v>2191</v>
      </c>
      <c r="C19" s="83">
        <f t="shared" si="0"/>
        <v>0.08</v>
      </c>
      <c r="D19" s="83"/>
      <c r="E19" s="83"/>
      <c r="F19" s="83"/>
      <c r="G19" s="83">
        <v>0.08</v>
      </c>
      <c r="H19" s="27" t="s">
        <v>2192</v>
      </c>
      <c r="I19" s="86">
        <f t="shared" si="1"/>
        <v>0.13</v>
      </c>
      <c r="J19" s="86"/>
      <c r="K19" s="86">
        <v>0.13</v>
      </c>
      <c r="L19" s="86"/>
      <c r="M19" s="86"/>
      <c r="N19" s="86"/>
      <c r="O19" s="35" t="s">
        <v>2193</v>
      </c>
      <c r="P19" s="41"/>
    </row>
    <row r="20" spans="1:16" ht="39">
      <c r="A20" s="41">
        <v>5</v>
      </c>
      <c r="B20" s="27" t="s">
        <v>2194</v>
      </c>
      <c r="C20" s="83">
        <f t="shared" si="0"/>
        <v>2.17</v>
      </c>
      <c r="D20" s="83"/>
      <c r="E20" s="83"/>
      <c r="F20" s="83"/>
      <c r="G20" s="83">
        <v>2.17</v>
      </c>
      <c r="H20" s="27" t="s">
        <v>2195</v>
      </c>
      <c r="I20" s="86">
        <f>SUBTOTAL(9,J20:N21)</f>
        <v>3.5</v>
      </c>
      <c r="J20" s="86"/>
      <c r="K20" s="86">
        <v>0.2</v>
      </c>
      <c r="L20" s="86"/>
      <c r="M20" s="86"/>
      <c r="N20" s="86"/>
      <c r="O20" s="640" t="s">
        <v>2336</v>
      </c>
      <c r="P20" s="41"/>
    </row>
    <row r="21" spans="1:16" ht="12.75">
      <c r="A21" s="588" t="s">
        <v>94</v>
      </c>
      <c r="B21" s="589" t="s">
        <v>95</v>
      </c>
      <c r="C21" s="344">
        <f t="shared" si="0"/>
        <v>2.5999999999999996</v>
      </c>
      <c r="D21" s="344">
        <f>SUM(D22:D23)</f>
        <v>2.5999999999999996</v>
      </c>
      <c r="E21" s="344">
        <f>SUM(E22:E23)</f>
        <v>0</v>
      </c>
      <c r="F21" s="344">
        <f>SUM(F22:F23)</f>
        <v>0</v>
      </c>
      <c r="G21" s="344">
        <f>SUM(G22:G23)</f>
        <v>0</v>
      </c>
      <c r="H21" s="38"/>
      <c r="I21" s="247">
        <f aca="true" t="shared" si="2" ref="I21:I26">SUBTOTAL(9,J21:N21)</f>
        <v>3.3</v>
      </c>
      <c r="J21" s="247">
        <f>J22+J23</f>
        <v>0</v>
      </c>
      <c r="K21" s="247">
        <f>K22+K23</f>
        <v>3.3</v>
      </c>
      <c r="L21" s="247">
        <f>L22+L23</f>
        <v>0</v>
      </c>
      <c r="M21" s="247">
        <f>M22+M23</f>
        <v>0</v>
      </c>
      <c r="N21" s="247">
        <f>N22+N23</f>
        <v>0</v>
      </c>
      <c r="O21" s="623"/>
      <c r="P21" s="88"/>
    </row>
    <row r="22" spans="1:16" ht="39">
      <c r="A22" s="41">
        <v>1</v>
      </c>
      <c r="B22" s="27" t="s">
        <v>1265</v>
      </c>
      <c r="C22" s="83">
        <f t="shared" si="0"/>
        <v>0.3</v>
      </c>
      <c r="D22" s="83">
        <v>0.3</v>
      </c>
      <c r="E22" s="83"/>
      <c r="F22" s="83"/>
      <c r="G22" s="83"/>
      <c r="H22" s="27" t="s">
        <v>1266</v>
      </c>
      <c r="I22" s="86">
        <f t="shared" si="2"/>
        <v>0.4</v>
      </c>
      <c r="J22" s="86"/>
      <c r="K22" s="86">
        <v>0.4</v>
      </c>
      <c r="L22" s="86"/>
      <c r="M22" s="86"/>
      <c r="N22" s="86"/>
      <c r="O22" s="640" t="s">
        <v>2347</v>
      </c>
      <c r="P22" s="41"/>
    </row>
    <row r="23" spans="1:16" ht="52.5">
      <c r="A23" s="41">
        <v>2</v>
      </c>
      <c r="B23" s="605" t="s">
        <v>1267</v>
      </c>
      <c r="C23" s="83">
        <f t="shared" si="0"/>
        <v>2.3</v>
      </c>
      <c r="D23" s="626">
        <v>2.3</v>
      </c>
      <c r="E23" s="626"/>
      <c r="F23" s="626"/>
      <c r="G23" s="83"/>
      <c r="H23" s="33" t="s">
        <v>1268</v>
      </c>
      <c r="I23" s="86">
        <f t="shared" si="2"/>
        <v>2.9</v>
      </c>
      <c r="J23" s="86"/>
      <c r="K23" s="86">
        <v>2.9</v>
      </c>
      <c r="L23" s="86"/>
      <c r="M23" s="86"/>
      <c r="N23" s="86"/>
      <c r="O23" s="35" t="s">
        <v>1269</v>
      </c>
      <c r="P23" s="41"/>
    </row>
    <row r="24" spans="1:16" ht="12.75">
      <c r="A24" s="87" t="s">
        <v>96</v>
      </c>
      <c r="B24" s="589" t="s">
        <v>120</v>
      </c>
      <c r="C24" s="344">
        <f t="shared" si="0"/>
        <v>0.24</v>
      </c>
      <c r="D24" s="344">
        <f>SUM(D25:D27)</f>
        <v>0.24</v>
      </c>
      <c r="E24" s="344">
        <f>SUM(E25:E27)</f>
        <v>0</v>
      </c>
      <c r="F24" s="344">
        <f>SUM(F25:F27)</f>
        <v>0</v>
      </c>
      <c r="G24" s="344">
        <f>SUM(G25:G27)</f>
        <v>0</v>
      </c>
      <c r="H24" s="624"/>
      <c r="I24" s="247">
        <f t="shared" si="2"/>
        <v>0.32999999999999996</v>
      </c>
      <c r="J24" s="247">
        <f>J25+J26+J27</f>
        <v>0</v>
      </c>
      <c r="K24" s="247">
        <f>K25+K26+K27</f>
        <v>0</v>
      </c>
      <c r="L24" s="247">
        <f>L25+L26+L27</f>
        <v>0</v>
      </c>
      <c r="M24" s="247">
        <f>M25+M26+M27</f>
        <v>0</v>
      </c>
      <c r="N24" s="247">
        <f>N25+N26+N27</f>
        <v>0.32999999999999996</v>
      </c>
      <c r="O24" s="627"/>
      <c r="P24" s="88"/>
    </row>
    <row r="25" spans="1:16" ht="132">
      <c r="A25" s="41">
        <v>1</v>
      </c>
      <c r="B25" s="27" t="s">
        <v>2196</v>
      </c>
      <c r="C25" s="83">
        <f t="shared" si="0"/>
        <v>0.04</v>
      </c>
      <c r="D25" s="83">
        <v>0.04</v>
      </c>
      <c r="E25" s="83"/>
      <c r="F25" s="83"/>
      <c r="G25" s="83"/>
      <c r="H25" s="27" t="s">
        <v>2197</v>
      </c>
      <c r="I25" s="86">
        <f t="shared" si="2"/>
        <v>0.06</v>
      </c>
      <c r="J25" s="86"/>
      <c r="K25" s="86"/>
      <c r="L25" s="86"/>
      <c r="M25" s="86"/>
      <c r="N25" s="86">
        <v>0.06</v>
      </c>
      <c r="O25" s="56" t="s">
        <v>2198</v>
      </c>
      <c r="P25" s="41"/>
    </row>
    <row r="26" spans="1:16" ht="132">
      <c r="A26" s="41">
        <v>2</v>
      </c>
      <c r="B26" s="27" t="s">
        <v>2199</v>
      </c>
      <c r="C26" s="83">
        <f t="shared" si="0"/>
        <v>0.02</v>
      </c>
      <c r="D26" s="83">
        <v>0.02</v>
      </c>
      <c r="E26" s="83"/>
      <c r="F26" s="83"/>
      <c r="G26" s="83"/>
      <c r="H26" s="27" t="s">
        <v>2200</v>
      </c>
      <c r="I26" s="86">
        <f t="shared" si="2"/>
        <v>0.03</v>
      </c>
      <c r="J26" s="86"/>
      <c r="K26" s="86"/>
      <c r="L26" s="86"/>
      <c r="M26" s="86"/>
      <c r="N26" s="86">
        <v>0.03</v>
      </c>
      <c r="O26" s="56" t="s">
        <v>2201</v>
      </c>
      <c r="P26" s="41"/>
    </row>
    <row r="27" spans="1:16" ht="210.75">
      <c r="A27" s="41">
        <v>3</v>
      </c>
      <c r="B27" s="27" t="s">
        <v>2202</v>
      </c>
      <c r="C27" s="83">
        <f t="shared" si="0"/>
        <v>0.18</v>
      </c>
      <c r="D27" s="83">
        <v>0.18</v>
      </c>
      <c r="E27" s="83"/>
      <c r="F27" s="83"/>
      <c r="G27" s="83"/>
      <c r="H27" s="27" t="s">
        <v>2203</v>
      </c>
      <c r="I27" s="86">
        <f>J27+K27+L27+M27+N27</f>
        <v>0.24</v>
      </c>
      <c r="J27" s="86"/>
      <c r="K27" s="86"/>
      <c r="L27" s="86"/>
      <c r="M27" s="86"/>
      <c r="N27" s="86">
        <v>0.24</v>
      </c>
      <c r="O27" s="56" t="s">
        <v>2204</v>
      </c>
      <c r="P27" s="41"/>
    </row>
    <row r="28" spans="1:16" ht="26.25">
      <c r="A28" s="588" t="s">
        <v>97</v>
      </c>
      <c r="B28" s="589" t="s">
        <v>434</v>
      </c>
      <c r="C28" s="344">
        <f t="shared" si="0"/>
        <v>0.41</v>
      </c>
      <c r="D28" s="344">
        <f>SUM(D29:D34)</f>
        <v>0.35</v>
      </c>
      <c r="E28" s="344">
        <f>SUM(E29:E34)</f>
        <v>0</v>
      </c>
      <c r="F28" s="344">
        <f>SUM(F29:F34)</f>
        <v>0</v>
      </c>
      <c r="G28" s="344">
        <f>SUM(G29:G34)</f>
        <v>0.06</v>
      </c>
      <c r="H28" s="628"/>
      <c r="I28" s="247">
        <f>SUBTOTAL(9,J28:N28)</f>
        <v>0.56</v>
      </c>
      <c r="J28" s="629">
        <f>SUM(J29:J34)</f>
        <v>0</v>
      </c>
      <c r="K28" s="629">
        <f>SUM(K29:K34)</f>
        <v>0</v>
      </c>
      <c r="L28" s="629">
        <f>SUM(L29:L34)</f>
        <v>0</v>
      </c>
      <c r="M28" s="629">
        <v>0.03</v>
      </c>
      <c r="N28" s="629">
        <f>SUM(N29:N34)</f>
        <v>0.53</v>
      </c>
      <c r="O28" s="344"/>
      <c r="P28" s="88"/>
    </row>
    <row r="29" spans="1:16" ht="39">
      <c r="A29" s="41">
        <v>1</v>
      </c>
      <c r="B29" s="27" t="s">
        <v>2205</v>
      </c>
      <c r="C29" s="83">
        <f t="shared" si="0"/>
        <v>0.2</v>
      </c>
      <c r="D29" s="83">
        <v>0.2</v>
      </c>
      <c r="E29" s="83"/>
      <c r="F29" s="83"/>
      <c r="G29" s="83"/>
      <c r="H29" s="27" t="s">
        <v>2206</v>
      </c>
      <c r="I29" s="86">
        <f aca="true" t="shared" si="3" ref="I29:I34">J29+K29+L29+M29+N29</f>
        <v>0.03</v>
      </c>
      <c r="J29" s="86"/>
      <c r="K29" s="86"/>
      <c r="L29" s="86"/>
      <c r="M29" s="86">
        <v>0.03</v>
      </c>
      <c r="N29" s="86"/>
      <c r="O29" s="640" t="s">
        <v>2336</v>
      </c>
      <c r="P29" s="41"/>
    </row>
    <row r="30" spans="1:16" ht="26.25">
      <c r="A30" s="41">
        <v>2</v>
      </c>
      <c r="B30" s="27" t="s">
        <v>2207</v>
      </c>
      <c r="C30" s="83">
        <f t="shared" si="0"/>
        <v>0.02</v>
      </c>
      <c r="D30" s="83">
        <v>0.02</v>
      </c>
      <c r="E30" s="83"/>
      <c r="F30" s="83"/>
      <c r="G30" s="83"/>
      <c r="H30" s="27" t="s">
        <v>2208</v>
      </c>
      <c r="I30" s="86">
        <f t="shared" si="3"/>
        <v>0.05</v>
      </c>
      <c r="J30" s="86"/>
      <c r="K30" s="86"/>
      <c r="L30" s="86"/>
      <c r="M30" s="630"/>
      <c r="N30" s="86">
        <v>0.05</v>
      </c>
      <c r="O30" s="943" t="s">
        <v>2209</v>
      </c>
      <c r="P30" s="41"/>
    </row>
    <row r="31" spans="1:16" ht="26.25">
      <c r="A31" s="41">
        <v>3</v>
      </c>
      <c r="B31" s="27" t="s">
        <v>2207</v>
      </c>
      <c r="C31" s="83">
        <f t="shared" si="0"/>
        <v>0.04</v>
      </c>
      <c r="D31" s="83"/>
      <c r="E31" s="83"/>
      <c r="F31" s="83"/>
      <c r="G31" s="83">
        <v>0.04</v>
      </c>
      <c r="H31" s="27" t="s">
        <v>2210</v>
      </c>
      <c r="I31" s="86">
        <f t="shared" si="3"/>
        <v>0.27</v>
      </c>
      <c r="J31" s="86"/>
      <c r="K31" s="86"/>
      <c r="L31" s="86"/>
      <c r="M31" s="630"/>
      <c r="N31" s="86">
        <v>0.27</v>
      </c>
      <c r="O31" s="944"/>
      <c r="P31" s="41"/>
    </row>
    <row r="32" spans="1:16" ht="39">
      <c r="A32" s="41">
        <v>4</v>
      </c>
      <c r="B32" s="27" t="s">
        <v>2207</v>
      </c>
      <c r="C32" s="83">
        <f t="shared" si="0"/>
        <v>0.08</v>
      </c>
      <c r="D32" s="83">
        <v>0.08</v>
      </c>
      <c r="E32" s="83"/>
      <c r="F32" s="83"/>
      <c r="G32" s="83"/>
      <c r="H32" s="27" t="s">
        <v>2211</v>
      </c>
      <c r="I32" s="86">
        <f t="shared" si="3"/>
        <v>0.11</v>
      </c>
      <c r="J32" s="86"/>
      <c r="K32" s="86"/>
      <c r="L32" s="86"/>
      <c r="M32" s="630"/>
      <c r="N32" s="86">
        <v>0.11</v>
      </c>
      <c r="O32" s="944"/>
      <c r="P32" s="41"/>
    </row>
    <row r="33" spans="1:16" ht="26.25">
      <c r="A33" s="41">
        <v>5</v>
      </c>
      <c r="B33" s="27" t="s">
        <v>2207</v>
      </c>
      <c r="C33" s="83">
        <f t="shared" si="0"/>
        <v>0.02</v>
      </c>
      <c r="D33" s="83"/>
      <c r="E33" s="83"/>
      <c r="F33" s="83"/>
      <c r="G33" s="83">
        <v>0.02</v>
      </c>
      <c r="H33" s="27" t="s">
        <v>2212</v>
      </c>
      <c r="I33" s="86">
        <f t="shared" si="3"/>
        <v>0.03</v>
      </c>
      <c r="J33" s="86"/>
      <c r="K33" s="86"/>
      <c r="L33" s="86"/>
      <c r="M33" s="630"/>
      <c r="N33" s="86">
        <v>0.03</v>
      </c>
      <c r="O33" s="944"/>
      <c r="P33" s="41"/>
    </row>
    <row r="34" spans="1:16" ht="26.25">
      <c r="A34" s="41">
        <v>6</v>
      </c>
      <c r="B34" s="27" t="s">
        <v>2207</v>
      </c>
      <c r="C34" s="83">
        <f t="shared" si="0"/>
        <v>0.05</v>
      </c>
      <c r="D34" s="83">
        <v>0.05</v>
      </c>
      <c r="E34" s="83"/>
      <c r="F34" s="83"/>
      <c r="G34" s="83"/>
      <c r="H34" s="27" t="s">
        <v>2213</v>
      </c>
      <c r="I34" s="86">
        <f t="shared" si="3"/>
        <v>0.07</v>
      </c>
      <c r="J34" s="86"/>
      <c r="K34" s="86"/>
      <c r="L34" s="86"/>
      <c r="M34" s="630"/>
      <c r="N34" s="86">
        <v>0.07</v>
      </c>
      <c r="O34" s="945"/>
      <c r="P34" s="41"/>
    </row>
    <row r="35" spans="1:16" ht="12.75">
      <c r="A35" s="87" t="s">
        <v>118</v>
      </c>
      <c r="B35" s="589" t="s">
        <v>225</v>
      </c>
      <c r="C35" s="344">
        <f t="shared" si="0"/>
        <v>0.65</v>
      </c>
      <c r="D35" s="344">
        <f>D36</f>
        <v>0.65</v>
      </c>
      <c r="E35" s="344">
        <f>E36</f>
        <v>0</v>
      </c>
      <c r="F35" s="344">
        <f>F36</f>
        <v>0</v>
      </c>
      <c r="G35" s="344">
        <f>G36</f>
        <v>0</v>
      </c>
      <c r="H35" s="624"/>
      <c r="I35" s="247">
        <f>SUBTOTAL(9,J35:N35)</f>
        <v>0.75</v>
      </c>
      <c r="J35" s="247">
        <f>J36</f>
        <v>0</v>
      </c>
      <c r="K35" s="247">
        <f>K36</f>
        <v>0</v>
      </c>
      <c r="L35" s="247">
        <f>L36</f>
        <v>0</v>
      </c>
      <c r="M35" s="247">
        <f>M36</f>
        <v>0.75</v>
      </c>
      <c r="N35" s="247">
        <f>N36</f>
        <v>0</v>
      </c>
      <c r="O35" s="623"/>
      <c r="P35" s="88"/>
    </row>
    <row r="36" spans="1:16" ht="39">
      <c r="A36" s="41">
        <v>1</v>
      </c>
      <c r="B36" s="27" t="s">
        <v>2214</v>
      </c>
      <c r="C36" s="83">
        <f t="shared" si="0"/>
        <v>0.65</v>
      </c>
      <c r="D36" s="83">
        <v>0.65</v>
      </c>
      <c r="E36" s="83"/>
      <c r="F36" s="83"/>
      <c r="G36" s="83"/>
      <c r="H36" s="27" t="s">
        <v>2215</v>
      </c>
      <c r="I36" s="86">
        <f>J36+K36+L36+M36+N36</f>
        <v>0.75</v>
      </c>
      <c r="J36" s="86"/>
      <c r="K36" s="86"/>
      <c r="L36" s="86"/>
      <c r="M36" s="86">
        <v>0.75</v>
      </c>
      <c r="N36" s="86"/>
      <c r="O36" s="640" t="s">
        <v>2336</v>
      </c>
      <c r="P36" s="41"/>
    </row>
    <row r="37" spans="1:16" ht="12.75">
      <c r="A37" s="588" t="s">
        <v>119</v>
      </c>
      <c r="B37" s="24" t="s">
        <v>215</v>
      </c>
      <c r="C37" s="344">
        <f t="shared" si="0"/>
        <v>8.82</v>
      </c>
      <c r="D37" s="344">
        <f>SUM(D38:D49)</f>
        <v>6.63</v>
      </c>
      <c r="E37" s="344">
        <f>SUM(E38:E49)</f>
        <v>0</v>
      </c>
      <c r="F37" s="344">
        <f>SUM(F38:F49)</f>
        <v>0</v>
      </c>
      <c r="G37" s="344">
        <f>SUM(G38:G49)</f>
        <v>2.19</v>
      </c>
      <c r="H37" s="624"/>
      <c r="I37" s="247">
        <f>SUBTOTAL(9,J37:N37)</f>
        <v>12.1</v>
      </c>
      <c r="J37" s="247">
        <f>SUM(J38:J49)</f>
        <v>0</v>
      </c>
      <c r="K37" s="247">
        <f>SUM(K38:K49)</f>
        <v>0</v>
      </c>
      <c r="L37" s="247">
        <f>SUM(L38:L49)</f>
        <v>0</v>
      </c>
      <c r="M37" s="247">
        <f>SUM(M38:M49)</f>
        <v>12.1</v>
      </c>
      <c r="N37" s="247">
        <f>SUM(N38:N49)</f>
        <v>0</v>
      </c>
      <c r="O37" s="362"/>
      <c r="P37" s="88"/>
    </row>
    <row r="38" spans="1:16" ht="39">
      <c r="A38" s="41">
        <v>1</v>
      </c>
      <c r="B38" s="27" t="s">
        <v>1270</v>
      </c>
      <c r="C38" s="83">
        <f t="shared" si="0"/>
        <v>1</v>
      </c>
      <c r="D38" s="83">
        <v>1</v>
      </c>
      <c r="E38" s="83"/>
      <c r="F38" s="83"/>
      <c r="G38" s="83"/>
      <c r="H38" s="27" t="s">
        <v>1271</v>
      </c>
      <c r="I38" s="86">
        <f aca="true" t="shared" si="4" ref="I38:I49">J38+K38+L38+M38+N38</f>
        <v>1.4</v>
      </c>
      <c r="J38" s="86"/>
      <c r="K38" s="86"/>
      <c r="L38" s="86"/>
      <c r="M38" s="86">
        <v>1.4</v>
      </c>
      <c r="N38" s="86"/>
      <c r="O38" s="640" t="s">
        <v>2336</v>
      </c>
      <c r="P38" s="41"/>
    </row>
    <row r="39" spans="1:16" ht="39">
      <c r="A39" s="41">
        <v>2</v>
      </c>
      <c r="B39" s="27" t="s">
        <v>1272</v>
      </c>
      <c r="C39" s="83">
        <f t="shared" si="0"/>
        <v>1</v>
      </c>
      <c r="D39" s="83"/>
      <c r="E39" s="83"/>
      <c r="F39" s="83"/>
      <c r="G39" s="83">
        <v>1</v>
      </c>
      <c r="H39" s="27" t="s">
        <v>543</v>
      </c>
      <c r="I39" s="86">
        <f t="shared" si="4"/>
        <v>1.4</v>
      </c>
      <c r="J39" s="86"/>
      <c r="K39" s="86"/>
      <c r="L39" s="86"/>
      <c r="M39" s="86">
        <v>1.4</v>
      </c>
      <c r="N39" s="86"/>
      <c r="O39" s="640" t="s">
        <v>2336</v>
      </c>
      <c r="P39" s="41"/>
    </row>
    <row r="40" spans="1:16" ht="52.5">
      <c r="A40" s="41">
        <v>3</v>
      </c>
      <c r="B40" s="27" t="s">
        <v>2216</v>
      </c>
      <c r="C40" s="83">
        <f t="shared" si="0"/>
        <v>0.4</v>
      </c>
      <c r="D40" s="83">
        <v>0.2</v>
      </c>
      <c r="E40" s="83"/>
      <c r="F40" s="83"/>
      <c r="G40" s="83">
        <v>0.2</v>
      </c>
      <c r="H40" s="27" t="s">
        <v>2217</v>
      </c>
      <c r="I40" s="86">
        <f t="shared" si="4"/>
        <v>0.5</v>
      </c>
      <c r="J40" s="86"/>
      <c r="K40" s="86"/>
      <c r="L40" s="86"/>
      <c r="M40" s="86">
        <v>0.5</v>
      </c>
      <c r="N40" s="86"/>
      <c r="O40" s="35" t="s">
        <v>2337</v>
      </c>
      <c r="P40" s="41"/>
    </row>
    <row r="41" spans="1:16" ht="39">
      <c r="A41" s="41">
        <v>4</v>
      </c>
      <c r="B41" s="27" t="s">
        <v>1273</v>
      </c>
      <c r="C41" s="83">
        <f t="shared" si="0"/>
        <v>1</v>
      </c>
      <c r="D41" s="83">
        <v>1</v>
      </c>
      <c r="E41" s="83"/>
      <c r="F41" s="83"/>
      <c r="G41" s="83"/>
      <c r="H41" s="27" t="s">
        <v>1274</v>
      </c>
      <c r="I41" s="86">
        <f t="shared" si="4"/>
        <v>1.4</v>
      </c>
      <c r="J41" s="86"/>
      <c r="K41" s="86"/>
      <c r="L41" s="86"/>
      <c r="M41" s="86">
        <v>1.4</v>
      </c>
      <c r="N41" s="86"/>
      <c r="O41" s="640" t="s">
        <v>2336</v>
      </c>
      <c r="P41" s="41"/>
    </row>
    <row r="42" spans="1:16" ht="39">
      <c r="A42" s="41">
        <v>5</v>
      </c>
      <c r="B42" s="27" t="s">
        <v>1275</v>
      </c>
      <c r="C42" s="83">
        <f t="shared" si="0"/>
        <v>1.3</v>
      </c>
      <c r="D42" s="83">
        <v>1.3</v>
      </c>
      <c r="E42" s="83"/>
      <c r="F42" s="83"/>
      <c r="G42" s="83"/>
      <c r="H42" s="27" t="s">
        <v>1276</v>
      </c>
      <c r="I42" s="86">
        <f t="shared" si="4"/>
        <v>1.8</v>
      </c>
      <c r="J42" s="86"/>
      <c r="K42" s="86"/>
      <c r="L42" s="86"/>
      <c r="M42" s="86">
        <v>1.8</v>
      </c>
      <c r="N42" s="86"/>
      <c r="O42" s="640" t="s">
        <v>2336</v>
      </c>
      <c r="P42" s="41"/>
    </row>
    <row r="43" spans="1:16" ht="39">
      <c r="A43" s="41">
        <v>6</v>
      </c>
      <c r="B43" s="27" t="s">
        <v>1277</v>
      </c>
      <c r="C43" s="83">
        <f t="shared" si="0"/>
        <v>0.7</v>
      </c>
      <c r="D43" s="83">
        <v>0.5</v>
      </c>
      <c r="E43" s="83"/>
      <c r="F43" s="83"/>
      <c r="G43" s="83">
        <v>0.2</v>
      </c>
      <c r="H43" s="27" t="s">
        <v>1278</v>
      </c>
      <c r="I43" s="86">
        <f t="shared" si="4"/>
        <v>0.93</v>
      </c>
      <c r="J43" s="86"/>
      <c r="K43" s="86"/>
      <c r="L43" s="86"/>
      <c r="M43" s="86">
        <v>0.93</v>
      </c>
      <c r="N43" s="86"/>
      <c r="O43" s="640" t="s">
        <v>2336</v>
      </c>
      <c r="P43" s="41"/>
    </row>
    <row r="44" spans="1:16" ht="39">
      <c r="A44" s="41">
        <v>7</v>
      </c>
      <c r="B44" s="27" t="s">
        <v>2218</v>
      </c>
      <c r="C44" s="83">
        <f t="shared" si="0"/>
        <v>1</v>
      </c>
      <c r="D44" s="83">
        <v>1</v>
      </c>
      <c r="E44" s="83"/>
      <c r="F44" s="83"/>
      <c r="G44" s="83"/>
      <c r="H44" s="27" t="s">
        <v>2219</v>
      </c>
      <c r="I44" s="86">
        <f t="shared" si="4"/>
        <v>1.4</v>
      </c>
      <c r="J44" s="86"/>
      <c r="K44" s="86"/>
      <c r="L44" s="86"/>
      <c r="M44" s="86">
        <v>1.4</v>
      </c>
      <c r="N44" s="86"/>
      <c r="O44" s="640" t="s">
        <v>2336</v>
      </c>
      <c r="P44" s="41"/>
    </row>
    <row r="45" spans="1:16" ht="117" customHeight="1">
      <c r="A45" s="41">
        <v>8</v>
      </c>
      <c r="B45" s="27" t="s">
        <v>1279</v>
      </c>
      <c r="C45" s="83">
        <f t="shared" si="0"/>
        <v>0.26</v>
      </c>
      <c r="D45" s="83"/>
      <c r="E45" s="83"/>
      <c r="F45" s="83"/>
      <c r="G45" s="83">
        <v>0.26</v>
      </c>
      <c r="H45" s="27" t="s">
        <v>1280</v>
      </c>
      <c r="I45" s="86">
        <f t="shared" si="4"/>
        <v>0.35</v>
      </c>
      <c r="J45" s="86"/>
      <c r="K45" s="86"/>
      <c r="L45" s="86"/>
      <c r="M45" s="86">
        <v>0.35</v>
      </c>
      <c r="N45" s="86"/>
      <c r="O45" s="35" t="s">
        <v>1281</v>
      </c>
      <c r="P45" s="41"/>
    </row>
    <row r="46" spans="1:16" ht="105">
      <c r="A46" s="41">
        <v>9</v>
      </c>
      <c r="B46" s="27" t="s">
        <v>1282</v>
      </c>
      <c r="C46" s="83">
        <f t="shared" si="0"/>
        <v>0.66</v>
      </c>
      <c r="D46" s="83">
        <v>0.13</v>
      </c>
      <c r="E46" s="83"/>
      <c r="F46" s="83"/>
      <c r="G46" s="83">
        <v>0.53</v>
      </c>
      <c r="H46" s="27" t="s">
        <v>1283</v>
      </c>
      <c r="I46" s="86">
        <f t="shared" si="4"/>
        <v>0.9</v>
      </c>
      <c r="J46" s="86"/>
      <c r="K46" s="86"/>
      <c r="L46" s="86"/>
      <c r="M46" s="86">
        <v>0.9</v>
      </c>
      <c r="N46" s="86"/>
      <c r="O46" s="35" t="s">
        <v>1284</v>
      </c>
      <c r="P46" s="41"/>
    </row>
    <row r="47" spans="1:16" ht="39">
      <c r="A47" s="41">
        <v>10</v>
      </c>
      <c r="B47" s="27" t="s">
        <v>1285</v>
      </c>
      <c r="C47" s="83">
        <f t="shared" si="0"/>
        <v>0.6</v>
      </c>
      <c r="D47" s="83">
        <v>0.6</v>
      </c>
      <c r="E47" s="83"/>
      <c r="F47" s="83"/>
      <c r="G47" s="83"/>
      <c r="H47" s="27" t="s">
        <v>1286</v>
      </c>
      <c r="I47" s="86">
        <f t="shared" si="4"/>
        <v>0.8</v>
      </c>
      <c r="J47" s="86"/>
      <c r="K47" s="86"/>
      <c r="L47" s="86"/>
      <c r="M47" s="86">
        <v>0.8</v>
      </c>
      <c r="N47" s="86"/>
      <c r="O47" s="640" t="s">
        <v>2336</v>
      </c>
      <c r="P47" s="41"/>
    </row>
    <row r="48" spans="1:16" ht="39">
      <c r="A48" s="41">
        <v>11</v>
      </c>
      <c r="B48" s="27" t="s">
        <v>2220</v>
      </c>
      <c r="C48" s="83">
        <f t="shared" si="0"/>
        <v>0.4</v>
      </c>
      <c r="D48" s="83">
        <v>0.4</v>
      </c>
      <c r="E48" s="83"/>
      <c r="F48" s="83"/>
      <c r="G48" s="83"/>
      <c r="H48" s="27" t="s">
        <v>2221</v>
      </c>
      <c r="I48" s="86">
        <f t="shared" si="4"/>
        <v>0.55</v>
      </c>
      <c r="J48" s="86"/>
      <c r="K48" s="86"/>
      <c r="L48" s="86"/>
      <c r="M48" s="86">
        <v>0.55</v>
      </c>
      <c r="N48" s="86"/>
      <c r="O48" s="640" t="s">
        <v>2336</v>
      </c>
      <c r="P48" s="41"/>
    </row>
    <row r="49" spans="1:16" ht="52.5">
      <c r="A49" s="41">
        <v>12</v>
      </c>
      <c r="B49" s="27" t="s">
        <v>2222</v>
      </c>
      <c r="C49" s="83">
        <f t="shared" si="0"/>
        <v>0.5</v>
      </c>
      <c r="D49" s="83">
        <v>0.5</v>
      </c>
      <c r="E49" s="83"/>
      <c r="F49" s="83"/>
      <c r="G49" s="83"/>
      <c r="H49" s="27" t="s">
        <v>2223</v>
      </c>
      <c r="I49" s="86">
        <f t="shared" si="4"/>
        <v>0.67</v>
      </c>
      <c r="J49" s="86"/>
      <c r="K49" s="86"/>
      <c r="L49" s="86"/>
      <c r="M49" s="86">
        <v>0.67</v>
      </c>
      <c r="N49" s="86"/>
      <c r="O49" s="640" t="s">
        <v>2336</v>
      </c>
      <c r="P49" s="41"/>
    </row>
    <row r="50" spans="1:16" ht="45" customHeight="1">
      <c r="A50" s="87" t="s">
        <v>121</v>
      </c>
      <c r="B50" s="589" t="s">
        <v>1287</v>
      </c>
      <c r="C50" s="344">
        <f>D50+E50+F50+G50</f>
        <v>2</v>
      </c>
      <c r="D50" s="344">
        <f>D51</f>
        <v>2</v>
      </c>
      <c r="E50" s="344">
        <f>E51</f>
        <v>0</v>
      </c>
      <c r="F50" s="344">
        <f>F51</f>
        <v>0</v>
      </c>
      <c r="G50" s="344">
        <f>G51</f>
        <v>0</v>
      </c>
      <c r="H50" s="631"/>
      <c r="I50" s="455">
        <f>SUBTOTAL(9,J50:N50)</f>
        <v>2.7</v>
      </c>
      <c r="J50" s="455">
        <f>J51</f>
        <v>0</v>
      </c>
      <c r="K50" s="455">
        <f>K51</f>
        <v>0</v>
      </c>
      <c r="L50" s="455">
        <f>L51</f>
        <v>0</v>
      </c>
      <c r="M50" s="455">
        <f>M51</f>
        <v>2.7</v>
      </c>
      <c r="N50" s="455">
        <f>N51</f>
        <v>0</v>
      </c>
      <c r="O50" s="623"/>
      <c r="P50" s="88"/>
    </row>
    <row r="51" spans="1:16" ht="39">
      <c r="A51" s="41">
        <v>1</v>
      </c>
      <c r="B51" s="27" t="s">
        <v>1288</v>
      </c>
      <c r="C51" s="83">
        <f>D51+E51+F51+G51</f>
        <v>2</v>
      </c>
      <c r="D51" s="83">
        <v>2</v>
      </c>
      <c r="E51" s="83"/>
      <c r="F51" s="83"/>
      <c r="G51" s="83"/>
      <c r="H51" s="27" t="s">
        <v>1271</v>
      </c>
      <c r="I51" s="86">
        <f>J51+K51+L51+M51+N51</f>
        <v>2.7</v>
      </c>
      <c r="J51" s="86"/>
      <c r="K51" s="86"/>
      <c r="L51" s="86"/>
      <c r="M51" s="86">
        <v>2.7</v>
      </c>
      <c r="N51" s="86"/>
      <c r="O51" s="640" t="s">
        <v>2336</v>
      </c>
      <c r="P51" s="41"/>
    </row>
    <row r="52" spans="1:16" ht="12.75">
      <c r="A52" s="43" t="s">
        <v>122</v>
      </c>
      <c r="B52" s="38" t="s">
        <v>98</v>
      </c>
      <c r="C52" s="344">
        <f>D52+E52+F52+G52</f>
        <v>0.06</v>
      </c>
      <c r="D52" s="83">
        <f>D53</f>
        <v>0</v>
      </c>
      <c r="E52" s="83">
        <f>E53</f>
        <v>0</v>
      </c>
      <c r="F52" s="83">
        <f>F53</f>
        <v>0</v>
      </c>
      <c r="G52" s="83">
        <f>G53</f>
        <v>0.06</v>
      </c>
      <c r="H52" s="27"/>
      <c r="I52" s="247">
        <f>SUBTOTAL(9,J52:N52)</f>
        <v>0.08</v>
      </c>
      <c r="J52" s="247">
        <f>J53</f>
        <v>0</v>
      </c>
      <c r="K52" s="247">
        <f>K53</f>
        <v>0</v>
      </c>
      <c r="L52" s="247">
        <f>L53</f>
        <v>0</v>
      </c>
      <c r="M52" s="247">
        <f>M53</f>
        <v>0.08</v>
      </c>
      <c r="N52" s="629">
        <f>N53</f>
        <v>0</v>
      </c>
      <c r="O52" s="35"/>
      <c r="P52" s="88"/>
    </row>
    <row r="53" spans="1:16" ht="39">
      <c r="A53" s="41">
        <v>1</v>
      </c>
      <c r="B53" s="27" t="s">
        <v>2224</v>
      </c>
      <c r="C53" s="83">
        <f>D53+E53+F53+G53</f>
        <v>0.06</v>
      </c>
      <c r="D53" s="83"/>
      <c r="E53" s="83"/>
      <c r="F53" s="83"/>
      <c r="G53" s="83">
        <v>0.06</v>
      </c>
      <c r="H53" s="27" t="s">
        <v>2190</v>
      </c>
      <c r="I53" s="86">
        <f>J53+K53+L53+M53+N53</f>
        <v>0.08</v>
      </c>
      <c r="J53" s="86"/>
      <c r="K53" s="86"/>
      <c r="L53" s="86"/>
      <c r="M53" s="86">
        <v>0.08</v>
      </c>
      <c r="N53" s="86"/>
      <c r="O53" s="640" t="s">
        <v>2336</v>
      </c>
      <c r="P53" s="41"/>
    </row>
    <row r="54" spans="1:16" ht="12.75">
      <c r="A54" s="632">
        <f>A14+A20+A27+A34+A36+A49+A51+A53+A23</f>
        <v>33</v>
      </c>
      <c r="B54" s="633" t="s">
        <v>2225</v>
      </c>
      <c r="C54" s="383">
        <f>C12+C15+C21+C24+C28+C35+C37+C50+C52</f>
        <v>81.72999999999999</v>
      </c>
      <c r="D54" s="383">
        <f aca="true" t="shared" si="5" ref="D54:N54">D12+D15+D21+D24+D28+D35+D37+D50+D52</f>
        <v>73.07000000000001</v>
      </c>
      <c r="E54" s="383">
        <f t="shared" si="5"/>
        <v>0</v>
      </c>
      <c r="F54" s="383">
        <f t="shared" si="5"/>
        <v>0</v>
      </c>
      <c r="G54" s="383">
        <f t="shared" si="5"/>
        <v>8.66</v>
      </c>
      <c r="H54" s="383"/>
      <c r="I54" s="383">
        <f t="shared" si="5"/>
        <v>115.8</v>
      </c>
      <c r="J54" s="383">
        <f t="shared" si="5"/>
        <v>0</v>
      </c>
      <c r="K54" s="383">
        <f t="shared" si="5"/>
        <v>7.029999999999999</v>
      </c>
      <c r="L54" s="383">
        <f t="shared" si="5"/>
        <v>92.25</v>
      </c>
      <c r="M54" s="383">
        <f t="shared" si="5"/>
        <v>15.659999999999998</v>
      </c>
      <c r="N54" s="383">
        <f t="shared" si="5"/>
        <v>0.86</v>
      </c>
      <c r="O54" s="38"/>
      <c r="P54" s="88"/>
    </row>
    <row r="55" spans="1:16" ht="36.75" customHeight="1">
      <c r="A55" s="940" t="s">
        <v>1289</v>
      </c>
      <c r="B55" s="941"/>
      <c r="C55" s="941"/>
      <c r="D55" s="941"/>
      <c r="E55" s="941"/>
      <c r="F55" s="941"/>
      <c r="G55" s="941"/>
      <c r="H55" s="941"/>
      <c r="I55" s="941"/>
      <c r="J55" s="941"/>
      <c r="K55" s="941"/>
      <c r="L55" s="941"/>
      <c r="M55" s="941"/>
      <c r="N55" s="941"/>
      <c r="O55" s="942"/>
      <c r="P55" s="88"/>
    </row>
    <row r="56" spans="1:16" ht="26.25">
      <c r="A56" s="634" t="s">
        <v>84</v>
      </c>
      <c r="B56" s="589" t="s">
        <v>1290</v>
      </c>
      <c r="C56" s="635">
        <f>C57</f>
        <v>0.43</v>
      </c>
      <c r="D56" s="635">
        <f>D57</f>
        <v>0</v>
      </c>
      <c r="E56" s="635">
        <f>E57</f>
        <v>0</v>
      </c>
      <c r="F56" s="635">
        <f>F57</f>
        <v>0</v>
      </c>
      <c r="G56" s="635">
        <f>G57</f>
        <v>0.43</v>
      </c>
      <c r="H56" s="636"/>
      <c r="I56" s="91">
        <f>J56+K56+L56+M56</f>
        <v>24.520000000000003</v>
      </c>
      <c r="J56" s="379">
        <f>SUM(J57:J90)</f>
        <v>0</v>
      </c>
      <c r="K56" s="379">
        <f>SUM(K57:K90)</f>
        <v>0.7</v>
      </c>
      <c r="L56" s="379">
        <f>SUM(L57:L90)</f>
        <v>14.07</v>
      </c>
      <c r="M56" s="379">
        <f>SUM(M57:M90)</f>
        <v>9.750000000000002</v>
      </c>
      <c r="N56" s="379">
        <f>SUM(N57:N90)</f>
        <v>0</v>
      </c>
      <c r="O56" s="35"/>
      <c r="P56" s="88"/>
    </row>
    <row r="57" spans="1:16" ht="37.5" customHeight="1">
      <c r="A57" s="637">
        <v>1</v>
      </c>
      <c r="B57" s="27" t="s">
        <v>1291</v>
      </c>
      <c r="C57" s="596">
        <v>0.43</v>
      </c>
      <c r="D57" s="88"/>
      <c r="E57" s="638"/>
      <c r="F57" s="639"/>
      <c r="G57" s="88">
        <v>0.43</v>
      </c>
      <c r="H57" s="35" t="s">
        <v>1292</v>
      </c>
      <c r="I57" s="133">
        <f>J57+K57+L57+M57</f>
        <v>0.6</v>
      </c>
      <c r="J57" s="133"/>
      <c r="K57" s="133"/>
      <c r="L57" s="133"/>
      <c r="M57" s="133">
        <v>0.6</v>
      </c>
      <c r="N57" s="596"/>
      <c r="O57" s="640" t="s">
        <v>2227</v>
      </c>
      <c r="P57" s="88"/>
    </row>
    <row r="58" spans="1:16" ht="26.25">
      <c r="A58" s="43" t="s">
        <v>92</v>
      </c>
      <c r="B58" s="246" t="s">
        <v>541</v>
      </c>
      <c r="C58" s="39">
        <f>C59</f>
        <v>0.8</v>
      </c>
      <c r="D58" s="39">
        <f>D59</f>
        <v>0.7</v>
      </c>
      <c r="E58" s="39">
        <f>E59</f>
        <v>0</v>
      </c>
      <c r="F58" s="39">
        <f>F59</f>
        <v>0</v>
      </c>
      <c r="G58" s="39">
        <f>G59</f>
        <v>0.1</v>
      </c>
      <c r="H58" s="362"/>
      <c r="I58" s="133">
        <f>J58+K58+L58+M58</f>
        <v>0</v>
      </c>
      <c r="J58" s="133"/>
      <c r="K58" s="133"/>
      <c r="L58" s="133"/>
      <c r="M58" s="133"/>
      <c r="N58" s="596"/>
      <c r="O58" s="35"/>
      <c r="P58" s="88"/>
    </row>
    <row r="59" spans="1:16" ht="39">
      <c r="A59" s="604">
        <v>1</v>
      </c>
      <c r="B59" s="605" t="s">
        <v>542</v>
      </c>
      <c r="C59" s="31">
        <v>0.8</v>
      </c>
      <c r="D59" s="31">
        <v>0.7</v>
      </c>
      <c r="E59" s="31"/>
      <c r="F59" s="31"/>
      <c r="G59" s="31">
        <v>0.1</v>
      </c>
      <c r="H59" s="641" t="s">
        <v>525</v>
      </c>
      <c r="I59" s="133">
        <f aca="true" t="shared" si="6" ref="I59:I90">J59+K59+L59+M59</f>
        <v>0.5</v>
      </c>
      <c r="J59" s="133"/>
      <c r="K59" s="133"/>
      <c r="L59" s="133"/>
      <c r="M59" s="133">
        <v>0.5</v>
      </c>
      <c r="N59" s="596"/>
      <c r="O59" s="35" t="s">
        <v>911</v>
      </c>
      <c r="P59" s="88"/>
    </row>
    <row r="60" spans="1:16" ht="12.75">
      <c r="A60" s="43" t="s">
        <v>94</v>
      </c>
      <c r="B60" s="642" t="s">
        <v>93</v>
      </c>
      <c r="C60" s="379">
        <f>C61</f>
        <v>5.39</v>
      </c>
      <c r="D60" s="379">
        <f>D61</f>
        <v>0</v>
      </c>
      <c r="E60" s="379">
        <f>E61</f>
        <v>0</v>
      </c>
      <c r="F60" s="379">
        <f>F61</f>
        <v>0</v>
      </c>
      <c r="G60" s="379">
        <f>G61</f>
        <v>5.39</v>
      </c>
      <c r="H60" s="643"/>
      <c r="I60" s="133">
        <f t="shared" si="6"/>
        <v>0</v>
      </c>
      <c r="J60" s="133"/>
      <c r="K60" s="133"/>
      <c r="L60" s="133"/>
      <c r="M60" s="133"/>
      <c r="N60" s="596"/>
      <c r="O60" s="35"/>
      <c r="P60" s="88"/>
    </row>
    <row r="61" spans="1:16" ht="39">
      <c r="A61" s="604">
        <v>1</v>
      </c>
      <c r="B61" s="605" t="s">
        <v>534</v>
      </c>
      <c r="C61" s="644">
        <v>5.39</v>
      </c>
      <c r="D61" s="645"/>
      <c r="E61" s="644"/>
      <c r="F61" s="646"/>
      <c r="G61" s="644">
        <v>5.39</v>
      </c>
      <c r="H61" s="641" t="s">
        <v>1293</v>
      </c>
      <c r="I61" s="133">
        <f t="shared" si="6"/>
        <v>0.4</v>
      </c>
      <c r="J61" s="133"/>
      <c r="K61" s="133">
        <v>0.4</v>
      </c>
      <c r="L61" s="133"/>
      <c r="M61" s="133"/>
      <c r="N61" s="596"/>
      <c r="O61" s="35" t="s">
        <v>911</v>
      </c>
      <c r="P61" s="88"/>
    </row>
    <row r="62" spans="1:16" ht="12.75">
      <c r="A62" s="43" t="s">
        <v>96</v>
      </c>
      <c r="B62" s="24" t="s">
        <v>85</v>
      </c>
      <c r="C62" s="379">
        <f>SUM(C63:C77)</f>
        <v>3.7140000000000004</v>
      </c>
      <c r="D62" s="379">
        <f>SUM(D63:D77)</f>
        <v>2.42</v>
      </c>
      <c r="E62" s="379">
        <f>SUM(E63:E77)</f>
        <v>0</v>
      </c>
      <c r="F62" s="379">
        <f>SUM(F63:F77)</f>
        <v>0</v>
      </c>
      <c r="G62" s="379">
        <f>SUM(G63:G77)</f>
        <v>1.29</v>
      </c>
      <c r="H62" s="379"/>
      <c r="I62" s="133">
        <f t="shared" si="6"/>
        <v>0</v>
      </c>
      <c r="J62" s="133"/>
      <c r="K62" s="133"/>
      <c r="L62" s="133"/>
      <c r="M62" s="133"/>
      <c r="N62" s="596"/>
      <c r="O62" s="35"/>
      <c r="P62" s="88"/>
    </row>
    <row r="63" spans="1:16" ht="39">
      <c r="A63" s="604">
        <v>1</v>
      </c>
      <c r="B63" s="611" t="s">
        <v>520</v>
      </c>
      <c r="C63" s="644">
        <v>0.25</v>
      </c>
      <c r="D63" s="647">
        <v>0.25</v>
      </c>
      <c r="E63" s="644"/>
      <c r="F63" s="647"/>
      <c r="G63" s="647"/>
      <c r="H63" s="648" t="s">
        <v>1294</v>
      </c>
      <c r="I63" s="133">
        <f t="shared" si="6"/>
        <v>0.33</v>
      </c>
      <c r="J63" s="133"/>
      <c r="K63" s="133"/>
      <c r="L63" s="133"/>
      <c r="M63" s="133">
        <v>0.33</v>
      </c>
      <c r="N63" s="596"/>
      <c r="O63" s="35" t="s">
        <v>911</v>
      </c>
      <c r="P63" s="88"/>
    </row>
    <row r="64" spans="1:16" ht="39">
      <c r="A64" s="604">
        <v>2</v>
      </c>
      <c r="B64" s="605" t="s">
        <v>521</v>
      </c>
      <c r="C64" s="644">
        <v>0.032</v>
      </c>
      <c r="D64" s="647"/>
      <c r="E64" s="644"/>
      <c r="F64" s="647"/>
      <c r="G64" s="647">
        <v>0.03</v>
      </c>
      <c r="H64" s="648" t="s">
        <v>1295</v>
      </c>
      <c r="I64" s="133">
        <f t="shared" si="6"/>
        <v>0.01</v>
      </c>
      <c r="J64" s="133"/>
      <c r="K64" s="133"/>
      <c r="L64" s="133">
        <v>0.01</v>
      </c>
      <c r="M64" s="133"/>
      <c r="N64" s="596"/>
      <c r="O64" s="35" t="s">
        <v>911</v>
      </c>
      <c r="P64" s="88"/>
    </row>
    <row r="65" spans="1:16" ht="39">
      <c r="A65" s="604">
        <v>3</v>
      </c>
      <c r="B65" s="605" t="s">
        <v>522</v>
      </c>
      <c r="C65" s="644">
        <v>0.032</v>
      </c>
      <c r="D65" s="380"/>
      <c r="E65" s="380"/>
      <c r="F65" s="380"/>
      <c r="G65" s="380">
        <v>0.03</v>
      </c>
      <c r="H65" s="648" t="s">
        <v>1296</v>
      </c>
      <c r="I65" s="133">
        <f t="shared" si="6"/>
        <v>0.01</v>
      </c>
      <c r="J65" s="133"/>
      <c r="K65" s="133"/>
      <c r="L65" s="133">
        <v>0.01</v>
      </c>
      <c r="M65" s="133"/>
      <c r="N65" s="596"/>
      <c r="O65" s="35" t="s">
        <v>911</v>
      </c>
      <c r="P65" s="88"/>
    </row>
    <row r="66" spans="1:16" ht="39">
      <c r="A66" s="604">
        <v>4</v>
      </c>
      <c r="B66" s="605" t="s">
        <v>523</v>
      </c>
      <c r="C66" s="644">
        <v>0.04</v>
      </c>
      <c r="D66" s="380"/>
      <c r="E66" s="380"/>
      <c r="F66" s="380"/>
      <c r="G66" s="380">
        <v>0.04</v>
      </c>
      <c r="H66" s="648" t="s">
        <v>1297</v>
      </c>
      <c r="I66" s="133">
        <f t="shared" si="6"/>
        <v>0.02</v>
      </c>
      <c r="J66" s="133"/>
      <c r="K66" s="133"/>
      <c r="L66" s="133">
        <v>0.02</v>
      </c>
      <c r="M66" s="133"/>
      <c r="N66" s="596"/>
      <c r="O66" s="35" t="s">
        <v>911</v>
      </c>
      <c r="P66" s="88"/>
    </row>
    <row r="67" spans="1:16" ht="39">
      <c r="A67" s="604">
        <v>5</v>
      </c>
      <c r="B67" s="605" t="s">
        <v>524</v>
      </c>
      <c r="C67" s="644">
        <v>0.06</v>
      </c>
      <c r="D67" s="380"/>
      <c r="E67" s="380"/>
      <c r="F67" s="380"/>
      <c r="G67" s="380">
        <v>0.06</v>
      </c>
      <c r="H67" s="648" t="s">
        <v>1298</v>
      </c>
      <c r="I67" s="133">
        <f t="shared" si="6"/>
        <v>0.03</v>
      </c>
      <c r="J67" s="133"/>
      <c r="K67" s="133"/>
      <c r="L67" s="133">
        <v>0.03</v>
      </c>
      <c r="M67" s="133"/>
      <c r="N67" s="596"/>
      <c r="O67" s="35" t="s">
        <v>911</v>
      </c>
      <c r="P67" s="88"/>
    </row>
    <row r="68" spans="1:16" ht="39">
      <c r="A68" s="604">
        <v>6</v>
      </c>
      <c r="B68" s="605" t="s">
        <v>1299</v>
      </c>
      <c r="C68" s="644">
        <v>0.25</v>
      </c>
      <c r="D68" s="644"/>
      <c r="E68" s="644"/>
      <c r="F68" s="644"/>
      <c r="G68" s="644">
        <v>0.25</v>
      </c>
      <c r="H68" s="648" t="s">
        <v>525</v>
      </c>
      <c r="I68" s="133">
        <f t="shared" si="6"/>
        <v>0.35</v>
      </c>
      <c r="J68" s="133"/>
      <c r="K68" s="133"/>
      <c r="L68" s="133"/>
      <c r="M68" s="133">
        <v>0.35</v>
      </c>
      <c r="N68" s="596"/>
      <c r="O68" s="35" t="s">
        <v>911</v>
      </c>
      <c r="P68" s="88"/>
    </row>
    <row r="69" spans="1:16" ht="39">
      <c r="A69" s="604">
        <v>7</v>
      </c>
      <c r="B69" s="605" t="s">
        <v>528</v>
      </c>
      <c r="C69" s="644">
        <v>0.5</v>
      </c>
      <c r="D69" s="380">
        <v>0.5</v>
      </c>
      <c r="E69" s="380"/>
      <c r="F69" s="380"/>
      <c r="G69" s="380"/>
      <c r="H69" s="648" t="s">
        <v>519</v>
      </c>
      <c r="I69" s="133">
        <f t="shared" si="6"/>
        <v>0.7</v>
      </c>
      <c r="J69" s="133"/>
      <c r="K69" s="133"/>
      <c r="L69" s="133"/>
      <c r="M69" s="133">
        <v>0.7</v>
      </c>
      <c r="N69" s="596"/>
      <c r="O69" s="35" t="s">
        <v>911</v>
      </c>
      <c r="P69" s="88"/>
    </row>
    <row r="70" spans="1:16" ht="39">
      <c r="A70" s="604">
        <v>8</v>
      </c>
      <c r="B70" s="605" t="s">
        <v>529</v>
      </c>
      <c r="C70" s="31">
        <v>0.15</v>
      </c>
      <c r="D70" s="647">
        <v>0.15</v>
      </c>
      <c r="E70" s="644"/>
      <c r="F70" s="647"/>
      <c r="G70" s="647"/>
      <c r="H70" s="648" t="s">
        <v>530</v>
      </c>
      <c r="I70" s="133">
        <f t="shared" si="6"/>
        <v>0.2</v>
      </c>
      <c r="J70" s="133"/>
      <c r="K70" s="133"/>
      <c r="L70" s="133"/>
      <c r="M70" s="133">
        <v>0.2</v>
      </c>
      <c r="N70" s="596"/>
      <c r="O70" s="35" t="s">
        <v>911</v>
      </c>
      <c r="P70" s="88"/>
    </row>
    <row r="71" spans="1:16" ht="56.25" customHeight="1">
      <c r="A71" s="604">
        <v>9</v>
      </c>
      <c r="B71" s="649" t="s">
        <v>531</v>
      </c>
      <c r="C71" s="28">
        <v>0.54</v>
      </c>
      <c r="D71" s="380">
        <v>0.54</v>
      </c>
      <c r="E71" s="380"/>
      <c r="F71" s="380"/>
      <c r="G71" s="380"/>
      <c r="H71" s="650" t="s">
        <v>1300</v>
      </c>
      <c r="I71" s="133">
        <f t="shared" si="6"/>
        <v>0.8</v>
      </c>
      <c r="J71" s="133"/>
      <c r="K71" s="133"/>
      <c r="L71" s="133"/>
      <c r="M71" s="133">
        <v>0.8</v>
      </c>
      <c r="N71" s="596"/>
      <c r="O71" s="35" t="s">
        <v>911</v>
      </c>
      <c r="P71" s="88"/>
    </row>
    <row r="72" spans="1:16" ht="39">
      <c r="A72" s="604">
        <v>10</v>
      </c>
      <c r="B72" s="35" t="s">
        <v>1301</v>
      </c>
      <c r="C72" s="28">
        <v>0.22</v>
      </c>
      <c r="D72" s="647">
        <v>0.22</v>
      </c>
      <c r="E72" s="644"/>
      <c r="F72" s="647"/>
      <c r="G72" s="647"/>
      <c r="H72" s="650" t="s">
        <v>1302</v>
      </c>
      <c r="I72" s="133">
        <f t="shared" si="6"/>
        <v>0.3</v>
      </c>
      <c r="J72" s="133"/>
      <c r="K72" s="133"/>
      <c r="L72" s="133"/>
      <c r="M72" s="133">
        <v>0.3</v>
      </c>
      <c r="N72" s="596"/>
      <c r="O72" s="35" t="s">
        <v>911</v>
      </c>
      <c r="P72" s="88"/>
    </row>
    <row r="73" spans="1:16" ht="39">
      <c r="A73" s="604">
        <v>11</v>
      </c>
      <c r="B73" s="605" t="s">
        <v>1303</v>
      </c>
      <c r="C73" s="28">
        <v>0.4</v>
      </c>
      <c r="D73" s="28">
        <v>0.4</v>
      </c>
      <c r="E73" s="28"/>
      <c r="F73" s="28"/>
      <c r="G73" s="651"/>
      <c r="H73" s="631" t="s">
        <v>1304</v>
      </c>
      <c r="I73" s="133">
        <f t="shared" si="6"/>
        <v>0.55</v>
      </c>
      <c r="J73" s="133"/>
      <c r="K73" s="133"/>
      <c r="L73" s="133"/>
      <c r="M73" s="133">
        <v>0.55</v>
      </c>
      <c r="N73" s="596"/>
      <c r="O73" s="35" t="s">
        <v>911</v>
      </c>
      <c r="P73" s="88"/>
    </row>
    <row r="74" spans="1:16" ht="39">
      <c r="A74" s="604">
        <v>12</v>
      </c>
      <c r="B74" s="35" t="s">
        <v>545</v>
      </c>
      <c r="C74" s="86">
        <v>0.08</v>
      </c>
      <c r="D74" s="380"/>
      <c r="E74" s="380"/>
      <c r="F74" s="380"/>
      <c r="G74" s="380">
        <v>0.08</v>
      </c>
      <c r="H74" s="650" t="s">
        <v>546</v>
      </c>
      <c r="I74" s="133">
        <f t="shared" si="6"/>
        <v>0.1</v>
      </c>
      <c r="J74" s="133"/>
      <c r="K74" s="133"/>
      <c r="L74" s="133"/>
      <c r="M74" s="133">
        <v>0.1</v>
      </c>
      <c r="N74" s="596"/>
      <c r="O74" s="35" t="s">
        <v>911</v>
      </c>
      <c r="P74" s="88"/>
    </row>
    <row r="75" spans="1:16" ht="39">
      <c r="A75" s="604">
        <v>13</v>
      </c>
      <c r="B75" s="597" t="s">
        <v>1305</v>
      </c>
      <c r="C75" s="596">
        <v>0.6599999999999999</v>
      </c>
      <c r="D75" s="88">
        <v>0.19</v>
      </c>
      <c r="E75" s="638"/>
      <c r="F75" s="639"/>
      <c r="G75" s="88">
        <v>0.47</v>
      </c>
      <c r="H75" s="35" t="s">
        <v>1306</v>
      </c>
      <c r="I75" s="133">
        <f t="shared" si="6"/>
        <v>0.5</v>
      </c>
      <c r="J75" s="133"/>
      <c r="K75" s="133"/>
      <c r="L75" s="133"/>
      <c r="M75" s="133">
        <v>0.5</v>
      </c>
      <c r="N75" s="596"/>
      <c r="O75" s="35" t="s">
        <v>1036</v>
      </c>
      <c r="P75" s="88"/>
    </row>
    <row r="76" spans="1:16" ht="40.5" customHeight="1">
      <c r="A76" s="604">
        <v>14</v>
      </c>
      <c r="B76" s="33" t="s">
        <v>1307</v>
      </c>
      <c r="C76" s="596">
        <v>0.42000000000000004</v>
      </c>
      <c r="D76" s="88">
        <v>0.14</v>
      </c>
      <c r="E76" s="638"/>
      <c r="F76" s="639"/>
      <c r="G76" s="88">
        <v>0.28</v>
      </c>
      <c r="H76" s="650" t="s">
        <v>1308</v>
      </c>
      <c r="I76" s="133">
        <f t="shared" si="6"/>
        <v>0.3</v>
      </c>
      <c r="J76" s="133"/>
      <c r="K76" s="133"/>
      <c r="L76" s="133"/>
      <c r="M76" s="133">
        <v>0.3</v>
      </c>
      <c r="N76" s="596"/>
      <c r="O76" s="35" t="s">
        <v>1036</v>
      </c>
      <c r="P76" s="88"/>
    </row>
    <row r="77" spans="1:16" ht="41.25" customHeight="1">
      <c r="A77" s="604">
        <v>15</v>
      </c>
      <c r="B77" s="33" t="s">
        <v>1309</v>
      </c>
      <c r="C77" s="596">
        <v>0.08</v>
      </c>
      <c r="D77" s="88">
        <v>0.03</v>
      </c>
      <c r="E77" s="638"/>
      <c r="F77" s="639"/>
      <c r="G77" s="88">
        <v>0.05</v>
      </c>
      <c r="H77" s="650" t="s">
        <v>526</v>
      </c>
      <c r="I77" s="133">
        <f t="shared" si="6"/>
        <v>0.12</v>
      </c>
      <c r="J77" s="133"/>
      <c r="K77" s="133"/>
      <c r="L77" s="133"/>
      <c r="M77" s="133">
        <v>0.12</v>
      </c>
      <c r="N77" s="596"/>
      <c r="O77" s="35" t="s">
        <v>1036</v>
      </c>
      <c r="P77" s="88"/>
    </row>
    <row r="78" spans="1:16" ht="12.75">
      <c r="A78" s="43" t="s">
        <v>97</v>
      </c>
      <c r="B78" s="38" t="s">
        <v>207</v>
      </c>
      <c r="C78" s="652">
        <f>SUM(C79)</f>
        <v>9.7</v>
      </c>
      <c r="D78" s="652">
        <f>SUM(D79)</f>
        <v>9.7</v>
      </c>
      <c r="E78" s="652">
        <f>SUM(E79)</f>
        <v>0</v>
      </c>
      <c r="F78" s="652">
        <f>SUM(F79)</f>
        <v>0</v>
      </c>
      <c r="G78" s="652">
        <f>SUM(G79)</f>
        <v>0</v>
      </c>
      <c r="H78" s="650"/>
      <c r="I78" s="133">
        <f t="shared" si="6"/>
        <v>0</v>
      </c>
      <c r="J78" s="133"/>
      <c r="K78" s="133"/>
      <c r="L78" s="133"/>
      <c r="M78" s="133"/>
      <c r="N78" s="596"/>
      <c r="O78" s="35"/>
      <c r="P78" s="88"/>
    </row>
    <row r="79" spans="1:16" ht="43.5" customHeight="1">
      <c r="A79" s="604">
        <v>1</v>
      </c>
      <c r="B79" s="27" t="s">
        <v>1310</v>
      </c>
      <c r="C79" s="596">
        <v>9.7</v>
      </c>
      <c r="D79" s="380">
        <v>9.7</v>
      </c>
      <c r="E79" s="380"/>
      <c r="F79" s="380"/>
      <c r="G79" s="380"/>
      <c r="H79" s="650" t="s">
        <v>1311</v>
      </c>
      <c r="I79" s="133">
        <f t="shared" si="6"/>
        <v>13.5</v>
      </c>
      <c r="J79" s="133"/>
      <c r="K79" s="133"/>
      <c r="L79" s="133">
        <v>13.5</v>
      </c>
      <c r="M79" s="133"/>
      <c r="N79" s="596"/>
      <c r="O79" s="35" t="s">
        <v>1036</v>
      </c>
      <c r="P79" s="88"/>
    </row>
    <row r="80" spans="1:16" ht="12.75">
      <c r="A80" s="614" t="s">
        <v>118</v>
      </c>
      <c r="B80" s="246" t="s">
        <v>124</v>
      </c>
      <c r="C80" s="39">
        <f>C81+C82</f>
        <v>0.55</v>
      </c>
      <c r="D80" s="39">
        <f>D81+D82</f>
        <v>0.35</v>
      </c>
      <c r="E80" s="39">
        <f>E81+E82</f>
        <v>0</v>
      </c>
      <c r="F80" s="39">
        <f>F81+F82</f>
        <v>0</v>
      </c>
      <c r="G80" s="39">
        <f>G81+G82</f>
        <v>0.2</v>
      </c>
      <c r="H80" s="362"/>
      <c r="I80" s="133">
        <f t="shared" si="6"/>
        <v>0</v>
      </c>
      <c r="J80" s="133"/>
      <c r="K80" s="133"/>
      <c r="L80" s="133"/>
      <c r="M80" s="133"/>
      <c r="N80" s="596"/>
      <c r="O80" s="35"/>
      <c r="P80" s="88"/>
    </row>
    <row r="81" spans="1:16" ht="132">
      <c r="A81" s="41">
        <v>1</v>
      </c>
      <c r="B81" s="27" t="s">
        <v>1312</v>
      </c>
      <c r="C81" s="83">
        <f>D81+E81+F81+G81</f>
        <v>0.35</v>
      </c>
      <c r="D81" s="83">
        <v>0.35</v>
      </c>
      <c r="E81" s="83"/>
      <c r="F81" s="83"/>
      <c r="G81" s="83"/>
      <c r="H81" s="27" t="s">
        <v>532</v>
      </c>
      <c r="I81" s="86">
        <f>J81+K81+L81+M81+N81</f>
        <v>0.5</v>
      </c>
      <c r="J81" s="86"/>
      <c r="K81" s="86"/>
      <c r="L81" s="86">
        <v>0.5</v>
      </c>
      <c r="M81" s="86"/>
      <c r="N81" s="86"/>
      <c r="O81" s="35" t="s">
        <v>1313</v>
      </c>
      <c r="P81" s="88"/>
    </row>
    <row r="82" spans="1:16" ht="39">
      <c r="A82" s="604">
        <v>2</v>
      </c>
      <c r="B82" s="605" t="s">
        <v>533</v>
      </c>
      <c r="C82" s="31">
        <v>0.2</v>
      </c>
      <c r="D82" s="644"/>
      <c r="E82" s="644"/>
      <c r="F82" s="646"/>
      <c r="G82" s="644">
        <v>0.2</v>
      </c>
      <c r="H82" s="641" t="s">
        <v>525</v>
      </c>
      <c r="I82" s="133">
        <f t="shared" si="6"/>
        <v>0.3</v>
      </c>
      <c r="J82" s="133"/>
      <c r="K82" s="133"/>
      <c r="L82" s="133"/>
      <c r="M82" s="133">
        <v>0.3</v>
      </c>
      <c r="N82" s="596"/>
      <c r="O82" s="35" t="s">
        <v>911</v>
      </c>
      <c r="P82" s="88"/>
    </row>
    <row r="83" spans="1:16" ht="12.75">
      <c r="A83" s="614" t="s">
        <v>119</v>
      </c>
      <c r="B83" s="642" t="s">
        <v>127</v>
      </c>
      <c r="C83" s="25">
        <f>C84+C85+C86</f>
        <v>0.5700000000000001</v>
      </c>
      <c r="D83" s="25">
        <f>D84+D85+D86</f>
        <v>0.29000000000000004</v>
      </c>
      <c r="E83" s="25">
        <f>E84+E85+E86</f>
        <v>0</v>
      </c>
      <c r="F83" s="25">
        <f>F84+F85+F86</f>
        <v>0</v>
      </c>
      <c r="G83" s="25">
        <f>G84+G85+G86</f>
        <v>0.28</v>
      </c>
      <c r="H83" s="383"/>
      <c r="I83" s="133">
        <f t="shared" si="6"/>
        <v>0</v>
      </c>
      <c r="J83" s="133"/>
      <c r="K83" s="133"/>
      <c r="L83" s="133"/>
      <c r="M83" s="133"/>
      <c r="N83" s="596"/>
      <c r="O83" s="35"/>
      <c r="P83" s="88"/>
    </row>
    <row r="84" spans="1:16" ht="39">
      <c r="A84" s="604">
        <v>1</v>
      </c>
      <c r="B84" s="649" t="s">
        <v>537</v>
      </c>
      <c r="C84" s="28">
        <v>0.15</v>
      </c>
      <c r="D84" s="647">
        <v>0.15</v>
      </c>
      <c r="E84" s="644"/>
      <c r="F84" s="647"/>
      <c r="G84" s="647"/>
      <c r="H84" s="650" t="s">
        <v>1314</v>
      </c>
      <c r="I84" s="133">
        <f t="shared" si="6"/>
        <v>0.2</v>
      </c>
      <c r="J84" s="133"/>
      <c r="K84" s="133"/>
      <c r="L84" s="133"/>
      <c r="M84" s="133">
        <v>0.2</v>
      </c>
      <c r="N84" s="596"/>
      <c r="O84" s="35" t="s">
        <v>911</v>
      </c>
      <c r="P84" s="88"/>
    </row>
    <row r="85" spans="1:16" ht="39">
      <c r="A85" s="604">
        <v>2</v>
      </c>
      <c r="B85" s="605" t="s">
        <v>535</v>
      </c>
      <c r="C85" s="644">
        <v>0.28</v>
      </c>
      <c r="D85" s="644"/>
      <c r="E85" s="644"/>
      <c r="F85" s="644"/>
      <c r="G85" s="644">
        <v>0.28</v>
      </c>
      <c r="H85" s="641" t="s">
        <v>527</v>
      </c>
      <c r="I85" s="133">
        <f>J85+K85+L85+M85</f>
        <v>0.3</v>
      </c>
      <c r="J85" s="133"/>
      <c r="K85" s="133">
        <v>0.3</v>
      </c>
      <c r="L85" s="133"/>
      <c r="M85" s="133"/>
      <c r="N85" s="596"/>
      <c r="O85" s="35" t="s">
        <v>911</v>
      </c>
      <c r="P85" s="88"/>
    </row>
    <row r="86" spans="1:16" ht="39">
      <c r="A86" s="604">
        <v>3</v>
      </c>
      <c r="B86" s="649" t="s">
        <v>536</v>
      </c>
      <c r="C86" s="28">
        <v>0.14</v>
      </c>
      <c r="D86" s="28">
        <v>0.14</v>
      </c>
      <c r="E86" s="28"/>
      <c r="F86" s="28"/>
      <c r="G86" s="28"/>
      <c r="H86" s="650" t="s">
        <v>1315</v>
      </c>
      <c r="I86" s="133">
        <f>J86+K86+L86+M86</f>
        <v>0.2</v>
      </c>
      <c r="J86" s="653"/>
      <c r="K86" s="653"/>
      <c r="L86" s="653"/>
      <c r="M86" s="653">
        <v>0.2</v>
      </c>
      <c r="N86" s="597"/>
      <c r="O86" s="35" t="s">
        <v>911</v>
      </c>
      <c r="P86" s="88"/>
    </row>
    <row r="87" spans="1:16" ht="26.25">
      <c r="A87" s="614" t="s">
        <v>121</v>
      </c>
      <c r="B87" s="642" t="s">
        <v>538</v>
      </c>
      <c r="C87" s="25">
        <f>SUM(C88:C90)</f>
        <v>3.8</v>
      </c>
      <c r="D87" s="25">
        <f>SUM(D88:D90)</f>
        <v>3.8</v>
      </c>
      <c r="E87" s="25">
        <f>SUM(E88:E90)</f>
        <v>0</v>
      </c>
      <c r="F87" s="25">
        <f>SUM(F88:F90)</f>
        <v>0</v>
      </c>
      <c r="G87" s="25">
        <f>SUM(G88:G90)</f>
        <v>0</v>
      </c>
      <c r="H87" s="383"/>
      <c r="I87" s="133">
        <f t="shared" si="6"/>
        <v>0</v>
      </c>
      <c r="J87" s="133"/>
      <c r="K87" s="133"/>
      <c r="L87" s="133"/>
      <c r="M87" s="133"/>
      <c r="N87" s="596"/>
      <c r="O87" s="35"/>
      <c r="P87" s="88"/>
    </row>
    <row r="88" spans="1:16" ht="39">
      <c r="A88" s="604">
        <v>1</v>
      </c>
      <c r="B88" s="605" t="s">
        <v>539</v>
      </c>
      <c r="C88" s="644">
        <v>2.5</v>
      </c>
      <c r="D88" s="31">
        <v>2.5</v>
      </c>
      <c r="E88" s="31"/>
      <c r="F88" s="31"/>
      <c r="G88" s="31"/>
      <c r="H88" s="641" t="s">
        <v>1271</v>
      </c>
      <c r="I88" s="133">
        <f t="shared" si="6"/>
        <v>2</v>
      </c>
      <c r="J88" s="133"/>
      <c r="K88" s="133"/>
      <c r="L88" s="133"/>
      <c r="M88" s="133">
        <v>2</v>
      </c>
      <c r="N88" s="596"/>
      <c r="O88" s="35" t="s">
        <v>911</v>
      </c>
      <c r="P88" s="88"/>
    </row>
    <row r="89" spans="1:16" ht="39">
      <c r="A89" s="604">
        <v>2</v>
      </c>
      <c r="B89" s="605" t="s">
        <v>540</v>
      </c>
      <c r="C89" s="31">
        <v>1</v>
      </c>
      <c r="D89" s="31">
        <v>1</v>
      </c>
      <c r="E89" s="31"/>
      <c r="F89" s="31"/>
      <c r="G89" s="31"/>
      <c r="H89" s="641" t="s">
        <v>1316</v>
      </c>
      <c r="I89" s="133">
        <f t="shared" si="6"/>
        <v>1.3</v>
      </c>
      <c r="J89" s="133"/>
      <c r="K89" s="133"/>
      <c r="L89" s="133"/>
      <c r="M89" s="133">
        <v>1.3</v>
      </c>
      <c r="N89" s="596"/>
      <c r="O89" s="35" t="s">
        <v>911</v>
      </c>
      <c r="P89" s="88"/>
    </row>
    <row r="90" spans="1:16" ht="39">
      <c r="A90" s="604">
        <v>3</v>
      </c>
      <c r="B90" s="649" t="s">
        <v>1317</v>
      </c>
      <c r="C90" s="28">
        <v>0.3</v>
      </c>
      <c r="D90" s="28">
        <v>0.3</v>
      </c>
      <c r="E90" s="28"/>
      <c r="F90" s="28"/>
      <c r="G90" s="28"/>
      <c r="H90" s="650" t="s">
        <v>1306</v>
      </c>
      <c r="I90" s="133">
        <f t="shared" si="6"/>
        <v>0.4</v>
      </c>
      <c r="J90" s="133"/>
      <c r="K90" s="133"/>
      <c r="L90" s="133"/>
      <c r="M90" s="133">
        <v>0.4</v>
      </c>
      <c r="N90" s="596"/>
      <c r="O90" s="35" t="s">
        <v>911</v>
      </c>
      <c r="P90" s="88"/>
    </row>
    <row r="91" spans="1:16" ht="12.75">
      <c r="A91" s="620">
        <f>A57+A59+A61+A77+A79+A82+A86+A90</f>
        <v>27</v>
      </c>
      <c r="B91" s="654" t="s">
        <v>1318</v>
      </c>
      <c r="C91" s="622">
        <f>C56+C58+C60+C62+C78+C80+C83+C87</f>
        <v>24.954</v>
      </c>
      <c r="D91" s="622">
        <f>D56+D58+D60+D62+D78+D80+D83+D87</f>
        <v>17.26</v>
      </c>
      <c r="E91" s="622">
        <f>E56+E58+E60+E62+E78+E80+E83+E87</f>
        <v>0</v>
      </c>
      <c r="F91" s="622">
        <f>F56+F58+F60+F62+F78+F80+F83+F87</f>
        <v>0</v>
      </c>
      <c r="G91" s="622">
        <f>G56+G58+G60+G62+G78+G80+G83+G87</f>
        <v>7.69</v>
      </c>
      <c r="H91" s="623"/>
      <c r="I91" s="622">
        <f aca="true" t="shared" si="7" ref="I91:N91">I56+I58+I60+I62+I78+I80+I83+I87</f>
        <v>24.520000000000003</v>
      </c>
      <c r="J91" s="622">
        <f t="shared" si="7"/>
        <v>0</v>
      </c>
      <c r="K91" s="622">
        <f t="shared" si="7"/>
        <v>0.7</v>
      </c>
      <c r="L91" s="622">
        <f t="shared" si="7"/>
        <v>14.07</v>
      </c>
      <c r="M91" s="622">
        <f t="shared" si="7"/>
        <v>9.750000000000002</v>
      </c>
      <c r="N91" s="622">
        <f t="shared" si="7"/>
        <v>0</v>
      </c>
      <c r="O91" s="35"/>
      <c r="P91" s="88"/>
    </row>
    <row r="92" spans="1:16" ht="12.75">
      <c r="A92" s="655">
        <f>A91+A54</f>
        <v>60</v>
      </c>
      <c r="B92" s="656" t="s">
        <v>2226</v>
      </c>
      <c r="C92" s="622">
        <f>C54+C91</f>
        <v>106.684</v>
      </c>
      <c r="D92" s="622">
        <f>D54+D91</f>
        <v>90.33000000000001</v>
      </c>
      <c r="E92" s="622">
        <f>E54+E91</f>
        <v>0</v>
      </c>
      <c r="F92" s="622">
        <f>F54+F91</f>
        <v>0</v>
      </c>
      <c r="G92" s="622">
        <f>G54+G91</f>
        <v>16.35</v>
      </c>
      <c r="H92" s="622"/>
      <c r="I92" s="622">
        <f aca="true" t="shared" si="8" ref="I92:N92">I54+I91</f>
        <v>140.32</v>
      </c>
      <c r="J92" s="622">
        <f t="shared" si="8"/>
        <v>0</v>
      </c>
      <c r="K92" s="622">
        <f t="shared" si="8"/>
        <v>7.7299999999999995</v>
      </c>
      <c r="L92" s="622">
        <f t="shared" si="8"/>
        <v>106.32</v>
      </c>
      <c r="M92" s="622">
        <f t="shared" si="8"/>
        <v>25.41</v>
      </c>
      <c r="N92" s="622">
        <f t="shared" si="8"/>
        <v>0.86</v>
      </c>
      <c r="O92" s="35"/>
      <c r="P92" s="88"/>
    </row>
    <row r="94" spans="11:15" ht="22.5" customHeight="1">
      <c r="K94" s="925" t="s">
        <v>2327</v>
      </c>
      <c r="L94" s="925"/>
      <c r="M94" s="925"/>
      <c r="N94" s="925"/>
      <c r="O94" s="925"/>
    </row>
  </sheetData>
  <sheetProtection/>
  <mergeCells count="23">
    <mergeCell ref="A11:O11"/>
    <mergeCell ref="O30:O34"/>
    <mergeCell ref="A55:O55"/>
    <mergeCell ref="O8:O9"/>
    <mergeCell ref="P8:P9"/>
    <mergeCell ref="I8:I9"/>
    <mergeCell ref="A7:P7"/>
    <mergeCell ref="C8:C9"/>
    <mergeCell ref="D8:G8"/>
    <mergeCell ref="J8:N8"/>
    <mergeCell ref="A8:A9"/>
    <mergeCell ref="H8:H9"/>
    <mergeCell ref="B8:B9"/>
    <mergeCell ref="K94:O94"/>
    <mergeCell ref="A1:E1"/>
    <mergeCell ref="F1:P1"/>
    <mergeCell ref="A2:E2"/>
    <mergeCell ref="F2:P2"/>
    <mergeCell ref="A3:E3"/>
    <mergeCell ref="F3:P3"/>
    <mergeCell ref="A4:P4"/>
    <mergeCell ref="A5:P5"/>
    <mergeCell ref="A6:P6"/>
  </mergeCells>
  <conditionalFormatting sqref="B48">
    <cfRule type="cellIs" priority="2" dxfId="56" operator="equal" stopIfTrue="1">
      <formula>0</formula>
    </cfRule>
    <cfRule type="cellIs" priority="3" dxfId="57" operator="equal" stopIfTrue="1">
      <formula>0</formula>
    </cfRule>
    <cfRule type="cellIs" priority="4" dxfId="56" operator="equal" stopIfTrue="1">
      <formula>0</formula>
    </cfRule>
  </conditionalFormatting>
  <conditionalFormatting sqref="B48">
    <cfRule type="duplicateValues" priority="1" dxfId="58">
      <formula>AND(COUNTIF($B$48:$B$48,B48)&gt;1,NOT(ISBLANK(B48)))</formula>
    </cfRule>
  </conditionalFormatting>
  <conditionalFormatting sqref="B56">
    <cfRule type="duplicateValues" priority="5" dxfId="58">
      <formula>AND(COUNTIF($B$56:$B$56,B56)&gt;1,NOT(ISBLANK(B56)))</formula>
    </cfRule>
  </conditionalFormatting>
  <printOptions horizontalCentered="1"/>
  <pageMargins left="0.26" right="0.2" top="0.68" bottom="0.64" header="0.118110236220472" footer="0.275590551181102"/>
  <pageSetup fitToHeight="100" horizontalDpi="600" verticalDpi="600" orientation="landscape" paperSize="9" scale="95" r:id="rId2"/>
  <headerFooter>
    <oddFooter>&amp;L&amp;9Phụ lục &amp;A&amp;R&amp;10&amp;P</oddFooter>
  </headerFooter>
  <drawing r:id="rId1"/>
</worksheet>
</file>

<file path=xl/worksheets/sheet12.xml><?xml version="1.0" encoding="utf-8"?>
<worksheet xmlns="http://schemas.openxmlformats.org/spreadsheetml/2006/main" xmlns:r="http://schemas.openxmlformats.org/officeDocument/2006/relationships">
  <sheetPr>
    <tabColor rgb="FFFF0000"/>
  </sheetPr>
  <dimension ref="A1:P125"/>
  <sheetViews>
    <sheetView showZeros="0" zoomScale="85" zoomScaleNormal="85" zoomScaleSheetLayoutView="70" zoomScalePageLayoutView="0" workbookViewId="0" topLeftCell="A1">
      <pane ySplit="9" topLeftCell="A115" activePane="bottomLeft" state="frozen"/>
      <selection pane="topLeft" activeCell="A1" sqref="A1"/>
      <selection pane="bottomLeft" activeCell="R117" sqref="R117"/>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6.375" style="5" customWidth="1"/>
    <col min="11" max="12" width="6.625" style="5" customWidth="1"/>
    <col min="13" max="13" width="5.625" style="5" customWidth="1"/>
    <col min="14" max="14" width="6.625" style="5" customWidth="1"/>
    <col min="15" max="15" width="16.50390625" style="37" customWidth="1"/>
    <col min="16" max="16" width="4.875" style="5" customWidth="1"/>
    <col min="17" max="16384" width="6.875" style="5" customWidth="1"/>
  </cols>
  <sheetData>
    <row r="1" spans="1:16" s="18" customFormat="1" ht="15.75" customHeight="1">
      <c r="A1" s="869" t="s">
        <v>2325</v>
      </c>
      <c r="B1" s="869"/>
      <c r="C1" s="869"/>
      <c r="D1" s="869"/>
      <c r="E1" s="869"/>
      <c r="F1" s="870" t="s">
        <v>23</v>
      </c>
      <c r="G1" s="870"/>
      <c r="H1" s="870"/>
      <c r="I1" s="870"/>
      <c r="J1" s="870"/>
      <c r="K1" s="870"/>
      <c r="L1" s="870"/>
      <c r="M1" s="870"/>
      <c r="N1" s="870"/>
      <c r="O1" s="870"/>
      <c r="P1" s="870"/>
    </row>
    <row r="2" spans="1:16" s="18" customFormat="1" ht="15.75" customHeight="1">
      <c r="A2" s="870" t="s">
        <v>2326</v>
      </c>
      <c r="B2" s="870"/>
      <c r="C2" s="870"/>
      <c r="D2" s="870"/>
      <c r="E2" s="870"/>
      <c r="F2" s="870" t="s">
        <v>24</v>
      </c>
      <c r="G2" s="870"/>
      <c r="H2" s="870"/>
      <c r="I2" s="870"/>
      <c r="J2" s="870"/>
      <c r="K2" s="870"/>
      <c r="L2" s="870"/>
      <c r="M2" s="870"/>
      <c r="N2" s="870"/>
      <c r="O2" s="870"/>
      <c r="P2" s="870"/>
    </row>
    <row r="3" spans="1:16" s="18" customFormat="1" ht="15">
      <c r="A3" s="891"/>
      <c r="B3" s="891"/>
      <c r="C3" s="891"/>
      <c r="D3" s="891"/>
      <c r="E3" s="891"/>
      <c r="F3" s="891"/>
      <c r="G3" s="891"/>
      <c r="H3" s="891"/>
      <c r="I3" s="891"/>
      <c r="J3" s="891"/>
      <c r="K3" s="891"/>
      <c r="L3" s="891"/>
      <c r="M3" s="891"/>
      <c r="N3" s="891"/>
      <c r="O3" s="891"/>
      <c r="P3" s="891"/>
    </row>
    <row r="4" spans="1:16" s="258" customFormat="1" ht="15">
      <c r="A4" s="897" t="s">
        <v>1865</v>
      </c>
      <c r="B4" s="897"/>
      <c r="C4" s="897"/>
      <c r="D4" s="897"/>
      <c r="E4" s="897"/>
      <c r="F4" s="897"/>
      <c r="G4" s="897"/>
      <c r="H4" s="897"/>
      <c r="I4" s="897"/>
      <c r="J4" s="897"/>
      <c r="K4" s="897"/>
      <c r="L4" s="897"/>
      <c r="M4" s="897"/>
      <c r="N4" s="897"/>
      <c r="O4" s="897"/>
      <c r="P4" s="897"/>
    </row>
    <row r="5" spans="1:16" s="258" customFormat="1" ht="17.25" customHeight="1">
      <c r="A5" s="897" t="s">
        <v>227</v>
      </c>
      <c r="B5" s="897"/>
      <c r="C5" s="897"/>
      <c r="D5" s="897"/>
      <c r="E5" s="897"/>
      <c r="F5" s="897"/>
      <c r="G5" s="897"/>
      <c r="H5" s="897"/>
      <c r="I5" s="897"/>
      <c r="J5" s="897"/>
      <c r="K5" s="897"/>
      <c r="L5" s="897"/>
      <c r="M5" s="897"/>
      <c r="N5" s="897"/>
      <c r="O5" s="897"/>
      <c r="P5" s="897"/>
    </row>
    <row r="6" spans="1:16" s="18" customFormat="1" ht="21.75" customHeight="1">
      <c r="A6" s="881" t="str">
        <f>'1.THD.Tong'!A6:O6</f>
        <v>(Kèm theo Nghị quyết số 256/NQ-HĐND ngày 08 tháng 12 năm 2020 của Hội đồng nhân dân tỉnh)</v>
      </c>
      <c r="B6" s="881"/>
      <c r="C6" s="881"/>
      <c r="D6" s="881"/>
      <c r="E6" s="881"/>
      <c r="F6" s="881"/>
      <c r="G6" s="881"/>
      <c r="H6" s="881"/>
      <c r="I6" s="881"/>
      <c r="J6" s="881"/>
      <c r="K6" s="881"/>
      <c r="L6" s="881"/>
      <c r="M6" s="881"/>
      <c r="N6" s="881"/>
      <c r="O6" s="881"/>
      <c r="P6" s="881"/>
    </row>
    <row r="7" spans="1:16" s="18" customFormat="1" ht="15">
      <c r="A7" s="885"/>
      <c r="B7" s="885"/>
      <c r="C7" s="885"/>
      <c r="D7" s="885"/>
      <c r="E7" s="885"/>
      <c r="F7" s="885"/>
      <c r="G7" s="885"/>
      <c r="H7" s="885"/>
      <c r="I7" s="885"/>
      <c r="J7" s="885"/>
      <c r="K7" s="885"/>
      <c r="L7" s="885"/>
      <c r="M7" s="885"/>
      <c r="N7" s="885"/>
      <c r="O7" s="885"/>
      <c r="P7" s="885"/>
    </row>
    <row r="8" spans="1:16" s="17" customFormat="1" ht="12.75">
      <c r="A8" s="890" t="s">
        <v>20</v>
      </c>
      <c r="B8" s="884" t="s">
        <v>76</v>
      </c>
      <c r="C8" s="884" t="s">
        <v>77</v>
      </c>
      <c r="D8" s="884" t="s">
        <v>78</v>
      </c>
      <c r="E8" s="884"/>
      <c r="F8" s="884"/>
      <c r="G8" s="884"/>
      <c r="H8" s="884" t="s">
        <v>79</v>
      </c>
      <c r="I8" s="884" t="s">
        <v>16</v>
      </c>
      <c r="J8" s="884" t="s">
        <v>15</v>
      </c>
      <c r="K8" s="884"/>
      <c r="L8" s="884"/>
      <c r="M8" s="884"/>
      <c r="N8" s="884"/>
      <c r="O8" s="884" t="s">
        <v>80</v>
      </c>
      <c r="P8" s="884" t="s">
        <v>14</v>
      </c>
    </row>
    <row r="9" spans="1:16" s="17" customFormat="1" ht="78.75" customHeight="1">
      <c r="A9" s="890"/>
      <c r="B9" s="884"/>
      <c r="C9" s="884"/>
      <c r="D9" s="22" t="s">
        <v>13</v>
      </c>
      <c r="E9" s="22" t="s">
        <v>12</v>
      </c>
      <c r="F9" s="22" t="s">
        <v>81</v>
      </c>
      <c r="G9" s="22" t="s">
        <v>22</v>
      </c>
      <c r="H9" s="884"/>
      <c r="I9" s="884"/>
      <c r="J9" s="22" t="s">
        <v>10</v>
      </c>
      <c r="K9" s="22" t="s">
        <v>9</v>
      </c>
      <c r="L9" s="22" t="s">
        <v>82</v>
      </c>
      <c r="M9" s="22" t="s">
        <v>83</v>
      </c>
      <c r="N9" s="22" t="s">
        <v>6</v>
      </c>
      <c r="O9" s="884"/>
      <c r="P9" s="884"/>
    </row>
    <row r="10" spans="1:16" s="326" customFormat="1" ht="39">
      <c r="A10" s="275">
        <v>-1</v>
      </c>
      <c r="B10" s="275">
        <v>-2</v>
      </c>
      <c r="C10" s="275" t="s">
        <v>132</v>
      </c>
      <c r="D10" s="275">
        <v>-4</v>
      </c>
      <c r="E10" s="275">
        <v>-5</v>
      </c>
      <c r="F10" s="275">
        <v>-6</v>
      </c>
      <c r="G10" s="275">
        <v>-7</v>
      </c>
      <c r="H10" s="275">
        <v>-8</v>
      </c>
      <c r="I10" s="275" t="s">
        <v>133</v>
      </c>
      <c r="J10" s="275">
        <v>-10</v>
      </c>
      <c r="K10" s="275">
        <v>-11</v>
      </c>
      <c r="L10" s="275">
        <v>-12</v>
      </c>
      <c r="M10" s="275">
        <v>-13</v>
      </c>
      <c r="N10" s="275">
        <v>-14</v>
      </c>
      <c r="O10" s="275">
        <v>-15</v>
      </c>
      <c r="P10" s="275">
        <v>-16</v>
      </c>
    </row>
    <row r="11" spans="1:16" ht="12.75">
      <c r="A11" s="940" t="s">
        <v>552</v>
      </c>
      <c r="B11" s="941"/>
      <c r="C11" s="941"/>
      <c r="D11" s="941"/>
      <c r="E11" s="941"/>
      <c r="F11" s="941"/>
      <c r="G11" s="941"/>
      <c r="H11" s="941"/>
      <c r="I11" s="941"/>
      <c r="J11" s="941"/>
      <c r="K11" s="941"/>
      <c r="L11" s="941"/>
      <c r="M11" s="941"/>
      <c r="N11" s="941"/>
      <c r="O11" s="941"/>
      <c r="P11" s="942"/>
    </row>
    <row r="12" spans="1:16" ht="12.75">
      <c r="A12" s="38" t="s">
        <v>1787</v>
      </c>
      <c r="B12" s="940" t="s">
        <v>1788</v>
      </c>
      <c r="C12" s="941"/>
      <c r="D12" s="941"/>
      <c r="E12" s="941"/>
      <c r="F12" s="941"/>
      <c r="G12" s="941"/>
      <c r="H12" s="941"/>
      <c r="I12" s="941"/>
      <c r="J12" s="941"/>
      <c r="K12" s="941"/>
      <c r="L12" s="941"/>
      <c r="M12" s="941"/>
      <c r="N12" s="941"/>
      <c r="O12" s="941"/>
      <c r="P12" s="942"/>
    </row>
    <row r="13" spans="1:16" ht="12.75">
      <c r="A13" s="87" t="s">
        <v>84</v>
      </c>
      <c r="B13" s="657" t="s">
        <v>85</v>
      </c>
      <c r="C13" s="658">
        <f>D13+E13+F13+G13</f>
        <v>3.42</v>
      </c>
      <c r="D13" s="658">
        <f>SUM(D14:D25)</f>
        <v>3.28</v>
      </c>
      <c r="E13" s="658"/>
      <c r="F13" s="658"/>
      <c r="G13" s="658">
        <f>SUM(G14:G25)</f>
        <v>0.14</v>
      </c>
      <c r="H13" s="362"/>
      <c r="I13" s="658">
        <f>J14+K13+L13+M13</f>
        <v>5.435899999999999</v>
      </c>
      <c r="J13" s="658"/>
      <c r="K13" s="658"/>
      <c r="L13" s="658"/>
      <c r="M13" s="658">
        <f>SUM(M14:M25)</f>
        <v>5.435899999999999</v>
      </c>
      <c r="N13" s="659"/>
      <c r="O13" s="41"/>
      <c r="P13" s="660"/>
    </row>
    <row r="14" spans="1:16" ht="52.5">
      <c r="A14" s="88">
        <v>1</v>
      </c>
      <c r="B14" s="661" t="s">
        <v>1789</v>
      </c>
      <c r="C14" s="662">
        <f aca="true" t="shared" si="0" ref="C14:C28">D14+E14+F14+G14</f>
        <v>0.5</v>
      </c>
      <c r="D14" s="662">
        <v>0.5</v>
      </c>
      <c r="E14" s="232"/>
      <c r="F14" s="232"/>
      <c r="G14" s="232"/>
      <c r="H14" s="27" t="s">
        <v>1894</v>
      </c>
      <c r="I14" s="659">
        <v>1.37</v>
      </c>
      <c r="J14" s="659"/>
      <c r="K14" s="659"/>
      <c r="L14" s="659"/>
      <c r="M14" s="659">
        <v>1.37</v>
      </c>
      <c r="N14" s="659"/>
      <c r="O14" s="32" t="s">
        <v>1895</v>
      </c>
      <c r="P14" s="597"/>
    </row>
    <row r="15" spans="1:16" ht="52.5">
      <c r="A15" s="88">
        <v>2</v>
      </c>
      <c r="B15" s="661" t="s">
        <v>1789</v>
      </c>
      <c r="C15" s="662">
        <f t="shared" si="0"/>
        <v>0.2</v>
      </c>
      <c r="D15" s="663">
        <v>0.2</v>
      </c>
      <c r="E15" s="232"/>
      <c r="F15" s="232"/>
      <c r="G15" s="232"/>
      <c r="H15" s="664" t="s">
        <v>1896</v>
      </c>
      <c r="I15" s="659">
        <v>0.284</v>
      </c>
      <c r="J15" s="659"/>
      <c r="K15" s="659"/>
      <c r="L15" s="659"/>
      <c r="M15" s="659">
        <v>0.284</v>
      </c>
      <c r="N15" s="659"/>
      <c r="O15" s="32" t="s">
        <v>1895</v>
      </c>
      <c r="P15" s="597"/>
    </row>
    <row r="16" spans="1:16" ht="52.5">
      <c r="A16" s="88">
        <v>3</v>
      </c>
      <c r="B16" s="661" t="s">
        <v>1789</v>
      </c>
      <c r="C16" s="662">
        <f t="shared" si="0"/>
        <v>0.15</v>
      </c>
      <c r="D16" s="663">
        <v>0.15</v>
      </c>
      <c r="E16" s="232"/>
      <c r="F16" s="232"/>
      <c r="G16" s="232"/>
      <c r="H16" s="664" t="s">
        <v>1897</v>
      </c>
      <c r="I16" s="659">
        <v>0.2145</v>
      </c>
      <c r="J16" s="659"/>
      <c r="K16" s="659"/>
      <c r="L16" s="659"/>
      <c r="M16" s="659">
        <v>0.2145</v>
      </c>
      <c r="N16" s="659"/>
      <c r="O16" s="32" t="s">
        <v>1895</v>
      </c>
      <c r="P16" s="597"/>
    </row>
    <row r="17" spans="1:16" ht="52.5">
      <c r="A17" s="88">
        <v>4</v>
      </c>
      <c r="B17" s="661" t="s">
        <v>1789</v>
      </c>
      <c r="C17" s="662">
        <f t="shared" si="0"/>
        <v>0.2</v>
      </c>
      <c r="D17" s="662">
        <v>0.2</v>
      </c>
      <c r="E17" s="232"/>
      <c r="F17" s="232"/>
      <c r="G17" s="232"/>
      <c r="H17" s="27" t="s">
        <v>1898</v>
      </c>
      <c r="I17" s="659">
        <v>0.284</v>
      </c>
      <c r="J17" s="659"/>
      <c r="K17" s="659"/>
      <c r="L17" s="659"/>
      <c r="M17" s="659">
        <v>0.284</v>
      </c>
      <c r="N17" s="659"/>
      <c r="O17" s="32" t="s">
        <v>1895</v>
      </c>
      <c r="P17" s="597"/>
    </row>
    <row r="18" spans="1:16" ht="52.5">
      <c r="A18" s="88">
        <v>5</v>
      </c>
      <c r="B18" s="661" t="s">
        <v>1789</v>
      </c>
      <c r="C18" s="662">
        <f t="shared" si="0"/>
        <v>0.2</v>
      </c>
      <c r="D18" s="662">
        <v>0.2</v>
      </c>
      <c r="E18" s="232"/>
      <c r="F18" s="232"/>
      <c r="G18" s="232"/>
      <c r="H18" s="27" t="s">
        <v>1899</v>
      </c>
      <c r="I18" s="659">
        <v>0.27</v>
      </c>
      <c r="J18" s="659"/>
      <c r="K18" s="659"/>
      <c r="L18" s="659"/>
      <c r="M18" s="659">
        <v>0.27</v>
      </c>
      <c r="N18" s="659"/>
      <c r="O18" s="32" t="s">
        <v>1895</v>
      </c>
      <c r="P18" s="597"/>
    </row>
    <row r="19" spans="1:16" ht="52.5">
      <c r="A19" s="88">
        <v>6</v>
      </c>
      <c r="B19" s="661" t="s">
        <v>1789</v>
      </c>
      <c r="C19" s="662">
        <f t="shared" si="0"/>
        <v>0.2</v>
      </c>
      <c r="D19" s="662">
        <v>0.2</v>
      </c>
      <c r="E19" s="232"/>
      <c r="F19" s="232"/>
      <c r="G19" s="232"/>
      <c r="H19" s="27" t="s">
        <v>1900</v>
      </c>
      <c r="I19" s="659">
        <v>0.284</v>
      </c>
      <c r="J19" s="659"/>
      <c r="K19" s="659"/>
      <c r="L19" s="659"/>
      <c r="M19" s="659">
        <v>0.284</v>
      </c>
      <c r="N19" s="659"/>
      <c r="O19" s="32" t="s">
        <v>1895</v>
      </c>
      <c r="P19" s="597"/>
    </row>
    <row r="20" spans="1:16" ht="52.5">
      <c r="A20" s="88">
        <v>7</v>
      </c>
      <c r="B20" s="661" t="s">
        <v>1789</v>
      </c>
      <c r="C20" s="662">
        <f t="shared" si="0"/>
        <v>0.3</v>
      </c>
      <c r="D20" s="662">
        <v>0.3</v>
      </c>
      <c r="E20" s="232"/>
      <c r="F20" s="232"/>
      <c r="G20" s="232"/>
      <c r="H20" s="27" t="s">
        <v>1901</v>
      </c>
      <c r="I20" s="659">
        <v>0.396</v>
      </c>
      <c r="J20" s="659"/>
      <c r="K20" s="659"/>
      <c r="L20" s="659"/>
      <c r="M20" s="659">
        <v>0.396</v>
      </c>
      <c r="N20" s="659"/>
      <c r="O20" s="32" t="s">
        <v>1895</v>
      </c>
      <c r="P20" s="597"/>
    </row>
    <row r="21" spans="1:16" ht="52.5">
      <c r="A21" s="88">
        <v>8</v>
      </c>
      <c r="B21" s="661" t="s">
        <v>1789</v>
      </c>
      <c r="C21" s="662">
        <f t="shared" si="0"/>
        <v>0.5</v>
      </c>
      <c r="D21" s="232">
        <v>0.5</v>
      </c>
      <c r="E21" s="232"/>
      <c r="F21" s="232"/>
      <c r="G21" s="232"/>
      <c r="H21" s="27" t="s">
        <v>1902</v>
      </c>
      <c r="I21" s="659">
        <v>0.675</v>
      </c>
      <c r="J21" s="659"/>
      <c r="K21" s="659"/>
      <c r="L21" s="659"/>
      <c r="M21" s="659">
        <v>0.675</v>
      </c>
      <c r="N21" s="659"/>
      <c r="O21" s="32" t="s">
        <v>1895</v>
      </c>
      <c r="P21" s="597"/>
    </row>
    <row r="22" spans="1:16" ht="52.5">
      <c r="A22" s="88">
        <v>9</v>
      </c>
      <c r="B22" s="661" t="s">
        <v>1789</v>
      </c>
      <c r="C22" s="662">
        <f t="shared" si="0"/>
        <v>0.4</v>
      </c>
      <c r="D22" s="665">
        <v>0.4</v>
      </c>
      <c r="E22" s="232"/>
      <c r="F22" s="232"/>
      <c r="G22" s="232"/>
      <c r="H22" s="443" t="s">
        <v>1903</v>
      </c>
      <c r="I22" s="659">
        <v>0.568</v>
      </c>
      <c r="J22" s="659"/>
      <c r="K22" s="659"/>
      <c r="L22" s="659"/>
      <c r="M22" s="659">
        <v>0.568</v>
      </c>
      <c r="N22" s="659"/>
      <c r="O22" s="32" t="s">
        <v>1895</v>
      </c>
      <c r="P22" s="597"/>
    </row>
    <row r="23" spans="1:16" ht="52.5">
      <c r="A23" s="88">
        <v>10</v>
      </c>
      <c r="B23" s="661" t="s">
        <v>1789</v>
      </c>
      <c r="C23" s="662">
        <f t="shared" si="0"/>
        <v>0.4</v>
      </c>
      <c r="D23" s="665">
        <v>0.4</v>
      </c>
      <c r="E23" s="232"/>
      <c r="F23" s="232"/>
      <c r="G23" s="232"/>
      <c r="H23" s="443" t="s">
        <v>1904</v>
      </c>
      <c r="I23" s="659">
        <v>0.572</v>
      </c>
      <c r="J23" s="659"/>
      <c r="K23" s="659"/>
      <c r="L23" s="659"/>
      <c r="M23" s="659">
        <v>0.572</v>
      </c>
      <c r="N23" s="659"/>
      <c r="O23" s="32" t="s">
        <v>1895</v>
      </c>
      <c r="P23" s="597"/>
    </row>
    <row r="24" spans="1:16" ht="52.5">
      <c r="A24" s="88">
        <v>11</v>
      </c>
      <c r="B24" s="661" t="s">
        <v>1789</v>
      </c>
      <c r="C24" s="662">
        <f t="shared" si="0"/>
        <v>0.14</v>
      </c>
      <c r="D24" s="662"/>
      <c r="E24" s="232"/>
      <c r="F24" s="232"/>
      <c r="G24" s="232">
        <v>0.14</v>
      </c>
      <c r="H24" s="27" t="s">
        <v>1905</v>
      </c>
      <c r="I24" s="659">
        <v>0.19180000000000003</v>
      </c>
      <c r="J24" s="659"/>
      <c r="K24" s="659"/>
      <c r="L24" s="659"/>
      <c r="M24" s="659">
        <v>0.19180000000000003</v>
      </c>
      <c r="N24" s="659"/>
      <c r="O24" s="32" t="s">
        <v>1895</v>
      </c>
      <c r="P24" s="597"/>
    </row>
    <row r="25" spans="1:16" ht="52.5">
      <c r="A25" s="88">
        <v>12</v>
      </c>
      <c r="B25" s="661" t="s">
        <v>1789</v>
      </c>
      <c r="C25" s="662">
        <f t="shared" si="0"/>
        <v>0.23</v>
      </c>
      <c r="D25" s="662">
        <v>0.23</v>
      </c>
      <c r="E25" s="232"/>
      <c r="F25" s="232"/>
      <c r="G25" s="232"/>
      <c r="H25" s="27" t="s">
        <v>1906</v>
      </c>
      <c r="I25" s="659">
        <v>0.3266</v>
      </c>
      <c r="J25" s="659"/>
      <c r="K25" s="659"/>
      <c r="L25" s="659"/>
      <c r="M25" s="659">
        <v>0.3266</v>
      </c>
      <c r="N25" s="659"/>
      <c r="O25" s="32" t="s">
        <v>1895</v>
      </c>
      <c r="P25" s="597"/>
    </row>
    <row r="26" spans="1:16" ht="12.75">
      <c r="A26" s="87" t="s">
        <v>92</v>
      </c>
      <c r="B26" s="590" t="s">
        <v>207</v>
      </c>
      <c r="C26" s="658">
        <f t="shared" si="0"/>
        <v>0.3</v>
      </c>
      <c r="D26" s="362">
        <f>SUM(D27)</f>
        <v>0.3</v>
      </c>
      <c r="E26" s="362"/>
      <c r="F26" s="362"/>
      <c r="G26" s="362"/>
      <c r="H26" s="362"/>
      <c r="I26" s="362">
        <f>J26+K26+L26+M26+N26</f>
        <v>0.441</v>
      </c>
      <c r="J26" s="362"/>
      <c r="K26" s="362"/>
      <c r="L26" s="362"/>
      <c r="M26" s="362">
        <f>SUM(M27)</f>
        <v>0.441</v>
      </c>
      <c r="N26" s="659"/>
      <c r="O26" s="666"/>
      <c r="P26" s="660"/>
    </row>
    <row r="27" spans="1:16" ht="52.5">
      <c r="A27" s="41">
        <v>13</v>
      </c>
      <c r="B27" s="27" t="s">
        <v>1789</v>
      </c>
      <c r="C27" s="662">
        <f>D27+E27+F27+G27</f>
        <v>0.3</v>
      </c>
      <c r="D27" s="667">
        <v>0.3</v>
      </c>
      <c r="E27" s="232"/>
      <c r="F27" s="232"/>
      <c r="G27" s="232"/>
      <c r="H27" s="443" t="s">
        <v>1907</v>
      </c>
      <c r="I27" s="659">
        <v>0.441</v>
      </c>
      <c r="J27" s="659"/>
      <c r="K27" s="659"/>
      <c r="L27" s="659"/>
      <c r="M27" s="659">
        <v>0.441</v>
      </c>
      <c r="N27" s="659"/>
      <c r="O27" s="32" t="s">
        <v>1895</v>
      </c>
      <c r="P27" s="597"/>
    </row>
    <row r="28" spans="1:16" ht="12.75">
      <c r="A28" s="87" t="s">
        <v>94</v>
      </c>
      <c r="B28" s="590" t="s">
        <v>239</v>
      </c>
      <c r="C28" s="658">
        <f t="shared" si="0"/>
        <v>14.41</v>
      </c>
      <c r="D28" s="362">
        <f>SUM(D29)</f>
        <v>13.2</v>
      </c>
      <c r="E28" s="362"/>
      <c r="F28" s="362"/>
      <c r="G28" s="362">
        <f>SUM(G29)</f>
        <v>1.2100000000000009</v>
      </c>
      <c r="H28" s="362"/>
      <c r="I28" s="362">
        <f>J28+K28+L28+M28+N28</f>
        <v>19.453500000000002</v>
      </c>
      <c r="J28" s="362"/>
      <c r="K28" s="362">
        <f>SUM(K29)</f>
        <v>19.453500000000002</v>
      </c>
      <c r="L28" s="362">
        <f>SUM(L29)</f>
        <v>0</v>
      </c>
      <c r="M28" s="362">
        <f>SUM(M29)</f>
        <v>0</v>
      </c>
      <c r="N28" s="362">
        <f>SUM(N29)</f>
        <v>0</v>
      </c>
      <c r="O28" s="362"/>
      <c r="P28" s="660"/>
    </row>
    <row r="29" spans="1:16" ht="52.5">
      <c r="A29" s="41">
        <v>14</v>
      </c>
      <c r="B29" s="27" t="s">
        <v>1792</v>
      </c>
      <c r="C29" s="662">
        <f>D29+E29+F29+G29</f>
        <v>14.41</v>
      </c>
      <c r="D29" s="232">
        <v>13.2</v>
      </c>
      <c r="E29" s="232"/>
      <c r="F29" s="232"/>
      <c r="G29" s="232">
        <v>1.2100000000000009</v>
      </c>
      <c r="H29" s="27" t="s">
        <v>1908</v>
      </c>
      <c r="I29" s="659">
        <f>SUM(J29:N29)</f>
        <v>19.453500000000002</v>
      </c>
      <c r="J29" s="668"/>
      <c r="K29" s="668">
        <v>19.453500000000002</v>
      </c>
      <c r="L29" s="668"/>
      <c r="M29" s="668"/>
      <c r="N29" s="662"/>
      <c r="O29" s="27" t="s">
        <v>1909</v>
      </c>
      <c r="P29" s="597"/>
    </row>
    <row r="30" spans="1:16" ht="12.75">
      <c r="A30" s="87" t="s">
        <v>96</v>
      </c>
      <c r="B30" s="590" t="s">
        <v>99</v>
      </c>
      <c r="C30" s="658">
        <f>C31</f>
        <v>14.64</v>
      </c>
      <c r="D30" s="658">
        <f aca="true" t="shared" si="1" ref="D30:N30">D31</f>
        <v>9.7</v>
      </c>
      <c r="E30" s="658">
        <f t="shared" si="1"/>
        <v>0</v>
      </c>
      <c r="F30" s="658">
        <f t="shared" si="1"/>
        <v>0</v>
      </c>
      <c r="G30" s="658">
        <f t="shared" si="1"/>
        <v>4.94</v>
      </c>
      <c r="H30" s="658"/>
      <c r="I30" s="658">
        <f t="shared" si="1"/>
        <v>15</v>
      </c>
      <c r="J30" s="658">
        <f t="shared" si="1"/>
        <v>0</v>
      </c>
      <c r="K30" s="658">
        <f t="shared" si="1"/>
        <v>15</v>
      </c>
      <c r="L30" s="658">
        <f t="shared" si="1"/>
        <v>0</v>
      </c>
      <c r="M30" s="658">
        <f t="shared" si="1"/>
        <v>0</v>
      </c>
      <c r="N30" s="658">
        <f t="shared" si="1"/>
        <v>0</v>
      </c>
      <c r="O30" s="43"/>
      <c r="P30" s="660"/>
    </row>
    <row r="31" spans="1:16" ht="52.5">
      <c r="A31" s="41">
        <v>15</v>
      </c>
      <c r="B31" s="27" t="s">
        <v>1793</v>
      </c>
      <c r="C31" s="662">
        <v>14.64</v>
      </c>
      <c r="D31" s="232">
        <v>9.7</v>
      </c>
      <c r="E31" s="232"/>
      <c r="F31" s="232"/>
      <c r="G31" s="232">
        <v>4.94</v>
      </c>
      <c r="H31" s="27" t="s">
        <v>1910</v>
      </c>
      <c r="I31" s="659">
        <v>15</v>
      </c>
      <c r="J31" s="659"/>
      <c r="K31" s="659">
        <v>15</v>
      </c>
      <c r="L31" s="659"/>
      <c r="M31" s="668"/>
      <c r="N31" s="659"/>
      <c r="O31" s="27" t="s">
        <v>1794</v>
      </c>
      <c r="P31" s="597"/>
    </row>
    <row r="32" spans="1:16" ht="12.75">
      <c r="A32" s="43">
        <v>15</v>
      </c>
      <c r="B32" s="590" t="s">
        <v>1911</v>
      </c>
      <c r="C32" s="362">
        <f>SUM(C30,C28,C26,C13)</f>
        <v>32.77</v>
      </c>
      <c r="D32" s="362">
        <f>SUM(D30,D28,D26,D13)</f>
        <v>26.48</v>
      </c>
      <c r="E32" s="362"/>
      <c r="F32" s="362"/>
      <c r="G32" s="362">
        <f>SUM(G30,G28,G26,G13)</f>
        <v>6.290000000000001</v>
      </c>
      <c r="H32" s="362"/>
      <c r="I32" s="362">
        <f>J32+K32+L32+M32+N32</f>
        <v>40.330400000000004</v>
      </c>
      <c r="J32" s="362"/>
      <c r="K32" s="362">
        <f>SUM(K30,K28,K26,K13)</f>
        <v>34.453500000000005</v>
      </c>
      <c r="L32" s="362"/>
      <c r="M32" s="362">
        <f>SUM(M30,M28,M26,M13)</f>
        <v>5.876899999999999</v>
      </c>
      <c r="N32" s="362"/>
      <c r="O32" s="41"/>
      <c r="P32" s="660"/>
    </row>
    <row r="33" spans="1:16" ht="12.75">
      <c r="A33" s="43" t="s">
        <v>1795</v>
      </c>
      <c r="B33" s="946" t="s">
        <v>1796</v>
      </c>
      <c r="C33" s="947"/>
      <c r="D33" s="947"/>
      <c r="E33" s="947"/>
      <c r="F33" s="947"/>
      <c r="G33" s="947"/>
      <c r="H33" s="947"/>
      <c r="I33" s="947"/>
      <c r="J33" s="947"/>
      <c r="K33" s="947"/>
      <c r="L33" s="947"/>
      <c r="M33" s="947"/>
      <c r="N33" s="947"/>
      <c r="O33" s="947"/>
      <c r="P33" s="948"/>
    </row>
    <row r="34" spans="1:16" ht="12.75">
      <c r="A34" s="87" t="s">
        <v>84</v>
      </c>
      <c r="B34" s="24" t="s">
        <v>85</v>
      </c>
      <c r="C34" s="362">
        <f>D34+E34+F34+G34</f>
        <v>12.57</v>
      </c>
      <c r="D34" s="362">
        <f>SUM(D35:D68)</f>
        <v>10.17</v>
      </c>
      <c r="E34" s="362">
        <f>SUM(E35:E68)</f>
        <v>0</v>
      </c>
      <c r="F34" s="362">
        <f>SUM(F35:F68)</f>
        <v>0</v>
      </c>
      <c r="G34" s="362">
        <f>SUM(G35:G68)</f>
        <v>2.4000000000000004</v>
      </c>
      <c r="H34" s="362">
        <f>SUM(H35:H68)</f>
        <v>0</v>
      </c>
      <c r="I34" s="362">
        <f>J34+K34+L34+M34+N34</f>
        <v>23.992100000000004</v>
      </c>
      <c r="J34" s="362">
        <f>SUM(J35:J68)</f>
        <v>0</v>
      </c>
      <c r="K34" s="362">
        <f>SUM(K35:K68)</f>
        <v>0</v>
      </c>
      <c r="L34" s="362">
        <f>SUM(L35:L68)</f>
        <v>0</v>
      </c>
      <c r="M34" s="362">
        <f>SUM(M35:M68)</f>
        <v>23.992100000000004</v>
      </c>
      <c r="N34" s="362">
        <f>SUM(N35:N68)</f>
        <v>0</v>
      </c>
      <c r="O34" s="43"/>
      <c r="P34" s="660"/>
    </row>
    <row r="35" spans="1:16" ht="52.5">
      <c r="A35" s="88">
        <v>1</v>
      </c>
      <c r="B35" s="661" t="s">
        <v>1789</v>
      </c>
      <c r="C35" s="662">
        <f aca="true" t="shared" si="2" ref="C35:C68">D35+E35+F35+G35</f>
        <v>0.2</v>
      </c>
      <c r="D35" s="232">
        <v>0.2</v>
      </c>
      <c r="E35" s="362"/>
      <c r="F35" s="362"/>
      <c r="G35" s="362"/>
      <c r="H35" s="664" t="s">
        <v>1912</v>
      </c>
      <c r="I35" s="232">
        <f aca="true" t="shared" si="3" ref="I35:I64">SUM(J35:N35)</f>
        <v>0.284</v>
      </c>
      <c r="J35" s="662"/>
      <c r="K35" s="662"/>
      <c r="L35" s="662"/>
      <c r="M35" s="662">
        <v>0.284</v>
      </c>
      <c r="N35" s="603"/>
      <c r="O35" s="32" t="s">
        <v>1895</v>
      </c>
      <c r="P35" s="660"/>
    </row>
    <row r="36" spans="1:16" ht="52.5">
      <c r="A36" s="88">
        <v>2</v>
      </c>
      <c r="B36" s="661" t="s">
        <v>1789</v>
      </c>
      <c r="C36" s="662">
        <f t="shared" si="2"/>
        <v>0.2</v>
      </c>
      <c r="D36" s="232">
        <v>0.2</v>
      </c>
      <c r="E36" s="232"/>
      <c r="F36" s="232"/>
      <c r="G36" s="232"/>
      <c r="H36" s="443" t="s">
        <v>1913</v>
      </c>
      <c r="I36" s="232">
        <f t="shared" si="3"/>
        <v>0.286</v>
      </c>
      <c r="J36" s="662"/>
      <c r="K36" s="662"/>
      <c r="L36" s="662"/>
      <c r="M36" s="662">
        <v>0.286</v>
      </c>
      <c r="N36" s="659"/>
      <c r="O36" s="32" t="s">
        <v>1895</v>
      </c>
      <c r="P36" s="660"/>
    </row>
    <row r="37" spans="1:16" ht="52.5">
      <c r="A37" s="88">
        <v>3</v>
      </c>
      <c r="B37" s="661" t="s">
        <v>1789</v>
      </c>
      <c r="C37" s="662">
        <f t="shared" si="2"/>
        <v>0.5</v>
      </c>
      <c r="D37" s="232">
        <v>0.5</v>
      </c>
      <c r="E37" s="232"/>
      <c r="F37" s="232"/>
      <c r="G37" s="232"/>
      <c r="H37" s="27" t="s">
        <v>1914</v>
      </c>
      <c r="I37" s="232">
        <f t="shared" si="3"/>
        <v>1.32</v>
      </c>
      <c r="J37" s="662"/>
      <c r="K37" s="662"/>
      <c r="L37" s="662"/>
      <c r="M37" s="662">
        <v>1.32</v>
      </c>
      <c r="N37" s="659"/>
      <c r="O37" s="32" t="s">
        <v>1895</v>
      </c>
      <c r="P37" s="660"/>
    </row>
    <row r="38" spans="1:16" ht="52.5">
      <c r="A38" s="88">
        <v>4</v>
      </c>
      <c r="B38" s="661" t="s">
        <v>1789</v>
      </c>
      <c r="C38" s="662">
        <f t="shared" si="2"/>
        <v>0.5</v>
      </c>
      <c r="D38" s="232">
        <v>0.5</v>
      </c>
      <c r="E38" s="232"/>
      <c r="F38" s="232"/>
      <c r="G38" s="232"/>
      <c r="H38" s="27" t="s">
        <v>1915</v>
      </c>
      <c r="I38" s="232">
        <f t="shared" si="3"/>
        <v>0.75</v>
      </c>
      <c r="J38" s="662"/>
      <c r="K38" s="662"/>
      <c r="L38" s="662"/>
      <c r="M38" s="662">
        <v>0.75</v>
      </c>
      <c r="N38" s="659"/>
      <c r="O38" s="32" t="s">
        <v>1895</v>
      </c>
      <c r="P38" s="660"/>
    </row>
    <row r="39" spans="1:16" ht="52.5">
      <c r="A39" s="88">
        <v>5</v>
      </c>
      <c r="B39" s="661" t="s">
        <v>1789</v>
      </c>
      <c r="C39" s="662">
        <f t="shared" si="2"/>
        <v>0.5</v>
      </c>
      <c r="D39" s="232">
        <v>0.5</v>
      </c>
      <c r="E39" s="232"/>
      <c r="F39" s="232"/>
      <c r="G39" s="232"/>
      <c r="H39" s="27" t="s">
        <v>1916</v>
      </c>
      <c r="I39" s="232">
        <f t="shared" si="3"/>
        <v>0.735</v>
      </c>
      <c r="J39" s="662"/>
      <c r="K39" s="662"/>
      <c r="L39" s="662"/>
      <c r="M39" s="662">
        <v>0.735</v>
      </c>
      <c r="N39" s="659"/>
      <c r="O39" s="32" t="s">
        <v>1895</v>
      </c>
      <c r="P39" s="660"/>
    </row>
    <row r="40" spans="1:16" ht="52.5">
      <c r="A40" s="88">
        <v>6</v>
      </c>
      <c r="B40" s="661" t="s">
        <v>1789</v>
      </c>
      <c r="C40" s="662">
        <f t="shared" si="2"/>
        <v>0.5</v>
      </c>
      <c r="D40" s="232"/>
      <c r="E40" s="232"/>
      <c r="F40" s="232"/>
      <c r="G40" s="232">
        <v>0.5</v>
      </c>
      <c r="H40" s="669" t="s">
        <v>1917</v>
      </c>
      <c r="I40" s="232">
        <f t="shared" si="3"/>
        <v>0.68</v>
      </c>
      <c r="J40" s="662"/>
      <c r="K40" s="662"/>
      <c r="L40" s="662"/>
      <c r="M40" s="662">
        <v>0.68</v>
      </c>
      <c r="N40" s="659"/>
      <c r="O40" s="32" t="s">
        <v>1895</v>
      </c>
      <c r="P40" s="660"/>
    </row>
    <row r="41" spans="1:16" ht="78.75">
      <c r="A41" s="88">
        <v>7</v>
      </c>
      <c r="B41" s="661" t="s">
        <v>1789</v>
      </c>
      <c r="C41" s="662">
        <f t="shared" si="2"/>
        <v>0.5</v>
      </c>
      <c r="D41" s="232"/>
      <c r="E41" s="232"/>
      <c r="F41" s="232"/>
      <c r="G41" s="232">
        <v>0.5</v>
      </c>
      <c r="H41" s="669" t="s">
        <v>1918</v>
      </c>
      <c r="I41" s="232">
        <f t="shared" si="3"/>
        <v>0.73</v>
      </c>
      <c r="J41" s="662"/>
      <c r="K41" s="662"/>
      <c r="L41" s="662"/>
      <c r="M41" s="662">
        <v>0.73</v>
      </c>
      <c r="N41" s="659"/>
      <c r="O41" s="32" t="s">
        <v>1895</v>
      </c>
      <c r="P41" s="660"/>
    </row>
    <row r="42" spans="1:16" ht="52.5">
      <c r="A42" s="88">
        <v>8</v>
      </c>
      <c r="B42" s="661" t="s">
        <v>1789</v>
      </c>
      <c r="C42" s="662">
        <f t="shared" si="2"/>
        <v>0.78</v>
      </c>
      <c r="D42" s="232">
        <v>0.78</v>
      </c>
      <c r="E42" s="232"/>
      <c r="F42" s="232"/>
      <c r="G42" s="232"/>
      <c r="H42" s="443" t="s">
        <v>1919</v>
      </c>
      <c r="I42" s="232">
        <f t="shared" si="3"/>
        <v>1.0530000000000002</v>
      </c>
      <c r="J42" s="662"/>
      <c r="K42" s="662"/>
      <c r="L42" s="662"/>
      <c r="M42" s="662">
        <v>1.0530000000000002</v>
      </c>
      <c r="N42" s="659"/>
      <c r="O42" s="32" t="s">
        <v>1895</v>
      </c>
      <c r="P42" s="660"/>
    </row>
    <row r="43" spans="1:16" ht="52.5">
      <c r="A43" s="88">
        <v>9</v>
      </c>
      <c r="B43" s="661" t="s">
        <v>1789</v>
      </c>
      <c r="C43" s="662">
        <f t="shared" si="2"/>
        <v>0.2</v>
      </c>
      <c r="D43" s="232">
        <v>0.2</v>
      </c>
      <c r="E43" s="232"/>
      <c r="F43" s="232"/>
      <c r="G43" s="232"/>
      <c r="H43" s="27" t="s">
        <v>1920</v>
      </c>
      <c r="I43" s="232">
        <f t="shared" si="3"/>
        <v>0.274</v>
      </c>
      <c r="J43" s="662"/>
      <c r="K43" s="662"/>
      <c r="L43" s="662"/>
      <c r="M43" s="662">
        <v>0.274</v>
      </c>
      <c r="N43" s="659"/>
      <c r="O43" s="32" t="s">
        <v>1895</v>
      </c>
      <c r="P43" s="660"/>
    </row>
    <row r="44" spans="1:16" ht="52.5">
      <c r="A44" s="88">
        <v>10</v>
      </c>
      <c r="B44" s="661" t="s">
        <v>1789</v>
      </c>
      <c r="C44" s="662">
        <f t="shared" si="2"/>
        <v>0.5</v>
      </c>
      <c r="D44" s="232"/>
      <c r="E44" s="232"/>
      <c r="F44" s="232"/>
      <c r="G44" s="232">
        <v>0.5</v>
      </c>
      <c r="H44" s="670" t="s">
        <v>1921</v>
      </c>
      <c r="I44" s="232">
        <f t="shared" si="3"/>
        <v>0.66</v>
      </c>
      <c r="J44" s="662"/>
      <c r="K44" s="662"/>
      <c r="L44" s="662"/>
      <c r="M44" s="662">
        <v>0.66</v>
      </c>
      <c r="N44" s="603"/>
      <c r="O44" s="32" t="s">
        <v>1895</v>
      </c>
      <c r="P44" s="660"/>
    </row>
    <row r="45" spans="1:16" ht="52.5">
      <c r="A45" s="88">
        <v>11</v>
      </c>
      <c r="B45" s="661" t="s">
        <v>1789</v>
      </c>
      <c r="C45" s="662">
        <f t="shared" si="2"/>
        <v>0.5</v>
      </c>
      <c r="D45" s="232">
        <v>0.5</v>
      </c>
      <c r="E45" s="232"/>
      <c r="F45" s="232"/>
      <c r="G45" s="232"/>
      <c r="H45" s="27" t="s">
        <v>1922</v>
      </c>
      <c r="I45" s="232">
        <f>SUM(J45:N45)</f>
        <v>0.75</v>
      </c>
      <c r="J45" s="662"/>
      <c r="K45" s="662"/>
      <c r="L45" s="662"/>
      <c r="M45" s="662">
        <v>0.75</v>
      </c>
      <c r="N45" s="603"/>
      <c r="O45" s="32" t="s">
        <v>1895</v>
      </c>
      <c r="P45" s="660"/>
    </row>
    <row r="46" spans="1:16" ht="52.5">
      <c r="A46" s="88">
        <v>12</v>
      </c>
      <c r="B46" s="661" t="s">
        <v>1789</v>
      </c>
      <c r="C46" s="662">
        <f t="shared" si="2"/>
        <v>0.3</v>
      </c>
      <c r="D46" s="232">
        <v>0.3</v>
      </c>
      <c r="E46" s="232"/>
      <c r="F46" s="232"/>
      <c r="G46" s="232"/>
      <c r="H46" s="27" t="s">
        <v>1923</v>
      </c>
      <c r="I46" s="232">
        <f>SUM(J46:N46)</f>
        <v>0.405</v>
      </c>
      <c r="J46" s="662"/>
      <c r="K46" s="662"/>
      <c r="L46" s="662"/>
      <c r="M46" s="662">
        <v>0.405</v>
      </c>
      <c r="N46" s="659"/>
      <c r="O46" s="32" t="s">
        <v>1895</v>
      </c>
      <c r="P46" s="660"/>
    </row>
    <row r="47" spans="1:16" ht="52.5">
      <c r="A47" s="88">
        <v>13</v>
      </c>
      <c r="B47" s="661" t="s">
        <v>1789</v>
      </c>
      <c r="C47" s="662">
        <f t="shared" si="2"/>
        <v>0.05</v>
      </c>
      <c r="D47" s="232">
        <v>0.05</v>
      </c>
      <c r="E47" s="232"/>
      <c r="F47" s="232"/>
      <c r="G47" s="232"/>
      <c r="H47" s="27" t="s">
        <v>1924</v>
      </c>
      <c r="I47" s="232">
        <f t="shared" si="3"/>
        <v>0.067</v>
      </c>
      <c r="J47" s="662"/>
      <c r="K47" s="662"/>
      <c r="L47" s="662"/>
      <c r="M47" s="662">
        <v>0.067</v>
      </c>
      <c r="N47" s="603"/>
      <c r="O47" s="32" t="s">
        <v>1895</v>
      </c>
      <c r="P47" s="597"/>
    </row>
    <row r="48" spans="1:16" ht="52.5">
      <c r="A48" s="88">
        <v>14</v>
      </c>
      <c r="B48" s="661" t="s">
        <v>1789</v>
      </c>
      <c r="C48" s="662">
        <f t="shared" si="2"/>
        <v>0.3</v>
      </c>
      <c r="D48" s="232">
        <v>0.3</v>
      </c>
      <c r="E48" s="232"/>
      <c r="F48" s="232"/>
      <c r="G48" s="232"/>
      <c r="H48" s="27" t="s">
        <v>1925</v>
      </c>
      <c r="I48" s="232">
        <f t="shared" si="3"/>
        <v>0.414</v>
      </c>
      <c r="J48" s="662"/>
      <c r="K48" s="662"/>
      <c r="L48" s="662"/>
      <c r="M48" s="662">
        <v>0.414</v>
      </c>
      <c r="N48" s="659"/>
      <c r="O48" s="32" t="s">
        <v>1895</v>
      </c>
      <c r="P48" s="597"/>
    </row>
    <row r="49" spans="1:16" ht="52.5">
      <c r="A49" s="88">
        <v>15</v>
      </c>
      <c r="B49" s="661" t="s">
        <v>1789</v>
      </c>
      <c r="C49" s="662">
        <f t="shared" si="2"/>
        <v>0.15</v>
      </c>
      <c r="D49" s="85">
        <v>0.15</v>
      </c>
      <c r="E49" s="383"/>
      <c r="F49" s="383"/>
      <c r="G49" s="383"/>
      <c r="H49" s="27" t="s">
        <v>1926</v>
      </c>
      <c r="I49" s="232">
        <f t="shared" si="3"/>
        <v>0.22499999999999998</v>
      </c>
      <c r="J49" s="662"/>
      <c r="K49" s="662"/>
      <c r="L49" s="662"/>
      <c r="M49" s="662">
        <v>0.22499999999999998</v>
      </c>
      <c r="N49" s="383"/>
      <c r="O49" s="32" t="s">
        <v>1895</v>
      </c>
      <c r="P49" s="597"/>
    </row>
    <row r="50" spans="1:16" ht="52.5">
      <c r="A50" s="88">
        <v>16</v>
      </c>
      <c r="B50" s="661" t="s">
        <v>1789</v>
      </c>
      <c r="C50" s="662">
        <f t="shared" si="2"/>
        <v>0.38</v>
      </c>
      <c r="D50" s="232">
        <v>0.3</v>
      </c>
      <c r="E50" s="362"/>
      <c r="F50" s="232"/>
      <c r="G50" s="232">
        <v>0.08</v>
      </c>
      <c r="H50" s="27" t="s">
        <v>1927</v>
      </c>
      <c r="I50" s="232">
        <f t="shared" si="3"/>
        <v>0.513</v>
      </c>
      <c r="J50" s="662"/>
      <c r="K50" s="662"/>
      <c r="L50" s="662"/>
      <c r="M50" s="662">
        <v>0.513</v>
      </c>
      <c r="N50" s="88"/>
      <c r="O50" s="32" t="s">
        <v>1895</v>
      </c>
      <c r="P50" s="597"/>
    </row>
    <row r="51" spans="1:16" ht="52.5">
      <c r="A51" s="88">
        <v>17</v>
      </c>
      <c r="B51" s="661" t="s">
        <v>1789</v>
      </c>
      <c r="C51" s="662">
        <f t="shared" si="2"/>
        <v>0.4</v>
      </c>
      <c r="D51" s="232">
        <v>0.4</v>
      </c>
      <c r="E51" s="232"/>
      <c r="F51" s="232"/>
      <c r="G51" s="232"/>
      <c r="H51" s="27" t="s">
        <v>1928</v>
      </c>
      <c r="I51" s="232">
        <f t="shared" si="3"/>
        <v>0.568</v>
      </c>
      <c r="J51" s="662"/>
      <c r="K51" s="662"/>
      <c r="L51" s="662"/>
      <c r="M51" s="662">
        <v>0.568</v>
      </c>
      <c r="N51" s="88"/>
      <c r="O51" s="32" t="s">
        <v>1895</v>
      </c>
      <c r="P51" s="597"/>
    </row>
    <row r="52" spans="1:16" ht="52.5">
      <c r="A52" s="88">
        <v>18</v>
      </c>
      <c r="B52" s="661" t="s">
        <v>1789</v>
      </c>
      <c r="C52" s="662">
        <f t="shared" si="2"/>
        <v>0.3</v>
      </c>
      <c r="D52" s="608">
        <v>0.3</v>
      </c>
      <c r="E52" s="643"/>
      <c r="F52" s="608"/>
      <c r="G52" s="608"/>
      <c r="H52" s="443" t="s">
        <v>1929</v>
      </c>
      <c r="I52" s="232">
        <f t="shared" si="3"/>
        <v>0.429</v>
      </c>
      <c r="J52" s="662"/>
      <c r="K52" s="662"/>
      <c r="L52" s="662"/>
      <c r="M52" s="662">
        <v>0.429</v>
      </c>
      <c r="N52" s="88"/>
      <c r="O52" s="32" t="s">
        <v>1895</v>
      </c>
      <c r="P52" s="597"/>
    </row>
    <row r="53" spans="1:16" ht="52.5">
      <c r="A53" s="88">
        <v>19</v>
      </c>
      <c r="B53" s="661" t="s">
        <v>1789</v>
      </c>
      <c r="C53" s="662">
        <f t="shared" si="2"/>
        <v>0.3</v>
      </c>
      <c r="D53" s="608">
        <v>0.3</v>
      </c>
      <c r="E53" s="643"/>
      <c r="F53" s="643"/>
      <c r="G53" s="643"/>
      <c r="H53" s="27" t="s">
        <v>1930</v>
      </c>
      <c r="I53" s="232">
        <f t="shared" si="3"/>
        <v>0.44999999999999996</v>
      </c>
      <c r="J53" s="662"/>
      <c r="K53" s="662"/>
      <c r="L53" s="662"/>
      <c r="M53" s="662">
        <v>0.44999999999999996</v>
      </c>
      <c r="N53" s="88"/>
      <c r="O53" s="32" t="s">
        <v>1895</v>
      </c>
      <c r="P53" s="597"/>
    </row>
    <row r="54" spans="1:16" ht="52.5">
      <c r="A54" s="88">
        <v>20</v>
      </c>
      <c r="B54" s="661" t="s">
        <v>1789</v>
      </c>
      <c r="C54" s="662">
        <f t="shared" si="2"/>
        <v>0.4</v>
      </c>
      <c r="D54" s="671">
        <v>0.4</v>
      </c>
      <c r="E54" s="672"/>
      <c r="F54" s="671"/>
      <c r="G54" s="671"/>
      <c r="H54" s="443" t="s">
        <v>1931</v>
      </c>
      <c r="I54" s="232">
        <f t="shared" si="3"/>
        <v>0.588</v>
      </c>
      <c r="J54" s="662"/>
      <c r="K54" s="662"/>
      <c r="L54" s="662"/>
      <c r="M54" s="662">
        <v>0.588</v>
      </c>
      <c r="N54" s="88"/>
      <c r="O54" s="32" t="s">
        <v>1895</v>
      </c>
      <c r="P54" s="597"/>
    </row>
    <row r="55" spans="1:16" ht="52.5">
      <c r="A55" s="88">
        <v>21</v>
      </c>
      <c r="B55" s="661" t="s">
        <v>1789</v>
      </c>
      <c r="C55" s="662">
        <f t="shared" si="2"/>
        <v>0.15</v>
      </c>
      <c r="D55" s="671">
        <v>0.15</v>
      </c>
      <c r="E55" s="672"/>
      <c r="F55" s="671"/>
      <c r="G55" s="671"/>
      <c r="H55" s="443" t="s">
        <v>1932</v>
      </c>
      <c r="I55" s="232">
        <f t="shared" si="3"/>
        <v>0.2025</v>
      </c>
      <c r="J55" s="662"/>
      <c r="K55" s="662"/>
      <c r="L55" s="662"/>
      <c r="M55" s="662">
        <v>0.2025</v>
      </c>
      <c r="N55" s="88"/>
      <c r="O55" s="32" t="s">
        <v>1895</v>
      </c>
      <c r="P55" s="597"/>
    </row>
    <row r="56" spans="1:16" ht="52.5">
      <c r="A56" s="88">
        <v>22</v>
      </c>
      <c r="B56" s="661" t="s">
        <v>1789</v>
      </c>
      <c r="C56" s="662">
        <f t="shared" si="2"/>
        <v>0.4</v>
      </c>
      <c r="D56" s="673">
        <v>0.4</v>
      </c>
      <c r="E56" s="673"/>
      <c r="F56" s="673"/>
      <c r="G56" s="673"/>
      <c r="H56" s="443" t="s">
        <v>1933</v>
      </c>
      <c r="I56" s="232">
        <f t="shared" si="3"/>
        <v>0.5519999999999999</v>
      </c>
      <c r="J56" s="662"/>
      <c r="K56" s="662"/>
      <c r="L56" s="662"/>
      <c r="M56" s="662">
        <v>0.5519999999999999</v>
      </c>
      <c r="N56" s="88"/>
      <c r="O56" s="32" t="s">
        <v>1895</v>
      </c>
      <c r="P56" s="597"/>
    </row>
    <row r="57" spans="1:16" ht="52.5">
      <c r="A57" s="88">
        <v>23</v>
      </c>
      <c r="B57" s="661" t="s">
        <v>1789</v>
      </c>
      <c r="C57" s="662">
        <f t="shared" si="2"/>
        <v>2.2</v>
      </c>
      <c r="D57" s="673">
        <v>2.2</v>
      </c>
      <c r="E57" s="673"/>
      <c r="F57" s="673"/>
      <c r="G57" s="673"/>
      <c r="H57" s="27" t="s">
        <v>1934</v>
      </c>
      <c r="I57" s="232">
        <f t="shared" si="3"/>
        <v>8.7384</v>
      </c>
      <c r="J57" s="662"/>
      <c r="K57" s="662"/>
      <c r="L57" s="662"/>
      <c r="M57" s="662">
        <v>8.7384</v>
      </c>
      <c r="N57" s="88"/>
      <c r="O57" s="32" t="s">
        <v>1791</v>
      </c>
      <c r="P57" s="597"/>
    </row>
    <row r="58" spans="1:16" ht="52.5">
      <c r="A58" s="88">
        <v>24</v>
      </c>
      <c r="B58" s="661" t="s">
        <v>1789</v>
      </c>
      <c r="C58" s="662">
        <v>0.5</v>
      </c>
      <c r="D58" s="673">
        <v>0.5</v>
      </c>
      <c r="E58" s="673"/>
      <c r="F58" s="673"/>
      <c r="G58" s="673"/>
      <c r="H58" s="90" t="s">
        <v>1797</v>
      </c>
      <c r="I58" s="232">
        <v>0.75</v>
      </c>
      <c r="J58" s="662"/>
      <c r="K58" s="662"/>
      <c r="L58" s="662"/>
      <c r="M58" s="662">
        <v>0.75</v>
      </c>
      <c r="N58" s="88"/>
      <c r="O58" s="32" t="s">
        <v>1895</v>
      </c>
      <c r="P58" s="597"/>
    </row>
    <row r="59" spans="1:16" ht="52.5">
      <c r="A59" s="88">
        <v>25</v>
      </c>
      <c r="B59" s="661" t="s">
        <v>1789</v>
      </c>
      <c r="C59" s="662">
        <f t="shared" si="2"/>
        <v>0.12</v>
      </c>
      <c r="D59" s="671">
        <v>0.12</v>
      </c>
      <c r="E59" s="672"/>
      <c r="F59" s="671"/>
      <c r="G59" s="671"/>
      <c r="H59" s="27" t="s">
        <v>1935</v>
      </c>
      <c r="I59" s="232">
        <f t="shared" si="3"/>
        <v>0.1764</v>
      </c>
      <c r="J59" s="662"/>
      <c r="K59" s="662"/>
      <c r="L59" s="662"/>
      <c r="M59" s="662">
        <v>0.1764</v>
      </c>
      <c r="N59" s="88"/>
      <c r="O59" s="32" t="s">
        <v>1895</v>
      </c>
      <c r="P59" s="597"/>
    </row>
    <row r="60" spans="1:16" ht="52.5">
      <c r="A60" s="88">
        <v>26</v>
      </c>
      <c r="B60" s="661" t="s">
        <v>1789</v>
      </c>
      <c r="C60" s="662">
        <f t="shared" si="2"/>
        <v>0.35</v>
      </c>
      <c r="D60" s="673"/>
      <c r="E60" s="673"/>
      <c r="F60" s="673"/>
      <c r="G60" s="673">
        <v>0.35</v>
      </c>
      <c r="H60" s="27" t="s">
        <v>1936</v>
      </c>
      <c r="I60" s="232">
        <f t="shared" si="3"/>
        <v>0.476</v>
      </c>
      <c r="J60" s="662"/>
      <c r="K60" s="662"/>
      <c r="L60" s="662"/>
      <c r="M60" s="662">
        <v>0.476</v>
      </c>
      <c r="N60" s="88"/>
      <c r="O60" s="32" t="s">
        <v>1895</v>
      </c>
      <c r="P60" s="597"/>
    </row>
    <row r="61" spans="1:16" ht="52.5">
      <c r="A61" s="88">
        <v>27</v>
      </c>
      <c r="B61" s="661" t="s">
        <v>1789</v>
      </c>
      <c r="C61" s="662">
        <f t="shared" si="2"/>
        <v>0.35</v>
      </c>
      <c r="D61" s="671"/>
      <c r="E61" s="672"/>
      <c r="F61" s="671"/>
      <c r="G61" s="671">
        <v>0.35</v>
      </c>
      <c r="H61" s="664" t="s">
        <v>1937</v>
      </c>
      <c r="I61" s="232">
        <f t="shared" si="3"/>
        <v>0.469</v>
      </c>
      <c r="J61" s="662"/>
      <c r="K61" s="662"/>
      <c r="L61" s="662"/>
      <c r="M61" s="662">
        <v>0.469</v>
      </c>
      <c r="N61" s="88"/>
      <c r="O61" s="32" t="s">
        <v>1895</v>
      </c>
      <c r="P61" s="597"/>
    </row>
    <row r="62" spans="1:16" ht="52.5">
      <c r="A62" s="88">
        <v>28</v>
      </c>
      <c r="B62" s="661" t="s">
        <v>1789</v>
      </c>
      <c r="C62" s="662">
        <f t="shared" si="2"/>
        <v>0.02</v>
      </c>
      <c r="D62" s="85"/>
      <c r="E62" s="85"/>
      <c r="F62" s="85"/>
      <c r="G62" s="674">
        <v>0.02</v>
      </c>
      <c r="H62" s="675" t="s">
        <v>1938</v>
      </c>
      <c r="I62" s="232">
        <f t="shared" si="3"/>
        <v>0.027000000000000003</v>
      </c>
      <c r="J62" s="662"/>
      <c r="K62" s="662"/>
      <c r="L62" s="662"/>
      <c r="M62" s="662">
        <v>0.027000000000000003</v>
      </c>
      <c r="N62" s="88"/>
      <c r="O62" s="32" t="s">
        <v>1895</v>
      </c>
      <c r="P62" s="597"/>
    </row>
    <row r="63" spans="1:16" ht="52.5">
      <c r="A63" s="88">
        <v>29</v>
      </c>
      <c r="B63" s="661" t="s">
        <v>1789</v>
      </c>
      <c r="C63" s="662">
        <f t="shared" si="2"/>
        <v>0.1</v>
      </c>
      <c r="D63" s="673"/>
      <c r="E63" s="673"/>
      <c r="F63" s="673"/>
      <c r="G63" s="673">
        <v>0.1</v>
      </c>
      <c r="H63" s="27" t="s">
        <v>1939</v>
      </c>
      <c r="I63" s="232">
        <f t="shared" si="3"/>
        <v>0.142</v>
      </c>
      <c r="J63" s="662"/>
      <c r="K63" s="662"/>
      <c r="L63" s="662"/>
      <c r="M63" s="662">
        <v>0.142</v>
      </c>
      <c r="N63" s="88"/>
      <c r="O63" s="32" t="s">
        <v>1895</v>
      </c>
      <c r="P63" s="597"/>
    </row>
    <row r="64" spans="1:16" ht="52.5">
      <c r="A64" s="88">
        <v>30</v>
      </c>
      <c r="B64" s="661" t="s">
        <v>1789</v>
      </c>
      <c r="C64" s="662">
        <f t="shared" si="2"/>
        <v>0.16</v>
      </c>
      <c r="D64" s="88">
        <v>0.16</v>
      </c>
      <c r="E64" s="676"/>
      <c r="F64" s="677"/>
      <c r="G64" s="88"/>
      <c r="H64" s="27" t="s">
        <v>1940</v>
      </c>
      <c r="I64" s="232">
        <f t="shared" si="3"/>
        <v>0.2208</v>
      </c>
      <c r="J64" s="662"/>
      <c r="K64" s="662"/>
      <c r="L64" s="662"/>
      <c r="M64" s="662">
        <v>0.2208</v>
      </c>
      <c r="N64" s="88"/>
      <c r="O64" s="32" t="s">
        <v>1895</v>
      </c>
      <c r="P64" s="597"/>
    </row>
    <row r="65" spans="1:16" ht="52.5">
      <c r="A65" s="88">
        <v>31</v>
      </c>
      <c r="B65" s="661" t="s">
        <v>1789</v>
      </c>
      <c r="C65" s="662">
        <f t="shared" si="2"/>
        <v>0.1</v>
      </c>
      <c r="D65" s="88">
        <v>0.1</v>
      </c>
      <c r="E65" s="87"/>
      <c r="F65" s="87"/>
      <c r="G65" s="87"/>
      <c r="H65" s="27" t="s">
        <v>1941</v>
      </c>
      <c r="I65" s="232">
        <f>SUM(J65:N65)</f>
        <v>0.146</v>
      </c>
      <c r="J65" s="662"/>
      <c r="K65" s="662"/>
      <c r="L65" s="662"/>
      <c r="M65" s="662">
        <v>0.146</v>
      </c>
      <c r="N65" s="88"/>
      <c r="O65" s="32" t="s">
        <v>1895</v>
      </c>
      <c r="P65" s="597"/>
    </row>
    <row r="66" spans="1:16" ht="52.5">
      <c r="A66" s="88">
        <v>32</v>
      </c>
      <c r="B66" s="661" t="s">
        <v>1789</v>
      </c>
      <c r="C66" s="662">
        <f t="shared" si="2"/>
        <v>0.2</v>
      </c>
      <c r="D66" s="673">
        <v>0.2</v>
      </c>
      <c r="E66" s="673"/>
      <c r="F66" s="673"/>
      <c r="G66" s="673"/>
      <c r="H66" s="27" t="s">
        <v>1942</v>
      </c>
      <c r="I66" s="232">
        <f>SUM(J66:N66)</f>
        <v>0.27</v>
      </c>
      <c r="J66" s="662"/>
      <c r="K66" s="662"/>
      <c r="L66" s="662"/>
      <c r="M66" s="662">
        <v>0.27</v>
      </c>
      <c r="N66" s="88"/>
      <c r="O66" s="32" t="s">
        <v>1895</v>
      </c>
      <c r="P66" s="597"/>
    </row>
    <row r="67" spans="1:16" ht="52.5">
      <c r="A67" s="88">
        <v>33</v>
      </c>
      <c r="B67" s="661" t="s">
        <v>1789</v>
      </c>
      <c r="C67" s="662">
        <f t="shared" si="2"/>
        <v>0.21</v>
      </c>
      <c r="D67" s="232">
        <v>0.21</v>
      </c>
      <c r="E67" s="362"/>
      <c r="F67" s="362"/>
      <c r="G67" s="362"/>
      <c r="H67" s="27" t="s">
        <v>1943</v>
      </c>
      <c r="I67" s="232">
        <f>SUM(J67:N67)</f>
        <v>0.28350000000000003</v>
      </c>
      <c r="J67" s="662"/>
      <c r="K67" s="662"/>
      <c r="L67" s="662"/>
      <c r="M67" s="662">
        <v>0.28350000000000003</v>
      </c>
      <c r="N67" s="88"/>
      <c r="O67" s="32" t="s">
        <v>1895</v>
      </c>
      <c r="P67" s="597"/>
    </row>
    <row r="68" spans="1:16" ht="52.5">
      <c r="A68" s="88">
        <v>34</v>
      </c>
      <c r="B68" s="661" t="s">
        <v>1789</v>
      </c>
      <c r="C68" s="662">
        <f t="shared" si="2"/>
        <v>0.25</v>
      </c>
      <c r="D68" s="232">
        <v>0.25</v>
      </c>
      <c r="E68" s="232"/>
      <c r="F68" s="232"/>
      <c r="G68" s="232"/>
      <c r="H68" s="27" t="s">
        <v>1944</v>
      </c>
      <c r="I68" s="232">
        <f>SUM(J68:N68)</f>
        <v>0.3575</v>
      </c>
      <c r="J68" s="662"/>
      <c r="K68" s="662"/>
      <c r="L68" s="662"/>
      <c r="M68" s="662">
        <v>0.3575</v>
      </c>
      <c r="N68" s="659"/>
      <c r="O68" s="32" t="s">
        <v>1895</v>
      </c>
      <c r="P68" s="597"/>
    </row>
    <row r="69" spans="1:16" ht="12.75">
      <c r="A69" s="87" t="s">
        <v>92</v>
      </c>
      <c r="B69" s="24" t="s">
        <v>207</v>
      </c>
      <c r="C69" s="658">
        <f>D69+E69+F69+G69</f>
        <v>0.8300000000000001</v>
      </c>
      <c r="D69" s="658">
        <f>SUM(D70:D72)</f>
        <v>0.45</v>
      </c>
      <c r="E69" s="658">
        <f>SUM(E70:E72)</f>
        <v>0</v>
      </c>
      <c r="F69" s="658">
        <f>SUM(F70:F72)</f>
        <v>0</v>
      </c>
      <c r="G69" s="658">
        <f>SUM(G70:G72)</f>
        <v>0.38</v>
      </c>
      <c r="H69" s="362">
        <f>SUM(H70:H72)</f>
        <v>0</v>
      </c>
      <c r="I69" s="658">
        <f>J69+K69+L69+M69+N69</f>
        <v>1.1346</v>
      </c>
      <c r="J69" s="658">
        <f>SUM(J70:J72)</f>
        <v>0</v>
      </c>
      <c r="K69" s="658">
        <f>SUM(K70:K72)</f>
        <v>0</v>
      </c>
      <c r="L69" s="658">
        <f>SUM(L70:L72)</f>
        <v>0</v>
      </c>
      <c r="M69" s="658">
        <f>SUM(M70:M72)</f>
        <v>1.1346</v>
      </c>
      <c r="N69" s="658">
        <f>SUM(N70:N72)</f>
        <v>0</v>
      </c>
      <c r="O69" s="41"/>
      <c r="P69" s="597"/>
    </row>
    <row r="70" spans="1:16" ht="52.5">
      <c r="A70" s="88">
        <v>35</v>
      </c>
      <c r="B70" s="27" t="s">
        <v>1789</v>
      </c>
      <c r="C70" s="662">
        <f>D70+E70+F70+G70</f>
        <v>0.38</v>
      </c>
      <c r="D70" s="662"/>
      <c r="E70" s="438"/>
      <c r="F70" s="88"/>
      <c r="G70" s="232">
        <v>0.38</v>
      </c>
      <c r="H70" s="27" t="s">
        <v>1945</v>
      </c>
      <c r="I70" s="232">
        <f>SUM(J70:N70)</f>
        <v>0.5206000000000001</v>
      </c>
      <c r="J70" s="662"/>
      <c r="K70" s="662"/>
      <c r="L70" s="662"/>
      <c r="M70" s="662">
        <v>0.5206000000000001</v>
      </c>
      <c r="N70" s="662"/>
      <c r="O70" s="32" t="s">
        <v>1895</v>
      </c>
      <c r="P70" s="597"/>
    </row>
    <row r="71" spans="1:16" ht="52.5">
      <c r="A71" s="88">
        <v>36</v>
      </c>
      <c r="B71" s="27" t="s">
        <v>1789</v>
      </c>
      <c r="C71" s="662">
        <f>D71+E71+F71+G71</f>
        <v>0.25</v>
      </c>
      <c r="D71" s="232">
        <v>0.25</v>
      </c>
      <c r="E71" s="438"/>
      <c r="F71" s="662"/>
      <c r="G71" s="662"/>
      <c r="H71" s="27" t="s">
        <v>1946</v>
      </c>
      <c r="I71" s="232">
        <f>SUM(J71:N71)</f>
        <v>0.33</v>
      </c>
      <c r="J71" s="662"/>
      <c r="K71" s="662"/>
      <c r="L71" s="662"/>
      <c r="M71" s="662">
        <v>0.33</v>
      </c>
      <c r="N71" s="662"/>
      <c r="O71" s="32" t="s">
        <v>1895</v>
      </c>
      <c r="P71" s="597"/>
    </row>
    <row r="72" spans="1:16" ht="52.5">
      <c r="A72" s="88">
        <v>37</v>
      </c>
      <c r="B72" s="27" t="s">
        <v>1789</v>
      </c>
      <c r="C72" s="662">
        <f>D72+E72+F72+G72</f>
        <v>0.2</v>
      </c>
      <c r="D72" s="232">
        <v>0.2</v>
      </c>
      <c r="E72" s="438"/>
      <c r="F72" s="662"/>
      <c r="G72" s="662"/>
      <c r="H72" s="27" t="s">
        <v>1947</v>
      </c>
      <c r="I72" s="232">
        <f>SUM(J72:N72)</f>
        <v>0.284</v>
      </c>
      <c r="J72" s="662"/>
      <c r="K72" s="662"/>
      <c r="L72" s="662"/>
      <c r="M72" s="662">
        <v>0.284</v>
      </c>
      <c r="N72" s="662"/>
      <c r="O72" s="32" t="s">
        <v>1895</v>
      </c>
      <c r="P72" s="597"/>
    </row>
    <row r="73" spans="1:16" ht="12.75">
      <c r="A73" s="87" t="s">
        <v>94</v>
      </c>
      <c r="B73" s="590" t="s">
        <v>93</v>
      </c>
      <c r="C73" s="362">
        <f>D73+E73+G73+F73</f>
        <v>21.7</v>
      </c>
      <c r="D73" s="362">
        <f>SUM(D74:D76)</f>
        <v>20.5</v>
      </c>
      <c r="E73" s="362">
        <f>SUM(E74:E76)</f>
        <v>0</v>
      </c>
      <c r="F73" s="362">
        <f>SUM(F74:F76)</f>
        <v>0</v>
      </c>
      <c r="G73" s="362">
        <f>SUM(G74:G76)</f>
        <v>1.2</v>
      </c>
      <c r="H73" s="678"/>
      <c r="I73" s="362">
        <f>J73+K73+L73+M73+N73</f>
        <v>27.529999999999998</v>
      </c>
      <c r="J73" s="362">
        <f>SUM(J74:J76)</f>
        <v>0</v>
      </c>
      <c r="K73" s="362">
        <f>SUM(K74:K76)</f>
        <v>14.299999999999999</v>
      </c>
      <c r="L73" s="362">
        <f>SUM(L74:L76)</f>
        <v>13.229999999999999</v>
      </c>
      <c r="M73" s="362">
        <f>SUM(M74:M76)</f>
        <v>0</v>
      </c>
      <c r="N73" s="362">
        <f>SUM(N74:N76)</f>
        <v>0</v>
      </c>
      <c r="O73" s="41"/>
      <c r="P73" s="597"/>
    </row>
    <row r="74" spans="1:16" ht="78.75">
      <c r="A74" s="88">
        <v>38</v>
      </c>
      <c r="B74" s="27" t="s">
        <v>1798</v>
      </c>
      <c r="C74" s="662">
        <f>D74+E74+F74+G74</f>
        <v>10</v>
      </c>
      <c r="D74" s="679">
        <v>9.8</v>
      </c>
      <c r="E74" s="438"/>
      <c r="F74" s="232"/>
      <c r="G74" s="232">
        <v>0.2</v>
      </c>
      <c r="H74" s="443" t="s">
        <v>1948</v>
      </c>
      <c r="I74" s="232">
        <f>SUM(J74:N74)</f>
        <v>14.299999999999999</v>
      </c>
      <c r="J74" s="232"/>
      <c r="K74" s="232">
        <v>14.299999999999999</v>
      </c>
      <c r="L74" s="232"/>
      <c r="M74" s="232"/>
      <c r="N74" s="232"/>
      <c r="O74" s="27" t="s">
        <v>1949</v>
      </c>
      <c r="P74" s="597"/>
    </row>
    <row r="75" spans="1:16" ht="26.25">
      <c r="A75" s="88">
        <v>39</v>
      </c>
      <c r="B75" s="680" t="s">
        <v>1950</v>
      </c>
      <c r="C75" s="681">
        <v>3</v>
      </c>
      <c r="D75" s="681">
        <v>3</v>
      </c>
      <c r="E75" s="438"/>
      <c r="F75" s="232"/>
      <c r="G75" s="232"/>
      <c r="H75" s="680" t="s">
        <v>1821</v>
      </c>
      <c r="I75" s="232">
        <f>SUM(J75:N75)</f>
        <v>4.26</v>
      </c>
      <c r="J75" s="232"/>
      <c r="K75" s="232"/>
      <c r="L75" s="232">
        <v>4.26</v>
      </c>
      <c r="M75" s="232"/>
      <c r="N75" s="232"/>
      <c r="O75" s="41"/>
      <c r="P75" s="597"/>
    </row>
    <row r="76" spans="1:16" ht="39">
      <c r="A76" s="88">
        <v>40</v>
      </c>
      <c r="B76" s="682" t="s">
        <v>1799</v>
      </c>
      <c r="C76" s="662">
        <f>D76+E76+F76+G76</f>
        <v>8.7</v>
      </c>
      <c r="D76" s="232">
        <v>7.7</v>
      </c>
      <c r="E76" s="438"/>
      <c r="F76" s="232"/>
      <c r="G76" s="232">
        <v>1</v>
      </c>
      <c r="H76" s="27" t="s">
        <v>1951</v>
      </c>
      <c r="I76" s="232">
        <f>SUM(J76:N76)</f>
        <v>8.969999999999999</v>
      </c>
      <c r="J76" s="232"/>
      <c r="K76" s="232"/>
      <c r="L76" s="232">
        <v>8.969999999999999</v>
      </c>
      <c r="M76" s="232"/>
      <c r="N76" s="232"/>
      <c r="O76" s="27" t="s">
        <v>1952</v>
      </c>
      <c r="P76" s="597"/>
    </row>
    <row r="77" spans="1:16" ht="12.75">
      <c r="A77" s="683" t="s">
        <v>96</v>
      </c>
      <c r="B77" s="590" t="s">
        <v>1800</v>
      </c>
      <c r="C77" s="658">
        <f>SUM(C78:C83)</f>
        <v>0.6300000000000001</v>
      </c>
      <c r="D77" s="658">
        <f>SUM(D78:D83)</f>
        <v>0.6300000000000001</v>
      </c>
      <c r="E77" s="658">
        <f>SUM(E78:E83)</f>
        <v>0</v>
      </c>
      <c r="F77" s="658">
        <f>SUM(F78:F83)</f>
        <v>0</v>
      </c>
      <c r="G77" s="658">
        <f>SUM(G78:G83)</f>
        <v>0</v>
      </c>
      <c r="H77" s="41"/>
      <c r="I77" s="87">
        <f aca="true" t="shared" si="4" ref="I77:N77">SUM(I78:I83)</f>
        <v>0.17700000000000002</v>
      </c>
      <c r="J77" s="87">
        <f t="shared" si="4"/>
        <v>0</v>
      </c>
      <c r="K77" s="87">
        <f t="shared" si="4"/>
        <v>0.012</v>
      </c>
      <c r="L77" s="87">
        <f t="shared" si="4"/>
        <v>0</v>
      </c>
      <c r="M77" s="87">
        <f t="shared" si="4"/>
        <v>0</v>
      </c>
      <c r="N77" s="87">
        <f t="shared" si="4"/>
        <v>0.165</v>
      </c>
      <c r="O77" s="43"/>
      <c r="P77" s="597"/>
    </row>
    <row r="78" spans="1:16" ht="52.5">
      <c r="A78" s="684">
        <v>41</v>
      </c>
      <c r="B78" s="27" t="s">
        <v>1801</v>
      </c>
      <c r="C78" s="662">
        <f aca="true" t="shared" si="5" ref="C78:C83">D78+E78+F78+G78</f>
        <v>0.01</v>
      </c>
      <c r="D78" s="662">
        <v>0.01</v>
      </c>
      <c r="E78" s="662"/>
      <c r="F78" s="662"/>
      <c r="G78" s="232"/>
      <c r="H78" s="27" t="s">
        <v>1802</v>
      </c>
      <c r="I78" s="88">
        <f aca="true" t="shared" si="6" ref="I78:I83">SUM(J78:N78)</f>
        <v>0.002</v>
      </c>
      <c r="J78" s="88"/>
      <c r="K78" s="88">
        <v>0.002</v>
      </c>
      <c r="L78" s="88"/>
      <c r="M78" s="88"/>
      <c r="N78" s="88"/>
      <c r="O78" s="27" t="s">
        <v>1803</v>
      </c>
      <c r="P78" s="597"/>
    </row>
    <row r="79" spans="1:16" ht="66">
      <c r="A79" s="684">
        <v>42</v>
      </c>
      <c r="B79" s="27" t="s">
        <v>1804</v>
      </c>
      <c r="C79" s="662">
        <f t="shared" si="5"/>
        <v>0.3</v>
      </c>
      <c r="D79" s="662">
        <v>0.3</v>
      </c>
      <c r="E79" s="662"/>
      <c r="F79" s="662"/>
      <c r="G79" s="232"/>
      <c r="H79" s="27" t="s">
        <v>1953</v>
      </c>
      <c r="I79" s="88">
        <f t="shared" si="6"/>
        <v>0.165</v>
      </c>
      <c r="J79" s="88"/>
      <c r="K79" s="88"/>
      <c r="L79" s="88"/>
      <c r="M79" s="88"/>
      <c r="N79" s="88">
        <v>0.165</v>
      </c>
      <c r="O79" s="27" t="s">
        <v>1954</v>
      </c>
      <c r="P79" s="597"/>
    </row>
    <row r="80" spans="1:16" ht="78.75">
      <c r="A80" s="684">
        <v>43</v>
      </c>
      <c r="B80" s="27" t="s">
        <v>1806</v>
      </c>
      <c r="C80" s="662">
        <f t="shared" si="5"/>
        <v>0.2</v>
      </c>
      <c r="D80" s="662">
        <v>0.2</v>
      </c>
      <c r="E80" s="662"/>
      <c r="F80" s="662"/>
      <c r="G80" s="232"/>
      <c r="H80" s="27" t="s">
        <v>1790</v>
      </c>
      <c r="I80" s="88">
        <f t="shared" si="6"/>
        <v>0.003</v>
      </c>
      <c r="J80" s="88"/>
      <c r="K80" s="88">
        <v>0.003</v>
      </c>
      <c r="L80" s="88"/>
      <c r="M80" s="88"/>
      <c r="N80" s="88"/>
      <c r="O80" s="27" t="s">
        <v>1805</v>
      </c>
      <c r="P80" s="597"/>
    </row>
    <row r="81" spans="1:16" ht="78.75">
      <c r="A81" s="684">
        <v>44</v>
      </c>
      <c r="B81" s="27" t="s">
        <v>1807</v>
      </c>
      <c r="C81" s="662">
        <f t="shared" si="5"/>
        <v>0.06</v>
      </c>
      <c r="D81" s="662">
        <v>0.06</v>
      </c>
      <c r="E81" s="662"/>
      <c r="F81" s="662"/>
      <c r="G81" s="232"/>
      <c r="H81" s="27" t="s">
        <v>1808</v>
      </c>
      <c r="I81" s="88">
        <f t="shared" si="6"/>
        <v>0.003</v>
      </c>
      <c r="J81" s="88"/>
      <c r="K81" s="88">
        <v>0.003</v>
      </c>
      <c r="L81" s="88"/>
      <c r="M81" s="88"/>
      <c r="N81" s="88"/>
      <c r="O81" s="27" t="s">
        <v>1805</v>
      </c>
      <c r="P81" s="597"/>
    </row>
    <row r="82" spans="1:16" ht="78.75">
      <c r="A82" s="684">
        <v>45</v>
      </c>
      <c r="B82" s="27" t="s">
        <v>1809</v>
      </c>
      <c r="C82" s="662">
        <f t="shared" si="5"/>
        <v>0.02</v>
      </c>
      <c r="D82" s="662">
        <v>0.02</v>
      </c>
      <c r="E82" s="662"/>
      <c r="F82" s="662"/>
      <c r="G82" s="232"/>
      <c r="H82" s="27" t="s">
        <v>1810</v>
      </c>
      <c r="I82" s="88">
        <f t="shared" si="6"/>
        <v>0.001</v>
      </c>
      <c r="J82" s="88"/>
      <c r="K82" s="88">
        <v>0.001</v>
      </c>
      <c r="L82" s="88"/>
      <c r="M82" s="88"/>
      <c r="N82" s="88"/>
      <c r="O82" s="27" t="s">
        <v>1805</v>
      </c>
      <c r="P82" s="597"/>
    </row>
    <row r="83" spans="1:16" ht="78.75">
      <c r="A83" s="684">
        <v>46</v>
      </c>
      <c r="B83" s="27" t="s">
        <v>1809</v>
      </c>
      <c r="C83" s="662">
        <f t="shared" si="5"/>
        <v>0.04</v>
      </c>
      <c r="D83" s="662">
        <v>0.04</v>
      </c>
      <c r="E83" s="662"/>
      <c r="F83" s="662"/>
      <c r="G83" s="232"/>
      <c r="H83" s="27" t="s">
        <v>1811</v>
      </c>
      <c r="I83" s="88">
        <f t="shared" si="6"/>
        <v>0.003</v>
      </c>
      <c r="J83" s="88"/>
      <c r="K83" s="88">
        <v>0.003</v>
      </c>
      <c r="L83" s="88"/>
      <c r="M83" s="88"/>
      <c r="N83" s="88"/>
      <c r="O83" s="27" t="s">
        <v>1805</v>
      </c>
      <c r="P83" s="597"/>
    </row>
    <row r="84" spans="1:16" ht="12.75">
      <c r="A84" s="87" t="s">
        <v>97</v>
      </c>
      <c r="B84" s="590" t="s">
        <v>95</v>
      </c>
      <c r="C84" s="658">
        <f>D84+E84+F84+G84</f>
        <v>4.2</v>
      </c>
      <c r="D84" s="658">
        <f>SUM(D85:D87)</f>
        <v>4.2</v>
      </c>
      <c r="E84" s="658">
        <f>SUM(E85:E87)</f>
        <v>0</v>
      </c>
      <c r="F84" s="658">
        <f>SUM(F85:F87)</f>
        <v>0</v>
      </c>
      <c r="G84" s="658">
        <f>SUM(G85:G87)</f>
        <v>0</v>
      </c>
      <c r="H84" s="41"/>
      <c r="I84" s="362">
        <f>J84+K84+L84+M84+N84</f>
        <v>6.169</v>
      </c>
      <c r="J84" s="362">
        <f>SUM(J85:J87)</f>
        <v>0</v>
      </c>
      <c r="K84" s="362">
        <f>SUM(K85:K87)</f>
        <v>0</v>
      </c>
      <c r="L84" s="362">
        <f>SUM(L85:L87)</f>
        <v>6.169</v>
      </c>
      <c r="M84" s="362">
        <f>SUM(M85:M87)</f>
        <v>0</v>
      </c>
      <c r="N84" s="362">
        <f>SUM(N85:N87)</f>
        <v>0</v>
      </c>
      <c r="O84" s="27"/>
      <c r="P84" s="597"/>
    </row>
    <row r="85" spans="1:16" ht="92.25">
      <c r="A85" s="88">
        <v>47</v>
      </c>
      <c r="B85" s="58" t="s">
        <v>1812</v>
      </c>
      <c r="C85" s="662">
        <f>D85+E85+F85+G85</f>
        <v>1</v>
      </c>
      <c r="D85" s="232">
        <v>1</v>
      </c>
      <c r="E85" s="232"/>
      <c r="F85" s="232"/>
      <c r="G85" s="232"/>
      <c r="H85" s="27" t="s">
        <v>1813</v>
      </c>
      <c r="I85" s="232">
        <f>SUM(J85:N85)</f>
        <v>1.5</v>
      </c>
      <c r="J85" s="232"/>
      <c r="K85" s="232"/>
      <c r="L85" s="232">
        <v>1.5</v>
      </c>
      <c r="M85" s="232"/>
      <c r="N85" s="232"/>
      <c r="O85" s="27" t="s">
        <v>1955</v>
      </c>
      <c r="P85" s="597"/>
    </row>
    <row r="86" spans="1:16" ht="12.75">
      <c r="A86" s="88">
        <v>48</v>
      </c>
      <c r="B86" s="685" t="s">
        <v>1814</v>
      </c>
      <c r="C86" s="662">
        <f>D86+E86+F86+G86</f>
        <v>0.7</v>
      </c>
      <c r="D86" s="681">
        <v>0.7</v>
      </c>
      <c r="E86" s="232"/>
      <c r="F86" s="232"/>
      <c r="G86" s="232"/>
      <c r="H86" s="27" t="s">
        <v>1790</v>
      </c>
      <c r="I86" s="232">
        <f>SUM(J86:N86)</f>
        <v>0.9939999999999999</v>
      </c>
      <c r="J86" s="232"/>
      <c r="K86" s="232"/>
      <c r="L86" s="232">
        <v>0.9939999999999999</v>
      </c>
      <c r="M86" s="232"/>
      <c r="N86" s="232"/>
      <c r="O86" s="41"/>
      <c r="P86" s="597"/>
    </row>
    <row r="87" spans="1:16" ht="26.25">
      <c r="A87" s="88">
        <v>49</v>
      </c>
      <c r="B87" s="27" t="s">
        <v>1815</v>
      </c>
      <c r="C87" s="662">
        <f>D87+E87+F87+G87</f>
        <v>2.5</v>
      </c>
      <c r="D87" s="232">
        <v>2.5</v>
      </c>
      <c r="E87" s="232"/>
      <c r="F87" s="232"/>
      <c r="G87" s="232"/>
      <c r="H87" s="686" t="s">
        <v>1816</v>
      </c>
      <c r="I87" s="232">
        <f>SUM(J87:N87)</f>
        <v>3.675</v>
      </c>
      <c r="J87" s="232"/>
      <c r="K87" s="232"/>
      <c r="L87" s="232">
        <v>3.675</v>
      </c>
      <c r="M87" s="232"/>
      <c r="N87" s="232"/>
      <c r="O87" s="41"/>
      <c r="P87" s="597"/>
    </row>
    <row r="88" spans="1:16" ht="12.75">
      <c r="A88" s="87">
        <v>49</v>
      </c>
      <c r="B88" s="687" t="s">
        <v>2285</v>
      </c>
      <c r="C88" s="658">
        <f>D88+E88+F88+G88</f>
        <v>39.92999999999999</v>
      </c>
      <c r="D88" s="658">
        <f>SUM(D84,D77,D73,D69,D34)</f>
        <v>35.949999999999996</v>
      </c>
      <c r="E88" s="658">
        <f>SUM(E84,E77,E73,E69,E34)</f>
        <v>0</v>
      </c>
      <c r="F88" s="658">
        <f>SUM(F84,F77,F73,F69,F34)</f>
        <v>0</v>
      </c>
      <c r="G88" s="658">
        <f>SUM(G84,G77,G73,G69,G34)</f>
        <v>3.9800000000000004</v>
      </c>
      <c r="H88" s="362"/>
      <c r="I88" s="658">
        <f>J88+K88+L88+M88+N88</f>
        <v>59.0027</v>
      </c>
      <c r="J88" s="658"/>
      <c r="K88" s="658">
        <f>SUM(K84,K77,K73,K69,K34)</f>
        <v>14.312</v>
      </c>
      <c r="L88" s="658">
        <f>SUM(L84,L77,L73,L69,L34)</f>
        <v>19.398999999999997</v>
      </c>
      <c r="M88" s="658">
        <f>SUM(M84,M77,M73,M69,M34)</f>
        <v>25.126700000000003</v>
      </c>
      <c r="N88" s="658">
        <f>SUM(N84,N77,N73,N69,N34)</f>
        <v>0.165</v>
      </c>
      <c r="O88" s="41"/>
      <c r="P88" s="597"/>
    </row>
    <row r="89" spans="1:16" ht="12.75">
      <c r="A89" s="87">
        <v>64</v>
      </c>
      <c r="B89" s="687"/>
      <c r="C89" s="658">
        <f>C88+C32</f>
        <v>72.69999999999999</v>
      </c>
      <c r="D89" s="658">
        <f aca="true" t="shared" si="7" ref="D89:N89">D88+D32</f>
        <v>62.42999999999999</v>
      </c>
      <c r="E89" s="658">
        <f t="shared" si="7"/>
        <v>0</v>
      </c>
      <c r="F89" s="658">
        <f t="shared" si="7"/>
        <v>0</v>
      </c>
      <c r="G89" s="658">
        <f t="shared" si="7"/>
        <v>10.270000000000001</v>
      </c>
      <c r="H89" s="658">
        <f t="shared" si="7"/>
        <v>0</v>
      </c>
      <c r="I89" s="658">
        <f t="shared" si="7"/>
        <v>99.3331</v>
      </c>
      <c r="J89" s="658">
        <f t="shared" si="7"/>
        <v>0</v>
      </c>
      <c r="K89" s="658">
        <f t="shared" si="7"/>
        <v>48.7655</v>
      </c>
      <c r="L89" s="658">
        <f t="shared" si="7"/>
        <v>19.398999999999997</v>
      </c>
      <c r="M89" s="658">
        <f t="shared" si="7"/>
        <v>31.003600000000002</v>
      </c>
      <c r="N89" s="658">
        <f t="shared" si="7"/>
        <v>0.165</v>
      </c>
      <c r="O89" s="41"/>
      <c r="P89" s="597"/>
    </row>
    <row r="90" spans="1:16" ht="39" customHeight="1">
      <c r="A90" s="940" t="s">
        <v>1289</v>
      </c>
      <c r="B90" s="941"/>
      <c r="C90" s="941"/>
      <c r="D90" s="941"/>
      <c r="E90" s="941"/>
      <c r="F90" s="941"/>
      <c r="G90" s="941"/>
      <c r="H90" s="941"/>
      <c r="I90" s="941"/>
      <c r="J90" s="941"/>
      <c r="K90" s="941"/>
      <c r="L90" s="941"/>
      <c r="M90" s="941"/>
      <c r="N90" s="941"/>
      <c r="O90" s="941"/>
      <c r="P90" s="942"/>
    </row>
    <row r="91" spans="1:16" ht="12.75">
      <c r="A91" s="87" t="s">
        <v>84</v>
      </c>
      <c r="B91" s="590" t="s">
        <v>207</v>
      </c>
      <c r="C91" s="87">
        <f aca="true" t="shared" si="8" ref="C91:C116">D91+E91+F91+G91</f>
        <v>12.319999999999999</v>
      </c>
      <c r="D91" s="87">
        <v>10.62</v>
      </c>
      <c r="E91" s="87"/>
      <c r="F91" s="87"/>
      <c r="G91" s="87">
        <f>SUM(G92:G95)</f>
        <v>1.7</v>
      </c>
      <c r="H91" s="24"/>
      <c r="I91" s="658">
        <f>J91+K91+L91+M91</f>
        <v>7.8806</v>
      </c>
      <c r="J91" s="87">
        <f>SUM(J92:J94)</f>
        <v>0</v>
      </c>
      <c r="K91" s="87">
        <f>SUM(K92:K94)</f>
        <v>0</v>
      </c>
      <c r="L91" s="87">
        <f>SUM(L92:L94)</f>
        <v>0</v>
      </c>
      <c r="M91" s="87">
        <f>SUM(M92:M95)</f>
        <v>7.8806</v>
      </c>
      <c r="N91" s="87">
        <v>0</v>
      </c>
      <c r="O91" s="43"/>
      <c r="P91" s="660"/>
    </row>
    <row r="92" spans="1:16" ht="39">
      <c r="A92" s="88">
        <v>1</v>
      </c>
      <c r="B92" s="27" t="s">
        <v>1789</v>
      </c>
      <c r="C92" s="662">
        <f t="shared" si="8"/>
        <v>0.6</v>
      </c>
      <c r="D92" s="88">
        <v>0.6</v>
      </c>
      <c r="E92" s="88"/>
      <c r="F92" s="88"/>
      <c r="G92" s="88"/>
      <c r="H92" s="27" t="s">
        <v>1956</v>
      </c>
      <c r="I92" s="662">
        <v>0.81</v>
      </c>
      <c r="J92" s="88"/>
      <c r="K92" s="88"/>
      <c r="L92" s="88"/>
      <c r="M92" s="88">
        <v>0.81</v>
      </c>
      <c r="N92" s="88"/>
      <c r="O92" s="27" t="s">
        <v>911</v>
      </c>
      <c r="P92" s="597"/>
    </row>
    <row r="93" spans="1:16" ht="39">
      <c r="A93" s="88">
        <v>2</v>
      </c>
      <c r="B93" s="27" t="s">
        <v>1789</v>
      </c>
      <c r="C93" s="662">
        <f t="shared" si="8"/>
        <v>0.3</v>
      </c>
      <c r="D93" s="88">
        <v>0.3</v>
      </c>
      <c r="E93" s="88"/>
      <c r="F93" s="88"/>
      <c r="G93" s="88"/>
      <c r="H93" s="27" t="s">
        <v>1957</v>
      </c>
      <c r="I93" s="662">
        <v>0.426</v>
      </c>
      <c r="J93" s="88"/>
      <c r="K93" s="88"/>
      <c r="L93" s="88"/>
      <c r="M93" s="88">
        <v>0.426</v>
      </c>
      <c r="N93" s="88"/>
      <c r="O93" s="27" t="s">
        <v>911</v>
      </c>
      <c r="P93" s="597"/>
    </row>
    <row r="94" spans="1:16" ht="39">
      <c r="A94" s="88">
        <v>3</v>
      </c>
      <c r="B94" s="27" t="s">
        <v>1789</v>
      </c>
      <c r="C94" s="662">
        <f t="shared" si="8"/>
        <v>0.22</v>
      </c>
      <c r="D94" s="88">
        <v>0.22</v>
      </c>
      <c r="E94" s="88"/>
      <c r="F94" s="88"/>
      <c r="G94" s="88"/>
      <c r="H94" s="27" t="s">
        <v>1958</v>
      </c>
      <c r="I94" s="662">
        <v>0.3146</v>
      </c>
      <c r="J94" s="88"/>
      <c r="K94" s="88"/>
      <c r="L94" s="88"/>
      <c r="M94" s="88">
        <v>0.3146</v>
      </c>
      <c r="N94" s="88"/>
      <c r="O94" s="27" t="s">
        <v>911</v>
      </c>
      <c r="P94" s="597"/>
    </row>
    <row r="95" spans="1:16" ht="39">
      <c r="A95" s="88">
        <v>4</v>
      </c>
      <c r="B95" s="27" t="s">
        <v>1789</v>
      </c>
      <c r="C95" s="662">
        <v>11.2</v>
      </c>
      <c r="D95" s="662">
        <f>C95-G95</f>
        <v>9.5</v>
      </c>
      <c r="E95" s="88"/>
      <c r="F95" s="88"/>
      <c r="G95" s="88">
        <v>1.7</v>
      </c>
      <c r="H95" s="27" t="s">
        <v>1959</v>
      </c>
      <c r="I95" s="232">
        <v>6.33</v>
      </c>
      <c r="J95" s="88"/>
      <c r="K95" s="88"/>
      <c r="L95" s="88"/>
      <c r="M95" s="232">
        <v>6.33</v>
      </c>
      <c r="N95" s="88"/>
      <c r="O95" s="160" t="s">
        <v>1960</v>
      </c>
      <c r="P95" s="597"/>
    </row>
    <row r="96" spans="1:16" ht="12.75">
      <c r="A96" s="87" t="s">
        <v>92</v>
      </c>
      <c r="B96" s="590" t="s">
        <v>85</v>
      </c>
      <c r="C96" s="658">
        <f t="shared" si="8"/>
        <v>26.86</v>
      </c>
      <c r="D96" s="658">
        <f>SUM(D97:D109)</f>
        <v>26.56</v>
      </c>
      <c r="E96" s="658">
        <f>SUM(E97:E109)</f>
        <v>0</v>
      </c>
      <c r="F96" s="658">
        <f>SUM(F97:F109)</f>
        <v>0</v>
      </c>
      <c r="G96" s="658">
        <f>SUM(G97:G109)</f>
        <v>0.3</v>
      </c>
      <c r="H96" s="24"/>
      <c r="I96" s="658">
        <f aca="true" t="shared" si="9" ref="I96:N96">SUM(I97:I109)</f>
        <v>36.3724</v>
      </c>
      <c r="J96" s="658">
        <f t="shared" si="9"/>
        <v>0</v>
      </c>
      <c r="K96" s="658">
        <f t="shared" si="9"/>
        <v>0</v>
      </c>
      <c r="L96" s="658">
        <f t="shared" si="9"/>
        <v>0</v>
      </c>
      <c r="M96" s="658">
        <f t="shared" si="9"/>
        <v>36.3724</v>
      </c>
      <c r="N96" s="658">
        <f t="shared" si="9"/>
        <v>0</v>
      </c>
      <c r="O96" s="43"/>
      <c r="P96" s="660"/>
    </row>
    <row r="97" spans="1:16" ht="52.5">
      <c r="A97" s="88">
        <v>5</v>
      </c>
      <c r="B97" s="27" t="s">
        <v>1789</v>
      </c>
      <c r="C97" s="662">
        <f t="shared" si="8"/>
        <v>0.3</v>
      </c>
      <c r="D97" s="232">
        <v>0.3</v>
      </c>
      <c r="E97" s="438"/>
      <c r="F97" s="658"/>
      <c r="G97" s="658"/>
      <c r="H97" s="664" t="s">
        <v>1961</v>
      </c>
      <c r="I97" s="662">
        <v>0.792</v>
      </c>
      <c r="J97" s="88"/>
      <c r="K97" s="88"/>
      <c r="L97" s="88"/>
      <c r="M97" s="88">
        <v>0.792</v>
      </c>
      <c r="N97" s="88"/>
      <c r="O97" s="27" t="s">
        <v>911</v>
      </c>
      <c r="P97" s="597"/>
    </row>
    <row r="98" spans="1:16" ht="52.5">
      <c r="A98" s="88">
        <v>6</v>
      </c>
      <c r="B98" s="27" t="s">
        <v>1789</v>
      </c>
      <c r="C98" s="662">
        <f t="shared" si="8"/>
        <v>3.6</v>
      </c>
      <c r="D98" s="232">
        <v>3.6</v>
      </c>
      <c r="E98" s="41"/>
      <c r="F98" s="658"/>
      <c r="G98" s="658"/>
      <c r="H98" s="27" t="s">
        <v>1962</v>
      </c>
      <c r="I98" s="662">
        <v>5.112</v>
      </c>
      <c r="J98" s="88"/>
      <c r="K98" s="88"/>
      <c r="L98" s="88"/>
      <c r="M98" s="88">
        <v>5.112</v>
      </c>
      <c r="N98" s="88"/>
      <c r="O98" s="27" t="s">
        <v>1036</v>
      </c>
      <c r="P98" s="597"/>
    </row>
    <row r="99" spans="1:16" ht="52.5">
      <c r="A99" s="88">
        <v>7</v>
      </c>
      <c r="B99" s="669" t="s">
        <v>1817</v>
      </c>
      <c r="C99" s="662">
        <f t="shared" si="8"/>
        <v>0.6</v>
      </c>
      <c r="D99" s="662">
        <v>0.3</v>
      </c>
      <c r="E99" s="438"/>
      <c r="F99" s="88"/>
      <c r="G99" s="331">
        <v>0.3</v>
      </c>
      <c r="H99" s="669" t="s">
        <v>1963</v>
      </c>
      <c r="I99" s="662">
        <v>0.441</v>
      </c>
      <c r="J99" s="88"/>
      <c r="K99" s="88"/>
      <c r="L99" s="88"/>
      <c r="M99" s="88">
        <v>0.441</v>
      </c>
      <c r="N99" s="88"/>
      <c r="O99" s="27" t="s">
        <v>911</v>
      </c>
      <c r="P99" s="597"/>
    </row>
    <row r="100" spans="1:16" ht="39">
      <c r="A100" s="88">
        <v>8</v>
      </c>
      <c r="B100" s="27" t="s">
        <v>1789</v>
      </c>
      <c r="C100" s="662">
        <f t="shared" si="8"/>
        <v>0.2</v>
      </c>
      <c r="D100" s="662">
        <v>0.2</v>
      </c>
      <c r="E100" s="438"/>
      <c r="F100" s="658"/>
      <c r="G100" s="658"/>
      <c r="H100" s="27" t="s">
        <v>1964</v>
      </c>
      <c r="I100" s="662">
        <v>0.426</v>
      </c>
      <c r="J100" s="88"/>
      <c r="K100" s="88"/>
      <c r="L100" s="88"/>
      <c r="M100" s="88">
        <v>0.426</v>
      </c>
      <c r="N100" s="88"/>
      <c r="O100" s="27" t="s">
        <v>911</v>
      </c>
      <c r="P100" s="597"/>
    </row>
    <row r="101" spans="1:16" ht="39">
      <c r="A101" s="88">
        <v>9</v>
      </c>
      <c r="B101" s="27" t="s">
        <v>1789</v>
      </c>
      <c r="C101" s="662">
        <f t="shared" si="8"/>
        <v>0.2</v>
      </c>
      <c r="D101" s="663">
        <v>0.2</v>
      </c>
      <c r="E101" s="438"/>
      <c r="F101" s="658"/>
      <c r="G101" s="658"/>
      <c r="H101" s="664" t="s">
        <v>1897</v>
      </c>
      <c r="I101" s="662">
        <v>0.286</v>
      </c>
      <c r="J101" s="88"/>
      <c r="K101" s="88"/>
      <c r="L101" s="88"/>
      <c r="M101" s="88">
        <v>0.286</v>
      </c>
      <c r="N101" s="88"/>
      <c r="O101" s="27" t="s">
        <v>911</v>
      </c>
      <c r="P101" s="597"/>
    </row>
    <row r="102" spans="1:16" ht="39">
      <c r="A102" s="88">
        <v>10</v>
      </c>
      <c r="B102" s="27" t="s">
        <v>1789</v>
      </c>
      <c r="C102" s="662">
        <f t="shared" si="8"/>
        <v>9.04</v>
      </c>
      <c r="D102" s="232">
        <v>9.04</v>
      </c>
      <c r="E102" s="438"/>
      <c r="F102" s="658"/>
      <c r="G102" s="658"/>
      <c r="H102" s="63" t="s">
        <v>1965</v>
      </c>
      <c r="I102" s="662">
        <v>12.144</v>
      </c>
      <c r="J102" s="88"/>
      <c r="K102" s="88"/>
      <c r="L102" s="88"/>
      <c r="M102" s="88">
        <v>12.144</v>
      </c>
      <c r="N102" s="88"/>
      <c r="O102" s="27" t="s">
        <v>1036</v>
      </c>
      <c r="P102" s="597"/>
    </row>
    <row r="103" spans="1:16" ht="39">
      <c r="A103" s="88">
        <v>11</v>
      </c>
      <c r="B103" s="27" t="s">
        <v>1789</v>
      </c>
      <c r="C103" s="662">
        <f t="shared" si="8"/>
        <v>0.5</v>
      </c>
      <c r="D103" s="232">
        <v>0.5</v>
      </c>
      <c r="E103" s="438"/>
      <c r="F103" s="658"/>
      <c r="G103" s="658"/>
      <c r="H103" s="27" t="s">
        <v>1920</v>
      </c>
      <c r="I103" s="662">
        <v>0.685</v>
      </c>
      <c r="J103" s="88"/>
      <c r="K103" s="88"/>
      <c r="L103" s="88"/>
      <c r="M103" s="88">
        <v>0.685</v>
      </c>
      <c r="N103" s="88"/>
      <c r="O103" s="27" t="s">
        <v>911</v>
      </c>
      <c r="P103" s="597"/>
    </row>
    <row r="104" spans="1:16" ht="39">
      <c r="A104" s="88">
        <v>12</v>
      </c>
      <c r="B104" s="27" t="s">
        <v>1789</v>
      </c>
      <c r="C104" s="662">
        <f t="shared" si="8"/>
        <v>5</v>
      </c>
      <c r="D104" s="662">
        <v>5</v>
      </c>
      <c r="E104" s="88"/>
      <c r="F104" s="658"/>
      <c r="G104" s="658"/>
      <c r="H104" s="27" t="s">
        <v>1966</v>
      </c>
      <c r="I104" s="662">
        <v>6.6000000000000005</v>
      </c>
      <c r="J104" s="88"/>
      <c r="K104" s="88"/>
      <c r="L104" s="88"/>
      <c r="M104" s="88">
        <v>6.6000000000000005</v>
      </c>
      <c r="N104" s="88"/>
      <c r="O104" s="27" t="s">
        <v>1036</v>
      </c>
      <c r="P104" s="597"/>
    </row>
    <row r="105" spans="1:16" ht="52.5">
      <c r="A105" s="88">
        <v>13</v>
      </c>
      <c r="B105" s="27" t="s">
        <v>1789</v>
      </c>
      <c r="C105" s="662">
        <f t="shared" si="8"/>
        <v>6.62</v>
      </c>
      <c r="D105" s="232">
        <v>6.62</v>
      </c>
      <c r="E105" s="88"/>
      <c r="F105" s="662"/>
      <c r="G105" s="662"/>
      <c r="H105" s="27" t="s">
        <v>1934</v>
      </c>
      <c r="I105" s="662">
        <v>8.7384</v>
      </c>
      <c r="J105" s="88"/>
      <c r="K105" s="88"/>
      <c r="L105" s="88"/>
      <c r="M105" s="88">
        <v>8.7384</v>
      </c>
      <c r="N105" s="88"/>
      <c r="O105" s="27" t="s">
        <v>1036</v>
      </c>
      <c r="P105" s="597"/>
    </row>
    <row r="106" spans="1:16" ht="39">
      <c r="A106" s="88">
        <v>14</v>
      </c>
      <c r="B106" s="27" t="s">
        <v>1789</v>
      </c>
      <c r="C106" s="662">
        <f t="shared" si="8"/>
        <v>0.2</v>
      </c>
      <c r="D106" s="665">
        <v>0.2</v>
      </c>
      <c r="E106" s="438"/>
      <c r="F106" s="658"/>
      <c r="G106" s="658"/>
      <c r="H106" s="443" t="s">
        <v>1967</v>
      </c>
      <c r="I106" s="662">
        <v>0.30000000000000004</v>
      </c>
      <c r="J106" s="88"/>
      <c r="K106" s="88"/>
      <c r="L106" s="88"/>
      <c r="M106" s="88">
        <v>0.30000000000000004</v>
      </c>
      <c r="N106" s="88"/>
      <c r="O106" s="27" t="s">
        <v>911</v>
      </c>
      <c r="P106" s="597"/>
    </row>
    <row r="107" spans="1:16" ht="39">
      <c r="A107" s="88">
        <v>15</v>
      </c>
      <c r="B107" s="27" t="s">
        <v>1789</v>
      </c>
      <c r="C107" s="662">
        <f t="shared" si="8"/>
        <v>0.2</v>
      </c>
      <c r="D107" s="662">
        <v>0.2</v>
      </c>
      <c r="E107" s="438"/>
      <c r="F107" s="658"/>
      <c r="G107" s="658"/>
      <c r="H107" s="27" t="s">
        <v>1818</v>
      </c>
      <c r="I107" s="662">
        <v>0.284</v>
      </c>
      <c r="J107" s="88"/>
      <c r="K107" s="88"/>
      <c r="L107" s="88"/>
      <c r="M107" s="88">
        <v>0.284</v>
      </c>
      <c r="N107" s="88"/>
      <c r="O107" s="27" t="s">
        <v>911</v>
      </c>
      <c r="P107" s="597"/>
    </row>
    <row r="108" spans="1:16" ht="39">
      <c r="A108" s="88">
        <v>16</v>
      </c>
      <c r="B108" s="27" t="s">
        <v>1789</v>
      </c>
      <c r="C108" s="662">
        <f t="shared" si="8"/>
        <v>0.2</v>
      </c>
      <c r="D108" s="232">
        <v>0.2</v>
      </c>
      <c r="E108" s="438"/>
      <c r="F108" s="658"/>
      <c r="G108" s="658"/>
      <c r="H108" s="27" t="s">
        <v>1819</v>
      </c>
      <c r="I108" s="662">
        <v>0.272</v>
      </c>
      <c r="J108" s="88"/>
      <c r="K108" s="88"/>
      <c r="L108" s="88"/>
      <c r="M108" s="88">
        <v>0.272</v>
      </c>
      <c r="N108" s="88"/>
      <c r="O108" s="27" t="s">
        <v>911</v>
      </c>
      <c r="P108" s="597"/>
    </row>
    <row r="109" spans="1:16" ht="66">
      <c r="A109" s="88">
        <v>17</v>
      </c>
      <c r="B109" s="27" t="s">
        <v>1789</v>
      </c>
      <c r="C109" s="662">
        <f t="shared" si="8"/>
        <v>0.2</v>
      </c>
      <c r="D109" s="232">
        <v>0.2</v>
      </c>
      <c r="E109" s="438"/>
      <c r="F109" s="658"/>
      <c r="G109" s="658"/>
      <c r="H109" s="27" t="s">
        <v>1968</v>
      </c>
      <c r="I109" s="662">
        <v>0.292</v>
      </c>
      <c r="J109" s="88"/>
      <c r="K109" s="88"/>
      <c r="L109" s="88"/>
      <c r="M109" s="88">
        <v>0.292</v>
      </c>
      <c r="N109" s="88"/>
      <c r="O109" s="27" t="s">
        <v>911</v>
      </c>
      <c r="P109" s="597"/>
    </row>
    <row r="110" spans="1:16" ht="12.75">
      <c r="A110" s="87" t="s">
        <v>94</v>
      </c>
      <c r="B110" s="590" t="s">
        <v>1517</v>
      </c>
      <c r="C110" s="87">
        <f t="shared" si="8"/>
        <v>0.86</v>
      </c>
      <c r="D110" s="87">
        <v>0.86</v>
      </c>
      <c r="E110" s="87">
        <v>0</v>
      </c>
      <c r="F110" s="87">
        <v>0</v>
      </c>
      <c r="G110" s="87">
        <v>0</v>
      </c>
      <c r="H110" s="24"/>
      <c r="I110" s="658">
        <f>J110+K110+L110+M110+N110</f>
        <v>0.73</v>
      </c>
      <c r="J110" s="87">
        <v>0</v>
      </c>
      <c r="K110" s="87"/>
      <c r="L110" s="87">
        <v>0</v>
      </c>
      <c r="M110" s="87">
        <v>0.73</v>
      </c>
      <c r="N110" s="87"/>
      <c r="O110" s="24"/>
      <c r="P110" s="660"/>
    </row>
    <row r="111" spans="1:16" ht="52.5">
      <c r="A111" s="438">
        <v>18</v>
      </c>
      <c r="B111" s="27" t="s">
        <v>1820</v>
      </c>
      <c r="C111" s="662">
        <f t="shared" si="8"/>
        <v>0.86</v>
      </c>
      <c r="D111" s="88">
        <v>0.86</v>
      </c>
      <c r="E111" s="88"/>
      <c r="F111" s="88"/>
      <c r="G111" s="88"/>
      <c r="H111" s="27" t="s">
        <v>1969</v>
      </c>
      <c r="I111" s="662">
        <v>0.73</v>
      </c>
      <c r="J111" s="88"/>
      <c r="K111" s="88"/>
      <c r="L111" s="88"/>
      <c r="M111" s="88">
        <v>0.73</v>
      </c>
      <c r="N111" s="88"/>
      <c r="O111" s="27" t="s">
        <v>911</v>
      </c>
      <c r="P111" s="597"/>
    </row>
    <row r="112" spans="1:16" ht="12.75">
      <c r="A112" s="87" t="s">
        <v>96</v>
      </c>
      <c r="B112" s="687" t="s">
        <v>1800</v>
      </c>
      <c r="C112" s="362">
        <f t="shared" si="8"/>
        <v>0.21000000000000002</v>
      </c>
      <c r="D112" s="362">
        <f>D113+D114</f>
        <v>0.21000000000000002</v>
      </c>
      <c r="E112" s="362">
        <f>E113+E114</f>
        <v>0</v>
      </c>
      <c r="F112" s="658"/>
      <c r="G112" s="658"/>
      <c r="H112" s="24"/>
      <c r="I112" s="362">
        <f>J112+K112+L112+M112+N112</f>
        <v>0.13</v>
      </c>
      <c r="J112" s="658">
        <f>SUM(J113:J114)</f>
        <v>0</v>
      </c>
      <c r="K112" s="658">
        <f>SUM(K113:K114)</f>
        <v>0.12</v>
      </c>
      <c r="L112" s="658">
        <f>SUM(L113:L114)</f>
        <v>0</v>
      </c>
      <c r="M112" s="658">
        <f>SUM(M113:M114)</f>
        <v>0</v>
      </c>
      <c r="N112" s="658">
        <f>SUM(N113:N114)</f>
        <v>0.01</v>
      </c>
      <c r="O112" s="157"/>
      <c r="P112" s="660"/>
    </row>
    <row r="113" spans="1:16" ht="39">
      <c r="A113" s="88">
        <v>19</v>
      </c>
      <c r="B113" s="27" t="s">
        <v>1806</v>
      </c>
      <c r="C113" s="662">
        <f t="shared" si="8"/>
        <v>0.2</v>
      </c>
      <c r="D113" s="688">
        <v>0.2</v>
      </c>
      <c r="E113" s="688"/>
      <c r="F113" s="688"/>
      <c r="G113" s="88"/>
      <c r="H113" s="27" t="s">
        <v>1821</v>
      </c>
      <c r="I113" s="232">
        <f aca="true" t="shared" si="10" ref="I113:I119">SUM(J113:N113)</f>
        <v>0.12</v>
      </c>
      <c r="J113" s="689"/>
      <c r="K113" s="689">
        <v>0.12</v>
      </c>
      <c r="L113" s="689"/>
      <c r="M113" s="689"/>
      <c r="N113" s="689"/>
      <c r="O113" s="160" t="s">
        <v>911</v>
      </c>
      <c r="P113" s="597"/>
    </row>
    <row r="114" spans="1:16" ht="52.5">
      <c r="A114" s="88">
        <v>20</v>
      </c>
      <c r="B114" s="27" t="s">
        <v>1801</v>
      </c>
      <c r="C114" s="662">
        <f t="shared" si="8"/>
        <v>0.01</v>
      </c>
      <c r="D114" s="688">
        <v>0.01</v>
      </c>
      <c r="E114" s="688"/>
      <c r="F114" s="688"/>
      <c r="G114" s="88"/>
      <c r="H114" s="27" t="s">
        <v>1802</v>
      </c>
      <c r="I114" s="232">
        <f t="shared" si="10"/>
        <v>0.01</v>
      </c>
      <c r="J114" s="689"/>
      <c r="K114" s="689"/>
      <c r="L114" s="689"/>
      <c r="M114" s="689"/>
      <c r="N114" s="689">
        <v>0.01</v>
      </c>
      <c r="O114" s="160" t="s">
        <v>911</v>
      </c>
      <c r="P114" s="597"/>
    </row>
    <row r="115" spans="1:16" ht="12.75">
      <c r="A115" s="87" t="s">
        <v>97</v>
      </c>
      <c r="B115" s="687" t="s">
        <v>225</v>
      </c>
      <c r="C115" s="383">
        <f t="shared" si="8"/>
        <v>0.5</v>
      </c>
      <c r="D115" s="383">
        <f>D116</f>
        <v>0.5</v>
      </c>
      <c r="E115" s="36"/>
      <c r="F115" s="658"/>
      <c r="G115" s="658"/>
      <c r="H115" s="24"/>
      <c r="I115" s="362">
        <f>J115+K115+L115+M115+N115</f>
        <v>0.31</v>
      </c>
      <c r="J115" s="658"/>
      <c r="K115" s="658"/>
      <c r="L115" s="658"/>
      <c r="M115" s="658"/>
      <c r="N115" s="658">
        <f>N116</f>
        <v>0.31</v>
      </c>
      <c r="O115" s="157"/>
      <c r="P115" s="660"/>
    </row>
    <row r="116" spans="1:16" ht="39">
      <c r="A116" s="88">
        <v>21</v>
      </c>
      <c r="B116" s="160" t="s">
        <v>1822</v>
      </c>
      <c r="C116" s="662">
        <f t="shared" si="8"/>
        <v>0.5</v>
      </c>
      <c r="D116" s="689">
        <v>0.5</v>
      </c>
      <c r="E116" s="689"/>
      <c r="F116" s="689"/>
      <c r="G116" s="88"/>
      <c r="H116" s="27" t="s">
        <v>1970</v>
      </c>
      <c r="I116" s="232">
        <f t="shared" si="10"/>
        <v>0.31</v>
      </c>
      <c r="J116" s="690"/>
      <c r="K116" s="690"/>
      <c r="L116" s="690"/>
      <c r="M116" s="690"/>
      <c r="N116" s="690">
        <v>0.31</v>
      </c>
      <c r="O116" s="160" t="s">
        <v>911</v>
      </c>
      <c r="P116" s="597"/>
    </row>
    <row r="117" spans="1:16" ht="26.25">
      <c r="A117" s="87" t="s">
        <v>118</v>
      </c>
      <c r="B117" s="691" t="s">
        <v>1971</v>
      </c>
      <c r="C117" s="362">
        <f>D117+F117+E117+G117</f>
        <v>0.53</v>
      </c>
      <c r="D117" s="362">
        <f>D118+D119</f>
        <v>0.53</v>
      </c>
      <c r="E117" s="362">
        <f>E118+E119</f>
        <v>0</v>
      </c>
      <c r="F117" s="658"/>
      <c r="G117" s="658"/>
      <c r="H117" s="24"/>
      <c r="I117" s="362">
        <f>J117+K117+L117+M117+N117</f>
        <v>0.44</v>
      </c>
      <c r="J117" s="658"/>
      <c r="K117" s="658"/>
      <c r="L117" s="658">
        <f>L118+L119</f>
        <v>0.44</v>
      </c>
      <c r="M117" s="658"/>
      <c r="N117" s="658"/>
      <c r="O117" s="157"/>
      <c r="P117" s="660"/>
    </row>
    <row r="118" spans="1:16" ht="39">
      <c r="A118" s="88">
        <v>22</v>
      </c>
      <c r="B118" s="146" t="s">
        <v>1823</v>
      </c>
      <c r="C118" s="662">
        <f>D118+E118+F118+G118</f>
        <v>0.3</v>
      </c>
      <c r="D118" s="688">
        <v>0.3</v>
      </c>
      <c r="E118" s="688"/>
      <c r="F118" s="692"/>
      <c r="G118" s="88"/>
      <c r="H118" s="27" t="s">
        <v>1816</v>
      </c>
      <c r="I118" s="232">
        <f t="shared" si="10"/>
        <v>0.25</v>
      </c>
      <c r="J118" s="88"/>
      <c r="K118" s="689"/>
      <c r="L118" s="689">
        <v>0.25</v>
      </c>
      <c r="M118" s="689"/>
      <c r="N118" s="689"/>
      <c r="O118" s="160" t="s">
        <v>911</v>
      </c>
      <c r="P118" s="597"/>
    </row>
    <row r="119" spans="1:16" ht="39">
      <c r="A119" s="88">
        <v>23</v>
      </c>
      <c r="B119" s="146" t="s">
        <v>1824</v>
      </c>
      <c r="C119" s="662">
        <f>D119+E119+F119+G119</f>
        <v>0.23</v>
      </c>
      <c r="D119" s="688">
        <v>0.23</v>
      </c>
      <c r="E119" s="688"/>
      <c r="F119" s="692"/>
      <c r="G119" s="88"/>
      <c r="H119" s="27" t="s">
        <v>1816</v>
      </c>
      <c r="I119" s="232">
        <f t="shared" si="10"/>
        <v>0.19</v>
      </c>
      <c r="J119" s="88"/>
      <c r="K119" s="689"/>
      <c r="L119" s="689">
        <v>0.19</v>
      </c>
      <c r="M119" s="689"/>
      <c r="N119" s="689"/>
      <c r="O119" s="160" t="s">
        <v>911</v>
      </c>
      <c r="P119" s="597"/>
    </row>
    <row r="120" spans="1:16" ht="12.75">
      <c r="A120" s="87">
        <v>23</v>
      </c>
      <c r="B120" s="590" t="s">
        <v>2286</v>
      </c>
      <c r="C120" s="658">
        <f>SUM(C117,C115,C112,C110,C96,C91)</f>
        <v>41.28</v>
      </c>
      <c r="D120" s="658">
        <f>SUM(D117,D115,D112,D110,D96,D91)</f>
        <v>39.28</v>
      </c>
      <c r="E120" s="658">
        <f>SUM(E117,E115,E112,E110,E96,E91)</f>
        <v>0</v>
      </c>
      <c r="F120" s="658">
        <f>SUM(F117,F115,F112,F110,F96,F91)</f>
        <v>0</v>
      </c>
      <c r="G120" s="658">
        <f>SUM(G117,G115,G112,G110,G96,G91)</f>
        <v>2</v>
      </c>
      <c r="H120" s="362"/>
      <c r="I120" s="658">
        <f>J120+K120+L120+M120+N120</f>
        <v>45.863</v>
      </c>
      <c r="J120" s="658">
        <f>SUM(J96,J91,J117,J115,J112,J110)</f>
        <v>0</v>
      </c>
      <c r="K120" s="658">
        <f>SUM(K96,K91,K117,K115,K112,K110)</f>
        <v>0.12</v>
      </c>
      <c r="L120" s="658">
        <f>SUM(L96,L91,L117,L115,L112,L110)</f>
        <v>0.44</v>
      </c>
      <c r="M120" s="658">
        <f>SUM(M96,M91,M117,M115,M112,M110)</f>
        <v>44.983</v>
      </c>
      <c r="N120" s="658">
        <f>SUM(N96,N91,N117,N115,N112,N110)</f>
        <v>0.32</v>
      </c>
      <c r="O120" s="43"/>
      <c r="P120" s="660"/>
    </row>
    <row r="121" spans="1:16" ht="12.75">
      <c r="A121" s="43">
        <v>87</v>
      </c>
      <c r="B121" s="24" t="s">
        <v>2287</v>
      </c>
      <c r="C121" s="658">
        <f>D121+G121+E121+F121</f>
        <v>113.97999999999999</v>
      </c>
      <c r="D121" s="344">
        <f>D120+D88+D32</f>
        <v>101.71</v>
      </c>
      <c r="E121" s="344">
        <f>E120+E88+E32</f>
        <v>0</v>
      </c>
      <c r="F121" s="344">
        <f>F120+F88+F32</f>
        <v>0</v>
      </c>
      <c r="G121" s="344">
        <f>G120+G88+G32</f>
        <v>12.270000000000001</v>
      </c>
      <c r="H121" s="344">
        <f>H120+H88+H32</f>
        <v>0</v>
      </c>
      <c r="I121" s="658">
        <f>J121+K121+L121+M121+N121</f>
        <v>145.19610000000003</v>
      </c>
      <c r="J121" s="344">
        <f>J120+J88+J32</f>
        <v>0</v>
      </c>
      <c r="K121" s="344">
        <f>K120+K88+K32</f>
        <v>48.88550000000001</v>
      </c>
      <c r="L121" s="344">
        <f>L120+L88+L32</f>
        <v>19.839</v>
      </c>
      <c r="M121" s="344">
        <f>M120+M88+M32</f>
        <v>75.98660000000001</v>
      </c>
      <c r="N121" s="344">
        <f>N120+N88+N32</f>
        <v>0.485</v>
      </c>
      <c r="O121" s="29"/>
      <c r="P121" s="29"/>
    </row>
    <row r="122" spans="1:16" ht="12.75">
      <c r="A122" s="343"/>
      <c r="B122" s="366"/>
      <c r="C122" s="343"/>
      <c r="D122" s="367"/>
      <c r="E122" s="367"/>
      <c r="F122" s="367"/>
      <c r="G122" s="367"/>
      <c r="H122" s="366"/>
      <c r="I122" s="343"/>
      <c r="J122" s="343"/>
      <c r="K122" s="343"/>
      <c r="L122" s="343"/>
      <c r="M122" s="343"/>
      <c r="N122" s="343"/>
      <c r="O122" s="366"/>
      <c r="P122" s="343"/>
    </row>
    <row r="123" spans="1:16" ht="20.25" customHeight="1">
      <c r="A123" s="343"/>
      <c r="B123" s="366"/>
      <c r="C123" s="343"/>
      <c r="D123" s="367"/>
      <c r="E123" s="367"/>
      <c r="F123" s="367"/>
      <c r="G123" s="367"/>
      <c r="H123" s="366"/>
      <c r="I123" s="343"/>
      <c r="J123" s="343"/>
      <c r="K123" s="343"/>
      <c r="L123" s="925" t="s">
        <v>2327</v>
      </c>
      <c r="M123" s="925"/>
      <c r="N123" s="925"/>
      <c r="O123" s="925"/>
      <c r="P123" s="343"/>
    </row>
    <row r="124" spans="1:16" ht="12.75">
      <c r="A124" s="343"/>
      <c r="B124" s="366"/>
      <c r="C124" s="343"/>
      <c r="D124" s="367"/>
      <c r="E124" s="367"/>
      <c r="F124" s="367"/>
      <c r="G124" s="367"/>
      <c r="H124" s="366"/>
      <c r="I124" s="343"/>
      <c r="J124" s="343"/>
      <c r="K124" s="343"/>
      <c r="L124" s="343"/>
      <c r="M124" s="343"/>
      <c r="N124" s="343"/>
      <c r="O124" s="366"/>
      <c r="P124" s="343"/>
    </row>
    <row r="125" spans="1:16" ht="12.75">
      <c r="A125" s="343"/>
      <c r="B125" s="366"/>
      <c r="C125" s="343"/>
      <c r="D125" s="367"/>
      <c r="E125" s="367"/>
      <c r="F125" s="367"/>
      <c r="G125" s="367"/>
      <c r="H125" s="366"/>
      <c r="I125" s="343"/>
      <c r="J125" s="343"/>
      <c r="K125" s="343"/>
      <c r="L125" s="343"/>
      <c r="M125" s="343"/>
      <c r="N125" s="343"/>
      <c r="O125" s="366"/>
      <c r="P125" s="343"/>
    </row>
  </sheetData>
  <sheetProtection/>
  <mergeCells count="24">
    <mergeCell ref="L123:O123"/>
    <mergeCell ref="A90:P90"/>
    <mergeCell ref="I8:I9"/>
    <mergeCell ref="J8:N8"/>
    <mergeCell ref="O8:O9"/>
    <mergeCell ref="B8:B9"/>
    <mergeCell ref="C8:C9"/>
    <mergeCell ref="D8:G8"/>
    <mergeCell ref="P8:P9"/>
    <mergeCell ref="A4:P4"/>
    <mergeCell ref="A5:P5"/>
    <mergeCell ref="A11:P11"/>
    <mergeCell ref="B12:P12"/>
    <mergeCell ref="B33:P33"/>
    <mergeCell ref="A6:P6"/>
    <mergeCell ref="A7:P7"/>
    <mergeCell ref="A8:A9"/>
    <mergeCell ref="H8:H9"/>
    <mergeCell ref="A1:E1"/>
    <mergeCell ref="F1:P1"/>
    <mergeCell ref="A2:E2"/>
    <mergeCell ref="F2:P2"/>
    <mergeCell ref="A3:E3"/>
    <mergeCell ref="F3:P3"/>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13.xml><?xml version="1.0" encoding="utf-8"?>
<worksheet xmlns="http://schemas.openxmlformats.org/spreadsheetml/2006/main" xmlns:r="http://schemas.openxmlformats.org/officeDocument/2006/relationships">
  <sheetPr>
    <tabColor rgb="FFFF0000"/>
  </sheetPr>
  <dimension ref="A1:P113"/>
  <sheetViews>
    <sheetView showZeros="0" zoomScale="85" zoomScaleNormal="85" zoomScaleSheetLayoutView="70" zoomScalePageLayoutView="0" workbookViewId="0" topLeftCell="A1">
      <pane ySplit="9" topLeftCell="A105" activePane="bottomLeft" state="frozen"/>
      <selection pane="topLeft" activeCell="A1" sqref="A1"/>
      <selection pane="bottomLeft" activeCell="A1" sqref="A1:P113"/>
    </sheetView>
  </sheetViews>
  <sheetFormatPr defaultColWidth="6.875" defaultRowHeight="15.75"/>
  <cols>
    <col min="1" max="1" width="4.375" style="343" customWidth="1"/>
    <col min="2" max="2" width="21.50390625" style="366" customWidth="1"/>
    <col min="3" max="3" width="8.125" style="343" customWidth="1"/>
    <col min="4" max="4" width="8.625" style="367" customWidth="1"/>
    <col min="5" max="5" width="5.625" style="367" customWidth="1"/>
    <col min="6" max="6" width="5.50390625" style="367" customWidth="1"/>
    <col min="7" max="7" width="7.75390625" style="367" customWidth="1"/>
    <col min="8" max="8" width="12.875" style="343" customWidth="1"/>
    <col min="9" max="9" width="8.625" style="343" customWidth="1"/>
    <col min="10" max="10" width="7.00390625" style="343" customWidth="1"/>
    <col min="11" max="11" width="5.75390625" style="343" customWidth="1"/>
    <col min="12" max="12" width="6.625" style="343" customWidth="1"/>
    <col min="13" max="13" width="5.625" style="343" customWidth="1"/>
    <col min="14" max="14" width="5.75390625" style="343" customWidth="1"/>
    <col min="15" max="15" width="16.50390625" style="366" customWidth="1"/>
    <col min="16" max="16" width="10.125" style="343" customWidth="1"/>
    <col min="17" max="16384" width="6.875" style="343" customWidth="1"/>
  </cols>
  <sheetData>
    <row r="1" spans="1:16" s="786" customFormat="1" ht="15.75" customHeight="1">
      <c r="A1" s="957" t="s">
        <v>2325</v>
      </c>
      <c r="B1" s="957"/>
      <c r="C1" s="957"/>
      <c r="D1" s="957"/>
      <c r="E1" s="957"/>
      <c r="F1" s="958" t="s">
        <v>23</v>
      </c>
      <c r="G1" s="958"/>
      <c r="H1" s="958"/>
      <c r="I1" s="958"/>
      <c r="J1" s="958"/>
      <c r="K1" s="958"/>
      <c r="L1" s="958"/>
      <c r="M1" s="958"/>
      <c r="N1" s="958"/>
      <c r="O1" s="958"/>
      <c r="P1" s="958"/>
    </row>
    <row r="2" spans="1:16" s="786" customFormat="1" ht="15.75" customHeight="1">
      <c r="A2" s="958" t="s">
        <v>2326</v>
      </c>
      <c r="B2" s="958"/>
      <c r="C2" s="958"/>
      <c r="D2" s="958"/>
      <c r="E2" s="958"/>
      <c r="F2" s="958" t="s">
        <v>24</v>
      </c>
      <c r="G2" s="958"/>
      <c r="H2" s="958"/>
      <c r="I2" s="958"/>
      <c r="J2" s="958"/>
      <c r="K2" s="958"/>
      <c r="L2" s="958"/>
      <c r="M2" s="958"/>
      <c r="N2" s="958"/>
      <c r="O2" s="958"/>
      <c r="P2" s="958"/>
    </row>
    <row r="3" spans="1:16" s="786" customFormat="1" ht="15">
      <c r="A3" s="959"/>
      <c r="B3" s="959"/>
      <c r="C3" s="959"/>
      <c r="D3" s="959"/>
      <c r="E3" s="959"/>
      <c r="F3" s="959"/>
      <c r="G3" s="959"/>
      <c r="H3" s="959"/>
      <c r="I3" s="959"/>
      <c r="J3" s="959"/>
      <c r="K3" s="959"/>
      <c r="L3" s="959"/>
      <c r="M3" s="959"/>
      <c r="N3" s="959"/>
      <c r="O3" s="959"/>
      <c r="P3" s="959"/>
    </row>
    <row r="4" spans="1:16" s="787" customFormat="1" ht="15">
      <c r="A4" s="950" t="s">
        <v>1866</v>
      </c>
      <c r="B4" s="950"/>
      <c r="C4" s="950"/>
      <c r="D4" s="950"/>
      <c r="E4" s="950"/>
      <c r="F4" s="950"/>
      <c r="G4" s="950"/>
      <c r="H4" s="950"/>
      <c r="I4" s="950"/>
      <c r="J4" s="950"/>
      <c r="K4" s="950"/>
      <c r="L4" s="950"/>
      <c r="M4" s="950"/>
      <c r="N4" s="950"/>
      <c r="O4" s="950"/>
      <c r="P4" s="950"/>
    </row>
    <row r="5" spans="1:16" s="787" customFormat="1" ht="20.25" customHeight="1">
      <c r="A5" s="950" t="s">
        <v>431</v>
      </c>
      <c r="B5" s="950"/>
      <c r="C5" s="950"/>
      <c r="D5" s="950"/>
      <c r="E5" s="950"/>
      <c r="F5" s="950"/>
      <c r="G5" s="950"/>
      <c r="H5" s="950"/>
      <c r="I5" s="950"/>
      <c r="J5" s="950"/>
      <c r="K5" s="950"/>
      <c r="L5" s="950"/>
      <c r="M5" s="950"/>
      <c r="N5" s="950"/>
      <c r="O5" s="950"/>
      <c r="P5" s="950"/>
    </row>
    <row r="6" spans="1:16" s="786" customFormat="1" ht="24" customHeight="1">
      <c r="A6" s="951" t="str">
        <f>'1.THD.Tong'!A6:O6</f>
        <v>(Kèm theo Nghị quyết số 256/NQ-HĐND ngày 08 tháng 12 năm 2020 của Hội đồng nhân dân tỉnh)</v>
      </c>
      <c r="B6" s="951"/>
      <c r="C6" s="951"/>
      <c r="D6" s="951"/>
      <c r="E6" s="951"/>
      <c r="F6" s="951"/>
      <c r="G6" s="951"/>
      <c r="H6" s="951"/>
      <c r="I6" s="951"/>
      <c r="J6" s="951"/>
      <c r="K6" s="951"/>
      <c r="L6" s="951"/>
      <c r="M6" s="951"/>
      <c r="N6" s="951"/>
      <c r="O6" s="951"/>
      <c r="P6" s="951"/>
    </row>
    <row r="7" spans="1:16" s="786" customFormat="1" ht="15">
      <c r="A7" s="955"/>
      <c r="B7" s="955"/>
      <c r="C7" s="955"/>
      <c r="D7" s="955"/>
      <c r="E7" s="955"/>
      <c r="F7" s="955"/>
      <c r="G7" s="955"/>
      <c r="H7" s="955"/>
      <c r="I7" s="955"/>
      <c r="J7" s="955"/>
      <c r="K7" s="955"/>
      <c r="L7" s="955"/>
      <c r="M7" s="955"/>
      <c r="N7" s="955"/>
      <c r="O7" s="955"/>
      <c r="P7" s="955"/>
    </row>
    <row r="8" spans="1:16" s="789" customFormat="1" ht="12.75">
      <c r="A8" s="956" t="s">
        <v>20</v>
      </c>
      <c r="B8" s="949" t="s">
        <v>76</v>
      </c>
      <c r="C8" s="949" t="s">
        <v>77</v>
      </c>
      <c r="D8" s="949" t="s">
        <v>78</v>
      </c>
      <c r="E8" s="949"/>
      <c r="F8" s="949"/>
      <c r="G8" s="949"/>
      <c r="H8" s="949" t="s">
        <v>79</v>
      </c>
      <c r="I8" s="949" t="s">
        <v>16</v>
      </c>
      <c r="J8" s="949" t="s">
        <v>15</v>
      </c>
      <c r="K8" s="949"/>
      <c r="L8" s="949"/>
      <c r="M8" s="949"/>
      <c r="N8" s="949"/>
      <c r="O8" s="949" t="s">
        <v>80</v>
      </c>
      <c r="P8" s="949" t="s">
        <v>14</v>
      </c>
    </row>
    <row r="9" spans="1:16" s="789" customFormat="1" ht="78.75" customHeight="1">
      <c r="A9" s="956"/>
      <c r="B9" s="949"/>
      <c r="C9" s="949"/>
      <c r="D9" s="788" t="s">
        <v>13</v>
      </c>
      <c r="E9" s="788" t="s">
        <v>12</v>
      </c>
      <c r="F9" s="788" t="s">
        <v>81</v>
      </c>
      <c r="G9" s="788" t="s">
        <v>22</v>
      </c>
      <c r="H9" s="949"/>
      <c r="I9" s="949"/>
      <c r="J9" s="788" t="s">
        <v>10</v>
      </c>
      <c r="K9" s="788" t="s">
        <v>9</v>
      </c>
      <c r="L9" s="788" t="s">
        <v>82</v>
      </c>
      <c r="M9" s="788" t="s">
        <v>83</v>
      </c>
      <c r="N9" s="788" t="s">
        <v>6</v>
      </c>
      <c r="O9" s="949"/>
      <c r="P9" s="949"/>
    </row>
    <row r="10" spans="1:16" s="93" customFormat="1" ht="39">
      <c r="A10" s="790">
        <v>-1</v>
      </c>
      <c r="B10" s="790">
        <v>-2</v>
      </c>
      <c r="C10" s="790" t="s">
        <v>132</v>
      </c>
      <c r="D10" s="790">
        <v>-4</v>
      </c>
      <c r="E10" s="790">
        <v>-5</v>
      </c>
      <c r="F10" s="790">
        <v>-6</v>
      </c>
      <c r="G10" s="790">
        <v>-7</v>
      </c>
      <c r="H10" s="790">
        <v>-8</v>
      </c>
      <c r="I10" s="790" t="s">
        <v>133</v>
      </c>
      <c r="J10" s="790">
        <v>-10</v>
      </c>
      <c r="K10" s="790">
        <v>-11</v>
      </c>
      <c r="L10" s="790">
        <v>-12</v>
      </c>
      <c r="M10" s="790">
        <v>-13</v>
      </c>
      <c r="N10" s="790">
        <v>-14</v>
      </c>
      <c r="O10" s="790">
        <v>-15</v>
      </c>
      <c r="P10" s="790">
        <v>-16</v>
      </c>
    </row>
    <row r="11" spans="1:16" ht="12.75">
      <c r="A11" s="952" t="s">
        <v>932</v>
      </c>
      <c r="B11" s="952"/>
      <c r="C11" s="952"/>
      <c r="D11" s="952"/>
      <c r="E11" s="952"/>
      <c r="F11" s="952"/>
      <c r="G11" s="952"/>
      <c r="H11" s="952"/>
      <c r="I11" s="952"/>
      <c r="J11" s="952"/>
      <c r="K11" s="952"/>
      <c r="L11" s="952"/>
      <c r="M11" s="952"/>
      <c r="N11" s="952"/>
      <c r="O11" s="952"/>
      <c r="P11" s="952"/>
    </row>
    <row r="12" spans="1:16" ht="12.75">
      <c r="A12" s="162" t="s">
        <v>84</v>
      </c>
      <c r="B12" s="163" t="s">
        <v>93</v>
      </c>
      <c r="C12" s="164">
        <f>SUM(C13:C14)</f>
        <v>4</v>
      </c>
      <c r="D12" s="164">
        <f aca="true" t="shared" si="0" ref="D12:N12">SUM(D13:D14)</f>
        <v>0.05</v>
      </c>
      <c r="E12" s="164">
        <f t="shared" si="0"/>
        <v>1</v>
      </c>
      <c r="F12" s="164">
        <f t="shared" si="0"/>
        <v>0</v>
      </c>
      <c r="G12" s="164">
        <f t="shared" si="0"/>
        <v>2.95</v>
      </c>
      <c r="H12" s="784">
        <f t="shared" si="0"/>
        <v>0</v>
      </c>
      <c r="I12" s="164">
        <f t="shared" si="0"/>
        <v>2.4</v>
      </c>
      <c r="J12" s="164">
        <f t="shared" si="0"/>
        <v>0</v>
      </c>
      <c r="K12" s="164">
        <f t="shared" si="0"/>
        <v>0</v>
      </c>
      <c r="L12" s="164">
        <f t="shared" si="0"/>
        <v>2.4</v>
      </c>
      <c r="M12" s="164">
        <f t="shared" si="0"/>
        <v>0</v>
      </c>
      <c r="N12" s="164">
        <f t="shared" si="0"/>
        <v>0</v>
      </c>
      <c r="O12" s="165"/>
      <c r="P12" s="165"/>
    </row>
    <row r="13" spans="1:16" ht="52.5">
      <c r="A13" s="166" t="s">
        <v>1500</v>
      </c>
      <c r="B13" s="167" t="s">
        <v>1501</v>
      </c>
      <c r="C13" s="168">
        <f aca="true" t="shared" si="1" ref="C13:C39">D13+E13+F13+G13</f>
        <v>1</v>
      </c>
      <c r="D13" s="169">
        <v>0.05</v>
      </c>
      <c r="E13" s="169"/>
      <c r="F13" s="169"/>
      <c r="G13" s="169">
        <v>0.95</v>
      </c>
      <c r="H13" s="170" t="s">
        <v>1502</v>
      </c>
      <c r="I13" s="169">
        <f>J13+K13+L13+M13+N13</f>
        <v>0.6</v>
      </c>
      <c r="J13" s="791"/>
      <c r="K13" s="791"/>
      <c r="L13" s="791">
        <v>0.6</v>
      </c>
      <c r="M13" s="791"/>
      <c r="N13" s="791"/>
      <c r="O13" s="259" t="s">
        <v>1503</v>
      </c>
      <c r="P13" s="171" t="s">
        <v>2333</v>
      </c>
    </row>
    <row r="14" spans="1:16" ht="118.5">
      <c r="A14" s="166" t="s">
        <v>1504</v>
      </c>
      <c r="B14" s="167" t="s">
        <v>1505</v>
      </c>
      <c r="C14" s="168">
        <f t="shared" si="1"/>
        <v>3</v>
      </c>
      <c r="D14" s="172"/>
      <c r="E14" s="172">
        <v>1</v>
      </c>
      <c r="F14" s="172"/>
      <c r="G14" s="172">
        <v>2</v>
      </c>
      <c r="H14" s="773" t="s">
        <v>1506</v>
      </c>
      <c r="I14" s="169">
        <f aca="true" t="shared" si="2" ref="I14:I39">J14+K14+L14+M14+N14</f>
        <v>1.8</v>
      </c>
      <c r="J14" s="791"/>
      <c r="K14" s="791"/>
      <c r="L14" s="791">
        <v>1.8</v>
      </c>
      <c r="M14" s="791"/>
      <c r="N14" s="791"/>
      <c r="O14" s="772" t="s">
        <v>1507</v>
      </c>
      <c r="P14" s="171" t="s">
        <v>2333</v>
      </c>
    </row>
    <row r="15" spans="1:16" ht="12.75">
      <c r="A15" s="162" t="s">
        <v>92</v>
      </c>
      <c r="B15" s="163" t="s">
        <v>433</v>
      </c>
      <c r="C15" s="164">
        <f aca="true" t="shared" si="3" ref="C15:N15">SUM(C16:C18)</f>
        <v>3060.9900000000002</v>
      </c>
      <c r="D15" s="164">
        <f t="shared" si="3"/>
        <v>158.69</v>
      </c>
      <c r="E15" s="164">
        <f t="shared" si="3"/>
        <v>0</v>
      </c>
      <c r="F15" s="164">
        <f t="shared" si="3"/>
        <v>0</v>
      </c>
      <c r="G15" s="164">
        <f t="shared" si="3"/>
        <v>2902.3</v>
      </c>
      <c r="H15" s="784">
        <f t="shared" si="3"/>
        <v>0</v>
      </c>
      <c r="I15" s="164">
        <f t="shared" si="3"/>
        <v>183.86</v>
      </c>
      <c r="J15" s="164">
        <f t="shared" si="3"/>
        <v>163</v>
      </c>
      <c r="K15" s="164">
        <f t="shared" si="3"/>
        <v>20.4</v>
      </c>
      <c r="L15" s="164">
        <f t="shared" si="3"/>
        <v>0</v>
      </c>
      <c r="M15" s="164">
        <f t="shared" si="3"/>
        <v>0</v>
      </c>
      <c r="N15" s="164">
        <f t="shared" si="3"/>
        <v>0.46</v>
      </c>
      <c r="O15" s="260"/>
      <c r="P15" s="165"/>
    </row>
    <row r="16" spans="1:16" ht="118.5">
      <c r="A16" s="335" t="s">
        <v>1500</v>
      </c>
      <c r="B16" s="336" t="s">
        <v>1508</v>
      </c>
      <c r="C16" s="337">
        <f t="shared" si="1"/>
        <v>85</v>
      </c>
      <c r="D16" s="338">
        <v>44</v>
      </c>
      <c r="E16" s="338"/>
      <c r="F16" s="338"/>
      <c r="G16" s="338">
        <v>41</v>
      </c>
      <c r="H16" s="823" t="s">
        <v>1509</v>
      </c>
      <c r="I16" s="338">
        <f t="shared" si="2"/>
        <v>20.4</v>
      </c>
      <c r="J16" s="792"/>
      <c r="K16" s="792">
        <v>20.4</v>
      </c>
      <c r="L16" s="792"/>
      <c r="M16" s="792"/>
      <c r="N16" s="792"/>
      <c r="O16" s="339" t="s">
        <v>1510</v>
      </c>
      <c r="P16" s="171" t="s">
        <v>2333</v>
      </c>
    </row>
    <row r="17" spans="1:16" ht="105">
      <c r="A17" s="166" t="s">
        <v>1504</v>
      </c>
      <c r="B17" s="167" t="s">
        <v>1511</v>
      </c>
      <c r="C17" s="168">
        <f t="shared" si="1"/>
        <v>0.07</v>
      </c>
      <c r="D17" s="169">
        <v>0.07</v>
      </c>
      <c r="E17" s="169"/>
      <c r="F17" s="169"/>
      <c r="G17" s="169"/>
      <c r="H17" s="773" t="s">
        <v>1512</v>
      </c>
      <c r="I17" s="169">
        <f t="shared" si="2"/>
        <v>0.46</v>
      </c>
      <c r="J17" s="791"/>
      <c r="K17" s="791"/>
      <c r="L17" s="791"/>
      <c r="M17" s="791"/>
      <c r="N17" s="791">
        <v>0.46</v>
      </c>
      <c r="O17" s="261" t="s">
        <v>1513</v>
      </c>
      <c r="P17" s="171" t="s">
        <v>2333</v>
      </c>
    </row>
    <row r="18" spans="1:16" ht="92.25">
      <c r="A18" s="166" t="s">
        <v>1514</v>
      </c>
      <c r="B18" s="167" t="s">
        <v>1515</v>
      </c>
      <c r="C18" s="168">
        <f t="shared" si="1"/>
        <v>2975.92</v>
      </c>
      <c r="D18" s="172">
        <v>114.62</v>
      </c>
      <c r="E18" s="783"/>
      <c r="F18" s="783"/>
      <c r="G18" s="172">
        <v>2861.3</v>
      </c>
      <c r="H18" s="773" t="s">
        <v>1516</v>
      </c>
      <c r="I18" s="169">
        <f t="shared" si="2"/>
        <v>163</v>
      </c>
      <c r="J18" s="791">
        <v>163</v>
      </c>
      <c r="K18" s="791"/>
      <c r="L18" s="791"/>
      <c r="M18" s="791"/>
      <c r="N18" s="791"/>
      <c r="O18" s="774" t="s">
        <v>1650</v>
      </c>
      <c r="P18" s="171" t="s">
        <v>2333</v>
      </c>
    </row>
    <row r="19" spans="1:16" ht="12.75">
      <c r="A19" s="174" t="s">
        <v>94</v>
      </c>
      <c r="B19" s="163" t="s">
        <v>1517</v>
      </c>
      <c r="C19" s="164">
        <f>C20</f>
        <v>0.88</v>
      </c>
      <c r="D19" s="164">
        <f aca="true" t="shared" si="4" ref="D19:N19">D20</f>
        <v>0</v>
      </c>
      <c r="E19" s="164">
        <f t="shared" si="4"/>
        <v>0</v>
      </c>
      <c r="F19" s="164">
        <f t="shared" si="4"/>
        <v>0</v>
      </c>
      <c r="G19" s="164">
        <f t="shared" si="4"/>
        <v>0.88</v>
      </c>
      <c r="H19" s="784"/>
      <c r="I19" s="164">
        <f t="shared" si="4"/>
        <v>0.7</v>
      </c>
      <c r="J19" s="164">
        <f t="shared" si="4"/>
        <v>0</v>
      </c>
      <c r="K19" s="164">
        <f t="shared" si="4"/>
        <v>0</v>
      </c>
      <c r="L19" s="164">
        <f t="shared" si="4"/>
        <v>0.7</v>
      </c>
      <c r="M19" s="164">
        <f t="shared" si="4"/>
        <v>0</v>
      </c>
      <c r="N19" s="164">
        <f t="shared" si="4"/>
        <v>0</v>
      </c>
      <c r="O19" s="262"/>
      <c r="P19" s="175"/>
    </row>
    <row r="20" spans="1:16" ht="92.25">
      <c r="A20" s="166" t="s">
        <v>1500</v>
      </c>
      <c r="B20" s="176" t="s">
        <v>1518</v>
      </c>
      <c r="C20" s="168">
        <f t="shared" si="1"/>
        <v>0.88</v>
      </c>
      <c r="D20" s="172"/>
      <c r="E20" s="169"/>
      <c r="F20" s="169"/>
      <c r="G20" s="169">
        <v>0.88</v>
      </c>
      <c r="H20" s="773" t="s">
        <v>1519</v>
      </c>
      <c r="I20" s="169">
        <f t="shared" si="2"/>
        <v>0.7</v>
      </c>
      <c r="J20" s="791"/>
      <c r="K20" s="791"/>
      <c r="L20" s="791">
        <v>0.7</v>
      </c>
      <c r="M20" s="791"/>
      <c r="N20" s="791"/>
      <c r="O20" s="772" t="s">
        <v>1520</v>
      </c>
      <c r="P20" s="171" t="s">
        <v>2333</v>
      </c>
    </row>
    <row r="21" spans="1:16" ht="12.75">
      <c r="A21" s="162" t="s">
        <v>96</v>
      </c>
      <c r="B21" s="178" t="s">
        <v>1521</v>
      </c>
      <c r="C21" s="164">
        <f>C22</f>
        <v>0.4</v>
      </c>
      <c r="D21" s="164">
        <f aca="true" t="shared" si="5" ref="D21:N21">D22</f>
        <v>0</v>
      </c>
      <c r="E21" s="164">
        <f t="shared" si="5"/>
        <v>0</v>
      </c>
      <c r="F21" s="164">
        <f t="shared" si="5"/>
        <v>0</v>
      </c>
      <c r="G21" s="164">
        <f t="shared" si="5"/>
        <v>0.4</v>
      </c>
      <c r="H21" s="784"/>
      <c r="I21" s="164">
        <f t="shared" si="5"/>
        <v>0.24</v>
      </c>
      <c r="J21" s="164">
        <f t="shared" si="5"/>
        <v>0</v>
      </c>
      <c r="K21" s="164">
        <f t="shared" si="5"/>
        <v>0</v>
      </c>
      <c r="L21" s="164">
        <f t="shared" si="5"/>
        <v>0</v>
      </c>
      <c r="M21" s="164">
        <f t="shared" si="5"/>
        <v>0</v>
      </c>
      <c r="N21" s="164">
        <f t="shared" si="5"/>
        <v>0.24</v>
      </c>
      <c r="O21" s="260"/>
      <c r="P21" s="174"/>
    </row>
    <row r="22" spans="1:16" ht="158.25">
      <c r="A22" s="166" t="s">
        <v>1500</v>
      </c>
      <c r="B22" s="179" t="s">
        <v>1522</v>
      </c>
      <c r="C22" s="168">
        <f t="shared" si="1"/>
        <v>0.4</v>
      </c>
      <c r="D22" s="169"/>
      <c r="E22" s="169"/>
      <c r="F22" s="169"/>
      <c r="G22" s="169">
        <v>0.4</v>
      </c>
      <c r="H22" s="824" t="s">
        <v>1523</v>
      </c>
      <c r="I22" s="169">
        <f t="shared" si="2"/>
        <v>0.24</v>
      </c>
      <c r="J22" s="791"/>
      <c r="K22" s="791"/>
      <c r="L22" s="791"/>
      <c r="M22" s="791"/>
      <c r="N22" s="791">
        <v>0.24</v>
      </c>
      <c r="O22" s="259" t="s">
        <v>1524</v>
      </c>
      <c r="P22" s="171" t="s">
        <v>2333</v>
      </c>
    </row>
    <row r="23" spans="1:16" ht="12.75">
      <c r="A23" s="162" t="s">
        <v>97</v>
      </c>
      <c r="B23" s="180" t="s">
        <v>1525</v>
      </c>
      <c r="C23" s="164">
        <f>C24</f>
        <v>0.3</v>
      </c>
      <c r="D23" s="164">
        <f aca="true" t="shared" si="6" ref="D23:N23">D24</f>
        <v>0</v>
      </c>
      <c r="E23" s="164">
        <f t="shared" si="6"/>
        <v>0</v>
      </c>
      <c r="F23" s="164">
        <f t="shared" si="6"/>
        <v>0</v>
      </c>
      <c r="G23" s="164">
        <f t="shared" si="6"/>
        <v>0.3</v>
      </c>
      <c r="H23" s="784"/>
      <c r="I23" s="164">
        <f t="shared" si="6"/>
        <v>0</v>
      </c>
      <c r="J23" s="164">
        <f t="shared" si="6"/>
        <v>0</v>
      </c>
      <c r="K23" s="164">
        <f t="shared" si="6"/>
        <v>0</v>
      </c>
      <c r="L23" s="164">
        <f t="shared" si="6"/>
        <v>0</v>
      </c>
      <c r="M23" s="164">
        <f t="shared" si="6"/>
        <v>0</v>
      </c>
      <c r="N23" s="164">
        <f t="shared" si="6"/>
        <v>0</v>
      </c>
      <c r="O23" s="263"/>
      <c r="P23" s="173"/>
    </row>
    <row r="24" spans="1:16" ht="39">
      <c r="A24" s="773">
        <v>1</v>
      </c>
      <c r="B24" s="167" t="s">
        <v>1526</v>
      </c>
      <c r="C24" s="168">
        <f t="shared" si="1"/>
        <v>0.3</v>
      </c>
      <c r="D24" s="169"/>
      <c r="E24" s="169"/>
      <c r="F24" s="169"/>
      <c r="G24" s="169">
        <v>0.3</v>
      </c>
      <c r="H24" s="824" t="s">
        <v>1527</v>
      </c>
      <c r="I24" s="169">
        <f t="shared" si="2"/>
        <v>0</v>
      </c>
      <c r="J24" s="793"/>
      <c r="K24" s="793"/>
      <c r="L24" s="793"/>
      <c r="M24" s="793"/>
      <c r="N24" s="793"/>
      <c r="O24" s="772" t="s">
        <v>2337</v>
      </c>
      <c r="P24" s="171"/>
    </row>
    <row r="25" spans="1:16" ht="12.75">
      <c r="A25" s="174" t="s">
        <v>118</v>
      </c>
      <c r="B25" s="163" t="s">
        <v>215</v>
      </c>
      <c r="C25" s="164">
        <f aca="true" t="shared" si="7" ref="C25:N25">SUM(C26:C32)</f>
        <v>6.359999999999999</v>
      </c>
      <c r="D25" s="164">
        <f t="shared" si="7"/>
        <v>3.3100000000000005</v>
      </c>
      <c r="E25" s="164">
        <f t="shared" si="7"/>
        <v>0</v>
      </c>
      <c r="F25" s="164">
        <f t="shared" si="7"/>
        <v>0</v>
      </c>
      <c r="G25" s="164">
        <f t="shared" si="7"/>
        <v>3.05</v>
      </c>
      <c r="H25" s="784">
        <f t="shared" si="7"/>
        <v>0</v>
      </c>
      <c r="I25" s="164">
        <f t="shared" si="7"/>
        <v>3.7299999999999995</v>
      </c>
      <c r="J25" s="164">
        <f t="shared" si="7"/>
        <v>0</v>
      </c>
      <c r="K25" s="164">
        <f t="shared" si="7"/>
        <v>0</v>
      </c>
      <c r="L25" s="164">
        <f t="shared" si="7"/>
        <v>0</v>
      </c>
      <c r="M25" s="164">
        <f t="shared" si="7"/>
        <v>3.7299999999999995</v>
      </c>
      <c r="N25" s="164">
        <f t="shared" si="7"/>
        <v>0</v>
      </c>
      <c r="O25" s="260"/>
      <c r="P25" s="173"/>
    </row>
    <row r="26" spans="1:16" ht="39">
      <c r="A26" s="773">
        <v>1</v>
      </c>
      <c r="B26" s="167" t="s">
        <v>1528</v>
      </c>
      <c r="C26" s="168">
        <f t="shared" si="1"/>
        <v>1.4</v>
      </c>
      <c r="D26" s="172"/>
      <c r="E26" s="169"/>
      <c r="F26" s="169"/>
      <c r="G26" s="169">
        <v>1.4</v>
      </c>
      <c r="H26" s="773" t="s">
        <v>1529</v>
      </c>
      <c r="I26" s="169">
        <f t="shared" si="2"/>
        <v>0.84</v>
      </c>
      <c r="J26" s="791"/>
      <c r="K26" s="791"/>
      <c r="L26" s="791"/>
      <c r="M26" s="791">
        <v>0.84</v>
      </c>
      <c r="N26" s="791"/>
      <c r="O26" s="259" t="s">
        <v>2337</v>
      </c>
      <c r="P26" s="773"/>
    </row>
    <row r="27" spans="1:16" ht="39">
      <c r="A27" s="773">
        <v>2</v>
      </c>
      <c r="B27" s="167" t="s">
        <v>1530</v>
      </c>
      <c r="C27" s="168">
        <f t="shared" si="1"/>
        <v>1</v>
      </c>
      <c r="D27" s="172"/>
      <c r="E27" s="169"/>
      <c r="F27" s="169"/>
      <c r="G27" s="169">
        <v>1</v>
      </c>
      <c r="H27" s="773" t="s">
        <v>1531</v>
      </c>
      <c r="I27" s="169">
        <f t="shared" si="2"/>
        <v>0.6</v>
      </c>
      <c r="J27" s="791"/>
      <c r="K27" s="791"/>
      <c r="L27" s="791"/>
      <c r="M27" s="791">
        <v>0.6</v>
      </c>
      <c r="N27" s="791"/>
      <c r="O27" s="259" t="s">
        <v>2337</v>
      </c>
      <c r="P27" s="773"/>
    </row>
    <row r="28" spans="1:16" ht="52.5">
      <c r="A28" s="773">
        <v>3</v>
      </c>
      <c r="B28" s="177" t="s">
        <v>1532</v>
      </c>
      <c r="C28" s="168">
        <f t="shared" si="1"/>
        <v>1.3</v>
      </c>
      <c r="D28" s="169">
        <v>1.3</v>
      </c>
      <c r="E28" s="169"/>
      <c r="F28" s="169"/>
      <c r="G28" s="169"/>
      <c r="H28" s="824" t="s">
        <v>1533</v>
      </c>
      <c r="I28" s="169">
        <f t="shared" si="2"/>
        <v>0.78</v>
      </c>
      <c r="J28" s="791"/>
      <c r="K28" s="791"/>
      <c r="L28" s="791"/>
      <c r="M28" s="791">
        <v>0.78</v>
      </c>
      <c r="N28" s="791"/>
      <c r="O28" s="181" t="s">
        <v>1534</v>
      </c>
      <c r="P28" s="171" t="s">
        <v>2333</v>
      </c>
    </row>
    <row r="29" spans="1:16" ht="52.5">
      <c r="A29" s="773">
        <v>4</v>
      </c>
      <c r="B29" s="167" t="s">
        <v>1535</v>
      </c>
      <c r="C29" s="168">
        <f t="shared" si="1"/>
        <v>0.56</v>
      </c>
      <c r="D29" s="169">
        <v>0.56</v>
      </c>
      <c r="E29" s="169"/>
      <c r="F29" s="169"/>
      <c r="G29" s="169"/>
      <c r="H29" s="824" t="s">
        <v>1536</v>
      </c>
      <c r="I29" s="169">
        <f t="shared" si="2"/>
        <v>0.34</v>
      </c>
      <c r="J29" s="791"/>
      <c r="K29" s="791"/>
      <c r="L29" s="791"/>
      <c r="M29" s="791">
        <v>0.34</v>
      </c>
      <c r="N29" s="791"/>
      <c r="O29" s="181" t="s">
        <v>1537</v>
      </c>
      <c r="P29" s="170"/>
    </row>
    <row r="30" spans="1:16" ht="39">
      <c r="A30" s="773">
        <v>5</v>
      </c>
      <c r="B30" s="167" t="s">
        <v>1538</v>
      </c>
      <c r="C30" s="168">
        <v>0.3</v>
      </c>
      <c r="D30" s="169">
        <v>0.15</v>
      </c>
      <c r="E30" s="169"/>
      <c r="F30" s="169"/>
      <c r="G30" s="169">
        <v>0.15</v>
      </c>
      <c r="H30" s="824" t="s">
        <v>1539</v>
      </c>
      <c r="I30" s="169">
        <f t="shared" si="2"/>
        <v>0.09</v>
      </c>
      <c r="J30" s="791"/>
      <c r="K30" s="791"/>
      <c r="L30" s="791"/>
      <c r="M30" s="791">
        <v>0.09</v>
      </c>
      <c r="N30" s="791"/>
      <c r="O30" s="181" t="s">
        <v>2337</v>
      </c>
      <c r="P30" s="170"/>
    </row>
    <row r="31" spans="1:16" ht="39">
      <c r="A31" s="773">
        <v>6</v>
      </c>
      <c r="B31" s="167" t="s">
        <v>1530</v>
      </c>
      <c r="C31" s="168">
        <f t="shared" si="1"/>
        <v>1</v>
      </c>
      <c r="D31" s="169">
        <v>0.5</v>
      </c>
      <c r="E31" s="169"/>
      <c r="F31" s="169"/>
      <c r="G31" s="169">
        <v>0.5</v>
      </c>
      <c r="H31" s="824" t="s">
        <v>1540</v>
      </c>
      <c r="I31" s="169">
        <f t="shared" si="2"/>
        <v>0.6</v>
      </c>
      <c r="J31" s="791"/>
      <c r="K31" s="791"/>
      <c r="L31" s="791"/>
      <c r="M31" s="791">
        <v>0.6</v>
      </c>
      <c r="N31" s="791"/>
      <c r="O31" s="35" t="s">
        <v>2337</v>
      </c>
      <c r="P31" s="170"/>
    </row>
    <row r="32" spans="1:16" ht="78.75">
      <c r="A32" s="773">
        <v>7</v>
      </c>
      <c r="B32" s="167" t="s">
        <v>1541</v>
      </c>
      <c r="C32" s="168">
        <f t="shared" si="1"/>
        <v>0.8</v>
      </c>
      <c r="D32" s="172">
        <v>0.8</v>
      </c>
      <c r="E32" s="169"/>
      <c r="F32" s="169"/>
      <c r="G32" s="169"/>
      <c r="H32" s="773" t="s">
        <v>1542</v>
      </c>
      <c r="I32" s="169">
        <f t="shared" si="2"/>
        <v>0.48</v>
      </c>
      <c r="J32" s="791"/>
      <c r="K32" s="791"/>
      <c r="L32" s="791"/>
      <c r="M32" s="791">
        <v>0.48</v>
      </c>
      <c r="N32" s="791"/>
      <c r="O32" s="259" t="s">
        <v>1543</v>
      </c>
      <c r="P32" s="171" t="s">
        <v>2333</v>
      </c>
    </row>
    <row r="33" spans="1:16" ht="12.75">
      <c r="A33" s="162" t="s">
        <v>119</v>
      </c>
      <c r="B33" s="794" t="s">
        <v>98</v>
      </c>
      <c r="C33" s="164">
        <f aca="true" t="shared" si="8" ref="C33:N33">SUM(C34:C39)</f>
        <v>1.28</v>
      </c>
      <c r="D33" s="164">
        <f t="shared" si="8"/>
        <v>0.15</v>
      </c>
      <c r="E33" s="164">
        <f t="shared" si="8"/>
        <v>0</v>
      </c>
      <c r="F33" s="164">
        <f t="shared" si="8"/>
        <v>0</v>
      </c>
      <c r="G33" s="164">
        <f t="shared" si="8"/>
        <v>1.1300000000000001</v>
      </c>
      <c r="H33" s="784">
        <f t="shared" si="8"/>
        <v>0</v>
      </c>
      <c r="I33" s="164">
        <f t="shared" si="8"/>
        <v>0.762</v>
      </c>
      <c r="J33" s="164">
        <f t="shared" si="8"/>
        <v>0</v>
      </c>
      <c r="K33" s="164">
        <f t="shared" si="8"/>
        <v>0</v>
      </c>
      <c r="L33" s="164">
        <f t="shared" si="8"/>
        <v>0</v>
      </c>
      <c r="M33" s="164">
        <f t="shared" si="8"/>
        <v>0.762</v>
      </c>
      <c r="N33" s="164">
        <f t="shared" si="8"/>
        <v>0</v>
      </c>
      <c r="O33" s="260"/>
      <c r="P33" s="795"/>
    </row>
    <row r="34" spans="1:16" ht="92.25">
      <c r="A34" s="773">
        <v>1</v>
      </c>
      <c r="B34" s="167" t="s">
        <v>1544</v>
      </c>
      <c r="C34" s="168">
        <f t="shared" si="1"/>
        <v>0.51</v>
      </c>
      <c r="D34" s="172"/>
      <c r="E34" s="169"/>
      <c r="F34" s="169"/>
      <c r="G34" s="169">
        <v>0.51</v>
      </c>
      <c r="H34" s="773" t="s">
        <v>1545</v>
      </c>
      <c r="I34" s="169">
        <f t="shared" si="2"/>
        <v>0.3</v>
      </c>
      <c r="J34" s="791"/>
      <c r="K34" s="791"/>
      <c r="L34" s="791"/>
      <c r="M34" s="791">
        <v>0.3</v>
      </c>
      <c r="N34" s="791"/>
      <c r="O34" s="772" t="s">
        <v>1546</v>
      </c>
      <c r="P34" s="773"/>
    </row>
    <row r="35" spans="1:16" ht="26.25">
      <c r="A35" s="773">
        <v>2</v>
      </c>
      <c r="B35" s="167" t="s">
        <v>1547</v>
      </c>
      <c r="C35" s="168">
        <f t="shared" si="1"/>
        <v>0.2</v>
      </c>
      <c r="D35" s="172"/>
      <c r="E35" s="169"/>
      <c r="F35" s="169"/>
      <c r="G35" s="169">
        <v>0.2</v>
      </c>
      <c r="H35" s="773" t="s">
        <v>1548</v>
      </c>
      <c r="I35" s="169">
        <f t="shared" si="2"/>
        <v>0.12</v>
      </c>
      <c r="J35" s="791"/>
      <c r="K35" s="791"/>
      <c r="L35" s="791"/>
      <c r="M35" s="791">
        <v>0.12</v>
      </c>
      <c r="N35" s="791"/>
      <c r="O35" s="772"/>
      <c r="P35" s="773"/>
    </row>
    <row r="36" spans="1:16" ht="39">
      <c r="A36" s="773">
        <v>3</v>
      </c>
      <c r="B36" s="167" t="s">
        <v>1549</v>
      </c>
      <c r="C36" s="168">
        <f t="shared" si="1"/>
        <v>0.15</v>
      </c>
      <c r="D36" s="172">
        <v>0.15</v>
      </c>
      <c r="E36" s="169"/>
      <c r="F36" s="169"/>
      <c r="G36" s="169"/>
      <c r="H36" s="773" t="s">
        <v>1550</v>
      </c>
      <c r="I36" s="169">
        <f t="shared" si="2"/>
        <v>0.09</v>
      </c>
      <c r="J36" s="791"/>
      <c r="K36" s="791"/>
      <c r="L36" s="791"/>
      <c r="M36" s="791">
        <v>0.09</v>
      </c>
      <c r="N36" s="791"/>
      <c r="O36" s="953" t="s">
        <v>1551</v>
      </c>
      <c r="P36" s="171" t="s">
        <v>2333</v>
      </c>
    </row>
    <row r="37" spans="1:16" ht="57.75" customHeight="1">
      <c r="A37" s="773">
        <v>4</v>
      </c>
      <c r="B37" s="167" t="s">
        <v>1552</v>
      </c>
      <c r="C37" s="168">
        <f t="shared" si="1"/>
        <v>0.15</v>
      </c>
      <c r="D37" s="172"/>
      <c r="E37" s="169"/>
      <c r="F37" s="169"/>
      <c r="G37" s="169">
        <v>0.15</v>
      </c>
      <c r="H37" s="773" t="s">
        <v>1553</v>
      </c>
      <c r="I37" s="169">
        <f t="shared" si="2"/>
        <v>0.09</v>
      </c>
      <c r="J37" s="791"/>
      <c r="K37" s="791"/>
      <c r="L37" s="791"/>
      <c r="M37" s="791">
        <v>0.09</v>
      </c>
      <c r="N37" s="791"/>
      <c r="O37" s="953"/>
      <c r="P37" s="171" t="s">
        <v>2333</v>
      </c>
    </row>
    <row r="38" spans="1:16" ht="39">
      <c r="A38" s="773">
        <v>5</v>
      </c>
      <c r="B38" s="167" t="s">
        <v>1554</v>
      </c>
      <c r="C38" s="168">
        <f t="shared" si="1"/>
        <v>0.2</v>
      </c>
      <c r="D38" s="172"/>
      <c r="E38" s="172"/>
      <c r="F38" s="172"/>
      <c r="G38" s="172">
        <v>0.2</v>
      </c>
      <c r="H38" s="773" t="s">
        <v>1555</v>
      </c>
      <c r="I38" s="169">
        <f t="shared" si="2"/>
        <v>0.12</v>
      </c>
      <c r="J38" s="791"/>
      <c r="K38" s="791"/>
      <c r="L38" s="791"/>
      <c r="M38" s="791">
        <v>0.12</v>
      </c>
      <c r="N38" s="791"/>
      <c r="O38" s="954" t="s">
        <v>1556</v>
      </c>
      <c r="P38" s="171" t="s">
        <v>2333</v>
      </c>
    </row>
    <row r="39" spans="1:16" ht="59.25" customHeight="1">
      <c r="A39" s="773">
        <v>6</v>
      </c>
      <c r="B39" s="167" t="s">
        <v>1557</v>
      </c>
      <c r="C39" s="168">
        <f t="shared" si="1"/>
        <v>0.07</v>
      </c>
      <c r="D39" s="172"/>
      <c r="E39" s="172"/>
      <c r="F39" s="172"/>
      <c r="G39" s="172">
        <v>0.07</v>
      </c>
      <c r="H39" s="773" t="s">
        <v>1558</v>
      </c>
      <c r="I39" s="169">
        <f t="shared" si="2"/>
        <v>0.042</v>
      </c>
      <c r="J39" s="791"/>
      <c r="K39" s="791"/>
      <c r="L39" s="791"/>
      <c r="M39" s="791">
        <v>0.042</v>
      </c>
      <c r="N39" s="791"/>
      <c r="O39" s="954"/>
      <c r="P39" s="171" t="s">
        <v>2333</v>
      </c>
    </row>
    <row r="40" spans="1:16" ht="12.75">
      <c r="A40" s="119">
        <v>21</v>
      </c>
      <c r="B40" s="771" t="s">
        <v>1559</v>
      </c>
      <c r="C40" s="182">
        <f>C33+C25+C23+C21+C19+C15+C12</f>
        <v>3074.21</v>
      </c>
      <c r="D40" s="182">
        <f>D33+D25+D23+D21+D19+D15+D12</f>
        <v>162.20000000000002</v>
      </c>
      <c r="E40" s="182">
        <f>E33+E25+E23+E21+E19+E15+E12</f>
        <v>1</v>
      </c>
      <c r="F40" s="182">
        <f>F33+F25+F23+F21+F19+F15+F12</f>
        <v>0</v>
      </c>
      <c r="G40" s="182">
        <f>G33+G25+G23+G21+G19+G15+G12</f>
        <v>2911.01</v>
      </c>
      <c r="H40" s="785"/>
      <c r="I40" s="185">
        <f aca="true" t="shared" si="9" ref="I40:N40">I33+I25+I23+I21+I19+I15+I12</f>
        <v>191.692</v>
      </c>
      <c r="J40" s="185">
        <f t="shared" si="9"/>
        <v>163</v>
      </c>
      <c r="K40" s="185">
        <f t="shared" si="9"/>
        <v>20.4</v>
      </c>
      <c r="L40" s="185">
        <f t="shared" si="9"/>
        <v>3.0999999999999996</v>
      </c>
      <c r="M40" s="185">
        <f t="shared" si="9"/>
        <v>4.491999999999999</v>
      </c>
      <c r="N40" s="185">
        <f t="shared" si="9"/>
        <v>0.7</v>
      </c>
      <c r="O40" s="119"/>
      <c r="P40" s="119"/>
    </row>
    <row r="41" spans="1:16" ht="36" customHeight="1">
      <c r="A41" s="119"/>
      <c r="B41" s="952" t="s">
        <v>1560</v>
      </c>
      <c r="C41" s="952"/>
      <c r="D41" s="952"/>
      <c r="E41" s="952"/>
      <c r="F41" s="952"/>
      <c r="G41" s="952"/>
      <c r="H41" s="952"/>
      <c r="I41" s="952"/>
      <c r="J41" s="952"/>
      <c r="K41" s="952"/>
      <c r="L41" s="952"/>
      <c r="M41" s="952"/>
      <c r="N41" s="952"/>
      <c r="O41" s="952"/>
      <c r="P41" s="952"/>
    </row>
    <row r="42" spans="1:16" ht="12.75">
      <c r="A42" s="183" t="s">
        <v>84</v>
      </c>
      <c r="B42" s="184" t="s">
        <v>1561</v>
      </c>
      <c r="C42" s="185">
        <f>C43</f>
        <v>6.5</v>
      </c>
      <c r="D42" s="185">
        <f aca="true" t="shared" si="10" ref="D42:N42">D43</f>
        <v>0</v>
      </c>
      <c r="E42" s="185">
        <f t="shared" si="10"/>
        <v>0</v>
      </c>
      <c r="F42" s="185">
        <f t="shared" si="10"/>
        <v>0</v>
      </c>
      <c r="G42" s="185">
        <f t="shared" si="10"/>
        <v>6.5</v>
      </c>
      <c r="H42" s="183"/>
      <c r="I42" s="185">
        <f t="shared" si="10"/>
        <v>3.9</v>
      </c>
      <c r="J42" s="185">
        <f t="shared" si="10"/>
        <v>0</v>
      </c>
      <c r="K42" s="185">
        <f t="shared" si="10"/>
        <v>2.34</v>
      </c>
      <c r="L42" s="185">
        <f t="shared" si="10"/>
        <v>1.56</v>
      </c>
      <c r="M42" s="185">
        <f t="shared" si="10"/>
        <v>0</v>
      </c>
      <c r="N42" s="185">
        <f t="shared" si="10"/>
        <v>0</v>
      </c>
      <c r="O42" s="183"/>
      <c r="P42" s="183"/>
    </row>
    <row r="43" spans="1:16" ht="52.5">
      <c r="A43" s="796">
        <v>1</v>
      </c>
      <c r="B43" s="179" t="s">
        <v>1562</v>
      </c>
      <c r="C43" s="192">
        <v>6.5</v>
      </c>
      <c r="D43" s="192"/>
      <c r="E43" s="192"/>
      <c r="F43" s="797"/>
      <c r="G43" s="192">
        <v>6.5</v>
      </c>
      <c r="H43" s="200" t="s">
        <v>1563</v>
      </c>
      <c r="I43" s="192">
        <v>3.9</v>
      </c>
      <c r="J43" s="798"/>
      <c r="K43" s="799">
        <v>2.34</v>
      </c>
      <c r="L43" s="799">
        <v>1.56</v>
      </c>
      <c r="M43" s="800"/>
      <c r="N43" s="800"/>
      <c r="O43" s="801" t="s">
        <v>911</v>
      </c>
      <c r="P43" s="189"/>
    </row>
    <row r="44" spans="1:16" ht="39">
      <c r="A44" s="119" t="s">
        <v>92</v>
      </c>
      <c r="B44" s="771" t="s">
        <v>143</v>
      </c>
      <c r="C44" s="185">
        <f>SUM(C45:C49)</f>
        <v>2.64</v>
      </c>
      <c r="D44" s="185">
        <f aca="true" t="shared" si="11" ref="D44:N44">SUM(D45:D49)</f>
        <v>1.29</v>
      </c>
      <c r="E44" s="185">
        <f t="shared" si="11"/>
        <v>0</v>
      </c>
      <c r="F44" s="185">
        <f t="shared" si="11"/>
        <v>0</v>
      </c>
      <c r="G44" s="185">
        <f t="shared" si="11"/>
        <v>1.35</v>
      </c>
      <c r="H44" s="183">
        <f t="shared" si="11"/>
        <v>0</v>
      </c>
      <c r="I44" s="185">
        <f t="shared" si="11"/>
        <v>1.5019999999999998</v>
      </c>
      <c r="J44" s="185">
        <f t="shared" si="11"/>
        <v>0</v>
      </c>
      <c r="K44" s="185">
        <f t="shared" si="11"/>
        <v>0.0576</v>
      </c>
      <c r="L44" s="185">
        <f t="shared" si="11"/>
        <v>0.3844</v>
      </c>
      <c r="M44" s="185">
        <f t="shared" si="11"/>
        <v>1.06</v>
      </c>
      <c r="N44" s="185">
        <f t="shared" si="11"/>
        <v>0</v>
      </c>
      <c r="O44" s="801" t="s">
        <v>911</v>
      </c>
      <c r="P44" s="119"/>
    </row>
    <row r="45" spans="1:16" ht="41.25" customHeight="1">
      <c r="A45" s="190">
        <v>1</v>
      </c>
      <c r="B45" s="179" t="s">
        <v>1565</v>
      </c>
      <c r="C45" s="192">
        <v>0.24</v>
      </c>
      <c r="D45" s="192"/>
      <c r="E45" s="192"/>
      <c r="F45" s="192"/>
      <c r="G45" s="192">
        <v>0.24</v>
      </c>
      <c r="H45" s="190" t="s">
        <v>1566</v>
      </c>
      <c r="I45" s="192">
        <v>0.192</v>
      </c>
      <c r="J45" s="192">
        <v>0</v>
      </c>
      <c r="K45" s="192">
        <v>0.0576</v>
      </c>
      <c r="L45" s="192">
        <v>0.13440000000000002</v>
      </c>
      <c r="M45" s="192"/>
      <c r="N45" s="192"/>
      <c r="O45" s="801" t="s">
        <v>1036</v>
      </c>
      <c r="P45" s="190"/>
    </row>
    <row r="46" spans="1:16" ht="39">
      <c r="A46" s="190">
        <v>2</v>
      </c>
      <c r="B46" s="130" t="s">
        <v>1567</v>
      </c>
      <c r="C46" s="192">
        <v>0.29</v>
      </c>
      <c r="D46" s="192">
        <v>0.29</v>
      </c>
      <c r="E46" s="192"/>
      <c r="F46" s="192"/>
      <c r="G46" s="192"/>
      <c r="H46" s="190" t="s">
        <v>1502</v>
      </c>
      <c r="I46" s="192">
        <v>0.25</v>
      </c>
      <c r="J46" s="797"/>
      <c r="K46" s="797"/>
      <c r="L46" s="192">
        <v>0.25</v>
      </c>
      <c r="M46" s="192"/>
      <c r="N46" s="797"/>
      <c r="O46" s="801" t="s">
        <v>911</v>
      </c>
      <c r="P46" s="191"/>
    </row>
    <row r="47" spans="1:16" ht="39">
      <c r="A47" s="190">
        <v>3</v>
      </c>
      <c r="B47" s="179" t="s">
        <v>1568</v>
      </c>
      <c r="C47" s="802">
        <v>1</v>
      </c>
      <c r="D47" s="192">
        <v>1</v>
      </c>
      <c r="E47" s="192"/>
      <c r="F47" s="202"/>
      <c r="G47" s="803"/>
      <c r="H47" s="190" t="s">
        <v>1569</v>
      </c>
      <c r="I47" s="192">
        <v>0.5</v>
      </c>
      <c r="J47" s="804"/>
      <c r="K47" s="804"/>
      <c r="L47" s="804"/>
      <c r="M47" s="205">
        <v>0.5</v>
      </c>
      <c r="N47" s="804"/>
      <c r="O47" s="801" t="s">
        <v>911</v>
      </c>
      <c r="P47" s="193"/>
    </row>
    <row r="48" spans="1:16" ht="39">
      <c r="A48" s="190">
        <v>4</v>
      </c>
      <c r="B48" s="179" t="s">
        <v>1570</v>
      </c>
      <c r="C48" s="802">
        <v>0.4</v>
      </c>
      <c r="D48" s="202"/>
      <c r="E48" s="202"/>
      <c r="F48" s="202"/>
      <c r="G48" s="803">
        <v>0.4</v>
      </c>
      <c r="H48" s="200" t="s">
        <v>1571</v>
      </c>
      <c r="I48" s="192">
        <v>0.2</v>
      </c>
      <c r="J48" s="804"/>
      <c r="K48" s="804"/>
      <c r="L48" s="804"/>
      <c r="M48" s="205">
        <v>0.2</v>
      </c>
      <c r="N48" s="804"/>
      <c r="O48" s="801" t="s">
        <v>911</v>
      </c>
      <c r="P48" s="193"/>
    </row>
    <row r="49" spans="1:16" ht="39">
      <c r="A49" s="190">
        <v>5</v>
      </c>
      <c r="B49" s="179" t="s">
        <v>1572</v>
      </c>
      <c r="C49" s="802">
        <v>0.71</v>
      </c>
      <c r="D49" s="202"/>
      <c r="E49" s="202"/>
      <c r="F49" s="202"/>
      <c r="G49" s="803">
        <v>0.71</v>
      </c>
      <c r="H49" s="200" t="s">
        <v>1573</v>
      </c>
      <c r="I49" s="192">
        <v>0.36</v>
      </c>
      <c r="J49" s="804"/>
      <c r="K49" s="804"/>
      <c r="L49" s="804"/>
      <c r="M49" s="205">
        <v>0.36</v>
      </c>
      <c r="N49" s="804"/>
      <c r="O49" s="801" t="s">
        <v>2337</v>
      </c>
      <c r="P49" s="193"/>
    </row>
    <row r="50" spans="1:16" ht="39">
      <c r="A50" s="194" t="s">
        <v>94</v>
      </c>
      <c r="B50" s="264" t="s">
        <v>1878</v>
      </c>
      <c r="C50" s="185">
        <f>SUM(C51:C53)</f>
        <v>3.04</v>
      </c>
      <c r="D50" s="185">
        <f aca="true" t="shared" si="12" ref="D50:N50">SUM(D51:D53)</f>
        <v>3.04</v>
      </c>
      <c r="E50" s="185">
        <f t="shared" si="12"/>
        <v>0</v>
      </c>
      <c r="F50" s="185">
        <f t="shared" si="12"/>
        <v>0</v>
      </c>
      <c r="G50" s="185">
        <f t="shared" si="12"/>
        <v>0</v>
      </c>
      <c r="H50" s="183">
        <f t="shared" si="12"/>
        <v>0</v>
      </c>
      <c r="I50" s="185">
        <f t="shared" si="12"/>
        <v>1.28</v>
      </c>
      <c r="J50" s="185">
        <f t="shared" si="12"/>
        <v>0</v>
      </c>
      <c r="K50" s="185">
        <f t="shared" si="12"/>
        <v>0</v>
      </c>
      <c r="L50" s="185">
        <f t="shared" si="12"/>
        <v>0.36</v>
      </c>
      <c r="M50" s="185">
        <f t="shared" si="12"/>
        <v>0.92</v>
      </c>
      <c r="N50" s="185">
        <f t="shared" si="12"/>
        <v>0</v>
      </c>
      <c r="O50" s="801" t="s">
        <v>911</v>
      </c>
      <c r="P50" s="119"/>
    </row>
    <row r="51" spans="1:16" ht="39">
      <c r="A51" s="207">
        <v>1</v>
      </c>
      <c r="B51" s="179" t="s">
        <v>1574</v>
      </c>
      <c r="C51" s="804">
        <v>1.08</v>
      </c>
      <c r="D51" s="192">
        <v>1.08</v>
      </c>
      <c r="E51" s="192"/>
      <c r="F51" s="192"/>
      <c r="G51" s="192"/>
      <c r="H51" s="782" t="s">
        <v>1575</v>
      </c>
      <c r="I51" s="192">
        <v>0.92</v>
      </c>
      <c r="J51" s="192"/>
      <c r="K51" s="192"/>
      <c r="L51" s="192"/>
      <c r="M51" s="192">
        <v>0.92</v>
      </c>
      <c r="N51" s="192"/>
      <c r="O51" s="801" t="s">
        <v>911</v>
      </c>
      <c r="P51" s="179"/>
    </row>
    <row r="52" spans="1:16" ht="39">
      <c r="A52" s="190">
        <v>2</v>
      </c>
      <c r="B52" s="176" t="s">
        <v>1576</v>
      </c>
      <c r="C52" s="205">
        <v>0.42</v>
      </c>
      <c r="D52" s="205">
        <v>0.42</v>
      </c>
      <c r="E52" s="205"/>
      <c r="F52" s="205"/>
      <c r="G52" s="205"/>
      <c r="H52" s="190" t="s">
        <v>1531</v>
      </c>
      <c r="I52" s="192">
        <v>0.36</v>
      </c>
      <c r="J52" s="797"/>
      <c r="K52" s="797"/>
      <c r="L52" s="192">
        <v>0.36</v>
      </c>
      <c r="M52" s="192"/>
      <c r="N52" s="206"/>
      <c r="O52" s="801" t="s">
        <v>911</v>
      </c>
      <c r="P52" s="191"/>
    </row>
    <row r="53" spans="1:16" ht="39">
      <c r="A53" s="207">
        <v>3</v>
      </c>
      <c r="B53" s="179" t="s">
        <v>1577</v>
      </c>
      <c r="C53" s="195">
        <v>1.54</v>
      </c>
      <c r="D53" s="195">
        <v>1.54</v>
      </c>
      <c r="E53" s="196"/>
      <c r="F53" s="197"/>
      <c r="G53" s="205"/>
      <c r="H53" s="777" t="s">
        <v>1578</v>
      </c>
      <c r="I53" s="172"/>
      <c r="J53" s="780"/>
      <c r="K53" s="780"/>
      <c r="L53" s="780"/>
      <c r="M53" s="780"/>
      <c r="N53" s="780"/>
      <c r="O53" s="801" t="s">
        <v>911</v>
      </c>
      <c r="P53" s="199"/>
    </row>
    <row r="54" spans="1:16" ht="39">
      <c r="A54" s="119" t="s">
        <v>96</v>
      </c>
      <c r="B54" s="771" t="s">
        <v>93</v>
      </c>
      <c r="C54" s="185">
        <f>SUM(C55:C61)</f>
        <v>29.66</v>
      </c>
      <c r="D54" s="185">
        <f aca="true" t="shared" si="13" ref="D54:N54">SUM(D55:D61)</f>
        <v>21.99</v>
      </c>
      <c r="E54" s="185">
        <f t="shared" si="13"/>
        <v>3</v>
      </c>
      <c r="F54" s="185">
        <f t="shared" si="13"/>
        <v>0</v>
      </c>
      <c r="G54" s="185">
        <f t="shared" si="13"/>
        <v>4.67</v>
      </c>
      <c r="H54" s="183">
        <f t="shared" si="13"/>
        <v>0</v>
      </c>
      <c r="I54" s="185">
        <f t="shared" si="13"/>
        <v>11.654</v>
      </c>
      <c r="J54" s="185">
        <f t="shared" si="13"/>
        <v>2</v>
      </c>
      <c r="K54" s="185">
        <f t="shared" si="13"/>
        <v>2.7672000000000003</v>
      </c>
      <c r="L54" s="185">
        <f t="shared" si="13"/>
        <v>6.8868</v>
      </c>
      <c r="M54" s="185">
        <f t="shared" si="13"/>
        <v>0</v>
      </c>
      <c r="N54" s="185">
        <f t="shared" si="13"/>
        <v>0</v>
      </c>
      <c r="O54" s="801" t="s">
        <v>911</v>
      </c>
      <c r="P54" s="119"/>
    </row>
    <row r="55" spans="1:16" ht="39">
      <c r="A55" s="200">
        <v>1</v>
      </c>
      <c r="B55" s="191" t="s">
        <v>1579</v>
      </c>
      <c r="C55" s="805">
        <v>1.1</v>
      </c>
      <c r="D55" s="805">
        <v>0.4</v>
      </c>
      <c r="E55" s="805"/>
      <c r="F55" s="805"/>
      <c r="G55" s="805">
        <v>0.7</v>
      </c>
      <c r="H55" s="200" t="s">
        <v>1580</v>
      </c>
      <c r="I55" s="805">
        <v>0.8800000000000001</v>
      </c>
      <c r="J55" s="805"/>
      <c r="K55" s="805">
        <v>0.264</v>
      </c>
      <c r="L55" s="805">
        <v>0.6160000000000001</v>
      </c>
      <c r="M55" s="805"/>
      <c r="N55" s="805"/>
      <c r="O55" s="801" t="s">
        <v>1036</v>
      </c>
      <c r="P55" s="200"/>
    </row>
    <row r="56" spans="1:16" ht="39">
      <c r="A56" s="200">
        <v>2</v>
      </c>
      <c r="B56" s="191" t="s">
        <v>1581</v>
      </c>
      <c r="C56" s="805">
        <v>0.8</v>
      </c>
      <c r="D56" s="805">
        <v>0.6</v>
      </c>
      <c r="E56" s="805"/>
      <c r="F56" s="805"/>
      <c r="G56" s="805">
        <v>0.2</v>
      </c>
      <c r="H56" s="200" t="s">
        <v>1575</v>
      </c>
      <c r="I56" s="805">
        <v>0.6400000000000001</v>
      </c>
      <c r="J56" s="805"/>
      <c r="K56" s="805">
        <v>0.19200000000000003</v>
      </c>
      <c r="L56" s="805">
        <v>0.44800000000000006</v>
      </c>
      <c r="M56" s="805"/>
      <c r="N56" s="805"/>
      <c r="O56" s="801" t="s">
        <v>1036</v>
      </c>
      <c r="P56" s="200"/>
    </row>
    <row r="57" spans="1:16" ht="39">
      <c r="A57" s="200">
        <v>3</v>
      </c>
      <c r="B57" s="191" t="s">
        <v>1582</v>
      </c>
      <c r="C57" s="805">
        <v>11</v>
      </c>
      <c r="D57" s="805">
        <v>9</v>
      </c>
      <c r="E57" s="805">
        <v>2</v>
      </c>
      <c r="F57" s="805"/>
      <c r="G57" s="805"/>
      <c r="H57" s="200" t="s">
        <v>1583</v>
      </c>
      <c r="I57" s="805">
        <v>7.504000000000001</v>
      </c>
      <c r="J57" s="805"/>
      <c r="K57" s="805">
        <v>2.2512000000000003</v>
      </c>
      <c r="L57" s="805">
        <v>5.252800000000001</v>
      </c>
      <c r="M57" s="805"/>
      <c r="N57" s="805"/>
      <c r="O57" s="801" t="s">
        <v>1036</v>
      </c>
      <c r="P57" s="200"/>
    </row>
    <row r="58" spans="1:16" ht="41.25" customHeight="1">
      <c r="A58" s="200">
        <v>4</v>
      </c>
      <c r="B58" s="191" t="s">
        <v>1584</v>
      </c>
      <c r="C58" s="805">
        <v>0.25</v>
      </c>
      <c r="D58" s="805">
        <v>0.15</v>
      </c>
      <c r="E58" s="805"/>
      <c r="F58" s="805"/>
      <c r="G58" s="805">
        <v>0.1</v>
      </c>
      <c r="H58" s="200" t="s">
        <v>1580</v>
      </c>
      <c r="I58" s="805">
        <v>0.2</v>
      </c>
      <c r="J58" s="805"/>
      <c r="K58" s="805">
        <v>0.06</v>
      </c>
      <c r="L58" s="805">
        <v>0.14</v>
      </c>
      <c r="M58" s="805"/>
      <c r="N58" s="805"/>
      <c r="O58" s="801" t="s">
        <v>1036</v>
      </c>
      <c r="P58" s="200"/>
    </row>
    <row r="59" spans="1:16" ht="52.5">
      <c r="A59" s="200">
        <v>5</v>
      </c>
      <c r="B59" s="130" t="s">
        <v>1585</v>
      </c>
      <c r="C59" s="195">
        <v>14</v>
      </c>
      <c r="D59" s="195">
        <v>10</v>
      </c>
      <c r="E59" s="192">
        <v>1</v>
      </c>
      <c r="F59" s="192"/>
      <c r="G59" s="192">
        <v>3</v>
      </c>
      <c r="H59" s="782" t="s">
        <v>1586</v>
      </c>
      <c r="I59" s="192"/>
      <c r="J59" s="192"/>
      <c r="K59" s="192"/>
      <c r="L59" s="192"/>
      <c r="M59" s="192"/>
      <c r="N59" s="192"/>
      <c r="O59" s="801" t="s">
        <v>911</v>
      </c>
      <c r="P59" s="130"/>
    </row>
    <row r="60" spans="1:16" ht="39">
      <c r="A60" s="200">
        <v>6</v>
      </c>
      <c r="B60" s="806" t="s">
        <v>1587</v>
      </c>
      <c r="C60" s="192">
        <v>2.0100000000000002</v>
      </c>
      <c r="D60" s="192">
        <v>1.34</v>
      </c>
      <c r="E60" s="192"/>
      <c r="F60" s="192"/>
      <c r="G60" s="803">
        <v>0.67</v>
      </c>
      <c r="H60" s="825" t="s">
        <v>1588</v>
      </c>
      <c r="I60" s="192">
        <v>2</v>
      </c>
      <c r="J60" s="804">
        <v>2</v>
      </c>
      <c r="K60" s="804"/>
      <c r="L60" s="804"/>
      <c r="M60" s="804"/>
      <c r="N60" s="804"/>
      <c r="O60" s="801" t="s">
        <v>911</v>
      </c>
      <c r="P60" s="193"/>
    </row>
    <row r="61" spans="1:16" ht="66">
      <c r="A61" s="200">
        <v>7</v>
      </c>
      <c r="B61" s="191" t="s">
        <v>1589</v>
      </c>
      <c r="C61" s="192">
        <v>0.5</v>
      </c>
      <c r="D61" s="192">
        <v>0.5</v>
      </c>
      <c r="E61" s="192"/>
      <c r="F61" s="192"/>
      <c r="G61" s="192"/>
      <c r="H61" s="190" t="s">
        <v>1590</v>
      </c>
      <c r="I61" s="192">
        <v>0.43</v>
      </c>
      <c r="J61" s="797"/>
      <c r="K61" s="797"/>
      <c r="L61" s="192">
        <v>0.43</v>
      </c>
      <c r="M61" s="797"/>
      <c r="N61" s="797"/>
      <c r="O61" s="801" t="s">
        <v>911</v>
      </c>
      <c r="P61" s="191"/>
    </row>
    <row r="62" spans="1:16" ht="12.75">
      <c r="A62" s="119" t="s">
        <v>97</v>
      </c>
      <c r="B62" s="771" t="s">
        <v>95</v>
      </c>
      <c r="C62" s="201">
        <f>C63</f>
        <v>275</v>
      </c>
      <c r="D62" s="201">
        <f aca="true" t="shared" si="14" ref="D62:N62">D63</f>
        <v>38</v>
      </c>
      <c r="E62" s="201">
        <f t="shared" si="14"/>
        <v>0</v>
      </c>
      <c r="F62" s="201">
        <f t="shared" si="14"/>
        <v>0</v>
      </c>
      <c r="G62" s="201">
        <f t="shared" si="14"/>
        <v>237</v>
      </c>
      <c r="H62" s="775"/>
      <c r="I62" s="201">
        <f t="shared" si="14"/>
        <v>45</v>
      </c>
      <c r="J62" s="201">
        <f t="shared" si="14"/>
        <v>0</v>
      </c>
      <c r="K62" s="201">
        <f t="shared" si="14"/>
        <v>45</v>
      </c>
      <c r="L62" s="201">
        <f t="shared" si="14"/>
        <v>0</v>
      </c>
      <c r="M62" s="201">
        <f t="shared" si="14"/>
        <v>0</v>
      </c>
      <c r="N62" s="201">
        <f t="shared" si="14"/>
        <v>0</v>
      </c>
      <c r="O62" s="801"/>
      <c r="P62" s="119"/>
    </row>
    <row r="63" spans="1:16" ht="53.25" customHeight="1">
      <c r="A63" s="129">
        <v>1</v>
      </c>
      <c r="B63" s="130" t="s">
        <v>1591</v>
      </c>
      <c r="C63" s="807">
        <v>275</v>
      </c>
      <c r="D63" s="807">
        <v>38</v>
      </c>
      <c r="E63" s="807"/>
      <c r="F63" s="807"/>
      <c r="G63" s="807">
        <v>237</v>
      </c>
      <c r="H63" s="777" t="s">
        <v>1592</v>
      </c>
      <c r="I63" s="192">
        <v>45</v>
      </c>
      <c r="J63" s="205"/>
      <c r="K63" s="205">
        <v>45</v>
      </c>
      <c r="L63" s="205"/>
      <c r="M63" s="205"/>
      <c r="N63" s="205"/>
      <c r="O63" s="801" t="s">
        <v>911</v>
      </c>
      <c r="P63" s="129"/>
    </row>
    <row r="64" spans="1:16" ht="12.75">
      <c r="A64" s="119" t="s">
        <v>118</v>
      </c>
      <c r="B64" s="771" t="s">
        <v>120</v>
      </c>
      <c r="C64" s="202">
        <f>SUM(C65:C74)</f>
        <v>2.36</v>
      </c>
      <c r="D64" s="202">
        <f aca="true" t="shared" si="15" ref="D64:N64">SUM(D65:D74)</f>
        <v>0.53</v>
      </c>
      <c r="E64" s="202">
        <f t="shared" si="15"/>
        <v>1.55</v>
      </c>
      <c r="F64" s="202">
        <f t="shared" si="15"/>
        <v>0</v>
      </c>
      <c r="G64" s="202">
        <f t="shared" si="15"/>
        <v>0.28</v>
      </c>
      <c r="H64" s="776">
        <f t="shared" si="15"/>
        <v>0</v>
      </c>
      <c r="I64" s="202">
        <f t="shared" si="15"/>
        <v>2.1360000000000006</v>
      </c>
      <c r="J64" s="202">
        <f t="shared" si="15"/>
        <v>0</v>
      </c>
      <c r="K64" s="202">
        <f t="shared" si="15"/>
        <v>0.0408</v>
      </c>
      <c r="L64" s="202">
        <f t="shared" si="15"/>
        <v>0.0952</v>
      </c>
      <c r="M64" s="202">
        <f t="shared" si="15"/>
        <v>0</v>
      </c>
      <c r="N64" s="202">
        <f t="shared" si="15"/>
        <v>2</v>
      </c>
      <c r="O64" s="801"/>
      <c r="P64" s="119"/>
    </row>
    <row r="65" spans="1:16" ht="65.25" customHeight="1">
      <c r="A65" s="808">
        <v>1</v>
      </c>
      <c r="B65" s="809" t="s">
        <v>1593</v>
      </c>
      <c r="C65" s="205">
        <v>0.06</v>
      </c>
      <c r="D65" s="195">
        <v>0.03</v>
      </c>
      <c r="E65" s="810"/>
      <c r="F65" s="810"/>
      <c r="G65" s="195">
        <v>0.03</v>
      </c>
      <c r="H65" s="811" t="s">
        <v>1594</v>
      </c>
      <c r="I65" s="812">
        <v>0.048</v>
      </c>
      <c r="J65" s="810"/>
      <c r="K65" s="804">
        <v>0.0144</v>
      </c>
      <c r="L65" s="804">
        <v>0.033600000000000005</v>
      </c>
      <c r="M65" s="810"/>
      <c r="N65" s="810"/>
      <c r="O65" s="801" t="s">
        <v>1036</v>
      </c>
      <c r="P65" s="203"/>
    </row>
    <row r="66" spans="1:16" ht="92.25">
      <c r="A66" s="808">
        <v>2</v>
      </c>
      <c r="B66" s="809" t="s">
        <v>1595</v>
      </c>
      <c r="C66" s="205">
        <v>0.13</v>
      </c>
      <c r="D66" s="195">
        <v>0.07</v>
      </c>
      <c r="E66" s="810"/>
      <c r="F66" s="810"/>
      <c r="G66" s="195">
        <v>0.06</v>
      </c>
      <c r="H66" s="811" t="s">
        <v>1596</v>
      </c>
      <c r="I66" s="812">
        <v>0.1</v>
      </c>
      <c r="J66" s="810"/>
      <c r="K66" s="804"/>
      <c r="L66" s="804"/>
      <c r="M66" s="810"/>
      <c r="N66" s="195">
        <v>0.1</v>
      </c>
      <c r="O66" s="801" t="s">
        <v>1597</v>
      </c>
      <c r="P66" s="203"/>
    </row>
    <row r="67" spans="1:16" ht="66">
      <c r="A67" s="808">
        <v>3</v>
      </c>
      <c r="B67" s="809" t="s">
        <v>1598</v>
      </c>
      <c r="C67" s="205">
        <v>0.09</v>
      </c>
      <c r="D67" s="195">
        <v>0.09</v>
      </c>
      <c r="E67" s="810"/>
      <c r="F67" s="810"/>
      <c r="G67" s="195"/>
      <c r="H67" s="811" t="s">
        <v>1599</v>
      </c>
      <c r="I67" s="812">
        <v>0.09</v>
      </c>
      <c r="J67" s="810"/>
      <c r="K67" s="804"/>
      <c r="L67" s="804"/>
      <c r="M67" s="810"/>
      <c r="N67" s="195">
        <v>0.09</v>
      </c>
      <c r="O67" s="801" t="s">
        <v>1036</v>
      </c>
      <c r="P67" s="203"/>
    </row>
    <row r="68" spans="1:16" ht="105">
      <c r="A68" s="808">
        <v>4</v>
      </c>
      <c r="B68" s="191" t="s">
        <v>1600</v>
      </c>
      <c r="C68" s="805">
        <v>0.11</v>
      </c>
      <c r="D68" s="805">
        <v>0.06</v>
      </c>
      <c r="E68" s="805"/>
      <c r="F68" s="805"/>
      <c r="G68" s="805">
        <v>0.05</v>
      </c>
      <c r="H68" s="200" t="s">
        <v>1601</v>
      </c>
      <c r="I68" s="805">
        <v>0.08800000000000001</v>
      </c>
      <c r="J68" s="805">
        <v>0</v>
      </c>
      <c r="K68" s="805">
        <v>0.0264</v>
      </c>
      <c r="L68" s="805">
        <v>0.06160000000000001</v>
      </c>
      <c r="M68" s="805">
        <v>0</v>
      </c>
      <c r="N68" s="805">
        <v>0</v>
      </c>
      <c r="O68" s="801" t="s">
        <v>1036</v>
      </c>
      <c r="P68" s="200"/>
    </row>
    <row r="69" spans="1:16" ht="36.75" customHeight="1">
      <c r="A69" s="808">
        <v>5</v>
      </c>
      <c r="B69" s="191" t="s">
        <v>1602</v>
      </c>
      <c r="C69" s="805">
        <v>1.55</v>
      </c>
      <c r="D69" s="805"/>
      <c r="E69" s="805">
        <v>1.55</v>
      </c>
      <c r="F69" s="805"/>
      <c r="G69" s="805"/>
      <c r="H69" s="200" t="s">
        <v>1566</v>
      </c>
      <c r="I69" s="805">
        <v>1.2400000000000002</v>
      </c>
      <c r="J69" s="805"/>
      <c r="K69" s="805"/>
      <c r="L69" s="805"/>
      <c r="M69" s="805"/>
      <c r="N69" s="805">
        <v>1.24</v>
      </c>
      <c r="O69" s="801" t="s">
        <v>1036</v>
      </c>
      <c r="P69" s="200"/>
    </row>
    <row r="70" spans="1:16" ht="52.5">
      <c r="A70" s="808">
        <v>6</v>
      </c>
      <c r="B70" s="191" t="s">
        <v>1603</v>
      </c>
      <c r="C70" s="205">
        <v>0.1</v>
      </c>
      <c r="D70" s="205"/>
      <c r="E70" s="813"/>
      <c r="F70" s="813"/>
      <c r="G70" s="205">
        <v>0.1</v>
      </c>
      <c r="H70" s="200" t="s">
        <v>1604</v>
      </c>
      <c r="I70" s="192">
        <v>0.06</v>
      </c>
      <c r="J70" s="813"/>
      <c r="K70" s="205"/>
      <c r="L70" s="813"/>
      <c r="M70" s="205"/>
      <c r="N70" s="205">
        <v>0.06</v>
      </c>
      <c r="O70" s="801" t="s">
        <v>911</v>
      </c>
      <c r="P70" s="191"/>
    </row>
    <row r="71" spans="1:16" ht="39">
      <c r="A71" s="808">
        <v>7</v>
      </c>
      <c r="B71" s="809" t="s">
        <v>1605</v>
      </c>
      <c r="C71" s="205">
        <v>0.02</v>
      </c>
      <c r="D71" s="205">
        <v>0.02</v>
      </c>
      <c r="E71" s="813"/>
      <c r="F71" s="813"/>
      <c r="G71" s="205"/>
      <c r="H71" s="200" t="s">
        <v>1606</v>
      </c>
      <c r="I71" s="192"/>
      <c r="J71" s="813"/>
      <c r="K71" s="205"/>
      <c r="L71" s="813"/>
      <c r="M71" s="205"/>
      <c r="N71" s="205"/>
      <c r="O71" s="801" t="s">
        <v>911</v>
      </c>
      <c r="P71" s="191"/>
    </row>
    <row r="72" spans="1:16" ht="78.75">
      <c r="A72" s="808">
        <v>8</v>
      </c>
      <c r="B72" s="179" t="s">
        <v>1607</v>
      </c>
      <c r="C72" s="205">
        <v>0.18</v>
      </c>
      <c r="D72" s="192">
        <v>0.15</v>
      </c>
      <c r="E72" s="192"/>
      <c r="F72" s="192"/>
      <c r="G72" s="192">
        <v>0.03</v>
      </c>
      <c r="H72" s="782" t="s">
        <v>1608</v>
      </c>
      <c r="I72" s="192">
        <v>0.3</v>
      </c>
      <c r="J72" s="192"/>
      <c r="K72" s="192"/>
      <c r="L72" s="192"/>
      <c r="M72" s="192"/>
      <c r="N72" s="192">
        <v>0.3</v>
      </c>
      <c r="O72" s="801" t="s">
        <v>911</v>
      </c>
      <c r="P72" s="204"/>
    </row>
    <row r="73" spans="1:16" ht="52.5">
      <c r="A73" s="808">
        <v>9</v>
      </c>
      <c r="B73" s="191" t="s">
        <v>1609</v>
      </c>
      <c r="C73" s="205">
        <v>0.07</v>
      </c>
      <c r="D73" s="205">
        <v>0.07</v>
      </c>
      <c r="E73" s="813"/>
      <c r="F73" s="813"/>
      <c r="G73" s="205"/>
      <c r="H73" s="200" t="s">
        <v>1610</v>
      </c>
      <c r="I73" s="192">
        <v>0.15</v>
      </c>
      <c r="J73" s="205"/>
      <c r="K73" s="205"/>
      <c r="L73" s="205"/>
      <c r="M73" s="205"/>
      <c r="N73" s="205">
        <v>0.15</v>
      </c>
      <c r="O73" s="801" t="s">
        <v>911</v>
      </c>
      <c r="P73" s="200"/>
    </row>
    <row r="74" spans="1:16" ht="66">
      <c r="A74" s="808">
        <v>10</v>
      </c>
      <c r="B74" s="191" t="s">
        <v>1611</v>
      </c>
      <c r="C74" s="195">
        <v>0.05</v>
      </c>
      <c r="D74" s="195">
        <v>0.04</v>
      </c>
      <c r="E74" s="195"/>
      <c r="F74" s="205"/>
      <c r="G74" s="205">
        <v>0.01</v>
      </c>
      <c r="H74" s="777" t="s">
        <v>1612</v>
      </c>
      <c r="I74" s="205">
        <v>0.06</v>
      </c>
      <c r="J74" s="780"/>
      <c r="K74" s="780"/>
      <c r="L74" s="780"/>
      <c r="M74" s="780"/>
      <c r="N74" s="780">
        <v>0.06</v>
      </c>
      <c r="O74" s="179" t="s">
        <v>911</v>
      </c>
      <c r="P74" s="191"/>
    </row>
    <row r="75" spans="1:16" ht="12.75">
      <c r="A75" s="119" t="s">
        <v>119</v>
      </c>
      <c r="B75" s="771" t="s">
        <v>225</v>
      </c>
      <c r="C75" s="206">
        <f>SUM(C76:C78)</f>
        <v>3.52</v>
      </c>
      <c r="D75" s="206">
        <f aca="true" t="shared" si="16" ref="D75:N75">SUM(D76:D78)</f>
        <v>3.52</v>
      </c>
      <c r="E75" s="206">
        <f t="shared" si="16"/>
        <v>0</v>
      </c>
      <c r="F75" s="206">
        <f t="shared" si="16"/>
        <v>0</v>
      </c>
      <c r="G75" s="206">
        <f t="shared" si="16"/>
        <v>0</v>
      </c>
      <c r="H75" s="778">
        <f t="shared" si="16"/>
        <v>0</v>
      </c>
      <c r="I75" s="206">
        <f t="shared" si="16"/>
        <v>3.0100000000000002</v>
      </c>
      <c r="J75" s="206">
        <f t="shared" si="16"/>
        <v>0</v>
      </c>
      <c r="K75" s="206">
        <f t="shared" si="16"/>
        <v>0.77</v>
      </c>
      <c r="L75" s="206">
        <f t="shared" si="16"/>
        <v>1.79</v>
      </c>
      <c r="M75" s="206">
        <f t="shared" si="16"/>
        <v>0.45</v>
      </c>
      <c r="N75" s="206">
        <f t="shared" si="16"/>
        <v>0</v>
      </c>
      <c r="O75" s="801"/>
      <c r="P75" s="119"/>
    </row>
    <row r="76" spans="1:16" ht="39">
      <c r="A76" s="190">
        <v>1</v>
      </c>
      <c r="B76" s="806" t="s">
        <v>1613</v>
      </c>
      <c r="C76" s="802">
        <v>0.3</v>
      </c>
      <c r="D76" s="192">
        <v>0.3</v>
      </c>
      <c r="E76" s="202"/>
      <c r="F76" s="202"/>
      <c r="G76" s="192"/>
      <c r="H76" s="782" t="s">
        <v>1590</v>
      </c>
      <c r="I76" s="192">
        <v>0.26</v>
      </c>
      <c r="J76" s="804"/>
      <c r="K76" s="804"/>
      <c r="L76" s="804"/>
      <c r="M76" s="804">
        <v>0.26</v>
      </c>
      <c r="N76" s="804"/>
      <c r="O76" s="801" t="s">
        <v>911</v>
      </c>
      <c r="P76" s="204"/>
    </row>
    <row r="77" spans="1:16" ht="39">
      <c r="A77" s="190">
        <v>2</v>
      </c>
      <c r="B77" s="806" t="s">
        <v>1614</v>
      </c>
      <c r="C77" s="802">
        <v>0.22</v>
      </c>
      <c r="D77" s="192">
        <v>0.22</v>
      </c>
      <c r="E77" s="202"/>
      <c r="F77" s="202"/>
      <c r="G77" s="803"/>
      <c r="H77" s="826" t="s">
        <v>1615</v>
      </c>
      <c r="I77" s="192">
        <v>0.19</v>
      </c>
      <c r="J77" s="804"/>
      <c r="K77" s="804"/>
      <c r="L77" s="804"/>
      <c r="M77" s="804">
        <v>0.19</v>
      </c>
      <c r="N77" s="804"/>
      <c r="O77" s="801" t="s">
        <v>911</v>
      </c>
      <c r="P77" s="207"/>
    </row>
    <row r="78" spans="1:16" ht="39">
      <c r="A78" s="190">
        <v>3</v>
      </c>
      <c r="B78" s="806" t="s">
        <v>1616</v>
      </c>
      <c r="C78" s="802">
        <v>3</v>
      </c>
      <c r="D78" s="192">
        <v>3</v>
      </c>
      <c r="E78" s="202"/>
      <c r="F78" s="202"/>
      <c r="G78" s="803"/>
      <c r="H78" s="190" t="s">
        <v>1531</v>
      </c>
      <c r="I78" s="192">
        <v>2.56</v>
      </c>
      <c r="J78" s="804"/>
      <c r="K78" s="804">
        <v>0.77</v>
      </c>
      <c r="L78" s="804">
        <v>1.79</v>
      </c>
      <c r="M78" s="804"/>
      <c r="N78" s="804"/>
      <c r="O78" s="801" t="s">
        <v>911</v>
      </c>
      <c r="P78" s="207"/>
    </row>
    <row r="79" spans="1:16" ht="26.25">
      <c r="A79" s="119" t="s">
        <v>121</v>
      </c>
      <c r="B79" s="771" t="s">
        <v>256</v>
      </c>
      <c r="C79" s="202">
        <f>SUM(C80:C80)</f>
        <v>4.6</v>
      </c>
      <c r="D79" s="202">
        <f aca="true" t="shared" si="17" ref="D79:N79">SUM(D80:D80)</f>
        <v>0</v>
      </c>
      <c r="E79" s="202">
        <f t="shared" si="17"/>
        <v>3.5</v>
      </c>
      <c r="F79" s="202">
        <f t="shared" si="17"/>
        <v>0</v>
      </c>
      <c r="G79" s="202">
        <f t="shared" si="17"/>
        <v>1.1</v>
      </c>
      <c r="H79" s="776">
        <f t="shared" si="17"/>
        <v>0</v>
      </c>
      <c r="I79" s="202">
        <f t="shared" si="17"/>
        <v>1.15</v>
      </c>
      <c r="J79" s="202">
        <f t="shared" si="17"/>
        <v>0</v>
      </c>
      <c r="K79" s="202">
        <f t="shared" si="17"/>
        <v>0.805</v>
      </c>
      <c r="L79" s="202">
        <f t="shared" si="17"/>
        <v>0.34499999999999986</v>
      </c>
      <c r="M79" s="202">
        <f t="shared" si="17"/>
        <v>0</v>
      </c>
      <c r="N79" s="202">
        <f t="shared" si="17"/>
        <v>0</v>
      </c>
      <c r="O79" s="801"/>
      <c r="P79" s="119"/>
    </row>
    <row r="80" spans="1:16" ht="36.75" customHeight="1">
      <c r="A80" s="190">
        <v>1</v>
      </c>
      <c r="B80" s="179" t="s">
        <v>1617</v>
      </c>
      <c r="C80" s="192">
        <v>4.6</v>
      </c>
      <c r="D80" s="814"/>
      <c r="E80" s="192">
        <v>3.5</v>
      </c>
      <c r="F80" s="192"/>
      <c r="G80" s="192">
        <v>1.1</v>
      </c>
      <c r="H80" s="190" t="s">
        <v>1566</v>
      </c>
      <c r="I80" s="192">
        <v>1.15</v>
      </c>
      <c r="J80" s="192">
        <v>0</v>
      </c>
      <c r="K80" s="192">
        <v>0.805</v>
      </c>
      <c r="L80" s="192">
        <v>0.34499999999999986</v>
      </c>
      <c r="M80" s="192"/>
      <c r="N80" s="192"/>
      <c r="O80" s="801" t="s">
        <v>1036</v>
      </c>
      <c r="P80" s="190"/>
    </row>
    <row r="81" spans="1:16" ht="12.75">
      <c r="A81" s="119" t="s">
        <v>122</v>
      </c>
      <c r="B81" s="771" t="s">
        <v>218</v>
      </c>
      <c r="C81" s="206">
        <f>C82</f>
        <v>1.2</v>
      </c>
      <c r="D81" s="206">
        <f aca="true" t="shared" si="18" ref="D81:N81">D82</f>
        <v>0</v>
      </c>
      <c r="E81" s="206">
        <f t="shared" si="18"/>
        <v>0</v>
      </c>
      <c r="F81" s="206">
        <f t="shared" si="18"/>
        <v>0</v>
      </c>
      <c r="G81" s="206">
        <f t="shared" si="18"/>
        <v>1.2</v>
      </c>
      <c r="H81" s="778"/>
      <c r="I81" s="206">
        <f t="shared" si="18"/>
        <v>0.66</v>
      </c>
      <c r="J81" s="206">
        <f t="shared" si="18"/>
        <v>0</v>
      </c>
      <c r="K81" s="206">
        <f t="shared" si="18"/>
        <v>0</v>
      </c>
      <c r="L81" s="206">
        <f t="shared" si="18"/>
        <v>0</v>
      </c>
      <c r="M81" s="206">
        <f t="shared" si="18"/>
        <v>0.66</v>
      </c>
      <c r="N81" s="206">
        <f t="shared" si="18"/>
        <v>0</v>
      </c>
      <c r="O81" s="801"/>
      <c r="P81" s="119"/>
    </row>
    <row r="82" spans="1:16" ht="39">
      <c r="A82" s="129">
        <v>1</v>
      </c>
      <c r="B82" s="130" t="s">
        <v>1618</v>
      </c>
      <c r="C82" s="205">
        <v>1.2</v>
      </c>
      <c r="D82" s="805"/>
      <c r="E82" s="805"/>
      <c r="F82" s="805"/>
      <c r="G82" s="205">
        <v>1.2</v>
      </c>
      <c r="H82" s="200" t="s">
        <v>1566</v>
      </c>
      <c r="I82" s="192">
        <v>0.66</v>
      </c>
      <c r="J82" s="205"/>
      <c r="K82" s="205"/>
      <c r="L82" s="205"/>
      <c r="M82" s="205">
        <v>0.66</v>
      </c>
      <c r="N82" s="205"/>
      <c r="O82" s="801" t="s">
        <v>911</v>
      </c>
      <c r="P82" s="130"/>
    </row>
    <row r="83" spans="1:16" ht="12.75">
      <c r="A83" s="119" t="s">
        <v>123</v>
      </c>
      <c r="B83" s="771" t="s">
        <v>215</v>
      </c>
      <c r="C83" s="206">
        <f aca="true" t="shared" si="19" ref="C83:N83">SUM(C84:C100)</f>
        <v>34.7</v>
      </c>
      <c r="D83" s="206">
        <f t="shared" si="19"/>
        <v>11.810000000000002</v>
      </c>
      <c r="E83" s="206">
        <f t="shared" si="19"/>
        <v>0</v>
      </c>
      <c r="F83" s="206">
        <f t="shared" si="19"/>
        <v>0</v>
      </c>
      <c r="G83" s="206">
        <f t="shared" si="19"/>
        <v>22.89</v>
      </c>
      <c r="H83" s="778">
        <f t="shared" si="19"/>
        <v>0</v>
      </c>
      <c r="I83" s="206">
        <f t="shared" si="19"/>
        <v>17.8</v>
      </c>
      <c r="J83" s="206">
        <f t="shared" si="19"/>
        <v>0</v>
      </c>
      <c r="K83" s="206">
        <f t="shared" si="19"/>
        <v>1.89</v>
      </c>
      <c r="L83" s="206">
        <f t="shared" si="19"/>
        <v>4.16</v>
      </c>
      <c r="M83" s="206">
        <f t="shared" si="19"/>
        <v>5.66</v>
      </c>
      <c r="N83" s="206">
        <f t="shared" si="19"/>
        <v>6.09</v>
      </c>
      <c r="O83" s="801"/>
      <c r="P83" s="119"/>
    </row>
    <row r="84" spans="1:16" ht="39">
      <c r="A84" s="200">
        <v>1</v>
      </c>
      <c r="B84" s="179" t="s">
        <v>1619</v>
      </c>
      <c r="C84" s="205">
        <v>0.18</v>
      </c>
      <c r="D84" s="195"/>
      <c r="E84" s="195"/>
      <c r="F84" s="195"/>
      <c r="G84" s="195">
        <v>0.18</v>
      </c>
      <c r="H84" s="190" t="s">
        <v>1620</v>
      </c>
      <c r="I84" s="812">
        <v>0.144</v>
      </c>
      <c r="J84" s="815"/>
      <c r="K84" s="815"/>
      <c r="L84" s="815"/>
      <c r="M84" s="195">
        <v>0.144</v>
      </c>
      <c r="N84" s="815"/>
      <c r="O84" s="801" t="s">
        <v>1036</v>
      </c>
      <c r="P84" s="142"/>
    </row>
    <row r="85" spans="1:16" ht="45" customHeight="1">
      <c r="A85" s="200">
        <v>2</v>
      </c>
      <c r="B85" s="179" t="s">
        <v>1621</v>
      </c>
      <c r="C85" s="205">
        <v>0.04</v>
      </c>
      <c r="D85" s="195"/>
      <c r="E85" s="195"/>
      <c r="F85" s="195"/>
      <c r="G85" s="195">
        <v>0.04</v>
      </c>
      <c r="H85" s="129" t="s">
        <v>1622</v>
      </c>
      <c r="I85" s="812">
        <v>0.032</v>
      </c>
      <c r="J85" s="815"/>
      <c r="K85" s="815"/>
      <c r="L85" s="815"/>
      <c r="M85" s="195">
        <v>0.032</v>
      </c>
      <c r="N85" s="815"/>
      <c r="O85" s="801" t="s">
        <v>1036</v>
      </c>
      <c r="P85" s="142"/>
    </row>
    <row r="86" spans="1:16" ht="39">
      <c r="A86" s="200">
        <v>3</v>
      </c>
      <c r="B86" s="179" t="s">
        <v>1621</v>
      </c>
      <c r="C86" s="205">
        <v>0.05</v>
      </c>
      <c r="D86" s="195"/>
      <c r="E86" s="195"/>
      <c r="F86" s="195"/>
      <c r="G86" s="195">
        <v>0.05</v>
      </c>
      <c r="H86" s="129" t="s">
        <v>1623</v>
      </c>
      <c r="I86" s="812">
        <v>0.04000000000000001</v>
      </c>
      <c r="J86" s="815"/>
      <c r="K86" s="815"/>
      <c r="L86" s="815"/>
      <c r="M86" s="195">
        <v>0.04000000000000001</v>
      </c>
      <c r="N86" s="815"/>
      <c r="O86" s="801" t="s">
        <v>1036</v>
      </c>
      <c r="P86" s="142"/>
    </row>
    <row r="87" spans="1:16" ht="39">
      <c r="A87" s="200">
        <v>4</v>
      </c>
      <c r="B87" s="179" t="s">
        <v>1621</v>
      </c>
      <c r="C87" s="205">
        <v>0.03</v>
      </c>
      <c r="D87" s="195"/>
      <c r="E87" s="195"/>
      <c r="F87" s="195"/>
      <c r="G87" s="195">
        <v>0.03</v>
      </c>
      <c r="H87" s="129" t="s">
        <v>1624</v>
      </c>
      <c r="I87" s="812">
        <v>0.024</v>
      </c>
      <c r="J87" s="815"/>
      <c r="K87" s="815"/>
      <c r="L87" s="815"/>
      <c r="M87" s="195">
        <v>0.024</v>
      </c>
      <c r="N87" s="815"/>
      <c r="O87" s="801" t="s">
        <v>1036</v>
      </c>
      <c r="P87" s="142"/>
    </row>
    <row r="88" spans="1:16" ht="39.75" customHeight="1">
      <c r="A88" s="200">
        <v>5</v>
      </c>
      <c r="B88" s="179" t="s">
        <v>1621</v>
      </c>
      <c r="C88" s="205">
        <v>0.15</v>
      </c>
      <c r="D88" s="195"/>
      <c r="E88" s="195"/>
      <c r="F88" s="195"/>
      <c r="G88" s="195">
        <v>0.15</v>
      </c>
      <c r="H88" s="129" t="s">
        <v>1625</v>
      </c>
      <c r="I88" s="812">
        <v>0.12</v>
      </c>
      <c r="J88" s="815"/>
      <c r="K88" s="815"/>
      <c r="L88" s="815"/>
      <c r="M88" s="195">
        <v>0.12</v>
      </c>
      <c r="N88" s="815"/>
      <c r="O88" s="801" t="s">
        <v>1036</v>
      </c>
      <c r="P88" s="142"/>
    </row>
    <row r="89" spans="1:16" ht="41.25" customHeight="1">
      <c r="A89" s="200">
        <v>6</v>
      </c>
      <c r="B89" s="179" t="s">
        <v>1626</v>
      </c>
      <c r="C89" s="192">
        <v>0.9</v>
      </c>
      <c r="D89" s="192"/>
      <c r="E89" s="192"/>
      <c r="F89" s="192"/>
      <c r="G89" s="192">
        <v>0.9</v>
      </c>
      <c r="H89" s="190" t="s">
        <v>1502</v>
      </c>
      <c r="I89" s="192">
        <v>0.7200000000000001</v>
      </c>
      <c r="J89" s="192"/>
      <c r="K89" s="192"/>
      <c r="L89" s="192"/>
      <c r="M89" s="192">
        <v>0.7200000000000001</v>
      </c>
      <c r="N89" s="192"/>
      <c r="O89" s="801" t="s">
        <v>1036</v>
      </c>
      <c r="P89" s="190"/>
    </row>
    <row r="90" spans="1:16" ht="43.5" customHeight="1">
      <c r="A90" s="200">
        <v>7</v>
      </c>
      <c r="B90" s="179" t="s">
        <v>1627</v>
      </c>
      <c r="C90" s="192">
        <v>16</v>
      </c>
      <c r="D90" s="192">
        <v>1.8</v>
      </c>
      <c r="E90" s="192"/>
      <c r="F90" s="192"/>
      <c r="G90" s="192">
        <v>14.2</v>
      </c>
      <c r="H90" s="190" t="s">
        <v>1628</v>
      </c>
      <c r="I90" s="192">
        <v>6.89</v>
      </c>
      <c r="J90" s="192"/>
      <c r="K90" s="192"/>
      <c r="L90" s="192">
        <v>0.8</v>
      </c>
      <c r="M90" s="192"/>
      <c r="N90" s="192">
        <v>6.09</v>
      </c>
      <c r="O90" s="801" t="s">
        <v>1036</v>
      </c>
      <c r="P90" s="190"/>
    </row>
    <row r="91" spans="1:16" ht="39">
      <c r="A91" s="200">
        <v>8</v>
      </c>
      <c r="B91" s="130" t="s">
        <v>1629</v>
      </c>
      <c r="C91" s="804">
        <v>0.2</v>
      </c>
      <c r="D91" s="192">
        <v>0.2</v>
      </c>
      <c r="E91" s="192"/>
      <c r="F91" s="192"/>
      <c r="G91" s="192"/>
      <c r="H91" s="826" t="s">
        <v>1630</v>
      </c>
      <c r="I91" s="192">
        <v>0.17</v>
      </c>
      <c r="J91" s="192"/>
      <c r="K91" s="192"/>
      <c r="L91" s="192"/>
      <c r="M91" s="804">
        <v>0.17</v>
      </c>
      <c r="N91" s="192"/>
      <c r="O91" s="801" t="s">
        <v>911</v>
      </c>
      <c r="P91" s="179"/>
    </row>
    <row r="92" spans="1:16" ht="39">
      <c r="A92" s="200">
        <v>9</v>
      </c>
      <c r="B92" s="198" t="s">
        <v>1631</v>
      </c>
      <c r="C92" s="192">
        <v>0.04</v>
      </c>
      <c r="D92" s="192">
        <v>0.04</v>
      </c>
      <c r="E92" s="192"/>
      <c r="F92" s="192"/>
      <c r="G92" s="192"/>
      <c r="H92" s="826" t="s">
        <v>1615</v>
      </c>
      <c r="I92" s="192">
        <v>0.52</v>
      </c>
      <c r="J92" s="804"/>
      <c r="K92" s="804"/>
      <c r="L92" s="804"/>
      <c r="M92" s="804">
        <v>0.52</v>
      </c>
      <c r="N92" s="804"/>
      <c r="O92" s="801" t="s">
        <v>911</v>
      </c>
      <c r="P92" s="190"/>
    </row>
    <row r="93" spans="1:16" ht="39">
      <c r="A93" s="200">
        <v>10</v>
      </c>
      <c r="B93" s="130" t="s">
        <v>1632</v>
      </c>
      <c r="C93" s="192">
        <v>4</v>
      </c>
      <c r="D93" s="192">
        <v>3</v>
      </c>
      <c r="E93" s="192"/>
      <c r="F93" s="192"/>
      <c r="G93" s="192">
        <v>1</v>
      </c>
      <c r="H93" s="190" t="s">
        <v>1531</v>
      </c>
      <c r="I93" s="192">
        <v>2.55</v>
      </c>
      <c r="J93" s="797"/>
      <c r="K93" s="797"/>
      <c r="L93" s="797">
        <v>2.55</v>
      </c>
      <c r="M93" s="797"/>
      <c r="N93" s="797"/>
      <c r="O93" s="801" t="s">
        <v>911</v>
      </c>
      <c r="P93" s="191"/>
    </row>
    <row r="94" spans="1:16" ht="52.5">
      <c r="A94" s="200">
        <v>11</v>
      </c>
      <c r="B94" s="130" t="s">
        <v>1633</v>
      </c>
      <c r="C94" s="804">
        <v>0.8</v>
      </c>
      <c r="D94" s="192">
        <v>0.8</v>
      </c>
      <c r="E94" s="192"/>
      <c r="F94" s="192"/>
      <c r="G94" s="804"/>
      <c r="H94" s="826" t="s">
        <v>1531</v>
      </c>
      <c r="I94" s="192">
        <v>0.68</v>
      </c>
      <c r="J94" s="804"/>
      <c r="K94" s="804"/>
      <c r="L94" s="804"/>
      <c r="M94" s="804">
        <v>0.68</v>
      </c>
      <c r="N94" s="804"/>
      <c r="O94" s="801" t="s">
        <v>911</v>
      </c>
      <c r="P94" s="208"/>
    </row>
    <row r="95" spans="1:16" ht="39">
      <c r="A95" s="200">
        <v>13</v>
      </c>
      <c r="B95" s="130" t="s">
        <v>1634</v>
      </c>
      <c r="C95" s="804">
        <v>0.6499999999999999</v>
      </c>
      <c r="D95" s="192">
        <v>0.3</v>
      </c>
      <c r="E95" s="192"/>
      <c r="F95" s="192"/>
      <c r="G95" s="804">
        <v>0.35</v>
      </c>
      <c r="H95" s="826" t="s">
        <v>1563</v>
      </c>
      <c r="I95" s="192">
        <v>0.26</v>
      </c>
      <c r="J95" s="804"/>
      <c r="K95" s="804"/>
      <c r="L95" s="804"/>
      <c r="M95" s="804">
        <v>0.26</v>
      </c>
      <c r="N95" s="804"/>
      <c r="O95" s="801" t="s">
        <v>911</v>
      </c>
      <c r="P95" s="179"/>
    </row>
    <row r="96" spans="1:16" ht="39">
      <c r="A96" s="200">
        <v>14</v>
      </c>
      <c r="B96" s="193" t="s">
        <v>1635</v>
      </c>
      <c r="C96" s="804">
        <v>3.1</v>
      </c>
      <c r="D96" s="192">
        <v>3</v>
      </c>
      <c r="E96" s="192"/>
      <c r="F96" s="192"/>
      <c r="G96" s="192">
        <v>0.1</v>
      </c>
      <c r="H96" s="826" t="s">
        <v>1615</v>
      </c>
      <c r="I96" s="192">
        <v>1.7</v>
      </c>
      <c r="J96" s="192"/>
      <c r="K96" s="192"/>
      <c r="L96" s="192"/>
      <c r="M96" s="804">
        <v>1.7</v>
      </c>
      <c r="N96" s="192"/>
      <c r="O96" s="801" t="s">
        <v>911</v>
      </c>
      <c r="P96" s="179"/>
    </row>
    <row r="97" spans="1:16" ht="39">
      <c r="A97" s="200">
        <v>15</v>
      </c>
      <c r="B97" s="179" t="s">
        <v>1636</v>
      </c>
      <c r="C97" s="802">
        <v>0.8</v>
      </c>
      <c r="D97" s="192">
        <v>0.8</v>
      </c>
      <c r="E97" s="202"/>
      <c r="F97" s="202"/>
      <c r="G97" s="192"/>
      <c r="H97" s="200" t="s">
        <v>1637</v>
      </c>
      <c r="I97" s="192">
        <v>0.26</v>
      </c>
      <c r="J97" s="804"/>
      <c r="K97" s="804"/>
      <c r="L97" s="804"/>
      <c r="M97" s="804">
        <v>0.26</v>
      </c>
      <c r="N97" s="804"/>
      <c r="O97" s="801" t="s">
        <v>911</v>
      </c>
      <c r="P97" s="193"/>
    </row>
    <row r="98" spans="1:16" ht="39">
      <c r="A98" s="200">
        <v>16</v>
      </c>
      <c r="B98" s="816" t="s">
        <v>1638</v>
      </c>
      <c r="C98" s="804">
        <v>1.6</v>
      </c>
      <c r="D98" s="817">
        <v>1.3</v>
      </c>
      <c r="E98" s="817"/>
      <c r="F98" s="817"/>
      <c r="G98" s="817">
        <v>0.3</v>
      </c>
      <c r="H98" s="826" t="s">
        <v>1639</v>
      </c>
      <c r="I98" s="192">
        <v>0.51</v>
      </c>
      <c r="J98" s="192"/>
      <c r="K98" s="192"/>
      <c r="L98" s="192"/>
      <c r="M98" s="804">
        <v>0.51</v>
      </c>
      <c r="N98" s="192"/>
      <c r="O98" s="801" t="s">
        <v>911</v>
      </c>
      <c r="P98" s="179"/>
    </row>
    <row r="99" spans="1:16" ht="39">
      <c r="A99" s="200">
        <v>17</v>
      </c>
      <c r="B99" s="179" t="s">
        <v>1640</v>
      </c>
      <c r="C99" s="804">
        <v>0.57</v>
      </c>
      <c r="D99" s="192">
        <v>0.57</v>
      </c>
      <c r="E99" s="192"/>
      <c r="F99" s="192"/>
      <c r="G99" s="192"/>
      <c r="H99" s="782" t="s">
        <v>1575</v>
      </c>
      <c r="I99" s="192">
        <v>0.48</v>
      </c>
      <c r="J99" s="192"/>
      <c r="K99" s="192"/>
      <c r="L99" s="192"/>
      <c r="M99" s="804">
        <v>0.48</v>
      </c>
      <c r="N99" s="192"/>
      <c r="O99" s="801" t="s">
        <v>911</v>
      </c>
      <c r="P99" s="179"/>
    </row>
    <row r="100" spans="1:16" ht="39">
      <c r="A100" s="200">
        <v>18</v>
      </c>
      <c r="B100" s="176" t="s">
        <v>1641</v>
      </c>
      <c r="C100" s="818">
        <v>5.59</v>
      </c>
      <c r="D100" s="819"/>
      <c r="E100" s="819"/>
      <c r="F100" s="819"/>
      <c r="G100" s="818">
        <v>5.59</v>
      </c>
      <c r="H100" s="827" t="s">
        <v>1642</v>
      </c>
      <c r="I100" s="192">
        <v>2.7</v>
      </c>
      <c r="J100" s="818"/>
      <c r="K100" s="818">
        <v>1.89</v>
      </c>
      <c r="L100" s="818">
        <v>0.81</v>
      </c>
      <c r="M100" s="818"/>
      <c r="N100" s="819"/>
      <c r="O100" s="801" t="s">
        <v>911</v>
      </c>
      <c r="P100" s="207"/>
    </row>
    <row r="101" spans="1:16" ht="12.75">
      <c r="A101" s="119" t="s">
        <v>126</v>
      </c>
      <c r="B101" s="209" t="s">
        <v>124</v>
      </c>
      <c r="C101" s="210">
        <f>SUM(C102:C102)</f>
        <v>4.1</v>
      </c>
      <c r="D101" s="210">
        <f aca="true" t="shared" si="20" ref="D101:N101">SUM(D102:D102)</f>
        <v>3.6</v>
      </c>
      <c r="E101" s="210">
        <f t="shared" si="20"/>
        <v>0</v>
      </c>
      <c r="F101" s="210">
        <f t="shared" si="20"/>
        <v>0</v>
      </c>
      <c r="G101" s="210">
        <f t="shared" si="20"/>
        <v>0.5</v>
      </c>
      <c r="H101" s="779">
        <f t="shared" si="20"/>
        <v>0</v>
      </c>
      <c r="I101" s="210">
        <f t="shared" si="20"/>
        <v>1.02</v>
      </c>
      <c r="J101" s="210">
        <f t="shared" si="20"/>
        <v>0</v>
      </c>
      <c r="K101" s="210">
        <f t="shared" si="20"/>
        <v>0.71</v>
      </c>
      <c r="L101" s="210">
        <f t="shared" si="20"/>
        <v>0.31</v>
      </c>
      <c r="M101" s="210">
        <f t="shared" si="20"/>
        <v>0</v>
      </c>
      <c r="N101" s="210">
        <f t="shared" si="20"/>
        <v>0</v>
      </c>
      <c r="O101" s="801"/>
      <c r="P101" s="119"/>
    </row>
    <row r="102" spans="1:16" ht="39">
      <c r="A102" s="190">
        <v>1</v>
      </c>
      <c r="B102" s="179" t="s">
        <v>1643</v>
      </c>
      <c r="C102" s="804">
        <v>4.1</v>
      </c>
      <c r="D102" s="820">
        <v>3.6</v>
      </c>
      <c r="E102" s="821"/>
      <c r="F102" s="821"/>
      <c r="G102" s="821">
        <v>0.5</v>
      </c>
      <c r="H102" s="777" t="s">
        <v>1531</v>
      </c>
      <c r="I102" s="192">
        <v>1.02</v>
      </c>
      <c r="J102" s="821"/>
      <c r="K102" s="192">
        <v>0.71</v>
      </c>
      <c r="L102" s="192">
        <v>0.31</v>
      </c>
      <c r="M102" s="821"/>
      <c r="N102" s="821"/>
      <c r="O102" s="801" t="s">
        <v>911</v>
      </c>
      <c r="P102" s="193"/>
    </row>
    <row r="103" spans="1:16" ht="12.75">
      <c r="A103" s="119" t="s">
        <v>128</v>
      </c>
      <c r="B103" s="771" t="s">
        <v>98</v>
      </c>
      <c r="C103" s="210">
        <f>SUM(C104:C106)</f>
        <v>0.7</v>
      </c>
      <c r="D103" s="210">
        <f aca="true" t="shared" si="21" ref="D103:N103">SUM(D104:D106)</f>
        <v>0</v>
      </c>
      <c r="E103" s="210">
        <f t="shared" si="21"/>
        <v>0</v>
      </c>
      <c r="F103" s="210">
        <f t="shared" si="21"/>
        <v>0</v>
      </c>
      <c r="G103" s="210">
        <f t="shared" si="21"/>
        <v>0.7</v>
      </c>
      <c r="H103" s="779">
        <f t="shared" si="21"/>
        <v>0</v>
      </c>
      <c r="I103" s="210">
        <f t="shared" si="21"/>
        <v>0.39</v>
      </c>
      <c r="J103" s="210">
        <f t="shared" si="21"/>
        <v>0</v>
      </c>
      <c r="K103" s="210">
        <f t="shared" si="21"/>
        <v>0</v>
      </c>
      <c r="L103" s="210">
        <f t="shared" si="21"/>
        <v>0</v>
      </c>
      <c r="M103" s="210">
        <f t="shared" si="21"/>
        <v>0.39</v>
      </c>
      <c r="N103" s="210">
        <f t="shared" si="21"/>
        <v>0</v>
      </c>
      <c r="O103" s="801"/>
      <c r="P103" s="119"/>
    </row>
    <row r="104" spans="1:16" ht="39">
      <c r="A104" s="207">
        <v>1</v>
      </c>
      <c r="B104" s="130" t="s">
        <v>1644</v>
      </c>
      <c r="C104" s="804">
        <v>0.31</v>
      </c>
      <c r="D104" s="192"/>
      <c r="E104" s="192"/>
      <c r="F104" s="192"/>
      <c r="G104" s="804">
        <v>0.31</v>
      </c>
      <c r="H104" s="826" t="s">
        <v>1564</v>
      </c>
      <c r="I104" s="192">
        <v>0.17</v>
      </c>
      <c r="J104" s="804"/>
      <c r="K104" s="804"/>
      <c r="L104" s="804"/>
      <c r="M104" s="192">
        <v>0.17</v>
      </c>
      <c r="N104" s="804"/>
      <c r="O104" s="801" t="s">
        <v>911</v>
      </c>
      <c r="P104" s="190"/>
    </row>
    <row r="105" spans="1:16" ht="39">
      <c r="A105" s="207">
        <v>2</v>
      </c>
      <c r="B105" s="806" t="s">
        <v>1645</v>
      </c>
      <c r="C105" s="804">
        <v>0.29</v>
      </c>
      <c r="D105" s="202"/>
      <c r="E105" s="202"/>
      <c r="F105" s="202"/>
      <c r="G105" s="803">
        <v>0.29</v>
      </c>
      <c r="H105" s="828" t="s">
        <v>1566</v>
      </c>
      <c r="I105" s="192">
        <v>0.16</v>
      </c>
      <c r="J105" s="804"/>
      <c r="K105" s="804"/>
      <c r="L105" s="804"/>
      <c r="M105" s="192">
        <v>0.16</v>
      </c>
      <c r="N105" s="804"/>
      <c r="O105" s="801" t="s">
        <v>911</v>
      </c>
      <c r="P105" s="129"/>
    </row>
    <row r="106" spans="1:16" ht="39">
      <c r="A106" s="207">
        <v>3</v>
      </c>
      <c r="B106" s="806" t="s">
        <v>1646</v>
      </c>
      <c r="C106" s="804">
        <v>0.1</v>
      </c>
      <c r="D106" s="202"/>
      <c r="E106" s="202"/>
      <c r="F106" s="202"/>
      <c r="G106" s="803">
        <v>0.1</v>
      </c>
      <c r="H106" s="828" t="s">
        <v>1566</v>
      </c>
      <c r="I106" s="192">
        <v>0.06</v>
      </c>
      <c r="J106" s="804"/>
      <c r="K106" s="804"/>
      <c r="L106" s="804"/>
      <c r="M106" s="192">
        <v>0.06</v>
      </c>
      <c r="N106" s="804"/>
      <c r="O106" s="801" t="s">
        <v>911</v>
      </c>
      <c r="P106" s="207"/>
    </row>
    <row r="107" spans="1:16" ht="26.25">
      <c r="A107" s="211" t="s">
        <v>342</v>
      </c>
      <c r="B107" s="209" t="s">
        <v>228</v>
      </c>
      <c r="C107" s="210">
        <f>SUM(C108:C109)</f>
        <v>0.63</v>
      </c>
      <c r="D107" s="210">
        <f aca="true" t="shared" si="22" ref="D107:N107">SUM(D108:D109)</f>
        <v>0.6</v>
      </c>
      <c r="E107" s="210">
        <f t="shared" si="22"/>
        <v>0</v>
      </c>
      <c r="F107" s="210">
        <f t="shared" si="22"/>
        <v>0</v>
      </c>
      <c r="G107" s="210">
        <f t="shared" si="22"/>
        <v>0.03</v>
      </c>
      <c r="H107" s="779">
        <f t="shared" si="22"/>
        <v>0</v>
      </c>
      <c r="I107" s="210">
        <f t="shared" si="22"/>
        <v>0.549</v>
      </c>
      <c r="J107" s="210">
        <f t="shared" si="22"/>
        <v>0</v>
      </c>
      <c r="K107" s="210">
        <f t="shared" si="22"/>
        <v>0</v>
      </c>
      <c r="L107" s="210">
        <f t="shared" si="22"/>
        <v>0.039</v>
      </c>
      <c r="M107" s="210">
        <f t="shared" si="22"/>
        <v>0.51</v>
      </c>
      <c r="N107" s="210">
        <f t="shared" si="22"/>
        <v>0</v>
      </c>
      <c r="O107" s="801"/>
      <c r="P107" s="211"/>
    </row>
    <row r="108" spans="1:16" ht="40.5" customHeight="1">
      <c r="A108" s="190">
        <v>1</v>
      </c>
      <c r="B108" s="179" t="s">
        <v>1647</v>
      </c>
      <c r="C108" s="192">
        <v>0.03</v>
      </c>
      <c r="D108" s="192"/>
      <c r="E108" s="192"/>
      <c r="F108" s="192"/>
      <c r="G108" s="192">
        <v>0.03</v>
      </c>
      <c r="H108" s="190" t="s">
        <v>1588</v>
      </c>
      <c r="I108" s="192">
        <v>0.039</v>
      </c>
      <c r="J108" s="192"/>
      <c r="K108" s="192"/>
      <c r="L108" s="192">
        <v>0.039</v>
      </c>
      <c r="M108" s="192"/>
      <c r="N108" s="192"/>
      <c r="O108" s="801" t="s">
        <v>1036</v>
      </c>
      <c r="P108" s="190"/>
    </row>
    <row r="109" spans="1:16" ht="39">
      <c r="A109" s="190">
        <v>2</v>
      </c>
      <c r="B109" s="179" t="s">
        <v>1648</v>
      </c>
      <c r="C109" s="804">
        <v>0.6</v>
      </c>
      <c r="D109" s="192">
        <v>0.6</v>
      </c>
      <c r="E109" s="192"/>
      <c r="F109" s="192"/>
      <c r="G109" s="192"/>
      <c r="H109" s="782" t="s">
        <v>1575</v>
      </c>
      <c r="I109" s="192">
        <v>0.51</v>
      </c>
      <c r="J109" s="797"/>
      <c r="K109" s="797"/>
      <c r="L109" s="797"/>
      <c r="M109" s="192">
        <v>0.51</v>
      </c>
      <c r="N109" s="797"/>
      <c r="O109" s="801" t="s">
        <v>911</v>
      </c>
      <c r="P109" s="179"/>
    </row>
    <row r="110" spans="1:16" ht="12.75">
      <c r="A110" s="211">
        <v>55</v>
      </c>
      <c r="B110" s="212" t="s">
        <v>1649</v>
      </c>
      <c r="C110" s="210">
        <f>C107+C103+C101+C83+C81+C79+C75+C64+C62+C54+C50+C44+C42</f>
        <v>368.65000000000003</v>
      </c>
      <c r="D110" s="210">
        <f aca="true" t="shared" si="23" ref="D110:N110">D107+D103+D101+D83+D81+D79+D75+D64+D62+D54+D50+D44+D42</f>
        <v>84.38000000000001</v>
      </c>
      <c r="E110" s="210">
        <f t="shared" si="23"/>
        <v>8.05</v>
      </c>
      <c r="F110" s="210">
        <f t="shared" si="23"/>
        <v>0</v>
      </c>
      <c r="G110" s="210">
        <f t="shared" si="23"/>
        <v>276.22</v>
      </c>
      <c r="H110" s="779">
        <f t="shared" si="23"/>
        <v>0</v>
      </c>
      <c r="I110" s="210">
        <f t="shared" si="23"/>
        <v>90.051</v>
      </c>
      <c r="J110" s="210">
        <f t="shared" si="23"/>
        <v>2</v>
      </c>
      <c r="K110" s="210">
        <f t="shared" si="23"/>
        <v>54.3806</v>
      </c>
      <c r="L110" s="210">
        <f t="shared" si="23"/>
        <v>15.9304</v>
      </c>
      <c r="M110" s="210">
        <f t="shared" si="23"/>
        <v>9.650000000000002</v>
      </c>
      <c r="N110" s="210">
        <f t="shared" si="23"/>
        <v>8.09</v>
      </c>
      <c r="O110" s="213"/>
      <c r="P110" s="211"/>
    </row>
    <row r="111" spans="1:16" ht="12.75">
      <c r="A111" s="822">
        <f>A110+A40</f>
        <v>76</v>
      </c>
      <c r="B111" s="180" t="s">
        <v>436</v>
      </c>
      <c r="C111" s="210">
        <f aca="true" t="shared" si="24" ref="C111:N111">C110+C40</f>
        <v>3442.86</v>
      </c>
      <c r="D111" s="210">
        <f t="shared" si="24"/>
        <v>246.58000000000004</v>
      </c>
      <c r="E111" s="210">
        <f t="shared" si="24"/>
        <v>9.05</v>
      </c>
      <c r="F111" s="210">
        <f t="shared" si="24"/>
        <v>0</v>
      </c>
      <c r="G111" s="210">
        <f t="shared" si="24"/>
        <v>3187.2300000000005</v>
      </c>
      <c r="H111" s="779">
        <f t="shared" si="24"/>
        <v>0</v>
      </c>
      <c r="I111" s="210">
        <f t="shared" si="24"/>
        <v>281.743</v>
      </c>
      <c r="J111" s="210">
        <f t="shared" si="24"/>
        <v>165</v>
      </c>
      <c r="K111" s="210">
        <f t="shared" si="24"/>
        <v>74.78059999999999</v>
      </c>
      <c r="L111" s="210">
        <f t="shared" si="24"/>
        <v>19.0304</v>
      </c>
      <c r="M111" s="210">
        <f t="shared" si="24"/>
        <v>14.142000000000001</v>
      </c>
      <c r="N111" s="210">
        <f t="shared" si="24"/>
        <v>8.79</v>
      </c>
      <c r="O111" s="781"/>
      <c r="P111" s="179"/>
    </row>
    <row r="113" spans="12:15" ht="22.5" customHeight="1">
      <c r="L113" s="925" t="s">
        <v>2327</v>
      </c>
      <c r="M113" s="925"/>
      <c r="N113" s="925"/>
      <c r="O113" s="925"/>
    </row>
  </sheetData>
  <sheetProtection/>
  <mergeCells count="24">
    <mergeCell ref="A1:E1"/>
    <mergeCell ref="F1:P1"/>
    <mergeCell ref="A2:E2"/>
    <mergeCell ref="F2:P2"/>
    <mergeCell ref="A3:E3"/>
    <mergeCell ref="F3:P3"/>
    <mergeCell ref="L113:O113"/>
    <mergeCell ref="A4:P4"/>
    <mergeCell ref="A5:P5"/>
    <mergeCell ref="A6:P6"/>
    <mergeCell ref="A11:P11"/>
    <mergeCell ref="O36:O37"/>
    <mergeCell ref="O38:O39"/>
    <mergeCell ref="B41:P41"/>
    <mergeCell ref="A7:P7"/>
    <mergeCell ref="A8:A9"/>
    <mergeCell ref="O8:O9"/>
    <mergeCell ref="P8:P9"/>
    <mergeCell ref="B8:B9"/>
    <mergeCell ref="C8:C9"/>
    <mergeCell ref="D8:G8"/>
    <mergeCell ref="H8:H9"/>
    <mergeCell ref="I8:I9"/>
    <mergeCell ref="J8:N8"/>
  </mergeCells>
  <printOptions horizontalCentered="1"/>
  <pageMargins left="0.19" right="0.2" top="0.68" bottom="0.64" header="0.118110236220472" footer="0.275590551181102"/>
  <pageSetup fitToHeight="100" horizontalDpi="600" verticalDpi="600" orientation="landscape" paperSize="9" scale="95" r:id="rId2"/>
  <headerFooter>
    <oddFooter>&amp;L&amp;9Phụ lục &amp;A&amp;R&amp;10&amp;P</oddFooter>
  </headerFooter>
  <drawing r:id="rId1"/>
</worksheet>
</file>

<file path=xl/worksheets/sheet14.xml><?xml version="1.0" encoding="utf-8"?>
<worksheet xmlns="http://schemas.openxmlformats.org/spreadsheetml/2006/main" xmlns:r="http://schemas.openxmlformats.org/officeDocument/2006/relationships">
  <sheetPr>
    <tabColor rgb="FFFF0000"/>
  </sheetPr>
  <dimension ref="A1:P81"/>
  <sheetViews>
    <sheetView showZeros="0" zoomScale="85" zoomScaleNormal="85" zoomScaleSheetLayoutView="70" zoomScalePageLayoutView="0" workbookViewId="0" topLeftCell="A1">
      <pane ySplit="9" topLeftCell="A72" activePane="bottomLeft" state="frozen"/>
      <selection pane="topLeft" activeCell="A1" sqref="A1"/>
      <selection pane="bottomLeft" activeCell="A1" sqref="A1:P81"/>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5.50390625" style="5" customWidth="1"/>
    <col min="11" max="12" width="6.625" style="5" customWidth="1"/>
    <col min="13" max="13" width="5.625" style="5" customWidth="1"/>
    <col min="14" max="14" width="6.625" style="5" customWidth="1"/>
    <col min="15" max="15" width="16.50390625" style="37" customWidth="1"/>
    <col min="16" max="16" width="4.875" style="5" customWidth="1"/>
    <col min="17" max="16384" width="6.875" style="5" customWidth="1"/>
  </cols>
  <sheetData>
    <row r="1" spans="1:16" s="18" customFormat="1" ht="15.75" customHeight="1">
      <c r="A1" s="869" t="s">
        <v>2325</v>
      </c>
      <c r="B1" s="869"/>
      <c r="C1" s="869"/>
      <c r="D1" s="869"/>
      <c r="E1" s="869"/>
      <c r="F1" s="870" t="s">
        <v>23</v>
      </c>
      <c r="G1" s="870"/>
      <c r="H1" s="870"/>
      <c r="I1" s="870"/>
      <c r="J1" s="870"/>
      <c r="K1" s="870"/>
      <c r="L1" s="870"/>
      <c r="M1" s="870"/>
      <c r="N1" s="870"/>
      <c r="O1" s="870"/>
      <c r="P1" s="870"/>
    </row>
    <row r="2" spans="1:16" s="18" customFormat="1" ht="15.75" customHeight="1">
      <c r="A2" s="870" t="s">
        <v>2326</v>
      </c>
      <c r="B2" s="870"/>
      <c r="C2" s="870"/>
      <c r="D2" s="870"/>
      <c r="E2" s="870"/>
      <c r="F2" s="870" t="s">
        <v>24</v>
      </c>
      <c r="G2" s="870"/>
      <c r="H2" s="870"/>
      <c r="I2" s="870"/>
      <c r="J2" s="870"/>
      <c r="K2" s="870"/>
      <c r="L2" s="870"/>
      <c r="M2" s="870"/>
      <c r="N2" s="870"/>
      <c r="O2" s="870"/>
      <c r="P2" s="870"/>
    </row>
    <row r="3" spans="1:16" s="18" customFormat="1" ht="15">
      <c r="A3" s="891"/>
      <c r="B3" s="891"/>
      <c r="C3" s="891"/>
      <c r="D3" s="891"/>
      <c r="E3" s="891"/>
      <c r="F3" s="891"/>
      <c r="G3" s="891"/>
      <c r="H3" s="891"/>
      <c r="I3" s="891"/>
      <c r="J3" s="891"/>
      <c r="K3" s="891"/>
      <c r="L3" s="891"/>
      <c r="M3" s="891"/>
      <c r="N3" s="891"/>
      <c r="O3" s="891"/>
      <c r="P3" s="891"/>
    </row>
    <row r="4" spans="1:16" s="258" customFormat="1" ht="15">
      <c r="A4" s="897" t="s">
        <v>1867</v>
      </c>
      <c r="B4" s="897"/>
      <c r="C4" s="897"/>
      <c r="D4" s="897"/>
      <c r="E4" s="897"/>
      <c r="F4" s="897"/>
      <c r="G4" s="897"/>
      <c r="H4" s="897"/>
      <c r="I4" s="897"/>
      <c r="J4" s="897"/>
      <c r="K4" s="897"/>
      <c r="L4" s="897"/>
      <c r="M4" s="897"/>
      <c r="N4" s="897"/>
      <c r="O4" s="897"/>
      <c r="P4" s="897"/>
    </row>
    <row r="5" spans="1:16" s="258" customFormat="1" ht="18" customHeight="1">
      <c r="A5" s="897" t="s">
        <v>437</v>
      </c>
      <c r="B5" s="897"/>
      <c r="C5" s="897"/>
      <c r="D5" s="897"/>
      <c r="E5" s="897"/>
      <c r="F5" s="897"/>
      <c r="G5" s="897"/>
      <c r="H5" s="897"/>
      <c r="I5" s="897"/>
      <c r="J5" s="897"/>
      <c r="K5" s="897"/>
      <c r="L5" s="897"/>
      <c r="M5" s="897"/>
      <c r="N5" s="897"/>
      <c r="O5" s="897"/>
      <c r="P5" s="897"/>
    </row>
    <row r="6" spans="1:16" s="18" customFormat="1" ht="24" customHeight="1">
      <c r="A6" s="881" t="str">
        <f>'1.THD.Tong'!A6:O6</f>
        <v>(Kèm theo Nghị quyết số 256/NQ-HĐND ngày 08 tháng 12 năm 2020 của Hội đồng nhân dân tỉnh)</v>
      </c>
      <c r="B6" s="881"/>
      <c r="C6" s="881"/>
      <c r="D6" s="881"/>
      <c r="E6" s="881"/>
      <c r="F6" s="881"/>
      <c r="G6" s="881"/>
      <c r="H6" s="881"/>
      <c r="I6" s="881"/>
      <c r="J6" s="881"/>
      <c r="K6" s="881"/>
      <c r="L6" s="881"/>
      <c r="M6" s="881"/>
      <c r="N6" s="881"/>
      <c r="O6" s="881"/>
      <c r="P6" s="881"/>
    </row>
    <row r="7" spans="1:16" s="18" customFormat="1" ht="15">
      <c r="A7" s="885"/>
      <c r="B7" s="885"/>
      <c r="C7" s="885"/>
      <c r="D7" s="885"/>
      <c r="E7" s="885"/>
      <c r="F7" s="885"/>
      <c r="G7" s="885"/>
      <c r="H7" s="885"/>
      <c r="I7" s="885"/>
      <c r="J7" s="885"/>
      <c r="K7" s="885"/>
      <c r="L7" s="885"/>
      <c r="M7" s="885"/>
      <c r="N7" s="885"/>
      <c r="O7" s="885"/>
      <c r="P7" s="885"/>
    </row>
    <row r="8" spans="1:16" s="17" customFormat="1" ht="12.75">
      <c r="A8" s="890" t="s">
        <v>20</v>
      </c>
      <c r="B8" s="884" t="s">
        <v>76</v>
      </c>
      <c r="C8" s="884" t="s">
        <v>77</v>
      </c>
      <c r="D8" s="884" t="s">
        <v>78</v>
      </c>
      <c r="E8" s="884"/>
      <c r="F8" s="884"/>
      <c r="G8" s="884"/>
      <c r="H8" s="884" t="s">
        <v>79</v>
      </c>
      <c r="I8" s="884" t="s">
        <v>16</v>
      </c>
      <c r="J8" s="884" t="s">
        <v>15</v>
      </c>
      <c r="K8" s="884"/>
      <c r="L8" s="884"/>
      <c r="M8" s="884"/>
      <c r="N8" s="884"/>
      <c r="O8" s="884" t="s">
        <v>80</v>
      </c>
      <c r="P8" s="884" t="s">
        <v>14</v>
      </c>
    </row>
    <row r="9" spans="1:16" s="17" customFormat="1" ht="78.75" customHeight="1">
      <c r="A9" s="890"/>
      <c r="B9" s="884"/>
      <c r="C9" s="884"/>
      <c r="D9" s="22" t="s">
        <v>13</v>
      </c>
      <c r="E9" s="22" t="s">
        <v>12</v>
      </c>
      <c r="F9" s="22" t="s">
        <v>81</v>
      </c>
      <c r="G9" s="22" t="s">
        <v>22</v>
      </c>
      <c r="H9" s="884"/>
      <c r="I9" s="884"/>
      <c r="J9" s="22" t="s">
        <v>10</v>
      </c>
      <c r="K9" s="22" t="s">
        <v>9</v>
      </c>
      <c r="L9" s="22" t="s">
        <v>82</v>
      </c>
      <c r="M9" s="22" t="s">
        <v>83</v>
      </c>
      <c r="N9" s="22" t="s">
        <v>6</v>
      </c>
      <c r="O9" s="884"/>
      <c r="P9" s="884"/>
    </row>
    <row r="10" spans="1:16" s="93" customFormat="1" ht="39">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 r="A11" s="964" t="s">
        <v>552</v>
      </c>
      <c r="B11" s="964"/>
      <c r="C11" s="964"/>
      <c r="D11" s="964"/>
      <c r="E11" s="964"/>
      <c r="F11" s="964"/>
      <c r="G11" s="964"/>
      <c r="H11" s="964"/>
      <c r="I11" s="964"/>
      <c r="J11" s="964"/>
      <c r="K11" s="964"/>
      <c r="L11" s="964"/>
      <c r="M11" s="964"/>
      <c r="N11" s="964"/>
      <c r="O11" s="964"/>
      <c r="P11" s="964"/>
    </row>
    <row r="12" spans="1:16" ht="12.75">
      <c r="A12" s="693" t="s">
        <v>84</v>
      </c>
      <c r="B12" s="407" t="s">
        <v>93</v>
      </c>
      <c r="C12" s="694">
        <f>SUM(C13:C21)</f>
        <v>38.71000000000001</v>
      </c>
      <c r="D12" s="694">
        <f>SUM(D13:D21)</f>
        <v>2.4</v>
      </c>
      <c r="E12" s="694">
        <f>SUM(E13:E21)</f>
        <v>4.6</v>
      </c>
      <c r="F12" s="694">
        <f>SUM(F13:F21)</f>
        <v>0</v>
      </c>
      <c r="G12" s="694">
        <f>SUM(G13:G21)</f>
        <v>31.71</v>
      </c>
      <c r="H12" s="694">
        <f aca="true" t="shared" si="0" ref="H12:N12">SUM(H13:H21)</f>
        <v>0</v>
      </c>
      <c r="I12" s="694">
        <f t="shared" si="0"/>
        <v>99.11</v>
      </c>
      <c r="J12" s="694">
        <f t="shared" si="0"/>
        <v>34.66</v>
      </c>
      <c r="K12" s="694">
        <f t="shared" si="0"/>
        <v>56.06</v>
      </c>
      <c r="L12" s="694">
        <f t="shared" si="0"/>
        <v>8.39</v>
      </c>
      <c r="M12" s="694">
        <f t="shared" si="0"/>
        <v>0</v>
      </c>
      <c r="N12" s="694">
        <f t="shared" si="0"/>
        <v>0</v>
      </c>
      <c r="O12" s="695"/>
      <c r="P12" s="696"/>
    </row>
    <row r="13" spans="1:16" ht="26.25">
      <c r="A13" s="965">
        <v>1</v>
      </c>
      <c r="B13" s="920" t="s">
        <v>1319</v>
      </c>
      <c r="C13" s="697">
        <f aca="true" t="shared" si="1" ref="C13:C27">SUM(D13:G13)</f>
        <v>15.2</v>
      </c>
      <c r="D13" s="697"/>
      <c r="E13" s="697"/>
      <c r="F13" s="697"/>
      <c r="G13" s="697">
        <f>20-G14</f>
        <v>15.2</v>
      </c>
      <c r="H13" s="405" t="s">
        <v>1320</v>
      </c>
      <c r="I13" s="697">
        <f aca="true" t="shared" si="2" ref="I13:I21">SUM(J13:N13)</f>
        <v>27.39</v>
      </c>
      <c r="J13" s="697">
        <v>27.39</v>
      </c>
      <c r="K13" s="697"/>
      <c r="L13" s="697"/>
      <c r="M13" s="697"/>
      <c r="N13" s="697"/>
      <c r="O13" s="966" t="s">
        <v>2243</v>
      </c>
      <c r="P13" s="960"/>
    </row>
    <row r="14" spans="1:16" ht="12.75">
      <c r="A14" s="965"/>
      <c r="B14" s="920"/>
      <c r="C14" s="697">
        <f t="shared" si="1"/>
        <v>4.8</v>
      </c>
      <c r="D14" s="697"/>
      <c r="E14" s="697"/>
      <c r="F14" s="697"/>
      <c r="G14" s="697">
        <v>4.8</v>
      </c>
      <c r="H14" s="405" t="s">
        <v>1321</v>
      </c>
      <c r="I14" s="697">
        <f t="shared" si="2"/>
        <v>7.27</v>
      </c>
      <c r="J14" s="697">
        <v>7.27</v>
      </c>
      <c r="K14" s="697"/>
      <c r="L14" s="697"/>
      <c r="M14" s="697"/>
      <c r="N14" s="697"/>
      <c r="O14" s="967"/>
      <c r="P14" s="961"/>
    </row>
    <row r="15" spans="1:16" ht="64.5" customHeight="1">
      <c r="A15" s="698">
        <v>2</v>
      </c>
      <c r="B15" s="405" t="s">
        <v>1322</v>
      </c>
      <c r="C15" s="697">
        <f t="shared" si="1"/>
        <v>2.5</v>
      </c>
      <c r="D15" s="697"/>
      <c r="E15" s="697"/>
      <c r="F15" s="697"/>
      <c r="G15" s="697">
        <v>2.5</v>
      </c>
      <c r="H15" s="405" t="s">
        <v>1323</v>
      </c>
      <c r="I15" s="697">
        <f t="shared" si="2"/>
        <v>3.61</v>
      </c>
      <c r="J15" s="697"/>
      <c r="K15" s="697">
        <v>3.61</v>
      </c>
      <c r="L15" s="697"/>
      <c r="M15" s="697"/>
      <c r="N15" s="697"/>
      <c r="O15" s="330" t="s">
        <v>2243</v>
      </c>
      <c r="P15" s="699"/>
    </row>
    <row r="16" spans="1:16" ht="12.75">
      <c r="A16" s="965">
        <v>3</v>
      </c>
      <c r="B16" s="920" t="s">
        <v>1324</v>
      </c>
      <c r="C16" s="697">
        <f t="shared" si="1"/>
        <v>4.1</v>
      </c>
      <c r="D16" s="697">
        <v>0.5</v>
      </c>
      <c r="E16" s="697"/>
      <c r="F16" s="697"/>
      <c r="G16" s="697">
        <v>3.6</v>
      </c>
      <c r="H16" s="405" t="s">
        <v>1323</v>
      </c>
      <c r="I16" s="697">
        <f t="shared" si="2"/>
        <v>5.92</v>
      </c>
      <c r="J16" s="697"/>
      <c r="K16" s="697"/>
      <c r="L16" s="697">
        <v>5.92</v>
      </c>
      <c r="M16" s="697"/>
      <c r="N16" s="697"/>
      <c r="O16" s="966" t="s">
        <v>2243</v>
      </c>
      <c r="P16" s="960"/>
    </row>
    <row r="17" spans="1:16" ht="48" customHeight="1">
      <c r="A17" s="965"/>
      <c r="B17" s="920"/>
      <c r="C17" s="697">
        <f t="shared" si="1"/>
        <v>2.91</v>
      </c>
      <c r="D17" s="697"/>
      <c r="E17" s="697"/>
      <c r="F17" s="697"/>
      <c r="G17" s="697">
        <v>2.91</v>
      </c>
      <c r="H17" s="405" t="s">
        <v>1325</v>
      </c>
      <c r="I17" s="697">
        <f t="shared" si="2"/>
        <v>2.16</v>
      </c>
      <c r="J17" s="697"/>
      <c r="K17" s="697"/>
      <c r="L17" s="697">
        <v>2.16</v>
      </c>
      <c r="M17" s="697"/>
      <c r="N17" s="697"/>
      <c r="O17" s="967"/>
      <c r="P17" s="961"/>
    </row>
    <row r="18" spans="1:16" ht="66">
      <c r="A18" s="698">
        <v>4</v>
      </c>
      <c r="B18" s="700" t="s">
        <v>1326</v>
      </c>
      <c r="C18" s="697">
        <f t="shared" si="1"/>
        <v>3.4</v>
      </c>
      <c r="D18" s="697"/>
      <c r="E18" s="697">
        <v>3.4</v>
      </c>
      <c r="F18" s="697">
        <v>0</v>
      </c>
      <c r="G18" s="697"/>
      <c r="H18" s="701" t="s">
        <v>439</v>
      </c>
      <c r="I18" s="697">
        <f t="shared" si="2"/>
        <v>39.96</v>
      </c>
      <c r="J18" s="697"/>
      <c r="K18" s="697">
        <v>39.96</v>
      </c>
      <c r="L18" s="697"/>
      <c r="M18" s="697"/>
      <c r="N18" s="697"/>
      <c r="O18" s="330" t="s">
        <v>2243</v>
      </c>
      <c r="P18" s="699"/>
    </row>
    <row r="19" spans="1:16" ht="66">
      <c r="A19" s="698">
        <v>5</v>
      </c>
      <c r="B19" s="700" t="s">
        <v>1327</v>
      </c>
      <c r="C19" s="697">
        <f t="shared" si="1"/>
        <v>3.0999999999999996</v>
      </c>
      <c r="D19" s="697">
        <v>1.9</v>
      </c>
      <c r="E19" s="697">
        <v>1.2</v>
      </c>
      <c r="F19" s="697">
        <v>0</v>
      </c>
      <c r="G19" s="697"/>
      <c r="H19" s="701" t="s">
        <v>439</v>
      </c>
      <c r="I19" s="697">
        <f t="shared" si="2"/>
        <v>12.03</v>
      </c>
      <c r="J19" s="697"/>
      <c r="K19" s="697">
        <v>12.03</v>
      </c>
      <c r="L19" s="697"/>
      <c r="M19" s="697"/>
      <c r="N19" s="697"/>
      <c r="O19" s="330" t="s">
        <v>2243</v>
      </c>
      <c r="P19" s="699"/>
    </row>
    <row r="20" spans="1:16" ht="61.5" customHeight="1">
      <c r="A20" s="698">
        <v>6</v>
      </c>
      <c r="B20" s="405" t="s">
        <v>1328</v>
      </c>
      <c r="C20" s="697">
        <f t="shared" si="1"/>
        <v>1</v>
      </c>
      <c r="D20" s="697"/>
      <c r="E20" s="697"/>
      <c r="F20" s="697"/>
      <c r="G20" s="697">
        <v>1</v>
      </c>
      <c r="H20" s="405" t="s">
        <v>1323</v>
      </c>
      <c r="I20" s="697">
        <f t="shared" si="2"/>
        <v>0.46</v>
      </c>
      <c r="J20" s="697"/>
      <c r="K20" s="697">
        <v>0.46</v>
      </c>
      <c r="L20" s="697"/>
      <c r="M20" s="702"/>
      <c r="N20" s="697"/>
      <c r="O20" s="330" t="s">
        <v>2243</v>
      </c>
      <c r="P20" s="699"/>
    </row>
    <row r="21" spans="1:16" ht="74.25" customHeight="1">
      <c r="A21" s="698">
        <v>7</v>
      </c>
      <c r="B21" s="405" t="s">
        <v>1329</v>
      </c>
      <c r="C21" s="697">
        <f t="shared" si="1"/>
        <v>1.7</v>
      </c>
      <c r="D21" s="702"/>
      <c r="E21" s="702"/>
      <c r="F21" s="702"/>
      <c r="G21" s="702">
        <v>1.7</v>
      </c>
      <c r="H21" s="405" t="s">
        <v>1330</v>
      </c>
      <c r="I21" s="697">
        <f t="shared" si="2"/>
        <v>0.31</v>
      </c>
      <c r="J21" s="702"/>
      <c r="K21" s="702"/>
      <c r="L21" s="702">
        <v>0.31</v>
      </c>
      <c r="M21" s="702"/>
      <c r="N21" s="702"/>
      <c r="O21" s="330" t="s">
        <v>2243</v>
      </c>
      <c r="P21" s="703"/>
    </row>
    <row r="22" spans="1:16" ht="12.75">
      <c r="A22" s="693" t="s">
        <v>92</v>
      </c>
      <c r="B22" s="407" t="s">
        <v>1331</v>
      </c>
      <c r="C22" s="694">
        <f>SUM(C23:C27)</f>
        <v>6</v>
      </c>
      <c r="D22" s="694">
        <f aca="true" t="shared" si="3" ref="D22:N22">SUM(D23:D27)</f>
        <v>0.8</v>
      </c>
      <c r="E22" s="694">
        <f t="shared" si="3"/>
        <v>0</v>
      </c>
      <c r="F22" s="694">
        <f t="shared" si="3"/>
        <v>0</v>
      </c>
      <c r="G22" s="694">
        <f t="shared" si="3"/>
        <v>5.2</v>
      </c>
      <c r="H22" s="694">
        <f t="shared" si="3"/>
        <v>0</v>
      </c>
      <c r="I22" s="694">
        <f t="shared" si="3"/>
        <v>8.658</v>
      </c>
      <c r="J22" s="694">
        <f t="shared" si="3"/>
        <v>0</v>
      </c>
      <c r="K22" s="694">
        <f t="shared" si="3"/>
        <v>8.658</v>
      </c>
      <c r="L22" s="694">
        <f t="shared" si="3"/>
        <v>0</v>
      </c>
      <c r="M22" s="694">
        <f t="shared" si="3"/>
        <v>0</v>
      </c>
      <c r="N22" s="694">
        <f t="shared" si="3"/>
        <v>0</v>
      </c>
      <c r="O22" s="695"/>
      <c r="P22" s="704"/>
    </row>
    <row r="23" spans="1:16" ht="69.75" customHeight="1">
      <c r="A23" s="698">
        <v>1</v>
      </c>
      <c r="B23" s="414" t="s">
        <v>1332</v>
      </c>
      <c r="C23" s="697">
        <f t="shared" si="1"/>
        <v>1.2000000000000002</v>
      </c>
      <c r="D23" s="702">
        <v>0.8</v>
      </c>
      <c r="E23" s="702"/>
      <c r="F23" s="702"/>
      <c r="G23" s="702">
        <v>0.4</v>
      </c>
      <c r="H23" s="405" t="s">
        <v>1333</v>
      </c>
      <c r="I23" s="697">
        <f>SUM(J23:N23)</f>
        <v>1.7316000000000005</v>
      </c>
      <c r="J23" s="702"/>
      <c r="K23" s="702">
        <v>1.7316000000000005</v>
      </c>
      <c r="L23" s="702"/>
      <c r="M23" s="702"/>
      <c r="N23" s="702"/>
      <c r="O23" s="330" t="s">
        <v>2243</v>
      </c>
      <c r="P23" s="703"/>
    </row>
    <row r="24" spans="1:16" ht="69.75" customHeight="1">
      <c r="A24" s="698">
        <v>2</v>
      </c>
      <c r="B24" s="414" t="s">
        <v>1334</v>
      </c>
      <c r="C24" s="697">
        <f t="shared" si="1"/>
        <v>0.3</v>
      </c>
      <c r="D24" s="702"/>
      <c r="E24" s="702"/>
      <c r="F24" s="702"/>
      <c r="G24" s="702">
        <v>0.3</v>
      </c>
      <c r="H24" s="405" t="s">
        <v>1335</v>
      </c>
      <c r="I24" s="697">
        <f>SUM(J24:N24)</f>
        <v>0.4329</v>
      </c>
      <c r="J24" s="702"/>
      <c r="K24" s="702">
        <v>0.4329</v>
      </c>
      <c r="L24" s="702"/>
      <c r="M24" s="702"/>
      <c r="N24" s="702"/>
      <c r="O24" s="330" t="s">
        <v>2243</v>
      </c>
      <c r="P24" s="703"/>
    </row>
    <row r="25" spans="1:16" ht="69" customHeight="1">
      <c r="A25" s="698">
        <v>3</v>
      </c>
      <c r="B25" s="405" t="s">
        <v>1336</v>
      </c>
      <c r="C25" s="697">
        <f t="shared" si="1"/>
        <v>2.5</v>
      </c>
      <c r="D25" s="702"/>
      <c r="E25" s="702"/>
      <c r="F25" s="702"/>
      <c r="G25" s="697">
        <v>2.5</v>
      </c>
      <c r="H25" s="405" t="s">
        <v>1323</v>
      </c>
      <c r="I25" s="697">
        <f>SUM(J25:N25)</f>
        <v>3.6075</v>
      </c>
      <c r="J25" s="702"/>
      <c r="K25" s="702">
        <v>3.6075</v>
      </c>
      <c r="L25" s="702"/>
      <c r="M25" s="702"/>
      <c r="N25" s="702"/>
      <c r="O25" s="330" t="s">
        <v>2243</v>
      </c>
      <c r="P25" s="703"/>
    </row>
    <row r="26" spans="1:16" ht="12.75">
      <c r="A26" s="965">
        <v>4</v>
      </c>
      <c r="B26" s="920" t="s">
        <v>1337</v>
      </c>
      <c r="C26" s="697">
        <f t="shared" si="1"/>
        <v>1</v>
      </c>
      <c r="D26" s="702"/>
      <c r="E26" s="702"/>
      <c r="F26" s="702"/>
      <c r="G26" s="697">
        <v>1</v>
      </c>
      <c r="H26" s="405" t="s">
        <v>1330</v>
      </c>
      <c r="I26" s="697">
        <f>SUM(J26:N26)</f>
        <v>1.443</v>
      </c>
      <c r="J26" s="702"/>
      <c r="K26" s="702">
        <v>1.443</v>
      </c>
      <c r="L26" s="702"/>
      <c r="M26" s="702"/>
      <c r="N26" s="702"/>
      <c r="O26" s="962" t="s">
        <v>2243</v>
      </c>
      <c r="P26" s="703"/>
    </row>
    <row r="27" spans="1:16" ht="46.5" customHeight="1">
      <c r="A27" s="965"/>
      <c r="B27" s="920"/>
      <c r="C27" s="697">
        <f t="shared" si="1"/>
        <v>1</v>
      </c>
      <c r="D27" s="702"/>
      <c r="E27" s="702"/>
      <c r="F27" s="702"/>
      <c r="G27" s="697">
        <v>1</v>
      </c>
      <c r="H27" s="405" t="s">
        <v>1325</v>
      </c>
      <c r="I27" s="697">
        <f>SUM(J27:N27)</f>
        <v>1.443</v>
      </c>
      <c r="J27" s="702"/>
      <c r="K27" s="702">
        <v>1.443</v>
      </c>
      <c r="L27" s="702"/>
      <c r="M27" s="702"/>
      <c r="N27" s="702"/>
      <c r="O27" s="963"/>
      <c r="P27" s="703"/>
    </row>
    <row r="28" spans="1:16" ht="12.75">
      <c r="A28" s="693" t="s">
        <v>94</v>
      </c>
      <c r="B28" s="407" t="s">
        <v>215</v>
      </c>
      <c r="C28" s="705">
        <f>SUM(C29:C35)</f>
        <v>8.65</v>
      </c>
      <c r="D28" s="705">
        <f>SUM(D29:D35)</f>
        <v>2.5400000000000005</v>
      </c>
      <c r="E28" s="705">
        <f>SUM(E29:E35)</f>
        <v>0</v>
      </c>
      <c r="F28" s="705">
        <f>SUM(F29:F35)</f>
        <v>0</v>
      </c>
      <c r="G28" s="705">
        <f>SUM(G29:G35)</f>
        <v>6.11</v>
      </c>
      <c r="H28" s="705">
        <f aca="true" t="shared" si="4" ref="H28:N28">SUM(H29:H35)</f>
        <v>0</v>
      </c>
      <c r="I28" s="705">
        <f t="shared" si="4"/>
        <v>11.34015</v>
      </c>
      <c r="J28" s="705">
        <f t="shared" si="4"/>
        <v>0</v>
      </c>
      <c r="K28" s="705">
        <f t="shared" si="4"/>
        <v>0</v>
      </c>
      <c r="L28" s="705">
        <f t="shared" si="4"/>
        <v>8.9148</v>
      </c>
      <c r="M28" s="705">
        <f t="shared" si="4"/>
        <v>2.42535</v>
      </c>
      <c r="N28" s="705">
        <f t="shared" si="4"/>
        <v>0</v>
      </c>
      <c r="O28" s="695"/>
      <c r="P28" s="696"/>
    </row>
    <row r="29" spans="1:16" ht="67.5" customHeight="1">
      <c r="A29" s="698">
        <v>1</v>
      </c>
      <c r="B29" s="405" t="s">
        <v>1338</v>
      </c>
      <c r="C29" s="697">
        <f aca="true" t="shared" si="5" ref="C29:C42">SUM(D29:G29)</f>
        <v>1.5</v>
      </c>
      <c r="D29" s="706"/>
      <c r="E29" s="706"/>
      <c r="F29" s="706"/>
      <c r="G29" s="697">
        <v>1.5</v>
      </c>
      <c r="H29" s="405" t="s">
        <v>1323</v>
      </c>
      <c r="I29" s="697">
        <f aca="true" t="shared" si="6" ref="I29:I42">SUM(J29:N29)</f>
        <v>1.9665</v>
      </c>
      <c r="J29" s="706"/>
      <c r="K29" s="706"/>
      <c r="L29" s="706">
        <v>1.9665</v>
      </c>
      <c r="M29" s="706"/>
      <c r="N29" s="706"/>
      <c r="O29" s="330" t="s">
        <v>2243</v>
      </c>
      <c r="P29" s="699"/>
    </row>
    <row r="30" spans="1:16" ht="66">
      <c r="A30" s="698">
        <v>2</v>
      </c>
      <c r="B30" s="707" t="s">
        <v>1339</v>
      </c>
      <c r="C30" s="697">
        <f t="shared" si="5"/>
        <v>0.4</v>
      </c>
      <c r="D30" s="706"/>
      <c r="E30" s="706"/>
      <c r="F30" s="706"/>
      <c r="G30" s="697">
        <v>0.4</v>
      </c>
      <c r="H30" s="708" t="s">
        <v>439</v>
      </c>
      <c r="I30" s="697">
        <f t="shared" si="6"/>
        <v>0.5244</v>
      </c>
      <c r="J30" s="706"/>
      <c r="K30" s="706"/>
      <c r="L30" s="706"/>
      <c r="M30" s="706">
        <v>0.5244</v>
      </c>
      <c r="N30" s="706"/>
      <c r="O30" s="330" t="s">
        <v>2244</v>
      </c>
      <c r="P30" s="699"/>
    </row>
    <row r="31" spans="1:16" ht="66">
      <c r="A31" s="698">
        <v>3</v>
      </c>
      <c r="B31" s="405" t="s">
        <v>1340</v>
      </c>
      <c r="C31" s="697">
        <f t="shared" si="5"/>
        <v>3.1</v>
      </c>
      <c r="D31" s="706"/>
      <c r="E31" s="706"/>
      <c r="F31" s="706"/>
      <c r="G31" s="697">
        <v>3.1</v>
      </c>
      <c r="H31" s="405" t="s">
        <v>1325</v>
      </c>
      <c r="I31" s="697">
        <f t="shared" si="6"/>
        <v>4.0641</v>
      </c>
      <c r="J31" s="706"/>
      <c r="K31" s="706"/>
      <c r="L31" s="706">
        <v>4.0641</v>
      </c>
      <c r="M31" s="706"/>
      <c r="N31" s="706"/>
      <c r="O31" s="330" t="s">
        <v>2244</v>
      </c>
      <c r="P31" s="699"/>
    </row>
    <row r="32" spans="1:16" ht="66">
      <c r="A32" s="698">
        <v>4</v>
      </c>
      <c r="B32" s="709" t="s">
        <v>1341</v>
      </c>
      <c r="C32" s="697">
        <f t="shared" si="5"/>
        <v>2.2</v>
      </c>
      <c r="D32" s="697">
        <v>2.2</v>
      </c>
      <c r="E32" s="697"/>
      <c r="F32" s="697"/>
      <c r="G32" s="697"/>
      <c r="H32" s="405" t="s">
        <v>1342</v>
      </c>
      <c r="I32" s="697">
        <f t="shared" si="6"/>
        <v>2.8842</v>
      </c>
      <c r="J32" s="706"/>
      <c r="K32" s="706"/>
      <c r="L32" s="706">
        <v>2.8842</v>
      </c>
      <c r="M32" s="706"/>
      <c r="N32" s="706"/>
      <c r="O32" s="330" t="s">
        <v>2244</v>
      </c>
      <c r="P32" s="699"/>
    </row>
    <row r="33" spans="1:16" ht="60.75" customHeight="1">
      <c r="A33" s="698">
        <v>5</v>
      </c>
      <c r="B33" s="707" t="s">
        <v>1343</v>
      </c>
      <c r="C33" s="697">
        <f t="shared" si="5"/>
        <v>0.8</v>
      </c>
      <c r="D33" s="706"/>
      <c r="E33" s="706"/>
      <c r="F33" s="706"/>
      <c r="G33" s="706">
        <v>0.8</v>
      </c>
      <c r="H33" s="405" t="s">
        <v>1344</v>
      </c>
      <c r="I33" s="697">
        <f t="shared" si="6"/>
        <v>1.0488</v>
      </c>
      <c r="J33" s="706"/>
      <c r="K33" s="706"/>
      <c r="L33" s="706"/>
      <c r="M33" s="706">
        <v>1.0488</v>
      </c>
      <c r="N33" s="706"/>
      <c r="O33" s="330" t="s">
        <v>2243</v>
      </c>
      <c r="P33" s="699"/>
    </row>
    <row r="34" spans="1:16" ht="66">
      <c r="A34" s="698">
        <v>6</v>
      </c>
      <c r="B34" s="707" t="s">
        <v>1345</v>
      </c>
      <c r="C34" s="697">
        <f t="shared" si="5"/>
        <v>0.38</v>
      </c>
      <c r="D34" s="697">
        <v>0.14</v>
      </c>
      <c r="E34" s="697"/>
      <c r="F34" s="706"/>
      <c r="G34" s="697">
        <v>0.24</v>
      </c>
      <c r="H34" s="405" t="s">
        <v>1346</v>
      </c>
      <c r="I34" s="697">
        <f t="shared" si="6"/>
        <v>0.49818</v>
      </c>
      <c r="J34" s="706"/>
      <c r="K34" s="706"/>
      <c r="L34" s="706"/>
      <c r="M34" s="706">
        <v>0.49818</v>
      </c>
      <c r="N34" s="706"/>
      <c r="O34" s="330" t="s">
        <v>2245</v>
      </c>
      <c r="P34" s="699"/>
    </row>
    <row r="35" spans="1:16" ht="68.25" customHeight="1">
      <c r="A35" s="698">
        <v>7</v>
      </c>
      <c r="B35" s="405" t="s">
        <v>1347</v>
      </c>
      <c r="C35" s="697">
        <f t="shared" si="5"/>
        <v>0.27</v>
      </c>
      <c r="D35" s="697">
        <v>0.2</v>
      </c>
      <c r="E35" s="697"/>
      <c r="F35" s="697"/>
      <c r="G35" s="697">
        <v>0.07</v>
      </c>
      <c r="H35" s="405" t="s">
        <v>1348</v>
      </c>
      <c r="I35" s="697">
        <f t="shared" si="6"/>
        <v>0.35397</v>
      </c>
      <c r="J35" s="706"/>
      <c r="K35" s="706"/>
      <c r="L35" s="706"/>
      <c r="M35" s="706">
        <v>0.35397</v>
      </c>
      <c r="N35" s="706"/>
      <c r="O35" s="330" t="s">
        <v>2243</v>
      </c>
      <c r="P35" s="699"/>
    </row>
    <row r="36" spans="1:16" ht="12.75">
      <c r="A36" s="693" t="s">
        <v>96</v>
      </c>
      <c r="B36" s="407" t="s">
        <v>1349</v>
      </c>
      <c r="C36" s="694">
        <f>SUM(C37:C38)</f>
        <v>1.1</v>
      </c>
      <c r="D36" s="694">
        <f aca="true" t="shared" si="7" ref="D36:N36">SUM(D37:D38)</f>
        <v>1</v>
      </c>
      <c r="E36" s="694">
        <f t="shared" si="7"/>
        <v>0</v>
      </c>
      <c r="F36" s="694">
        <f t="shared" si="7"/>
        <v>0</v>
      </c>
      <c r="G36" s="694">
        <f t="shared" si="7"/>
        <v>0.1</v>
      </c>
      <c r="H36" s="694">
        <f t="shared" si="7"/>
        <v>0</v>
      </c>
      <c r="I36" s="694">
        <f t="shared" si="7"/>
        <v>1.80268</v>
      </c>
      <c r="J36" s="694">
        <f t="shared" si="7"/>
        <v>0</v>
      </c>
      <c r="K36" s="694">
        <f t="shared" si="7"/>
        <v>0</v>
      </c>
      <c r="L36" s="694">
        <f t="shared" si="7"/>
        <v>1.6388</v>
      </c>
      <c r="M36" s="694">
        <f t="shared" si="7"/>
        <v>0.16388</v>
      </c>
      <c r="N36" s="694">
        <f t="shared" si="7"/>
        <v>0</v>
      </c>
      <c r="O36" s="695"/>
      <c r="P36" s="696"/>
    </row>
    <row r="37" spans="1:16" ht="66">
      <c r="A37" s="698">
        <v>1</v>
      </c>
      <c r="B37" s="405" t="s">
        <v>1350</v>
      </c>
      <c r="C37" s="697">
        <f t="shared" si="5"/>
        <v>0.1</v>
      </c>
      <c r="D37" s="697"/>
      <c r="E37" s="697"/>
      <c r="F37" s="697"/>
      <c r="G37" s="697">
        <v>0.1</v>
      </c>
      <c r="H37" s="710" t="s">
        <v>1320</v>
      </c>
      <c r="I37" s="697">
        <f t="shared" si="6"/>
        <v>0.16388</v>
      </c>
      <c r="J37" s="706"/>
      <c r="K37" s="706"/>
      <c r="L37" s="706"/>
      <c r="M37" s="706">
        <v>0.16388</v>
      </c>
      <c r="N37" s="706"/>
      <c r="O37" s="330" t="s">
        <v>2244</v>
      </c>
      <c r="P37" s="699"/>
    </row>
    <row r="38" spans="1:16" ht="66">
      <c r="A38" s="698">
        <v>2</v>
      </c>
      <c r="B38" s="405" t="s">
        <v>1351</v>
      </c>
      <c r="C38" s="697">
        <f t="shared" si="5"/>
        <v>1</v>
      </c>
      <c r="D38" s="697">
        <v>1</v>
      </c>
      <c r="E38" s="697"/>
      <c r="F38" s="697"/>
      <c r="G38" s="697"/>
      <c r="H38" s="710" t="s">
        <v>1320</v>
      </c>
      <c r="I38" s="697">
        <f t="shared" si="6"/>
        <v>1.6388</v>
      </c>
      <c r="J38" s="706"/>
      <c r="K38" s="706"/>
      <c r="L38" s="706">
        <v>1.6388</v>
      </c>
      <c r="M38" s="706"/>
      <c r="N38" s="706"/>
      <c r="O38" s="330" t="s">
        <v>2245</v>
      </c>
      <c r="P38" s="699"/>
    </row>
    <row r="39" spans="1:16" ht="12.75">
      <c r="A39" s="693" t="s">
        <v>97</v>
      </c>
      <c r="B39" s="407" t="s">
        <v>1352</v>
      </c>
      <c r="C39" s="694">
        <f>C40</f>
        <v>0.1</v>
      </c>
      <c r="D39" s="694">
        <f>D40</f>
        <v>0</v>
      </c>
      <c r="E39" s="694">
        <f>E40</f>
        <v>0</v>
      </c>
      <c r="F39" s="694">
        <f>F40</f>
        <v>0</v>
      </c>
      <c r="G39" s="694">
        <f>G40</f>
        <v>0.1</v>
      </c>
      <c r="H39" s="711"/>
      <c r="I39" s="694">
        <f aca="true" t="shared" si="8" ref="I39:N39">I40</f>
        <v>0.1</v>
      </c>
      <c r="J39" s="694">
        <f t="shared" si="8"/>
        <v>0</v>
      </c>
      <c r="K39" s="694">
        <f t="shared" si="8"/>
        <v>0.1</v>
      </c>
      <c r="L39" s="694">
        <f t="shared" si="8"/>
        <v>0</v>
      </c>
      <c r="M39" s="694">
        <f t="shared" si="8"/>
        <v>0</v>
      </c>
      <c r="N39" s="694">
        <f t="shared" si="8"/>
        <v>0</v>
      </c>
      <c r="O39" s="695"/>
      <c r="P39" s="696"/>
    </row>
    <row r="40" spans="1:16" ht="63" customHeight="1">
      <c r="A40" s="698">
        <v>1</v>
      </c>
      <c r="B40" s="405" t="s">
        <v>1353</v>
      </c>
      <c r="C40" s="697">
        <f t="shared" si="5"/>
        <v>0.1</v>
      </c>
      <c r="D40" s="697"/>
      <c r="E40" s="697"/>
      <c r="F40" s="697"/>
      <c r="G40" s="697">
        <v>0.1</v>
      </c>
      <c r="H40" s="710" t="s">
        <v>1342</v>
      </c>
      <c r="I40" s="697">
        <f t="shared" si="6"/>
        <v>0.1</v>
      </c>
      <c r="J40" s="706"/>
      <c r="K40" s="706">
        <v>0.1</v>
      </c>
      <c r="L40" s="706"/>
      <c r="M40" s="706"/>
      <c r="N40" s="706"/>
      <c r="O40" s="330" t="s">
        <v>2243</v>
      </c>
      <c r="P40" s="699"/>
    </row>
    <row r="41" spans="1:16" ht="12.75">
      <c r="A41" s="693" t="s">
        <v>118</v>
      </c>
      <c r="B41" s="407" t="s">
        <v>1354</v>
      </c>
      <c r="C41" s="694">
        <f>C42</f>
        <v>30</v>
      </c>
      <c r="D41" s="694">
        <f aca="true" t="shared" si="9" ref="D41:N41">D42</f>
        <v>0</v>
      </c>
      <c r="E41" s="694">
        <f t="shared" si="9"/>
        <v>0</v>
      </c>
      <c r="F41" s="694">
        <f t="shared" si="9"/>
        <v>0</v>
      </c>
      <c r="G41" s="694">
        <f t="shared" si="9"/>
        <v>30</v>
      </c>
      <c r="H41" s="711"/>
      <c r="I41" s="694">
        <f t="shared" si="9"/>
        <v>5.4</v>
      </c>
      <c r="J41" s="694">
        <f t="shared" si="9"/>
        <v>0</v>
      </c>
      <c r="K41" s="694">
        <f t="shared" si="9"/>
        <v>0</v>
      </c>
      <c r="L41" s="694">
        <f t="shared" si="9"/>
        <v>5.4</v>
      </c>
      <c r="M41" s="694">
        <f t="shared" si="9"/>
        <v>0</v>
      </c>
      <c r="N41" s="694">
        <f t="shared" si="9"/>
        <v>0</v>
      </c>
      <c r="O41" s="695"/>
      <c r="P41" s="696"/>
    </row>
    <row r="42" spans="1:16" ht="62.25" customHeight="1">
      <c r="A42" s="698">
        <v>1</v>
      </c>
      <c r="B42" s="405" t="s">
        <v>1835</v>
      </c>
      <c r="C42" s="697">
        <f t="shared" si="5"/>
        <v>30</v>
      </c>
      <c r="D42" s="697"/>
      <c r="E42" s="697"/>
      <c r="F42" s="697"/>
      <c r="G42" s="697">
        <v>30</v>
      </c>
      <c r="H42" s="405" t="s">
        <v>1355</v>
      </c>
      <c r="I42" s="697">
        <f t="shared" si="6"/>
        <v>5.4</v>
      </c>
      <c r="J42" s="706"/>
      <c r="K42" s="706"/>
      <c r="L42" s="706">
        <v>5.4</v>
      </c>
      <c r="M42" s="706"/>
      <c r="N42" s="706"/>
      <c r="O42" s="330" t="s">
        <v>2243</v>
      </c>
      <c r="P42" s="699"/>
    </row>
    <row r="43" spans="1:16" ht="12.75">
      <c r="A43" s="712">
        <f>A21+A26+A35+A38+A40+A42</f>
        <v>22</v>
      </c>
      <c r="B43" s="713" t="s">
        <v>2246</v>
      </c>
      <c r="C43" s="694">
        <f>C12+C22+C28+C36+C39+C41</f>
        <v>84.56</v>
      </c>
      <c r="D43" s="694">
        <f aca="true" t="shared" si="10" ref="D43:M43">D12+D22+D28+D36+D39+D41</f>
        <v>6.74</v>
      </c>
      <c r="E43" s="694">
        <f t="shared" si="10"/>
        <v>4.6</v>
      </c>
      <c r="F43" s="694">
        <f t="shared" si="10"/>
        <v>0</v>
      </c>
      <c r="G43" s="694">
        <f t="shared" si="10"/>
        <v>73.22</v>
      </c>
      <c r="H43" s="694">
        <f t="shared" si="10"/>
        <v>0</v>
      </c>
      <c r="I43" s="694">
        <f t="shared" si="10"/>
        <v>126.41082999999999</v>
      </c>
      <c r="J43" s="694">
        <f t="shared" si="10"/>
        <v>34.66</v>
      </c>
      <c r="K43" s="694">
        <f t="shared" si="10"/>
        <v>64.818</v>
      </c>
      <c r="L43" s="694">
        <f t="shared" si="10"/>
        <v>24.343600000000002</v>
      </c>
      <c r="M43" s="694">
        <f t="shared" si="10"/>
        <v>2.5892299999999997</v>
      </c>
      <c r="N43" s="694">
        <f>N12+N22+N28+N36+N39+N41</f>
        <v>0</v>
      </c>
      <c r="O43" s="696"/>
      <c r="P43" s="699"/>
    </row>
    <row r="44" spans="1:16" ht="33" customHeight="1">
      <c r="A44" s="973" t="s">
        <v>1836</v>
      </c>
      <c r="B44" s="973"/>
      <c r="C44" s="973"/>
      <c r="D44" s="973"/>
      <c r="E44" s="973"/>
      <c r="F44" s="973"/>
      <c r="G44" s="973"/>
      <c r="H44" s="973"/>
      <c r="I44" s="973"/>
      <c r="J44" s="973"/>
      <c r="K44" s="973"/>
      <c r="L44" s="973"/>
      <c r="M44" s="973"/>
      <c r="N44" s="973"/>
      <c r="O44" s="973"/>
      <c r="P44" s="973"/>
    </row>
    <row r="45" spans="1:16" ht="26.25">
      <c r="A45" s="714" t="s">
        <v>84</v>
      </c>
      <c r="B45" s="715" t="s">
        <v>1356</v>
      </c>
      <c r="C45" s="716">
        <f aca="true" t="shared" si="11" ref="C45:N45">SUM(C46:C53)</f>
        <v>12.2</v>
      </c>
      <c r="D45" s="716">
        <f t="shared" si="11"/>
        <v>0</v>
      </c>
      <c r="E45" s="716">
        <f t="shared" si="11"/>
        <v>0</v>
      </c>
      <c r="F45" s="716">
        <f t="shared" si="11"/>
        <v>0</v>
      </c>
      <c r="G45" s="716">
        <f t="shared" si="11"/>
        <v>12.2</v>
      </c>
      <c r="H45" s="716">
        <f t="shared" si="11"/>
        <v>0</v>
      </c>
      <c r="I45" s="717">
        <f t="shared" si="11"/>
        <v>7.47</v>
      </c>
      <c r="J45" s="717">
        <f t="shared" si="11"/>
        <v>7.47</v>
      </c>
      <c r="K45" s="717">
        <f t="shared" si="11"/>
        <v>0</v>
      </c>
      <c r="L45" s="717">
        <f t="shared" si="11"/>
        <v>0</v>
      </c>
      <c r="M45" s="717">
        <f t="shared" si="11"/>
        <v>0</v>
      </c>
      <c r="N45" s="717">
        <f t="shared" si="11"/>
        <v>0</v>
      </c>
      <c r="O45" s="718"/>
      <c r="P45" s="714"/>
    </row>
    <row r="46" spans="1:16" ht="26.25">
      <c r="A46" s="972">
        <v>1</v>
      </c>
      <c r="B46" s="971" t="s">
        <v>438</v>
      </c>
      <c r="C46" s="719">
        <f>SUM(D46:G46)</f>
        <v>1.5</v>
      </c>
      <c r="D46" s="719"/>
      <c r="E46" s="720"/>
      <c r="F46" s="720"/>
      <c r="G46" s="719">
        <v>1.5</v>
      </c>
      <c r="H46" s="708" t="s">
        <v>548</v>
      </c>
      <c r="I46" s="719">
        <f>J46</f>
        <v>0.98</v>
      </c>
      <c r="J46" s="719">
        <v>0.98</v>
      </c>
      <c r="K46" s="968"/>
      <c r="L46" s="968"/>
      <c r="M46" s="968"/>
      <c r="N46" s="969"/>
      <c r="O46" s="970" t="s">
        <v>911</v>
      </c>
      <c r="P46" s="971"/>
    </row>
    <row r="47" spans="1:16" ht="12.75">
      <c r="A47" s="972"/>
      <c r="B47" s="971"/>
      <c r="C47" s="719">
        <f aca="true" t="shared" si="12" ref="C47:C57">SUM(D47:G47)</f>
        <v>1.5</v>
      </c>
      <c r="D47" s="719"/>
      <c r="E47" s="720"/>
      <c r="F47" s="720"/>
      <c r="G47" s="719">
        <v>1.5</v>
      </c>
      <c r="H47" s="708" t="s">
        <v>439</v>
      </c>
      <c r="I47" s="719">
        <f aca="true" t="shared" si="13" ref="I47:I53">J47</f>
        <v>0.79</v>
      </c>
      <c r="J47" s="719">
        <v>0.79</v>
      </c>
      <c r="K47" s="968"/>
      <c r="L47" s="968"/>
      <c r="M47" s="968"/>
      <c r="N47" s="969"/>
      <c r="O47" s="970"/>
      <c r="P47" s="971"/>
    </row>
    <row r="48" spans="1:16" ht="12.75">
      <c r="A48" s="972"/>
      <c r="B48" s="971"/>
      <c r="C48" s="719">
        <f t="shared" si="12"/>
        <v>1.3</v>
      </c>
      <c r="D48" s="720"/>
      <c r="E48" s="720"/>
      <c r="F48" s="720"/>
      <c r="G48" s="719">
        <v>1.3</v>
      </c>
      <c r="H48" s="405" t="s">
        <v>442</v>
      </c>
      <c r="I48" s="719">
        <f t="shared" si="13"/>
        <v>0.7</v>
      </c>
      <c r="J48" s="719">
        <v>0.7</v>
      </c>
      <c r="K48" s="968"/>
      <c r="L48" s="968"/>
      <c r="M48" s="968"/>
      <c r="N48" s="969"/>
      <c r="O48" s="970"/>
      <c r="P48" s="971"/>
    </row>
    <row r="49" spans="1:16" ht="12.75">
      <c r="A49" s="972"/>
      <c r="B49" s="971"/>
      <c r="C49" s="719">
        <f t="shared" si="12"/>
        <v>1.3</v>
      </c>
      <c r="D49" s="721"/>
      <c r="E49" s="721"/>
      <c r="F49" s="721"/>
      <c r="G49" s="721">
        <v>1.3</v>
      </c>
      <c r="H49" s="710" t="s">
        <v>443</v>
      </c>
      <c r="I49" s="719">
        <f t="shared" si="13"/>
        <v>0.5</v>
      </c>
      <c r="J49" s="721">
        <v>0.5</v>
      </c>
      <c r="K49" s="968"/>
      <c r="L49" s="968"/>
      <c r="M49" s="968"/>
      <c r="N49" s="969"/>
      <c r="O49" s="970"/>
      <c r="P49" s="971"/>
    </row>
    <row r="50" spans="1:16" ht="12.75">
      <c r="A50" s="972"/>
      <c r="B50" s="971"/>
      <c r="C50" s="719">
        <f t="shared" si="12"/>
        <v>1.3</v>
      </c>
      <c r="D50" s="721"/>
      <c r="E50" s="721"/>
      <c r="F50" s="721"/>
      <c r="G50" s="721">
        <v>1.3</v>
      </c>
      <c r="H50" s="722" t="s">
        <v>444</v>
      </c>
      <c r="I50" s="719">
        <f t="shared" si="13"/>
        <v>0.5</v>
      </c>
      <c r="J50" s="721">
        <v>0.5</v>
      </c>
      <c r="K50" s="968"/>
      <c r="L50" s="968"/>
      <c r="M50" s="968"/>
      <c r="N50" s="969"/>
      <c r="O50" s="970"/>
      <c r="P50" s="971"/>
    </row>
    <row r="51" spans="1:16" ht="12.75">
      <c r="A51" s="972"/>
      <c r="B51" s="971"/>
      <c r="C51" s="719">
        <f t="shared" si="12"/>
        <v>1.3</v>
      </c>
      <c r="D51" s="721"/>
      <c r="E51" s="721"/>
      <c r="F51" s="721"/>
      <c r="G51" s="721">
        <v>1.3</v>
      </c>
      <c r="H51" s="405" t="s">
        <v>445</v>
      </c>
      <c r="I51" s="719">
        <f t="shared" si="13"/>
        <v>0.5</v>
      </c>
      <c r="J51" s="721">
        <v>0.5</v>
      </c>
      <c r="K51" s="968"/>
      <c r="L51" s="968"/>
      <c r="M51" s="968"/>
      <c r="N51" s="969"/>
      <c r="O51" s="970"/>
      <c r="P51" s="971"/>
    </row>
    <row r="52" spans="1:16" ht="26.25">
      <c r="A52" s="972"/>
      <c r="B52" s="971"/>
      <c r="C52" s="719">
        <f t="shared" si="12"/>
        <v>1.5</v>
      </c>
      <c r="D52" s="720"/>
      <c r="E52" s="720"/>
      <c r="F52" s="720"/>
      <c r="G52" s="719">
        <v>1.5</v>
      </c>
      <c r="H52" s="710" t="s">
        <v>1357</v>
      </c>
      <c r="I52" s="719">
        <f t="shared" si="13"/>
        <v>2</v>
      </c>
      <c r="J52" s="719">
        <v>2</v>
      </c>
      <c r="K52" s="968"/>
      <c r="L52" s="968"/>
      <c r="M52" s="968"/>
      <c r="N52" s="969"/>
      <c r="O52" s="970"/>
      <c r="P52" s="971"/>
    </row>
    <row r="53" spans="1:16" ht="26.25">
      <c r="A53" s="972"/>
      <c r="B53" s="971"/>
      <c r="C53" s="719">
        <f t="shared" si="12"/>
        <v>2.5</v>
      </c>
      <c r="D53" s="720"/>
      <c r="E53" s="720"/>
      <c r="F53" s="720"/>
      <c r="G53" s="719">
        <v>2.5</v>
      </c>
      <c r="H53" s="708" t="s">
        <v>446</v>
      </c>
      <c r="I53" s="719">
        <f t="shared" si="13"/>
        <v>1.5</v>
      </c>
      <c r="J53" s="719">
        <v>1.5</v>
      </c>
      <c r="K53" s="968"/>
      <c r="L53" s="968"/>
      <c r="M53" s="968"/>
      <c r="N53" s="969"/>
      <c r="O53" s="970"/>
      <c r="P53" s="971"/>
    </row>
    <row r="54" spans="1:16" ht="12.75">
      <c r="A54" s="714" t="s">
        <v>92</v>
      </c>
      <c r="B54" s="723" t="s">
        <v>243</v>
      </c>
      <c r="C54" s="716">
        <f>C55</f>
        <v>0.06</v>
      </c>
      <c r="D54" s="716">
        <f>D55</f>
        <v>0</v>
      </c>
      <c r="E54" s="716">
        <f>E55</f>
        <v>0</v>
      </c>
      <c r="F54" s="716">
        <f>F55</f>
        <v>0</v>
      </c>
      <c r="G54" s="716">
        <f>G55</f>
        <v>0.06</v>
      </c>
      <c r="H54" s="724"/>
      <c r="I54" s="717">
        <f aca="true" t="shared" si="14" ref="I54:N54">I55</f>
        <v>0.1</v>
      </c>
      <c r="J54" s="717">
        <f t="shared" si="14"/>
        <v>0</v>
      </c>
      <c r="K54" s="717">
        <f t="shared" si="14"/>
        <v>0</v>
      </c>
      <c r="L54" s="717">
        <f t="shared" si="14"/>
        <v>0</v>
      </c>
      <c r="M54" s="717">
        <f t="shared" si="14"/>
        <v>0.1</v>
      </c>
      <c r="N54" s="717">
        <f t="shared" si="14"/>
        <v>0</v>
      </c>
      <c r="O54" s="715"/>
      <c r="P54" s="725"/>
    </row>
    <row r="55" spans="1:16" ht="39">
      <c r="A55" s="726">
        <v>1</v>
      </c>
      <c r="B55" s="727" t="s">
        <v>447</v>
      </c>
      <c r="C55" s="719">
        <f t="shared" si="12"/>
        <v>0.06</v>
      </c>
      <c r="D55" s="721"/>
      <c r="E55" s="721"/>
      <c r="F55" s="721"/>
      <c r="G55" s="721">
        <v>0.06</v>
      </c>
      <c r="H55" s="708" t="s">
        <v>448</v>
      </c>
      <c r="I55" s="719">
        <f>SUM(J55:N55)</f>
        <v>0.1</v>
      </c>
      <c r="J55" s="721"/>
      <c r="K55" s="721"/>
      <c r="L55" s="721"/>
      <c r="M55" s="721">
        <v>0.1</v>
      </c>
      <c r="N55" s="721"/>
      <c r="O55" s="728" t="s">
        <v>911</v>
      </c>
      <c r="P55" s="699"/>
    </row>
    <row r="56" spans="1:16" ht="12.75">
      <c r="A56" s="714" t="s">
        <v>94</v>
      </c>
      <c r="B56" s="729" t="s">
        <v>1358</v>
      </c>
      <c r="C56" s="716">
        <f>C57</f>
        <v>1.1</v>
      </c>
      <c r="D56" s="716">
        <f aca="true" t="shared" si="15" ref="D56:N56">D57</f>
        <v>0</v>
      </c>
      <c r="E56" s="716">
        <f t="shared" si="15"/>
        <v>0</v>
      </c>
      <c r="F56" s="716">
        <f t="shared" si="15"/>
        <v>0</v>
      </c>
      <c r="G56" s="716">
        <f t="shared" si="15"/>
        <v>1.1</v>
      </c>
      <c r="H56" s="716"/>
      <c r="I56" s="716">
        <f t="shared" si="15"/>
        <v>0.2</v>
      </c>
      <c r="J56" s="716">
        <f t="shared" si="15"/>
        <v>0</v>
      </c>
      <c r="K56" s="716">
        <f t="shared" si="15"/>
        <v>0</v>
      </c>
      <c r="L56" s="716">
        <f t="shared" si="15"/>
        <v>0</v>
      </c>
      <c r="M56" s="716">
        <f t="shared" si="15"/>
        <v>0.2</v>
      </c>
      <c r="N56" s="716">
        <f t="shared" si="15"/>
        <v>0</v>
      </c>
      <c r="O56" s="718"/>
      <c r="P56" s="696"/>
    </row>
    <row r="57" spans="1:16" ht="39">
      <c r="A57" s="730">
        <v>1</v>
      </c>
      <c r="B57" s="727" t="s">
        <v>449</v>
      </c>
      <c r="C57" s="719">
        <f t="shared" si="12"/>
        <v>1.1</v>
      </c>
      <c r="D57" s="721"/>
      <c r="E57" s="721"/>
      <c r="F57" s="721"/>
      <c r="G57" s="721">
        <v>1.1</v>
      </c>
      <c r="H57" s="708" t="s">
        <v>450</v>
      </c>
      <c r="I57" s="719">
        <f>SUM(J57:N57)</f>
        <v>0.2</v>
      </c>
      <c r="J57" s="721"/>
      <c r="K57" s="721"/>
      <c r="L57" s="721"/>
      <c r="M57" s="721">
        <v>0.2</v>
      </c>
      <c r="N57" s="721"/>
      <c r="O57" s="728" t="s">
        <v>911</v>
      </c>
      <c r="P57" s="696"/>
    </row>
    <row r="58" spans="1:16" ht="12.75">
      <c r="A58" s="714" t="s">
        <v>96</v>
      </c>
      <c r="B58" s="715" t="s">
        <v>93</v>
      </c>
      <c r="C58" s="716">
        <f aca="true" t="shared" si="16" ref="C58:N58">SUM(C59:C63)</f>
        <v>7.099999999999999</v>
      </c>
      <c r="D58" s="716">
        <f t="shared" si="16"/>
        <v>0.05</v>
      </c>
      <c r="E58" s="716">
        <f t="shared" si="16"/>
        <v>0</v>
      </c>
      <c r="F58" s="716">
        <f t="shared" si="16"/>
        <v>0</v>
      </c>
      <c r="G58" s="716">
        <f t="shared" si="16"/>
        <v>7.05</v>
      </c>
      <c r="H58" s="716">
        <f t="shared" si="16"/>
        <v>0</v>
      </c>
      <c r="I58" s="716">
        <f t="shared" si="16"/>
        <v>4.68</v>
      </c>
      <c r="J58" s="716">
        <f t="shared" si="16"/>
        <v>0</v>
      </c>
      <c r="K58" s="716">
        <f t="shared" si="16"/>
        <v>2.7800000000000002</v>
      </c>
      <c r="L58" s="716">
        <f t="shared" si="16"/>
        <v>0</v>
      </c>
      <c r="M58" s="716">
        <f t="shared" si="16"/>
        <v>1.9</v>
      </c>
      <c r="N58" s="716">
        <f t="shared" si="16"/>
        <v>0</v>
      </c>
      <c r="O58" s="723"/>
      <c r="P58" s="725"/>
    </row>
    <row r="59" spans="1:16" ht="12.75">
      <c r="A59" s="974">
        <v>1</v>
      </c>
      <c r="B59" s="920" t="s">
        <v>440</v>
      </c>
      <c r="C59" s="731">
        <f>SUM(D59:G59)</f>
        <v>0.3</v>
      </c>
      <c r="D59" s="731"/>
      <c r="E59" s="732"/>
      <c r="F59" s="732"/>
      <c r="G59" s="731">
        <v>0.3</v>
      </c>
      <c r="H59" s="405" t="s">
        <v>441</v>
      </c>
      <c r="I59" s="731">
        <f>SUM(J59:N59)</f>
        <v>0.16</v>
      </c>
      <c r="J59" s="733"/>
      <c r="K59" s="731">
        <v>0.16</v>
      </c>
      <c r="L59" s="734"/>
      <c r="M59" s="731"/>
      <c r="N59" s="731"/>
      <c r="O59" s="970" t="s">
        <v>911</v>
      </c>
      <c r="P59" s="972"/>
    </row>
    <row r="60" spans="1:16" ht="39">
      <c r="A60" s="974"/>
      <c r="B60" s="920"/>
      <c r="C60" s="731">
        <f>SUM(D60:G60)</f>
        <v>2.1999999999999997</v>
      </c>
      <c r="D60" s="731">
        <v>0.05</v>
      </c>
      <c r="E60" s="732"/>
      <c r="F60" s="732"/>
      <c r="G60" s="731">
        <v>2.15</v>
      </c>
      <c r="H60" s="710" t="s">
        <v>457</v>
      </c>
      <c r="I60" s="731">
        <f>SUM(J60:N60)</f>
        <v>1.12</v>
      </c>
      <c r="J60" s="733"/>
      <c r="K60" s="731">
        <v>1.12</v>
      </c>
      <c r="L60" s="734"/>
      <c r="M60" s="735"/>
      <c r="N60" s="736"/>
      <c r="O60" s="970"/>
      <c r="P60" s="972"/>
    </row>
    <row r="61" spans="1:16" ht="39">
      <c r="A61" s="730">
        <v>2</v>
      </c>
      <c r="B61" s="405" t="s">
        <v>451</v>
      </c>
      <c r="C61" s="731">
        <f>SUM(D61:G61)</f>
        <v>1.7999999999999998</v>
      </c>
      <c r="D61" s="731"/>
      <c r="E61" s="732"/>
      <c r="F61" s="732"/>
      <c r="G61" s="731">
        <v>1.7999999999999998</v>
      </c>
      <c r="H61" s="710" t="s">
        <v>452</v>
      </c>
      <c r="I61" s="731">
        <f>SUM(J61:N61)</f>
        <v>1.3</v>
      </c>
      <c r="J61" s="733"/>
      <c r="K61" s="734"/>
      <c r="L61" s="734"/>
      <c r="M61" s="735">
        <v>1.3</v>
      </c>
      <c r="N61" s="736"/>
      <c r="O61" s="728" t="s">
        <v>911</v>
      </c>
      <c r="P61" s="726"/>
    </row>
    <row r="62" spans="1:16" ht="39">
      <c r="A62" s="730">
        <v>3</v>
      </c>
      <c r="B62" s="405" t="s">
        <v>453</v>
      </c>
      <c r="C62" s="731">
        <f>SUM(D62:G62)</f>
        <v>0.8</v>
      </c>
      <c r="D62" s="731"/>
      <c r="E62" s="732"/>
      <c r="F62" s="732"/>
      <c r="G62" s="731">
        <v>0.8</v>
      </c>
      <c r="H62" s="710" t="s">
        <v>454</v>
      </c>
      <c r="I62" s="731">
        <f>SUM(J62:N62)</f>
        <v>0.6</v>
      </c>
      <c r="J62" s="733"/>
      <c r="K62" s="734"/>
      <c r="L62" s="734"/>
      <c r="M62" s="735">
        <v>0.6</v>
      </c>
      <c r="N62" s="736"/>
      <c r="O62" s="728" t="s">
        <v>911</v>
      </c>
      <c r="P62" s="725"/>
    </row>
    <row r="63" spans="1:16" ht="78.75">
      <c r="A63" s="730">
        <v>4</v>
      </c>
      <c r="B63" s="405" t="s">
        <v>455</v>
      </c>
      <c r="C63" s="731">
        <f>SUM(D63:G63)</f>
        <v>2</v>
      </c>
      <c r="D63" s="731"/>
      <c r="E63" s="732"/>
      <c r="F63" s="732"/>
      <c r="G63" s="731">
        <v>2</v>
      </c>
      <c r="H63" s="405" t="s">
        <v>456</v>
      </c>
      <c r="I63" s="731">
        <f>SUM(J63:N63)</f>
        <v>1.5</v>
      </c>
      <c r="J63" s="733"/>
      <c r="K63" s="734">
        <v>1.5</v>
      </c>
      <c r="L63" s="734"/>
      <c r="M63" s="735"/>
      <c r="N63" s="736"/>
      <c r="O63" s="728" t="s">
        <v>911</v>
      </c>
      <c r="P63" s="725"/>
    </row>
    <row r="64" spans="1:16" ht="12.75">
      <c r="A64" s="737" t="s">
        <v>97</v>
      </c>
      <c r="B64" s="723" t="s">
        <v>215</v>
      </c>
      <c r="C64" s="716">
        <f aca="true" t="shared" si="17" ref="C64:N64">SUM(C65:C71)</f>
        <v>5.79</v>
      </c>
      <c r="D64" s="716">
        <f t="shared" si="17"/>
        <v>1.9900000000000002</v>
      </c>
      <c r="E64" s="716">
        <f t="shared" si="17"/>
        <v>0</v>
      </c>
      <c r="F64" s="716">
        <f t="shared" si="17"/>
        <v>0</v>
      </c>
      <c r="G64" s="716">
        <f t="shared" si="17"/>
        <v>3.8</v>
      </c>
      <c r="H64" s="716">
        <f t="shared" si="17"/>
        <v>0</v>
      </c>
      <c r="I64" s="716">
        <f t="shared" si="17"/>
        <v>1.81</v>
      </c>
      <c r="J64" s="716">
        <f t="shared" si="17"/>
        <v>0</v>
      </c>
      <c r="K64" s="716">
        <f t="shared" si="17"/>
        <v>0</v>
      </c>
      <c r="L64" s="716">
        <f t="shared" si="17"/>
        <v>0</v>
      </c>
      <c r="M64" s="716">
        <f t="shared" si="17"/>
        <v>1.81</v>
      </c>
      <c r="N64" s="716">
        <f t="shared" si="17"/>
        <v>0</v>
      </c>
      <c r="O64" s="718"/>
      <c r="P64" s="738"/>
    </row>
    <row r="65" spans="1:16" ht="52.5">
      <c r="A65" s="730">
        <v>1</v>
      </c>
      <c r="B65" s="405" t="s">
        <v>458</v>
      </c>
      <c r="C65" s="731">
        <f aca="true" t="shared" si="18" ref="C65:C71">SUM(D65:G65)</f>
        <v>1.06</v>
      </c>
      <c r="D65" s="731">
        <v>1.01</v>
      </c>
      <c r="E65" s="732"/>
      <c r="F65" s="732"/>
      <c r="G65" s="731">
        <v>0.05</v>
      </c>
      <c r="H65" s="708" t="s">
        <v>459</v>
      </c>
      <c r="I65" s="731">
        <f aca="true" t="shared" si="19" ref="I65:I71">SUM(J65:N65)</f>
        <v>0.04</v>
      </c>
      <c r="J65" s="733"/>
      <c r="K65" s="734"/>
      <c r="L65" s="734"/>
      <c r="M65" s="735">
        <v>0.04</v>
      </c>
      <c r="N65" s="736"/>
      <c r="O65" s="406" t="s">
        <v>911</v>
      </c>
      <c r="P65" s="739"/>
    </row>
    <row r="66" spans="1:16" ht="39">
      <c r="A66" s="740">
        <v>2</v>
      </c>
      <c r="B66" s="707" t="s">
        <v>1359</v>
      </c>
      <c r="C66" s="731">
        <f t="shared" si="18"/>
        <v>0.5</v>
      </c>
      <c r="D66" s="731"/>
      <c r="E66" s="732"/>
      <c r="F66" s="732"/>
      <c r="G66" s="731">
        <v>0.5</v>
      </c>
      <c r="H66" s="405" t="s">
        <v>460</v>
      </c>
      <c r="I66" s="731">
        <f t="shared" si="19"/>
        <v>0.35</v>
      </c>
      <c r="J66" s="733"/>
      <c r="K66" s="734"/>
      <c r="L66" s="734"/>
      <c r="M66" s="735">
        <v>0.35</v>
      </c>
      <c r="N66" s="736"/>
      <c r="O66" s="406" t="s">
        <v>911</v>
      </c>
      <c r="P66" s="741"/>
    </row>
    <row r="67" spans="1:16" ht="39">
      <c r="A67" s="730">
        <v>3</v>
      </c>
      <c r="B67" s="117" t="s">
        <v>461</v>
      </c>
      <c r="C67" s="731">
        <f t="shared" si="18"/>
        <v>0.55</v>
      </c>
      <c r="D67" s="732"/>
      <c r="E67" s="732"/>
      <c r="F67" s="732"/>
      <c r="G67" s="732">
        <v>0.55</v>
      </c>
      <c r="H67" s="708" t="s">
        <v>462</v>
      </c>
      <c r="I67" s="731">
        <f t="shared" si="19"/>
        <v>0.61</v>
      </c>
      <c r="J67" s="742"/>
      <c r="K67" s="742"/>
      <c r="L67" s="742"/>
      <c r="M67" s="731">
        <v>0.61</v>
      </c>
      <c r="N67" s="403"/>
      <c r="O67" s="406" t="s">
        <v>911</v>
      </c>
      <c r="P67" s="725"/>
    </row>
    <row r="68" spans="1:16" ht="39">
      <c r="A68" s="740">
        <v>4</v>
      </c>
      <c r="B68" s="117" t="s">
        <v>461</v>
      </c>
      <c r="C68" s="731">
        <f t="shared" si="18"/>
        <v>0.08</v>
      </c>
      <c r="D68" s="732">
        <v>0.08</v>
      </c>
      <c r="E68" s="732"/>
      <c r="F68" s="732"/>
      <c r="G68" s="732"/>
      <c r="H68" s="710" t="s">
        <v>1360</v>
      </c>
      <c r="I68" s="731">
        <f t="shared" si="19"/>
        <v>0.09</v>
      </c>
      <c r="J68" s="742"/>
      <c r="K68" s="742"/>
      <c r="L68" s="742"/>
      <c r="M68" s="731">
        <v>0.09</v>
      </c>
      <c r="N68" s="403"/>
      <c r="O68" s="406" t="s">
        <v>911</v>
      </c>
      <c r="P68" s="725"/>
    </row>
    <row r="69" spans="1:16" ht="39">
      <c r="A69" s="730">
        <v>5</v>
      </c>
      <c r="B69" s="727" t="s">
        <v>458</v>
      </c>
      <c r="C69" s="731">
        <f t="shared" si="18"/>
        <v>0.8</v>
      </c>
      <c r="D69" s="721"/>
      <c r="E69" s="721"/>
      <c r="F69" s="721"/>
      <c r="G69" s="721">
        <v>0.8</v>
      </c>
      <c r="H69" s="708" t="s">
        <v>463</v>
      </c>
      <c r="I69" s="731">
        <f t="shared" si="19"/>
        <v>0.02</v>
      </c>
      <c r="J69" s="721"/>
      <c r="K69" s="721"/>
      <c r="L69" s="721"/>
      <c r="M69" s="721">
        <v>0.02</v>
      </c>
      <c r="N69" s="721"/>
      <c r="O69" s="406" t="s">
        <v>911</v>
      </c>
      <c r="P69" s="725"/>
    </row>
    <row r="70" spans="1:16" ht="66">
      <c r="A70" s="740">
        <v>6</v>
      </c>
      <c r="B70" s="727" t="s">
        <v>458</v>
      </c>
      <c r="C70" s="731">
        <f t="shared" si="18"/>
        <v>1.6</v>
      </c>
      <c r="D70" s="721">
        <v>0.9</v>
      </c>
      <c r="E70" s="721"/>
      <c r="F70" s="721"/>
      <c r="G70" s="721">
        <v>0.7</v>
      </c>
      <c r="H70" s="405" t="s">
        <v>464</v>
      </c>
      <c r="I70" s="731">
        <f t="shared" si="19"/>
        <v>0.3</v>
      </c>
      <c r="J70" s="721"/>
      <c r="K70" s="721"/>
      <c r="L70" s="721"/>
      <c r="M70" s="721">
        <v>0.3</v>
      </c>
      <c r="N70" s="721"/>
      <c r="O70" s="406" t="s">
        <v>911</v>
      </c>
      <c r="P70" s="725"/>
    </row>
    <row r="71" spans="1:16" ht="39">
      <c r="A71" s="730">
        <v>7</v>
      </c>
      <c r="B71" s="727" t="s">
        <v>272</v>
      </c>
      <c r="C71" s="721">
        <f t="shared" si="18"/>
        <v>1.2</v>
      </c>
      <c r="D71" s="721"/>
      <c r="E71" s="721"/>
      <c r="F71" s="721"/>
      <c r="G71" s="721">
        <v>1.2</v>
      </c>
      <c r="H71" s="708" t="s">
        <v>465</v>
      </c>
      <c r="I71" s="719">
        <f t="shared" si="19"/>
        <v>0.4</v>
      </c>
      <c r="J71" s="743"/>
      <c r="K71" s="721"/>
      <c r="L71" s="721"/>
      <c r="M71" s="721">
        <v>0.4</v>
      </c>
      <c r="N71" s="721"/>
      <c r="O71" s="406" t="s">
        <v>911</v>
      </c>
      <c r="P71" s="725"/>
    </row>
    <row r="72" spans="1:16" ht="12.75">
      <c r="A72" s="737" t="s">
        <v>118</v>
      </c>
      <c r="B72" s="729" t="s">
        <v>127</v>
      </c>
      <c r="C72" s="716">
        <f>C73</f>
        <v>0.3</v>
      </c>
      <c r="D72" s="716">
        <f aca="true" t="shared" si="20" ref="D72:N72">D73</f>
        <v>0</v>
      </c>
      <c r="E72" s="716">
        <f t="shared" si="20"/>
        <v>0</v>
      </c>
      <c r="F72" s="716">
        <f t="shared" si="20"/>
        <v>0</v>
      </c>
      <c r="G72" s="716">
        <f t="shared" si="20"/>
        <v>0.3</v>
      </c>
      <c r="H72" s="716"/>
      <c r="I72" s="716">
        <f t="shared" si="20"/>
        <v>0.25</v>
      </c>
      <c r="J72" s="716">
        <f t="shared" si="20"/>
        <v>0</v>
      </c>
      <c r="K72" s="716">
        <f t="shared" si="20"/>
        <v>0</v>
      </c>
      <c r="L72" s="716">
        <f t="shared" si="20"/>
        <v>0</v>
      </c>
      <c r="M72" s="716">
        <f t="shared" si="20"/>
        <v>0.25</v>
      </c>
      <c r="N72" s="716">
        <f t="shared" si="20"/>
        <v>0</v>
      </c>
      <c r="O72" s="718"/>
      <c r="P72" s="738"/>
    </row>
    <row r="73" spans="1:16" ht="39">
      <c r="A73" s="698">
        <v>1</v>
      </c>
      <c r="B73" s="405" t="s">
        <v>466</v>
      </c>
      <c r="C73" s="731">
        <f>SUM(D73:G73)</f>
        <v>0.3</v>
      </c>
      <c r="D73" s="731"/>
      <c r="E73" s="732"/>
      <c r="F73" s="732"/>
      <c r="G73" s="731">
        <v>0.3</v>
      </c>
      <c r="H73" s="727" t="s">
        <v>467</v>
      </c>
      <c r="I73" s="731">
        <f>SUM(J73:N73)</f>
        <v>0.25</v>
      </c>
      <c r="J73" s="733"/>
      <c r="K73" s="734"/>
      <c r="L73" s="734"/>
      <c r="M73" s="735">
        <v>0.25</v>
      </c>
      <c r="N73" s="736"/>
      <c r="O73" s="406" t="s">
        <v>911</v>
      </c>
      <c r="P73" s="699"/>
    </row>
    <row r="74" spans="1:16" ht="12.75">
      <c r="A74" s="693" t="s">
        <v>119</v>
      </c>
      <c r="B74" s="729" t="s">
        <v>98</v>
      </c>
      <c r="C74" s="716">
        <f>SUM(C75:C77)</f>
        <v>0.45</v>
      </c>
      <c r="D74" s="716">
        <f aca="true" t="shared" si="21" ref="D74:N74">SUM(D75:D77)</f>
        <v>0.01</v>
      </c>
      <c r="E74" s="716">
        <f t="shared" si="21"/>
        <v>0</v>
      </c>
      <c r="F74" s="716">
        <f t="shared" si="21"/>
        <v>0</v>
      </c>
      <c r="G74" s="716">
        <f t="shared" si="21"/>
        <v>0.44</v>
      </c>
      <c r="H74" s="716">
        <f t="shared" si="21"/>
        <v>0</v>
      </c>
      <c r="I74" s="716">
        <f t="shared" si="21"/>
        <v>3.4000000000000004</v>
      </c>
      <c r="J74" s="716">
        <f t="shared" si="21"/>
        <v>0</v>
      </c>
      <c r="K74" s="716">
        <f t="shared" si="21"/>
        <v>0</v>
      </c>
      <c r="L74" s="716">
        <f t="shared" si="21"/>
        <v>0</v>
      </c>
      <c r="M74" s="716">
        <f t="shared" si="21"/>
        <v>3.4000000000000004</v>
      </c>
      <c r="N74" s="716">
        <f t="shared" si="21"/>
        <v>0</v>
      </c>
      <c r="O74" s="718"/>
      <c r="P74" s="696"/>
    </row>
    <row r="75" spans="1:16" ht="39">
      <c r="A75" s="726">
        <v>1</v>
      </c>
      <c r="B75" s="405" t="s">
        <v>468</v>
      </c>
      <c r="C75" s="731">
        <f>SUM(D75:G75)</f>
        <v>0.01</v>
      </c>
      <c r="D75" s="731">
        <v>0.01</v>
      </c>
      <c r="E75" s="732"/>
      <c r="F75" s="732"/>
      <c r="G75" s="731"/>
      <c r="H75" s="708" t="s">
        <v>469</v>
      </c>
      <c r="I75" s="731">
        <f>SUM(J75:N75)</f>
        <v>0.01</v>
      </c>
      <c r="J75" s="733"/>
      <c r="K75" s="734"/>
      <c r="L75" s="734"/>
      <c r="M75" s="735">
        <v>0.01</v>
      </c>
      <c r="N75" s="736"/>
      <c r="O75" s="406" t="s">
        <v>911</v>
      </c>
      <c r="P75" s="725"/>
    </row>
    <row r="76" spans="1:16" ht="39">
      <c r="A76" s="698">
        <v>2</v>
      </c>
      <c r="B76" s="405" t="s">
        <v>470</v>
      </c>
      <c r="C76" s="731">
        <f>SUM(D76:G76)</f>
        <v>0.07</v>
      </c>
      <c r="D76" s="731"/>
      <c r="E76" s="732"/>
      <c r="F76" s="732"/>
      <c r="G76" s="731">
        <v>0.07</v>
      </c>
      <c r="H76" s="727" t="s">
        <v>471</v>
      </c>
      <c r="I76" s="731">
        <f>SUM(J76:N76)</f>
        <v>0.54</v>
      </c>
      <c r="J76" s="733"/>
      <c r="K76" s="734"/>
      <c r="L76" s="734"/>
      <c r="M76" s="735">
        <v>0.54</v>
      </c>
      <c r="N76" s="736"/>
      <c r="O76" s="406" t="s">
        <v>911</v>
      </c>
      <c r="P76" s="696"/>
    </row>
    <row r="77" spans="1:16" ht="39" customHeight="1">
      <c r="A77" s="698">
        <v>3</v>
      </c>
      <c r="B77" s="405" t="s">
        <v>1361</v>
      </c>
      <c r="C77" s="731">
        <f>SUM(D77:G77)</f>
        <v>0.37</v>
      </c>
      <c r="D77" s="731"/>
      <c r="E77" s="732"/>
      <c r="F77" s="732"/>
      <c r="G77" s="731">
        <v>0.37</v>
      </c>
      <c r="H77" s="405" t="s">
        <v>1362</v>
      </c>
      <c r="I77" s="731">
        <f>SUM(J77:N77)</f>
        <v>2.85</v>
      </c>
      <c r="J77" s="733"/>
      <c r="K77" s="734"/>
      <c r="L77" s="734"/>
      <c r="M77" s="735">
        <v>2.85</v>
      </c>
      <c r="N77" s="736"/>
      <c r="O77" s="406" t="s">
        <v>1363</v>
      </c>
      <c r="P77" s="696"/>
    </row>
    <row r="78" spans="1:16" ht="12.75">
      <c r="A78" s="738">
        <f>A46+A55+A57+A63+A71+A73+A77</f>
        <v>18</v>
      </c>
      <c r="B78" s="744" t="s">
        <v>2247</v>
      </c>
      <c r="C78" s="745">
        <f aca="true" t="shared" si="22" ref="C78:N78">C45+C54+C56+C58+C64+C72+C74</f>
        <v>26.999999999999996</v>
      </c>
      <c r="D78" s="745">
        <f t="shared" si="22"/>
        <v>2.05</v>
      </c>
      <c r="E78" s="745">
        <f t="shared" si="22"/>
        <v>0</v>
      </c>
      <c r="F78" s="745">
        <f t="shared" si="22"/>
        <v>0</v>
      </c>
      <c r="G78" s="745">
        <f t="shared" si="22"/>
        <v>24.950000000000003</v>
      </c>
      <c r="H78" s="745">
        <f t="shared" si="22"/>
        <v>0</v>
      </c>
      <c r="I78" s="745">
        <f t="shared" si="22"/>
        <v>17.91</v>
      </c>
      <c r="J78" s="745">
        <f t="shared" si="22"/>
        <v>7.47</v>
      </c>
      <c r="K78" s="745">
        <f t="shared" si="22"/>
        <v>2.7800000000000002</v>
      </c>
      <c r="L78" s="745">
        <f t="shared" si="22"/>
        <v>0</v>
      </c>
      <c r="M78" s="745">
        <f t="shared" si="22"/>
        <v>7.66</v>
      </c>
      <c r="N78" s="745">
        <f t="shared" si="22"/>
        <v>0</v>
      </c>
      <c r="O78" s="746"/>
      <c r="P78" s="747"/>
    </row>
    <row r="79" spans="1:16" ht="12.75">
      <c r="A79" s="714">
        <f>A43+A78</f>
        <v>40</v>
      </c>
      <c r="B79" s="715" t="s">
        <v>2248</v>
      </c>
      <c r="C79" s="716">
        <f>C43+C78</f>
        <v>111.56</v>
      </c>
      <c r="D79" s="716">
        <f aca="true" t="shared" si="23" ref="D79:M79">D43+D78</f>
        <v>8.79</v>
      </c>
      <c r="E79" s="716">
        <f t="shared" si="23"/>
        <v>4.6</v>
      </c>
      <c r="F79" s="716">
        <f t="shared" si="23"/>
        <v>0</v>
      </c>
      <c r="G79" s="716">
        <f t="shared" si="23"/>
        <v>98.17</v>
      </c>
      <c r="H79" s="716">
        <f t="shared" si="23"/>
        <v>0</v>
      </c>
      <c r="I79" s="716">
        <f t="shared" si="23"/>
        <v>144.32083</v>
      </c>
      <c r="J79" s="716">
        <f t="shared" si="23"/>
        <v>42.129999999999995</v>
      </c>
      <c r="K79" s="716">
        <f t="shared" si="23"/>
        <v>67.598</v>
      </c>
      <c r="L79" s="716">
        <f t="shared" si="23"/>
        <v>24.343600000000002</v>
      </c>
      <c r="M79" s="716">
        <f t="shared" si="23"/>
        <v>10.24923</v>
      </c>
      <c r="N79" s="716">
        <f>N43+N78</f>
        <v>0</v>
      </c>
      <c r="O79" s="748"/>
      <c r="P79" s="749"/>
    </row>
    <row r="81" spans="12:15" ht="25.5" customHeight="1">
      <c r="L81" s="925" t="s">
        <v>2327</v>
      </c>
      <c r="M81" s="925"/>
      <c r="N81" s="925"/>
      <c r="O81" s="925"/>
    </row>
  </sheetData>
  <sheetProtection/>
  <mergeCells count="45">
    <mergeCell ref="P59:P60"/>
    <mergeCell ref="A44:P44"/>
    <mergeCell ref="A46:A53"/>
    <mergeCell ref="A26:A27"/>
    <mergeCell ref="B26:B27"/>
    <mergeCell ref="L81:O81"/>
    <mergeCell ref="A59:A60"/>
    <mergeCell ref="B59:B60"/>
    <mergeCell ref="O59:O60"/>
    <mergeCell ref="B46:B53"/>
    <mergeCell ref="K46:K53"/>
    <mergeCell ref="L46:L53"/>
    <mergeCell ref="O13:O14"/>
    <mergeCell ref="P13:P14"/>
    <mergeCell ref="A7:P7"/>
    <mergeCell ref="M46:M53"/>
    <mergeCell ref="N46:N53"/>
    <mergeCell ref="O46:O53"/>
    <mergeCell ref="P46:P53"/>
    <mergeCell ref="A16:A17"/>
    <mergeCell ref="B16:B17"/>
    <mergeCell ref="O16:O17"/>
    <mergeCell ref="O8:O9"/>
    <mergeCell ref="P8:P9"/>
    <mergeCell ref="B8:B9"/>
    <mergeCell ref="I8:I9"/>
    <mergeCell ref="J8:N8"/>
    <mergeCell ref="D8:G8"/>
    <mergeCell ref="H8:H9"/>
    <mergeCell ref="A8:A9"/>
    <mergeCell ref="P16:P17"/>
    <mergeCell ref="O26:O27"/>
    <mergeCell ref="A4:P4"/>
    <mergeCell ref="A5:P5"/>
    <mergeCell ref="A6:P6"/>
    <mergeCell ref="A11:P11"/>
    <mergeCell ref="A13:A14"/>
    <mergeCell ref="B13:B14"/>
    <mergeCell ref="C8:C9"/>
    <mergeCell ref="A1:E1"/>
    <mergeCell ref="F1:P1"/>
    <mergeCell ref="A2:E2"/>
    <mergeCell ref="F2:P2"/>
    <mergeCell ref="A3:E3"/>
    <mergeCell ref="F3:P3"/>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15.xml><?xml version="1.0" encoding="utf-8"?>
<worksheet xmlns="http://schemas.openxmlformats.org/spreadsheetml/2006/main" xmlns:r="http://schemas.openxmlformats.org/officeDocument/2006/relationships">
  <sheetPr>
    <tabColor rgb="FFFF0000"/>
  </sheetPr>
  <dimension ref="A1:P85"/>
  <sheetViews>
    <sheetView showZeros="0" zoomScale="85" zoomScaleNormal="85" zoomScaleSheetLayoutView="70" zoomScalePageLayoutView="0" workbookViewId="0" topLeftCell="A1">
      <pane ySplit="9" topLeftCell="A76" activePane="bottomLeft" state="frozen"/>
      <selection pane="topLeft" activeCell="A1" sqref="A1"/>
      <selection pane="bottomLeft" activeCell="A1" sqref="A1:P85"/>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5.50390625" style="5" customWidth="1"/>
    <col min="11" max="12" width="6.625" style="5" customWidth="1"/>
    <col min="13" max="13" width="5.625" style="5" customWidth="1"/>
    <col min="14" max="14" width="6.625" style="5" customWidth="1"/>
    <col min="15" max="15" width="16.50390625" style="37" customWidth="1"/>
    <col min="16" max="16" width="8.375" style="5" customWidth="1"/>
    <col min="17" max="16384" width="6.875" style="5" customWidth="1"/>
  </cols>
  <sheetData>
    <row r="1" spans="1:16" s="18" customFormat="1" ht="15.75" customHeight="1">
      <c r="A1" s="869" t="s">
        <v>2325</v>
      </c>
      <c r="B1" s="869"/>
      <c r="C1" s="869"/>
      <c r="D1" s="869"/>
      <c r="E1" s="869"/>
      <c r="F1" s="870" t="s">
        <v>23</v>
      </c>
      <c r="G1" s="870"/>
      <c r="H1" s="870"/>
      <c r="I1" s="870"/>
      <c r="J1" s="870"/>
      <c r="K1" s="870"/>
      <c r="L1" s="870"/>
      <c r="M1" s="870"/>
      <c r="N1" s="870"/>
      <c r="O1" s="870"/>
      <c r="P1" s="870"/>
    </row>
    <row r="2" spans="1:16" s="18" customFormat="1" ht="15.75" customHeight="1">
      <c r="A2" s="870" t="s">
        <v>2326</v>
      </c>
      <c r="B2" s="870"/>
      <c r="C2" s="870"/>
      <c r="D2" s="870"/>
      <c r="E2" s="870"/>
      <c r="F2" s="870" t="s">
        <v>24</v>
      </c>
      <c r="G2" s="870"/>
      <c r="H2" s="870"/>
      <c r="I2" s="870"/>
      <c r="J2" s="870"/>
      <c r="K2" s="870"/>
      <c r="L2" s="870"/>
      <c r="M2" s="870"/>
      <c r="N2" s="870"/>
      <c r="O2" s="870"/>
      <c r="P2" s="870"/>
    </row>
    <row r="3" spans="1:16" s="18" customFormat="1" ht="15">
      <c r="A3" s="891"/>
      <c r="B3" s="891"/>
      <c r="C3" s="891"/>
      <c r="D3" s="891"/>
      <c r="E3" s="891"/>
      <c r="F3" s="891"/>
      <c r="G3" s="891"/>
      <c r="H3" s="891"/>
      <c r="I3" s="891"/>
      <c r="J3" s="891"/>
      <c r="K3" s="891"/>
      <c r="L3" s="891"/>
      <c r="M3" s="891"/>
      <c r="N3" s="891"/>
      <c r="O3" s="891"/>
      <c r="P3" s="891"/>
    </row>
    <row r="4" spans="1:16" s="258" customFormat="1" ht="15">
      <c r="A4" s="897" t="s">
        <v>1868</v>
      </c>
      <c r="B4" s="897"/>
      <c r="C4" s="897"/>
      <c r="D4" s="897"/>
      <c r="E4" s="897"/>
      <c r="F4" s="897"/>
      <c r="G4" s="897"/>
      <c r="H4" s="897"/>
      <c r="I4" s="897"/>
      <c r="J4" s="897"/>
      <c r="K4" s="897"/>
      <c r="L4" s="897"/>
      <c r="M4" s="897"/>
      <c r="N4" s="897"/>
      <c r="O4" s="897"/>
      <c r="P4" s="897"/>
    </row>
    <row r="5" spans="1:16" s="258" customFormat="1" ht="17.25" customHeight="1">
      <c r="A5" s="897" t="s">
        <v>219</v>
      </c>
      <c r="B5" s="897"/>
      <c r="C5" s="897"/>
      <c r="D5" s="897"/>
      <c r="E5" s="897"/>
      <c r="F5" s="897"/>
      <c r="G5" s="897"/>
      <c r="H5" s="897"/>
      <c r="I5" s="897"/>
      <c r="J5" s="897"/>
      <c r="K5" s="897"/>
      <c r="L5" s="897"/>
      <c r="M5" s="897"/>
      <c r="N5" s="897"/>
      <c r="O5" s="897"/>
      <c r="P5" s="897"/>
    </row>
    <row r="6" spans="1:16" s="18" customFormat="1" ht="23.25" customHeight="1">
      <c r="A6" s="881" t="str">
        <f>'1.THD.Tong'!A6:O6</f>
        <v>(Kèm theo Nghị quyết số 256/NQ-HĐND ngày 08 tháng 12 năm 2020 của Hội đồng nhân dân tỉnh)</v>
      </c>
      <c r="B6" s="881"/>
      <c r="C6" s="881"/>
      <c r="D6" s="881"/>
      <c r="E6" s="881"/>
      <c r="F6" s="881"/>
      <c r="G6" s="881"/>
      <c r="H6" s="881"/>
      <c r="I6" s="881"/>
      <c r="J6" s="881"/>
      <c r="K6" s="881"/>
      <c r="L6" s="881"/>
      <c r="M6" s="881"/>
      <c r="N6" s="881"/>
      <c r="O6" s="881"/>
      <c r="P6" s="881"/>
    </row>
    <row r="7" spans="1:16" s="18" customFormat="1" ht="15">
      <c r="A7" s="885"/>
      <c r="B7" s="885"/>
      <c r="C7" s="885"/>
      <c r="D7" s="885"/>
      <c r="E7" s="885"/>
      <c r="F7" s="885"/>
      <c r="G7" s="885"/>
      <c r="H7" s="885"/>
      <c r="I7" s="885"/>
      <c r="J7" s="885"/>
      <c r="K7" s="885"/>
      <c r="L7" s="885"/>
      <c r="M7" s="885"/>
      <c r="N7" s="885"/>
      <c r="O7" s="885"/>
      <c r="P7" s="885"/>
    </row>
    <row r="8" spans="1:16" s="17" customFormat="1" ht="12.75">
      <c r="A8" s="890" t="s">
        <v>20</v>
      </c>
      <c r="B8" s="884" t="s">
        <v>76</v>
      </c>
      <c r="C8" s="884" t="s">
        <v>77</v>
      </c>
      <c r="D8" s="884" t="s">
        <v>78</v>
      </c>
      <c r="E8" s="884"/>
      <c r="F8" s="884"/>
      <c r="G8" s="884"/>
      <c r="H8" s="884" t="s">
        <v>79</v>
      </c>
      <c r="I8" s="884" t="s">
        <v>16</v>
      </c>
      <c r="J8" s="884" t="s">
        <v>15</v>
      </c>
      <c r="K8" s="884"/>
      <c r="L8" s="884"/>
      <c r="M8" s="884"/>
      <c r="N8" s="884"/>
      <c r="O8" s="884" t="s">
        <v>80</v>
      </c>
      <c r="P8" s="884" t="s">
        <v>14</v>
      </c>
    </row>
    <row r="9" spans="1:16" s="17" customFormat="1" ht="78.75" customHeight="1">
      <c r="A9" s="890"/>
      <c r="B9" s="884"/>
      <c r="C9" s="884"/>
      <c r="D9" s="22" t="s">
        <v>13</v>
      </c>
      <c r="E9" s="22" t="s">
        <v>12</v>
      </c>
      <c r="F9" s="22" t="s">
        <v>81</v>
      </c>
      <c r="G9" s="22" t="s">
        <v>22</v>
      </c>
      <c r="H9" s="884"/>
      <c r="I9" s="884"/>
      <c r="J9" s="22" t="s">
        <v>10</v>
      </c>
      <c r="K9" s="22" t="s">
        <v>9</v>
      </c>
      <c r="L9" s="22" t="s">
        <v>82</v>
      </c>
      <c r="M9" s="22" t="s">
        <v>83</v>
      </c>
      <c r="N9" s="22" t="s">
        <v>6</v>
      </c>
      <c r="O9" s="884"/>
      <c r="P9" s="884"/>
    </row>
    <row r="10" spans="1:16" s="93" customFormat="1" ht="39">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 r="A11" s="975" t="s">
        <v>552</v>
      </c>
      <c r="B11" s="975"/>
      <c r="C11" s="975"/>
      <c r="D11" s="975"/>
      <c r="E11" s="975"/>
      <c r="F11" s="975"/>
      <c r="G11" s="975"/>
      <c r="H11" s="975"/>
      <c r="I11" s="975"/>
      <c r="J11" s="975"/>
      <c r="K11" s="975"/>
      <c r="L11" s="975"/>
      <c r="M11" s="975"/>
      <c r="N11" s="975"/>
      <c r="O11" s="975"/>
      <c r="P11" s="975"/>
    </row>
    <row r="12" spans="1:16" ht="39">
      <c r="A12" s="36" t="s">
        <v>84</v>
      </c>
      <c r="B12" s="24" t="s">
        <v>139</v>
      </c>
      <c r="C12" s="423">
        <f>C13+C19+C39+C44</f>
        <v>34.6</v>
      </c>
      <c r="D12" s="423">
        <f>D13+D19+D39+D44</f>
        <v>1.99</v>
      </c>
      <c r="E12" s="423">
        <f>E13+E19+E39+E44</f>
        <v>0</v>
      </c>
      <c r="F12" s="423">
        <f>F13+F19+F39+F44</f>
        <v>0</v>
      </c>
      <c r="G12" s="423">
        <f>G13+G19+G39+G44</f>
        <v>32.61</v>
      </c>
      <c r="H12" s="36"/>
      <c r="I12" s="751">
        <f aca="true" t="shared" si="0" ref="I12:N12">I13+I19+I39+I44</f>
        <v>12.119999999999997</v>
      </c>
      <c r="J12" s="751">
        <f t="shared" si="0"/>
        <v>0</v>
      </c>
      <c r="K12" s="751">
        <f t="shared" si="0"/>
        <v>0</v>
      </c>
      <c r="L12" s="751">
        <f t="shared" si="0"/>
        <v>9.649999999999997</v>
      </c>
      <c r="M12" s="751">
        <f t="shared" si="0"/>
        <v>0.65</v>
      </c>
      <c r="N12" s="751">
        <f t="shared" si="0"/>
        <v>1.8199999999999998</v>
      </c>
      <c r="O12" s="36"/>
      <c r="P12" s="36"/>
    </row>
    <row r="13" spans="1:16" ht="26.25">
      <c r="A13" s="36" t="s">
        <v>134</v>
      </c>
      <c r="B13" s="589" t="s">
        <v>180</v>
      </c>
      <c r="C13" s="423">
        <f>SUM(C14:C18)</f>
        <v>1.5000000000000002</v>
      </c>
      <c r="D13" s="423">
        <f>SUM(D14:D18)</f>
        <v>0.30000000000000004</v>
      </c>
      <c r="E13" s="423">
        <f>SUM(E14:E18)</f>
        <v>0</v>
      </c>
      <c r="F13" s="423">
        <f>SUM(F14:F18)</f>
        <v>0</v>
      </c>
      <c r="G13" s="423">
        <f>SUM(G14:G18)</f>
        <v>1.2000000000000002</v>
      </c>
      <c r="H13" s="36"/>
      <c r="I13" s="751">
        <f aca="true" t="shared" si="1" ref="I13:N13">SUM(I14:I18)</f>
        <v>0.65</v>
      </c>
      <c r="J13" s="751">
        <f t="shared" si="1"/>
        <v>0</v>
      </c>
      <c r="K13" s="751">
        <f t="shared" si="1"/>
        <v>0</v>
      </c>
      <c r="L13" s="751">
        <f t="shared" si="1"/>
        <v>0</v>
      </c>
      <c r="M13" s="751">
        <f t="shared" si="1"/>
        <v>0.65</v>
      </c>
      <c r="N13" s="751">
        <f t="shared" si="1"/>
        <v>0</v>
      </c>
      <c r="O13" s="36"/>
      <c r="P13" s="36"/>
    </row>
    <row r="14" spans="1:16" ht="52.5">
      <c r="A14" s="438">
        <v>1</v>
      </c>
      <c r="B14" s="752" t="s">
        <v>1364</v>
      </c>
      <c r="C14" s="345">
        <v>0.2</v>
      </c>
      <c r="D14" s="345">
        <v>0.2</v>
      </c>
      <c r="E14" s="345"/>
      <c r="F14" s="345"/>
      <c r="G14" s="345">
        <v>0</v>
      </c>
      <c r="H14" s="141" t="s">
        <v>1365</v>
      </c>
      <c r="I14" s="753">
        <f>J14+K14+L14+M14+N14</f>
        <v>0.09</v>
      </c>
      <c r="J14" s="754"/>
      <c r="K14" s="754"/>
      <c r="L14" s="754"/>
      <c r="M14" s="753">
        <v>0.09</v>
      </c>
      <c r="N14" s="754"/>
      <c r="O14" s="35" t="s">
        <v>1882</v>
      </c>
      <c r="P14" s="755"/>
    </row>
    <row r="15" spans="1:16" ht="52.5">
      <c r="A15" s="438">
        <v>2</v>
      </c>
      <c r="B15" s="752" t="s">
        <v>1366</v>
      </c>
      <c r="C15" s="345">
        <v>0.2</v>
      </c>
      <c r="D15" s="345">
        <v>0.1</v>
      </c>
      <c r="E15" s="345"/>
      <c r="F15" s="345"/>
      <c r="G15" s="345">
        <v>0.1</v>
      </c>
      <c r="H15" s="141" t="s">
        <v>1365</v>
      </c>
      <c r="I15" s="753">
        <f>J15+K15+L15+M15+N15</f>
        <v>0.05</v>
      </c>
      <c r="J15" s="754"/>
      <c r="K15" s="754"/>
      <c r="L15" s="754"/>
      <c r="M15" s="753">
        <v>0.05</v>
      </c>
      <c r="N15" s="754"/>
      <c r="O15" s="35" t="s">
        <v>1882</v>
      </c>
      <c r="P15" s="755"/>
    </row>
    <row r="16" spans="1:16" ht="52.5">
      <c r="A16" s="438">
        <v>3</v>
      </c>
      <c r="B16" s="752" t="s">
        <v>1367</v>
      </c>
      <c r="C16" s="756">
        <v>0.8</v>
      </c>
      <c r="D16" s="757"/>
      <c r="E16" s="758"/>
      <c r="F16" s="759"/>
      <c r="G16" s="756">
        <v>0.8</v>
      </c>
      <c r="H16" s="141" t="s">
        <v>1365</v>
      </c>
      <c r="I16" s="753">
        <f>J16+K16+L16+M16+N16</f>
        <v>0.37</v>
      </c>
      <c r="J16" s="754"/>
      <c r="K16" s="754"/>
      <c r="L16" s="754"/>
      <c r="M16" s="753">
        <v>0.37</v>
      </c>
      <c r="N16" s="754"/>
      <c r="O16" s="35" t="s">
        <v>1882</v>
      </c>
      <c r="P16" s="755"/>
    </row>
    <row r="17" spans="1:16" ht="52.5">
      <c r="A17" s="438">
        <v>4</v>
      </c>
      <c r="B17" s="752" t="s">
        <v>1368</v>
      </c>
      <c r="C17" s="756">
        <v>0.2</v>
      </c>
      <c r="D17" s="757"/>
      <c r="E17" s="758"/>
      <c r="F17" s="759"/>
      <c r="G17" s="756">
        <v>0.2</v>
      </c>
      <c r="H17" s="141" t="s">
        <v>1365</v>
      </c>
      <c r="I17" s="753">
        <f>J17+K17+L17+M17+N17</f>
        <v>0.09</v>
      </c>
      <c r="J17" s="754"/>
      <c r="K17" s="754"/>
      <c r="L17" s="754"/>
      <c r="M17" s="753">
        <v>0.09</v>
      </c>
      <c r="N17" s="754"/>
      <c r="O17" s="35" t="s">
        <v>1882</v>
      </c>
      <c r="P17" s="755"/>
    </row>
    <row r="18" spans="1:16" ht="52.5">
      <c r="A18" s="438">
        <v>5</v>
      </c>
      <c r="B18" s="752" t="s">
        <v>1369</v>
      </c>
      <c r="C18" s="756">
        <v>0.1</v>
      </c>
      <c r="D18" s="757"/>
      <c r="E18" s="758"/>
      <c r="F18" s="759"/>
      <c r="G18" s="756">
        <v>0.1</v>
      </c>
      <c r="H18" s="141" t="s">
        <v>1365</v>
      </c>
      <c r="I18" s="753">
        <f>J18+K18+L18+M18+N18</f>
        <v>0.05</v>
      </c>
      <c r="J18" s="754"/>
      <c r="K18" s="754"/>
      <c r="L18" s="754"/>
      <c r="M18" s="753">
        <v>0.05</v>
      </c>
      <c r="N18" s="754"/>
      <c r="O18" s="35" t="s">
        <v>1882</v>
      </c>
      <c r="P18" s="755"/>
    </row>
    <row r="19" spans="1:16" ht="12.75">
      <c r="A19" s="36" t="s">
        <v>196</v>
      </c>
      <c r="B19" s="589" t="s">
        <v>93</v>
      </c>
      <c r="C19" s="423">
        <f>SUM(C20:C38)</f>
        <v>22.5</v>
      </c>
      <c r="D19" s="423">
        <f>SUM(D20:D38)</f>
        <v>1.19</v>
      </c>
      <c r="E19" s="423">
        <f>SUM(E20:E38)</f>
        <v>0</v>
      </c>
      <c r="F19" s="423">
        <f>SUM(F20:F38)</f>
        <v>0</v>
      </c>
      <c r="G19" s="423">
        <f>SUM(G20:G38)</f>
        <v>21.31</v>
      </c>
      <c r="H19" s="36"/>
      <c r="I19" s="751">
        <f aca="true" t="shared" si="2" ref="I19:N19">SUM(I20:I38)</f>
        <v>9.309999999999997</v>
      </c>
      <c r="J19" s="751">
        <f t="shared" si="2"/>
        <v>0</v>
      </c>
      <c r="K19" s="751">
        <f t="shared" si="2"/>
        <v>0</v>
      </c>
      <c r="L19" s="751">
        <f t="shared" si="2"/>
        <v>9.309999999999997</v>
      </c>
      <c r="M19" s="751">
        <f t="shared" si="2"/>
        <v>0</v>
      </c>
      <c r="N19" s="751">
        <f t="shared" si="2"/>
        <v>0</v>
      </c>
      <c r="O19" s="36"/>
      <c r="P19" s="36"/>
    </row>
    <row r="20" spans="1:16" ht="144.75">
      <c r="A20" s="438">
        <v>1</v>
      </c>
      <c r="B20" s="760" t="s">
        <v>1370</v>
      </c>
      <c r="C20" s="756">
        <v>0.6</v>
      </c>
      <c r="D20" s="756"/>
      <c r="E20" s="756"/>
      <c r="F20" s="756"/>
      <c r="G20" s="756">
        <v>0.6</v>
      </c>
      <c r="H20" s="141" t="s">
        <v>222</v>
      </c>
      <c r="I20" s="753">
        <f>J20+K20+L20+M20+N20</f>
        <v>2.2</v>
      </c>
      <c r="J20" s="751"/>
      <c r="K20" s="751"/>
      <c r="L20" s="753">
        <v>2.2</v>
      </c>
      <c r="M20" s="751"/>
      <c r="N20" s="751"/>
      <c r="O20" s="760" t="s">
        <v>1371</v>
      </c>
      <c r="P20" s="36"/>
    </row>
    <row r="21" spans="1:16" ht="52.5">
      <c r="A21" s="438">
        <v>2</v>
      </c>
      <c r="B21" s="597" t="s">
        <v>1372</v>
      </c>
      <c r="C21" s="756">
        <v>0.4</v>
      </c>
      <c r="D21" s="756"/>
      <c r="E21" s="756"/>
      <c r="F21" s="756"/>
      <c r="G21" s="756">
        <v>0.4</v>
      </c>
      <c r="H21" s="141" t="s">
        <v>222</v>
      </c>
      <c r="I21" s="753">
        <f aca="true" t="shared" si="3" ref="I21:I38">J21+K21+L21+M21+N21</f>
        <v>0.14</v>
      </c>
      <c r="J21" s="751"/>
      <c r="K21" s="751"/>
      <c r="L21" s="753">
        <v>0.14</v>
      </c>
      <c r="M21" s="751"/>
      <c r="N21" s="751"/>
      <c r="O21" s="35" t="s">
        <v>1882</v>
      </c>
      <c r="P21" s="36"/>
    </row>
    <row r="22" spans="1:16" ht="52.5">
      <c r="A22" s="438">
        <v>3</v>
      </c>
      <c r="B22" s="752" t="s">
        <v>1373</v>
      </c>
      <c r="C22" s="756">
        <v>0.3</v>
      </c>
      <c r="D22" s="756"/>
      <c r="E22" s="756"/>
      <c r="F22" s="756"/>
      <c r="G22" s="756">
        <v>0.3</v>
      </c>
      <c r="H22" s="141" t="s">
        <v>222</v>
      </c>
      <c r="I22" s="753">
        <f>J22+K22+L22+M22+N22</f>
        <v>0.14</v>
      </c>
      <c r="J22" s="751"/>
      <c r="K22" s="751"/>
      <c r="L22" s="753">
        <v>0.14</v>
      </c>
      <c r="M22" s="751"/>
      <c r="N22" s="751"/>
      <c r="O22" s="35" t="s">
        <v>1882</v>
      </c>
      <c r="P22" s="36"/>
    </row>
    <row r="23" spans="1:16" ht="52.5">
      <c r="A23" s="438">
        <v>4</v>
      </c>
      <c r="B23" s="760" t="s">
        <v>1374</v>
      </c>
      <c r="C23" s="756">
        <v>1.12</v>
      </c>
      <c r="D23" s="756"/>
      <c r="E23" s="756"/>
      <c r="F23" s="756"/>
      <c r="G23" s="756">
        <v>1.12</v>
      </c>
      <c r="H23" s="761" t="s">
        <v>226</v>
      </c>
      <c r="I23" s="753">
        <f t="shared" si="3"/>
        <v>0.57</v>
      </c>
      <c r="J23" s="751"/>
      <c r="K23" s="751"/>
      <c r="L23" s="753">
        <v>0.57</v>
      </c>
      <c r="M23" s="751"/>
      <c r="N23" s="751"/>
      <c r="O23" s="35" t="s">
        <v>1882</v>
      </c>
      <c r="P23" s="36"/>
    </row>
    <row r="24" spans="1:16" ht="52.5">
      <c r="A24" s="438">
        <v>5</v>
      </c>
      <c r="B24" s="760" t="s">
        <v>1375</v>
      </c>
      <c r="C24" s="756">
        <v>3.26</v>
      </c>
      <c r="D24" s="756"/>
      <c r="E24" s="756"/>
      <c r="F24" s="756"/>
      <c r="G24" s="756">
        <v>3.26</v>
      </c>
      <c r="H24" s="761" t="s">
        <v>226</v>
      </c>
      <c r="I24" s="753">
        <f t="shared" si="3"/>
        <v>1.55</v>
      </c>
      <c r="J24" s="751"/>
      <c r="K24" s="751"/>
      <c r="L24" s="753">
        <v>1.55</v>
      </c>
      <c r="M24" s="751"/>
      <c r="N24" s="751"/>
      <c r="O24" s="35" t="s">
        <v>1882</v>
      </c>
      <c r="P24" s="36"/>
    </row>
    <row r="25" spans="1:16" ht="52.5">
      <c r="A25" s="438">
        <v>6</v>
      </c>
      <c r="B25" s="752" t="s">
        <v>1376</v>
      </c>
      <c r="C25" s="756">
        <v>1</v>
      </c>
      <c r="D25" s="756"/>
      <c r="E25" s="756"/>
      <c r="F25" s="756"/>
      <c r="G25" s="756">
        <v>1</v>
      </c>
      <c r="H25" s="761" t="s">
        <v>226</v>
      </c>
      <c r="I25" s="753">
        <f t="shared" si="3"/>
        <v>0.06</v>
      </c>
      <c r="J25" s="751"/>
      <c r="K25" s="751"/>
      <c r="L25" s="753">
        <v>0.06</v>
      </c>
      <c r="M25" s="751"/>
      <c r="N25" s="751"/>
      <c r="O25" s="35" t="s">
        <v>1882</v>
      </c>
      <c r="P25" s="36"/>
    </row>
    <row r="26" spans="1:16" ht="52.5">
      <c r="A26" s="438">
        <v>7</v>
      </c>
      <c r="B26" s="752" t="s">
        <v>1377</v>
      </c>
      <c r="C26" s="756">
        <v>0.3</v>
      </c>
      <c r="D26" s="756"/>
      <c r="E26" s="756"/>
      <c r="F26" s="756"/>
      <c r="G26" s="756">
        <v>0.3</v>
      </c>
      <c r="H26" s="141" t="s">
        <v>1365</v>
      </c>
      <c r="I26" s="753">
        <f t="shared" si="3"/>
        <v>0.14</v>
      </c>
      <c r="J26" s="751"/>
      <c r="K26" s="751"/>
      <c r="L26" s="753">
        <v>0.14</v>
      </c>
      <c r="M26" s="751"/>
      <c r="N26" s="751"/>
      <c r="O26" s="35" t="s">
        <v>1882</v>
      </c>
      <c r="P26" s="36"/>
    </row>
    <row r="27" spans="1:16" ht="52.5">
      <c r="A27" s="438">
        <v>8</v>
      </c>
      <c r="B27" s="752" t="s">
        <v>1378</v>
      </c>
      <c r="C27" s="756">
        <v>0.15</v>
      </c>
      <c r="D27" s="756"/>
      <c r="E27" s="756"/>
      <c r="F27" s="756"/>
      <c r="G27" s="756">
        <v>0.15</v>
      </c>
      <c r="H27" s="141" t="s">
        <v>1365</v>
      </c>
      <c r="I27" s="753">
        <f t="shared" si="3"/>
        <v>0.07</v>
      </c>
      <c r="J27" s="751"/>
      <c r="K27" s="751"/>
      <c r="L27" s="753">
        <v>0.07</v>
      </c>
      <c r="M27" s="751"/>
      <c r="N27" s="751"/>
      <c r="O27" s="35" t="s">
        <v>1882</v>
      </c>
      <c r="P27" s="438"/>
    </row>
    <row r="28" spans="1:16" ht="52.5">
      <c r="A28" s="438">
        <v>9</v>
      </c>
      <c r="B28" s="27" t="s">
        <v>1379</v>
      </c>
      <c r="C28" s="756">
        <v>0.5</v>
      </c>
      <c r="D28" s="756">
        <v>0.15</v>
      </c>
      <c r="E28" s="756"/>
      <c r="F28" s="756"/>
      <c r="G28" s="756">
        <v>0.35</v>
      </c>
      <c r="H28" s="35" t="s">
        <v>221</v>
      </c>
      <c r="I28" s="753">
        <f t="shared" si="3"/>
        <v>0.24</v>
      </c>
      <c r="J28" s="751"/>
      <c r="K28" s="751"/>
      <c r="L28" s="753">
        <v>0.24</v>
      </c>
      <c r="M28" s="751"/>
      <c r="N28" s="751"/>
      <c r="O28" s="35" t="s">
        <v>1882</v>
      </c>
      <c r="P28" s="36"/>
    </row>
    <row r="29" spans="1:16" ht="52.5">
      <c r="A29" s="438">
        <v>10</v>
      </c>
      <c r="B29" s="27" t="s">
        <v>1380</v>
      </c>
      <c r="C29" s="756">
        <v>0.2</v>
      </c>
      <c r="D29" s="756"/>
      <c r="E29" s="756"/>
      <c r="F29" s="756"/>
      <c r="G29" s="756">
        <v>0.2</v>
      </c>
      <c r="H29" s="35" t="s">
        <v>221</v>
      </c>
      <c r="I29" s="753">
        <f t="shared" si="3"/>
        <v>0.1</v>
      </c>
      <c r="J29" s="751"/>
      <c r="K29" s="751"/>
      <c r="L29" s="753">
        <v>0.1</v>
      </c>
      <c r="M29" s="751"/>
      <c r="N29" s="751"/>
      <c r="O29" s="35" t="s">
        <v>1882</v>
      </c>
      <c r="P29" s="36"/>
    </row>
    <row r="30" spans="1:16" ht="52.5">
      <c r="A30" s="438">
        <v>11</v>
      </c>
      <c r="B30" s="27" t="s">
        <v>1381</v>
      </c>
      <c r="C30" s="756">
        <v>0.1</v>
      </c>
      <c r="D30" s="756"/>
      <c r="E30" s="756"/>
      <c r="F30" s="756"/>
      <c r="G30" s="756">
        <v>0.1</v>
      </c>
      <c r="H30" s="35" t="s">
        <v>221</v>
      </c>
      <c r="I30" s="753">
        <f t="shared" si="3"/>
        <v>0.05</v>
      </c>
      <c r="J30" s="751"/>
      <c r="K30" s="751"/>
      <c r="L30" s="753">
        <v>0.05</v>
      </c>
      <c r="M30" s="751"/>
      <c r="N30" s="751"/>
      <c r="O30" s="35" t="s">
        <v>1882</v>
      </c>
      <c r="P30" s="438"/>
    </row>
    <row r="31" spans="1:16" ht="52.5">
      <c r="A31" s="438">
        <v>12</v>
      </c>
      <c r="B31" s="597" t="s">
        <v>1382</v>
      </c>
      <c r="C31" s="756">
        <v>0.14</v>
      </c>
      <c r="D31" s="756">
        <v>0.14</v>
      </c>
      <c r="E31" s="756"/>
      <c r="F31" s="756"/>
      <c r="G31" s="756"/>
      <c r="H31" s="141" t="s">
        <v>1383</v>
      </c>
      <c r="I31" s="753">
        <f t="shared" si="3"/>
        <v>0.06</v>
      </c>
      <c r="J31" s="751"/>
      <c r="K31" s="751"/>
      <c r="L31" s="753">
        <v>0.06</v>
      </c>
      <c r="M31" s="751"/>
      <c r="N31" s="751"/>
      <c r="O31" s="35" t="s">
        <v>1882</v>
      </c>
      <c r="P31" s="438"/>
    </row>
    <row r="32" spans="1:16" ht="52.5">
      <c r="A32" s="438">
        <v>13</v>
      </c>
      <c r="B32" s="597" t="s">
        <v>1384</v>
      </c>
      <c r="C32" s="756">
        <v>0.2</v>
      </c>
      <c r="D32" s="756"/>
      <c r="E32" s="756"/>
      <c r="F32" s="756"/>
      <c r="G32" s="756">
        <v>0.2</v>
      </c>
      <c r="H32" s="141" t="s">
        <v>1383</v>
      </c>
      <c r="I32" s="753">
        <f t="shared" si="3"/>
        <v>0.09</v>
      </c>
      <c r="J32" s="751"/>
      <c r="K32" s="751"/>
      <c r="L32" s="753">
        <v>0.09</v>
      </c>
      <c r="M32" s="751"/>
      <c r="N32" s="751"/>
      <c r="O32" s="35" t="s">
        <v>1882</v>
      </c>
      <c r="P32" s="36"/>
    </row>
    <row r="33" spans="1:16" ht="105">
      <c r="A33" s="438">
        <v>14</v>
      </c>
      <c r="B33" s="35" t="s">
        <v>1385</v>
      </c>
      <c r="C33" s="756">
        <v>5</v>
      </c>
      <c r="D33" s="756">
        <v>0.4</v>
      </c>
      <c r="E33" s="756"/>
      <c r="F33" s="756"/>
      <c r="G33" s="756">
        <v>4.6</v>
      </c>
      <c r="H33" s="762" t="s">
        <v>1386</v>
      </c>
      <c r="I33" s="753">
        <f t="shared" si="3"/>
        <v>1.15</v>
      </c>
      <c r="J33" s="751"/>
      <c r="K33" s="751"/>
      <c r="L33" s="753">
        <v>1.15</v>
      </c>
      <c r="M33" s="751"/>
      <c r="N33" s="751"/>
      <c r="O33" s="35" t="s">
        <v>1884</v>
      </c>
      <c r="P33" s="36"/>
    </row>
    <row r="34" spans="1:16" ht="52.5">
      <c r="A34" s="438">
        <v>15</v>
      </c>
      <c r="B34" s="27" t="s">
        <v>1387</v>
      </c>
      <c r="C34" s="756">
        <v>0.5</v>
      </c>
      <c r="D34" s="756"/>
      <c r="E34" s="756"/>
      <c r="F34" s="756"/>
      <c r="G34" s="756">
        <v>0.5</v>
      </c>
      <c r="H34" s="35" t="s">
        <v>1388</v>
      </c>
      <c r="I34" s="753">
        <f t="shared" si="3"/>
        <v>0.08</v>
      </c>
      <c r="J34" s="751"/>
      <c r="K34" s="751"/>
      <c r="L34" s="753">
        <v>0.08</v>
      </c>
      <c r="M34" s="751"/>
      <c r="N34" s="751"/>
      <c r="O34" s="35" t="s">
        <v>1882</v>
      </c>
      <c r="P34" s="36"/>
    </row>
    <row r="35" spans="1:16" ht="92.25">
      <c r="A35" s="438">
        <v>16</v>
      </c>
      <c r="B35" s="27" t="s">
        <v>1389</v>
      </c>
      <c r="C35" s="756">
        <v>4.5</v>
      </c>
      <c r="D35" s="756">
        <v>0.5</v>
      </c>
      <c r="E35" s="756"/>
      <c r="F35" s="756"/>
      <c r="G35" s="756">
        <v>4</v>
      </c>
      <c r="H35" s="35" t="s">
        <v>1388</v>
      </c>
      <c r="I35" s="753">
        <f t="shared" si="3"/>
        <v>1.62</v>
      </c>
      <c r="J35" s="751"/>
      <c r="K35" s="751"/>
      <c r="L35" s="753">
        <v>1.62</v>
      </c>
      <c r="M35" s="751"/>
      <c r="N35" s="751"/>
      <c r="O35" s="35" t="s">
        <v>1390</v>
      </c>
      <c r="P35" s="36"/>
    </row>
    <row r="36" spans="1:16" ht="50.25" customHeight="1">
      <c r="A36" s="438">
        <v>17</v>
      </c>
      <c r="B36" s="218" t="s">
        <v>1391</v>
      </c>
      <c r="C36" s="756">
        <v>3</v>
      </c>
      <c r="D36" s="756"/>
      <c r="E36" s="756"/>
      <c r="F36" s="756"/>
      <c r="G36" s="756">
        <v>3</v>
      </c>
      <c r="H36" s="763" t="s">
        <v>1388</v>
      </c>
      <c r="I36" s="753">
        <v>0.42</v>
      </c>
      <c r="J36" s="754"/>
      <c r="K36" s="754"/>
      <c r="L36" s="753">
        <f>I36</f>
        <v>0.42</v>
      </c>
      <c r="M36" s="754"/>
      <c r="N36" s="754"/>
      <c r="O36" s="35" t="s">
        <v>1882</v>
      </c>
      <c r="P36" s="754"/>
    </row>
    <row r="37" spans="1:16" ht="52.5">
      <c r="A37" s="438">
        <v>18</v>
      </c>
      <c r="B37" s="27" t="s">
        <v>1392</v>
      </c>
      <c r="C37" s="756">
        <v>0.03</v>
      </c>
      <c r="D37" s="756"/>
      <c r="E37" s="756"/>
      <c r="F37" s="756"/>
      <c r="G37" s="756">
        <v>0.03</v>
      </c>
      <c r="H37" s="35" t="s">
        <v>1393</v>
      </c>
      <c r="I37" s="753">
        <f t="shared" si="3"/>
        <v>0.02</v>
      </c>
      <c r="J37" s="751"/>
      <c r="K37" s="751"/>
      <c r="L37" s="753">
        <v>0.02</v>
      </c>
      <c r="M37" s="751"/>
      <c r="N37" s="751"/>
      <c r="O37" s="35" t="s">
        <v>1882</v>
      </c>
      <c r="P37" s="36"/>
    </row>
    <row r="38" spans="1:16" ht="52.5">
      <c r="A38" s="438">
        <v>19</v>
      </c>
      <c r="B38" s="752" t="s">
        <v>1394</v>
      </c>
      <c r="C38" s="756">
        <v>1.2</v>
      </c>
      <c r="D38" s="756"/>
      <c r="E38" s="756"/>
      <c r="F38" s="756"/>
      <c r="G38" s="756">
        <v>1.2</v>
      </c>
      <c r="H38" s="35" t="s">
        <v>1393</v>
      </c>
      <c r="I38" s="753">
        <f t="shared" si="3"/>
        <v>0.61</v>
      </c>
      <c r="J38" s="751"/>
      <c r="K38" s="751"/>
      <c r="L38" s="753">
        <v>0.61</v>
      </c>
      <c r="M38" s="751"/>
      <c r="N38" s="751"/>
      <c r="O38" s="35" t="s">
        <v>1882</v>
      </c>
      <c r="P38" s="438"/>
    </row>
    <row r="39" spans="1:16" ht="12.75">
      <c r="A39" s="36" t="s">
        <v>206</v>
      </c>
      <c r="B39" s="589" t="s">
        <v>95</v>
      </c>
      <c r="C39" s="423">
        <f>SUM(C40:C43)</f>
        <v>7.65</v>
      </c>
      <c r="D39" s="423">
        <f>SUM(D40:D43)</f>
        <v>0.5</v>
      </c>
      <c r="E39" s="423">
        <f>SUM(E40:E43)</f>
        <v>0</v>
      </c>
      <c r="F39" s="423">
        <f>SUM(F40:F43)</f>
        <v>0</v>
      </c>
      <c r="G39" s="423">
        <f>SUM(G40:G43)</f>
        <v>7.15</v>
      </c>
      <c r="H39" s="446"/>
      <c r="I39" s="751">
        <f aca="true" t="shared" si="4" ref="I39:N39">SUM(I40:I43)</f>
        <v>1.49</v>
      </c>
      <c r="J39" s="751">
        <f t="shared" si="4"/>
        <v>0</v>
      </c>
      <c r="K39" s="751">
        <f t="shared" si="4"/>
        <v>0</v>
      </c>
      <c r="L39" s="751">
        <f t="shared" si="4"/>
        <v>0.34</v>
      </c>
      <c r="M39" s="751">
        <f t="shared" si="4"/>
        <v>0</v>
      </c>
      <c r="N39" s="751">
        <f t="shared" si="4"/>
        <v>1.15</v>
      </c>
      <c r="O39" s="755"/>
      <c r="P39" s="446"/>
    </row>
    <row r="40" spans="1:16" ht="52.5">
      <c r="A40" s="438">
        <v>1</v>
      </c>
      <c r="B40" s="597" t="s">
        <v>1395</v>
      </c>
      <c r="C40" s="756">
        <v>1</v>
      </c>
      <c r="D40" s="756"/>
      <c r="E40" s="756"/>
      <c r="F40" s="756"/>
      <c r="G40" s="756">
        <v>1</v>
      </c>
      <c r="H40" s="141" t="s">
        <v>222</v>
      </c>
      <c r="I40" s="753">
        <f>J40+K40+L40+M40+N40</f>
        <v>0.08</v>
      </c>
      <c r="J40" s="754"/>
      <c r="K40" s="754"/>
      <c r="L40" s="753">
        <v>0.08</v>
      </c>
      <c r="M40" s="754"/>
      <c r="N40" s="754"/>
      <c r="O40" s="35" t="s">
        <v>1882</v>
      </c>
      <c r="P40" s="438"/>
    </row>
    <row r="41" spans="1:16" ht="52.5">
      <c r="A41" s="438">
        <v>2</v>
      </c>
      <c r="B41" s="35" t="s">
        <v>1396</v>
      </c>
      <c r="C41" s="756">
        <v>1</v>
      </c>
      <c r="D41" s="756">
        <v>0.5</v>
      </c>
      <c r="E41" s="756"/>
      <c r="F41" s="756"/>
      <c r="G41" s="756">
        <v>0.5</v>
      </c>
      <c r="H41" s="141" t="s">
        <v>220</v>
      </c>
      <c r="I41" s="753">
        <f>J41+K41+L41+M41+N41</f>
        <v>0.26</v>
      </c>
      <c r="J41" s="754"/>
      <c r="K41" s="754"/>
      <c r="L41" s="753">
        <v>0.26</v>
      </c>
      <c r="M41" s="754"/>
      <c r="N41" s="754"/>
      <c r="O41" s="35" t="s">
        <v>1882</v>
      </c>
      <c r="P41" s="755"/>
    </row>
    <row r="42" spans="1:16" ht="90" customHeight="1">
      <c r="A42" s="438">
        <v>3</v>
      </c>
      <c r="B42" s="27" t="s">
        <v>1397</v>
      </c>
      <c r="C42" s="756">
        <v>5</v>
      </c>
      <c r="D42" s="756"/>
      <c r="E42" s="756"/>
      <c r="F42" s="756"/>
      <c r="G42" s="756">
        <v>5</v>
      </c>
      <c r="H42" s="141" t="s">
        <v>220</v>
      </c>
      <c r="I42" s="753">
        <f>J42+K42+L42+M42+N42</f>
        <v>0.98</v>
      </c>
      <c r="J42" s="754"/>
      <c r="K42" s="754"/>
      <c r="L42" s="754"/>
      <c r="M42" s="754"/>
      <c r="N42" s="753">
        <v>0.98</v>
      </c>
      <c r="O42" s="35" t="s">
        <v>1885</v>
      </c>
      <c r="P42" s="438"/>
    </row>
    <row r="43" spans="1:16" ht="52.5">
      <c r="A43" s="438">
        <v>4</v>
      </c>
      <c r="B43" s="27" t="s">
        <v>1398</v>
      </c>
      <c r="C43" s="756">
        <v>0.65</v>
      </c>
      <c r="D43" s="756"/>
      <c r="E43" s="756"/>
      <c r="F43" s="756"/>
      <c r="G43" s="756">
        <v>0.65</v>
      </c>
      <c r="H43" s="35" t="s">
        <v>1388</v>
      </c>
      <c r="I43" s="753">
        <f>J43+K43+L43+M43+N43</f>
        <v>0.17</v>
      </c>
      <c r="J43" s="754"/>
      <c r="K43" s="754"/>
      <c r="L43" s="753"/>
      <c r="M43" s="754"/>
      <c r="N43" s="754">
        <v>0.17</v>
      </c>
      <c r="O43" s="35" t="s">
        <v>1882</v>
      </c>
      <c r="P43" s="755"/>
    </row>
    <row r="44" spans="1:16" ht="12.75">
      <c r="A44" s="36" t="s">
        <v>208</v>
      </c>
      <c r="B44" s="589" t="s">
        <v>120</v>
      </c>
      <c r="C44" s="350">
        <f>SUM(C45:C47)</f>
        <v>2.9499999999999997</v>
      </c>
      <c r="D44" s="350">
        <f>SUM(D45:D47)</f>
        <v>0</v>
      </c>
      <c r="E44" s="350">
        <f>SUM(E45:E47)</f>
        <v>0</v>
      </c>
      <c r="F44" s="350">
        <f>SUM(F45:F47)</f>
        <v>0</v>
      </c>
      <c r="G44" s="350">
        <f>SUM(G45:G47)</f>
        <v>2.9499999999999997</v>
      </c>
      <c r="H44" s="141"/>
      <c r="I44" s="751">
        <f aca="true" t="shared" si="5" ref="I44:N44">SUM(I45:I47)</f>
        <v>0.67</v>
      </c>
      <c r="J44" s="751">
        <f t="shared" si="5"/>
        <v>0</v>
      </c>
      <c r="K44" s="751">
        <f t="shared" si="5"/>
        <v>0</v>
      </c>
      <c r="L44" s="751">
        <f t="shared" si="5"/>
        <v>0</v>
      </c>
      <c r="M44" s="751">
        <f t="shared" si="5"/>
        <v>0</v>
      </c>
      <c r="N44" s="751">
        <f t="shared" si="5"/>
        <v>0.67</v>
      </c>
      <c r="O44" s="755"/>
      <c r="P44" s="755"/>
    </row>
    <row r="45" spans="1:16" ht="52.5">
      <c r="A45" s="438">
        <v>1</v>
      </c>
      <c r="B45" s="27" t="s">
        <v>1399</v>
      </c>
      <c r="C45" s="756">
        <v>0.4</v>
      </c>
      <c r="D45" s="756"/>
      <c r="E45" s="756"/>
      <c r="F45" s="756"/>
      <c r="G45" s="756">
        <v>0.4</v>
      </c>
      <c r="H45" s="35" t="s">
        <v>221</v>
      </c>
      <c r="I45" s="753">
        <f>J45+K45+L45+M45+N45</f>
        <v>0.19</v>
      </c>
      <c r="J45" s="754"/>
      <c r="K45" s="754"/>
      <c r="L45" s="753"/>
      <c r="M45" s="754"/>
      <c r="N45" s="754">
        <v>0.19</v>
      </c>
      <c r="O45" s="35" t="s">
        <v>1882</v>
      </c>
      <c r="P45" s="438" t="s">
        <v>1883</v>
      </c>
    </row>
    <row r="46" spans="1:16" ht="105">
      <c r="A46" s="438">
        <v>2</v>
      </c>
      <c r="B46" s="27" t="s">
        <v>1400</v>
      </c>
      <c r="C46" s="756">
        <v>2.5</v>
      </c>
      <c r="D46" s="756"/>
      <c r="E46" s="756"/>
      <c r="F46" s="756"/>
      <c r="G46" s="756">
        <v>2.5</v>
      </c>
      <c r="H46" s="35" t="s">
        <v>1401</v>
      </c>
      <c r="I46" s="753">
        <f>J46+K46+L46+M46+N46</f>
        <v>0.46</v>
      </c>
      <c r="J46" s="754"/>
      <c r="K46" s="754"/>
      <c r="L46" s="753"/>
      <c r="M46" s="754"/>
      <c r="N46" s="754">
        <v>0.46</v>
      </c>
      <c r="O46" s="760" t="s">
        <v>1886</v>
      </c>
      <c r="P46" s="438"/>
    </row>
    <row r="47" spans="1:16" ht="52.5">
      <c r="A47" s="438">
        <v>3</v>
      </c>
      <c r="B47" s="27" t="s">
        <v>1402</v>
      </c>
      <c r="C47" s="756">
        <v>0.05</v>
      </c>
      <c r="D47" s="756"/>
      <c r="E47" s="756"/>
      <c r="F47" s="756"/>
      <c r="G47" s="756">
        <v>0.05</v>
      </c>
      <c r="H47" s="35" t="s">
        <v>1388</v>
      </c>
      <c r="I47" s="753">
        <f>J47+K47+L47+M47+N47</f>
        <v>0.02</v>
      </c>
      <c r="J47" s="754"/>
      <c r="K47" s="754"/>
      <c r="L47" s="753"/>
      <c r="M47" s="754"/>
      <c r="N47" s="754">
        <v>0.02</v>
      </c>
      <c r="O47" s="35" t="s">
        <v>1882</v>
      </c>
      <c r="P47" s="438"/>
    </row>
    <row r="48" spans="1:16" ht="12.75">
      <c r="A48" s="36" t="s">
        <v>92</v>
      </c>
      <c r="B48" s="24" t="s">
        <v>215</v>
      </c>
      <c r="C48" s="423">
        <f>SUM(C49:C54)</f>
        <v>1.4400000000000002</v>
      </c>
      <c r="D48" s="423">
        <f>SUM(D49:D54)</f>
        <v>0</v>
      </c>
      <c r="E48" s="423">
        <f>SUM(E49:E54)</f>
        <v>0</v>
      </c>
      <c r="F48" s="423">
        <f>SUM(F49:F54)</f>
        <v>0</v>
      </c>
      <c r="G48" s="423">
        <f>SUM(G49:G54)</f>
        <v>1.4400000000000002</v>
      </c>
      <c r="H48" s="36"/>
      <c r="I48" s="751">
        <f aca="true" t="shared" si="6" ref="I48:N48">SUM(I49:I54)</f>
        <v>0.6</v>
      </c>
      <c r="J48" s="751">
        <f t="shared" si="6"/>
        <v>0</v>
      </c>
      <c r="K48" s="751">
        <f t="shared" si="6"/>
        <v>0</v>
      </c>
      <c r="L48" s="751">
        <f t="shared" si="6"/>
        <v>0</v>
      </c>
      <c r="M48" s="751">
        <f t="shared" si="6"/>
        <v>0.6</v>
      </c>
      <c r="N48" s="751">
        <f t="shared" si="6"/>
        <v>0</v>
      </c>
      <c r="O48" s="750"/>
      <c r="P48" s="36"/>
    </row>
    <row r="49" spans="1:16" ht="52.5">
      <c r="A49" s="88">
        <v>1</v>
      </c>
      <c r="B49" s="597" t="s">
        <v>1403</v>
      </c>
      <c r="C49" s="756">
        <v>0.21</v>
      </c>
      <c r="D49" s="756"/>
      <c r="E49" s="756"/>
      <c r="F49" s="756"/>
      <c r="G49" s="756">
        <v>0.21</v>
      </c>
      <c r="H49" s="35" t="s">
        <v>1393</v>
      </c>
      <c r="I49" s="753">
        <f aca="true" t="shared" si="7" ref="I49:I54">J49+K49+L49+M49+N49</f>
        <v>0.1</v>
      </c>
      <c r="J49" s="754"/>
      <c r="K49" s="754"/>
      <c r="L49" s="754"/>
      <c r="M49" s="753">
        <v>0.1</v>
      </c>
      <c r="N49" s="754"/>
      <c r="O49" s="35" t="s">
        <v>1882</v>
      </c>
      <c r="P49" s="443"/>
    </row>
    <row r="50" spans="1:16" ht="52.5">
      <c r="A50" s="88">
        <v>2</v>
      </c>
      <c r="B50" s="597" t="s">
        <v>1404</v>
      </c>
      <c r="C50" s="756">
        <v>0.3</v>
      </c>
      <c r="D50" s="756"/>
      <c r="E50" s="756"/>
      <c r="F50" s="756"/>
      <c r="G50" s="756">
        <v>0.3</v>
      </c>
      <c r="H50" s="35" t="s">
        <v>223</v>
      </c>
      <c r="I50" s="753">
        <f t="shared" si="7"/>
        <v>0.14</v>
      </c>
      <c r="J50" s="754"/>
      <c r="K50" s="754"/>
      <c r="L50" s="754"/>
      <c r="M50" s="753">
        <v>0.14</v>
      </c>
      <c r="N50" s="754"/>
      <c r="O50" s="35" t="s">
        <v>1882</v>
      </c>
      <c r="P50" s="443"/>
    </row>
    <row r="51" spans="1:16" ht="103.5" customHeight="1">
      <c r="A51" s="88">
        <v>3</v>
      </c>
      <c r="B51" s="27" t="s">
        <v>1405</v>
      </c>
      <c r="C51" s="756">
        <v>0.25</v>
      </c>
      <c r="D51" s="756"/>
      <c r="E51" s="756"/>
      <c r="F51" s="756"/>
      <c r="G51" s="756">
        <v>0.25</v>
      </c>
      <c r="H51" s="35" t="s">
        <v>221</v>
      </c>
      <c r="I51" s="753">
        <f t="shared" si="7"/>
        <v>0.12</v>
      </c>
      <c r="J51" s="754"/>
      <c r="K51" s="754"/>
      <c r="L51" s="754"/>
      <c r="M51" s="753">
        <v>0.12</v>
      </c>
      <c r="N51" s="754"/>
      <c r="O51" s="27" t="s">
        <v>1406</v>
      </c>
      <c r="P51" s="443"/>
    </row>
    <row r="52" spans="1:16" ht="52.5">
      <c r="A52" s="88">
        <v>4</v>
      </c>
      <c r="B52" s="597" t="s">
        <v>1407</v>
      </c>
      <c r="C52" s="756">
        <v>0.15</v>
      </c>
      <c r="D52" s="756"/>
      <c r="E52" s="756"/>
      <c r="F52" s="756"/>
      <c r="G52" s="756">
        <v>0.15</v>
      </c>
      <c r="H52" s="597" t="s">
        <v>1408</v>
      </c>
      <c r="I52" s="753">
        <f t="shared" si="7"/>
        <v>0</v>
      </c>
      <c r="J52" s="754"/>
      <c r="K52" s="754"/>
      <c r="L52" s="754"/>
      <c r="M52" s="753"/>
      <c r="N52" s="754"/>
      <c r="O52" s="35" t="s">
        <v>1882</v>
      </c>
      <c r="P52" s="443"/>
    </row>
    <row r="53" spans="1:16" ht="52.5">
      <c r="A53" s="88">
        <v>5</v>
      </c>
      <c r="B53" s="27" t="s">
        <v>1409</v>
      </c>
      <c r="C53" s="756">
        <v>0.5</v>
      </c>
      <c r="D53" s="756"/>
      <c r="E53" s="756"/>
      <c r="F53" s="756"/>
      <c r="G53" s="756">
        <v>0.5</v>
      </c>
      <c r="H53" s="141" t="s">
        <v>220</v>
      </c>
      <c r="I53" s="753">
        <f t="shared" si="7"/>
        <v>0.23</v>
      </c>
      <c r="J53" s="754"/>
      <c r="K53" s="754"/>
      <c r="L53" s="754"/>
      <c r="M53" s="753">
        <v>0.23</v>
      </c>
      <c r="N53" s="754"/>
      <c r="O53" s="35" t="s">
        <v>1882</v>
      </c>
      <c r="P53" s="443"/>
    </row>
    <row r="54" spans="1:16" ht="52.5">
      <c r="A54" s="88">
        <v>6</v>
      </c>
      <c r="B54" s="752" t="s">
        <v>1410</v>
      </c>
      <c r="C54" s="756">
        <v>0.03</v>
      </c>
      <c r="D54" s="756"/>
      <c r="E54" s="756"/>
      <c r="F54" s="756"/>
      <c r="G54" s="756">
        <v>0.03</v>
      </c>
      <c r="H54" s="141" t="s">
        <v>220</v>
      </c>
      <c r="I54" s="753">
        <f t="shared" si="7"/>
        <v>0.01</v>
      </c>
      <c r="J54" s="754"/>
      <c r="K54" s="754"/>
      <c r="L54" s="754"/>
      <c r="M54" s="753">
        <v>0.01</v>
      </c>
      <c r="N54" s="754"/>
      <c r="O54" s="35" t="s">
        <v>1882</v>
      </c>
      <c r="P54" s="443"/>
    </row>
    <row r="55" spans="1:16" ht="12.75">
      <c r="A55" s="87" t="s">
        <v>94</v>
      </c>
      <c r="B55" s="24" t="s">
        <v>217</v>
      </c>
      <c r="C55" s="764">
        <f>SUM(C56:C57)</f>
        <v>0.7</v>
      </c>
      <c r="D55" s="764"/>
      <c r="E55" s="764"/>
      <c r="F55" s="764"/>
      <c r="G55" s="764">
        <f>SUM(G56:G57)</f>
        <v>0.7</v>
      </c>
      <c r="H55" s="141"/>
      <c r="I55" s="751">
        <f aca="true" t="shared" si="8" ref="I55:N55">SUM(I56:I57)</f>
        <v>0.35</v>
      </c>
      <c r="J55" s="751">
        <f t="shared" si="8"/>
        <v>0</v>
      </c>
      <c r="K55" s="751">
        <f t="shared" si="8"/>
        <v>0</v>
      </c>
      <c r="L55" s="751">
        <f t="shared" si="8"/>
        <v>0</v>
      </c>
      <c r="M55" s="751">
        <f t="shared" si="8"/>
        <v>0.35</v>
      </c>
      <c r="N55" s="751">
        <f t="shared" si="8"/>
        <v>0</v>
      </c>
      <c r="O55" s="88"/>
      <c r="P55" s="443"/>
    </row>
    <row r="56" spans="1:16" ht="52.5">
      <c r="A56" s="88">
        <v>1</v>
      </c>
      <c r="B56" s="27" t="s">
        <v>1411</v>
      </c>
      <c r="C56" s="756">
        <v>0.1</v>
      </c>
      <c r="D56" s="756"/>
      <c r="E56" s="756"/>
      <c r="F56" s="756"/>
      <c r="G56" s="756">
        <v>0.1</v>
      </c>
      <c r="H56" s="141" t="s">
        <v>222</v>
      </c>
      <c r="I56" s="753">
        <f>J56+K56+L56+M56+N56</f>
        <v>0.05</v>
      </c>
      <c r="J56" s="754"/>
      <c r="K56" s="754"/>
      <c r="L56" s="754"/>
      <c r="M56" s="753">
        <v>0.05</v>
      </c>
      <c r="N56" s="754"/>
      <c r="O56" s="35" t="s">
        <v>1882</v>
      </c>
      <c r="P56" s="443"/>
    </row>
    <row r="57" spans="1:16" ht="52.5">
      <c r="A57" s="88">
        <v>2</v>
      </c>
      <c r="B57" s="27" t="s">
        <v>1412</v>
      </c>
      <c r="C57" s="756">
        <v>0.6</v>
      </c>
      <c r="D57" s="756"/>
      <c r="E57" s="756"/>
      <c r="F57" s="756"/>
      <c r="G57" s="756">
        <v>0.6</v>
      </c>
      <c r="H57" s="141" t="s">
        <v>222</v>
      </c>
      <c r="I57" s="753">
        <f>J57+K57+L57+M57+N57</f>
        <v>0.3</v>
      </c>
      <c r="J57" s="754"/>
      <c r="K57" s="754"/>
      <c r="L57" s="754"/>
      <c r="M57" s="753">
        <v>0.3</v>
      </c>
      <c r="N57" s="754"/>
      <c r="O57" s="35" t="s">
        <v>1882</v>
      </c>
      <c r="P57" s="443"/>
    </row>
    <row r="58" spans="1:16" ht="12.75">
      <c r="A58" s="36" t="s">
        <v>96</v>
      </c>
      <c r="B58" s="24" t="s">
        <v>127</v>
      </c>
      <c r="C58" s="758">
        <f>C59</f>
        <v>5</v>
      </c>
      <c r="D58" s="758"/>
      <c r="E58" s="758"/>
      <c r="F58" s="758"/>
      <c r="G58" s="758">
        <f>G59</f>
        <v>5</v>
      </c>
      <c r="H58" s="597"/>
      <c r="I58" s="751">
        <f aca="true" t="shared" si="9" ref="I58:N58">I59</f>
        <v>0.32</v>
      </c>
      <c r="J58" s="751">
        <f t="shared" si="9"/>
        <v>0</v>
      </c>
      <c r="K58" s="751">
        <f t="shared" si="9"/>
        <v>0.32</v>
      </c>
      <c r="L58" s="751">
        <f t="shared" si="9"/>
        <v>0</v>
      </c>
      <c r="M58" s="751">
        <f t="shared" si="9"/>
        <v>0</v>
      </c>
      <c r="N58" s="751">
        <f t="shared" si="9"/>
        <v>0</v>
      </c>
      <c r="O58" s="88"/>
      <c r="P58" s="443"/>
    </row>
    <row r="59" spans="1:16" ht="52.5">
      <c r="A59" s="438">
        <v>1</v>
      </c>
      <c r="B59" s="597" t="s">
        <v>1887</v>
      </c>
      <c r="C59" s="756">
        <v>5</v>
      </c>
      <c r="D59" s="756"/>
      <c r="E59" s="756"/>
      <c r="F59" s="756"/>
      <c r="G59" s="756">
        <v>5</v>
      </c>
      <c r="H59" s="141" t="s">
        <v>222</v>
      </c>
      <c r="I59" s="753">
        <f>J59+K59+L59+M59+N59</f>
        <v>0.32</v>
      </c>
      <c r="J59" s="754"/>
      <c r="K59" s="754">
        <v>0.32</v>
      </c>
      <c r="L59" s="754"/>
      <c r="M59" s="753"/>
      <c r="N59" s="754"/>
      <c r="O59" s="35" t="s">
        <v>1882</v>
      </c>
      <c r="P59" s="438"/>
    </row>
    <row r="60" spans="1:16" ht="12.75">
      <c r="A60" s="36" t="s">
        <v>97</v>
      </c>
      <c r="B60" s="24" t="s">
        <v>98</v>
      </c>
      <c r="C60" s="758">
        <f>SUM(C61:C66)</f>
        <v>1.3800000000000001</v>
      </c>
      <c r="D60" s="758"/>
      <c r="E60" s="758"/>
      <c r="F60" s="758"/>
      <c r="G60" s="758">
        <f>SUM(G61:G66)</f>
        <v>1.3800000000000001</v>
      </c>
      <c r="H60" s="597"/>
      <c r="I60" s="751">
        <f aca="true" t="shared" si="10" ref="I60:N60">SUM(I61:I66)</f>
        <v>0.6000000000000001</v>
      </c>
      <c r="J60" s="751">
        <f t="shared" si="10"/>
        <v>0</v>
      </c>
      <c r="K60" s="751">
        <f t="shared" si="10"/>
        <v>0</v>
      </c>
      <c r="L60" s="751">
        <f t="shared" si="10"/>
        <v>0</v>
      </c>
      <c r="M60" s="751">
        <f t="shared" si="10"/>
        <v>0.6000000000000001</v>
      </c>
      <c r="N60" s="751">
        <f t="shared" si="10"/>
        <v>0</v>
      </c>
      <c r="O60" s="88"/>
      <c r="P60" s="443"/>
    </row>
    <row r="61" spans="1:16" ht="12.75" customHeight="1">
      <c r="A61" s="438">
        <v>1</v>
      </c>
      <c r="B61" s="597" t="s">
        <v>1413</v>
      </c>
      <c r="C61" s="756">
        <v>0.2</v>
      </c>
      <c r="D61" s="756"/>
      <c r="E61" s="756"/>
      <c r="F61" s="756"/>
      <c r="G61" s="756">
        <v>0.2</v>
      </c>
      <c r="H61" s="35" t="s">
        <v>1393</v>
      </c>
      <c r="I61" s="753">
        <f aca="true" t="shared" si="11" ref="I61:I66">J61+K61+L61+M61+N61</f>
        <v>0.09</v>
      </c>
      <c r="J61" s="754"/>
      <c r="K61" s="754"/>
      <c r="L61" s="754"/>
      <c r="M61" s="753">
        <v>0.09</v>
      </c>
      <c r="N61" s="754"/>
      <c r="O61" s="976" t="s">
        <v>1882</v>
      </c>
      <c r="P61" s="438"/>
    </row>
    <row r="62" spans="1:16" ht="12.75">
      <c r="A62" s="438">
        <v>2</v>
      </c>
      <c r="B62" s="597" t="s">
        <v>1414</v>
      </c>
      <c r="C62" s="756">
        <v>0.2</v>
      </c>
      <c r="D62" s="756"/>
      <c r="E62" s="756"/>
      <c r="F62" s="756"/>
      <c r="G62" s="756">
        <v>0.2</v>
      </c>
      <c r="H62" s="35" t="s">
        <v>1393</v>
      </c>
      <c r="I62" s="753">
        <f t="shared" si="11"/>
        <v>0.09</v>
      </c>
      <c r="J62" s="754"/>
      <c r="K62" s="754"/>
      <c r="L62" s="754"/>
      <c r="M62" s="753">
        <v>0.09</v>
      </c>
      <c r="N62" s="754"/>
      <c r="O62" s="977"/>
      <c r="P62" s="443"/>
    </row>
    <row r="63" spans="1:16" ht="12.75">
      <c r="A63" s="438">
        <v>3</v>
      </c>
      <c r="B63" s="597" t="s">
        <v>1415</v>
      </c>
      <c r="C63" s="756">
        <v>0.2</v>
      </c>
      <c r="D63" s="756"/>
      <c r="E63" s="756"/>
      <c r="F63" s="756"/>
      <c r="G63" s="756">
        <v>0.2</v>
      </c>
      <c r="H63" s="35" t="s">
        <v>1393</v>
      </c>
      <c r="I63" s="753">
        <f t="shared" si="11"/>
        <v>0.09</v>
      </c>
      <c r="J63" s="754"/>
      <c r="K63" s="754"/>
      <c r="L63" s="754"/>
      <c r="M63" s="753">
        <v>0.09</v>
      </c>
      <c r="N63" s="754"/>
      <c r="O63" s="977"/>
      <c r="P63" s="443"/>
    </row>
    <row r="64" spans="1:16" ht="12.75">
      <c r="A64" s="438">
        <v>4</v>
      </c>
      <c r="B64" s="27" t="s">
        <v>1416</v>
      </c>
      <c r="C64" s="756">
        <v>0.5</v>
      </c>
      <c r="D64" s="756"/>
      <c r="E64" s="756"/>
      <c r="F64" s="756"/>
      <c r="G64" s="756">
        <v>0.5</v>
      </c>
      <c r="H64" s="35" t="s">
        <v>221</v>
      </c>
      <c r="I64" s="753">
        <f t="shared" si="11"/>
        <v>0.23</v>
      </c>
      <c r="J64" s="754"/>
      <c r="K64" s="754"/>
      <c r="L64" s="754"/>
      <c r="M64" s="753">
        <v>0.23</v>
      </c>
      <c r="N64" s="754"/>
      <c r="O64" s="977"/>
      <c r="P64" s="443"/>
    </row>
    <row r="65" spans="1:16" ht="12.75">
      <c r="A65" s="438">
        <v>5</v>
      </c>
      <c r="B65" s="27" t="s">
        <v>1417</v>
      </c>
      <c r="C65" s="756">
        <v>0.18</v>
      </c>
      <c r="D65" s="756"/>
      <c r="E65" s="756"/>
      <c r="F65" s="756"/>
      <c r="G65" s="756">
        <v>0.18</v>
      </c>
      <c r="H65" s="35" t="s">
        <v>221</v>
      </c>
      <c r="I65" s="753">
        <f t="shared" si="11"/>
        <v>0.05</v>
      </c>
      <c r="J65" s="754"/>
      <c r="K65" s="754"/>
      <c r="L65" s="754"/>
      <c r="M65" s="753">
        <v>0.05</v>
      </c>
      <c r="N65" s="754"/>
      <c r="O65" s="977"/>
      <c r="P65" s="443"/>
    </row>
    <row r="66" spans="1:16" ht="12.75">
      <c r="A66" s="438">
        <v>6</v>
      </c>
      <c r="B66" s="27" t="s">
        <v>1418</v>
      </c>
      <c r="C66" s="756">
        <v>0.1</v>
      </c>
      <c r="D66" s="756"/>
      <c r="E66" s="756"/>
      <c r="F66" s="756"/>
      <c r="G66" s="756">
        <v>0.1</v>
      </c>
      <c r="H66" s="141" t="s">
        <v>1383</v>
      </c>
      <c r="I66" s="753">
        <f t="shared" si="11"/>
        <v>0.05</v>
      </c>
      <c r="J66" s="754"/>
      <c r="K66" s="754"/>
      <c r="L66" s="754"/>
      <c r="M66" s="753">
        <v>0.05</v>
      </c>
      <c r="N66" s="754"/>
      <c r="O66" s="978"/>
      <c r="P66" s="443"/>
    </row>
    <row r="67" spans="1:16" ht="12.75">
      <c r="A67" s="765"/>
      <c r="B67" s="766" t="s">
        <v>1888</v>
      </c>
      <c r="C67" s="423">
        <f>C60+C58+C55+C48+C12</f>
        <v>43.120000000000005</v>
      </c>
      <c r="D67" s="423">
        <f>D60+D58+D55+D48+D12</f>
        <v>1.99</v>
      </c>
      <c r="E67" s="423">
        <f>E60+E58+E55+E48+E12</f>
        <v>0</v>
      </c>
      <c r="F67" s="423">
        <f>F60+F58+F55+F48+F12</f>
        <v>0</v>
      </c>
      <c r="G67" s="423">
        <f>G60+G58+G55+G48+G12</f>
        <v>41.129999999999995</v>
      </c>
      <c r="H67" s="423"/>
      <c r="I67" s="751">
        <f aca="true" t="shared" si="12" ref="I67:N67">I12+I48+I55+I58+I60</f>
        <v>13.989999999999997</v>
      </c>
      <c r="J67" s="751">
        <f t="shared" si="12"/>
        <v>0</v>
      </c>
      <c r="K67" s="751">
        <f t="shared" si="12"/>
        <v>0.32</v>
      </c>
      <c r="L67" s="751">
        <f t="shared" si="12"/>
        <v>9.649999999999997</v>
      </c>
      <c r="M67" s="751">
        <f t="shared" si="12"/>
        <v>2.2</v>
      </c>
      <c r="N67" s="751">
        <f t="shared" si="12"/>
        <v>1.8199999999999998</v>
      </c>
      <c r="O67" s="755"/>
      <c r="P67" s="446"/>
    </row>
    <row r="68" spans="1:16" ht="39" customHeight="1">
      <c r="A68" s="975" t="s">
        <v>1419</v>
      </c>
      <c r="B68" s="975"/>
      <c r="C68" s="975"/>
      <c r="D68" s="975"/>
      <c r="E68" s="975"/>
      <c r="F68" s="975"/>
      <c r="G68" s="975"/>
      <c r="H68" s="975"/>
      <c r="I68" s="975"/>
      <c r="J68" s="975"/>
      <c r="K68" s="975"/>
      <c r="L68" s="975"/>
      <c r="M68" s="975"/>
      <c r="N68" s="975"/>
      <c r="O68" s="975"/>
      <c r="P68" s="975"/>
    </row>
    <row r="69" spans="1:16" ht="39">
      <c r="A69" s="36" t="s">
        <v>84</v>
      </c>
      <c r="B69" s="24" t="s">
        <v>139</v>
      </c>
      <c r="C69" s="423">
        <f>C70</f>
        <v>4.75</v>
      </c>
      <c r="D69" s="423">
        <f>D70</f>
        <v>1.31</v>
      </c>
      <c r="E69" s="423">
        <f>E70</f>
        <v>0</v>
      </c>
      <c r="F69" s="423">
        <f>F70</f>
        <v>0</v>
      </c>
      <c r="G69" s="423">
        <f>G70</f>
        <v>3.44</v>
      </c>
      <c r="H69" s="443"/>
      <c r="I69" s="751">
        <f aca="true" t="shared" si="13" ref="I69:N69">I70</f>
        <v>2.12</v>
      </c>
      <c r="J69" s="751">
        <f t="shared" si="13"/>
        <v>0</v>
      </c>
      <c r="K69" s="751">
        <f t="shared" si="13"/>
        <v>0</v>
      </c>
      <c r="L69" s="751">
        <f t="shared" si="13"/>
        <v>2.12</v>
      </c>
      <c r="M69" s="751">
        <f t="shared" si="13"/>
        <v>0</v>
      </c>
      <c r="N69" s="751">
        <f t="shared" si="13"/>
        <v>0</v>
      </c>
      <c r="O69" s="443"/>
      <c r="P69" s="767"/>
    </row>
    <row r="70" spans="1:16" ht="12.75">
      <c r="A70" s="36" t="s">
        <v>134</v>
      </c>
      <c r="B70" s="589" t="s">
        <v>93</v>
      </c>
      <c r="C70" s="423">
        <f>SUM(C71:C75)</f>
        <v>4.75</v>
      </c>
      <c r="D70" s="423">
        <f>SUM(D71:D75)</f>
        <v>1.31</v>
      </c>
      <c r="E70" s="423">
        <f>SUM(E71:E75)</f>
        <v>0</v>
      </c>
      <c r="F70" s="423">
        <f>SUM(F71:F75)</f>
        <v>0</v>
      </c>
      <c r="G70" s="423">
        <f>SUM(G71:G75)</f>
        <v>3.44</v>
      </c>
      <c r="H70" s="443"/>
      <c r="I70" s="751">
        <f aca="true" t="shared" si="14" ref="I70:N70">SUM(I71:I75)</f>
        <v>2.12</v>
      </c>
      <c r="J70" s="751">
        <f t="shared" si="14"/>
        <v>0</v>
      </c>
      <c r="K70" s="751">
        <f t="shared" si="14"/>
        <v>0</v>
      </c>
      <c r="L70" s="751">
        <f t="shared" si="14"/>
        <v>2.12</v>
      </c>
      <c r="M70" s="751">
        <f t="shared" si="14"/>
        <v>0</v>
      </c>
      <c r="N70" s="751">
        <f t="shared" si="14"/>
        <v>0</v>
      </c>
      <c r="O70" s="443"/>
      <c r="P70" s="767"/>
    </row>
    <row r="71" spans="1:16" ht="52.5">
      <c r="A71" s="438">
        <v>1</v>
      </c>
      <c r="B71" s="35" t="s">
        <v>1420</v>
      </c>
      <c r="C71" s="756">
        <v>0.08</v>
      </c>
      <c r="D71" s="756">
        <v>0.04</v>
      </c>
      <c r="E71" s="756"/>
      <c r="F71" s="756"/>
      <c r="G71" s="756">
        <v>0.04</v>
      </c>
      <c r="H71" s="35" t="s">
        <v>223</v>
      </c>
      <c r="I71" s="753">
        <f>J71+K71+L71+M71+N71</f>
        <v>0.04</v>
      </c>
      <c r="J71" s="754"/>
      <c r="K71" s="754"/>
      <c r="L71" s="754">
        <v>0.04</v>
      </c>
      <c r="M71" s="753"/>
      <c r="N71" s="754"/>
      <c r="O71" s="188" t="s">
        <v>911</v>
      </c>
      <c r="P71" s="754"/>
    </row>
    <row r="72" spans="1:16" ht="39">
      <c r="A72" s="438">
        <v>2</v>
      </c>
      <c r="B72" s="33" t="s">
        <v>1889</v>
      </c>
      <c r="C72" s="756">
        <v>0.45</v>
      </c>
      <c r="D72" s="756">
        <v>0.45</v>
      </c>
      <c r="E72" s="756"/>
      <c r="F72" s="756"/>
      <c r="G72" s="756"/>
      <c r="H72" s="141" t="s">
        <v>220</v>
      </c>
      <c r="I72" s="753">
        <f>J72+K72+L72+M72+N72</f>
        <v>0.21</v>
      </c>
      <c r="J72" s="754"/>
      <c r="K72" s="754"/>
      <c r="L72" s="754">
        <v>0.21</v>
      </c>
      <c r="M72" s="753"/>
      <c r="N72" s="754"/>
      <c r="O72" s="188" t="s">
        <v>911</v>
      </c>
      <c r="P72" s="438"/>
    </row>
    <row r="73" spans="1:16" ht="39">
      <c r="A73" s="438">
        <v>3</v>
      </c>
      <c r="B73" s="760" t="s">
        <v>1421</v>
      </c>
      <c r="C73" s="756">
        <v>1.5</v>
      </c>
      <c r="D73" s="756"/>
      <c r="E73" s="756"/>
      <c r="F73" s="756"/>
      <c r="G73" s="756">
        <v>1.5</v>
      </c>
      <c r="H73" s="141" t="s">
        <v>220</v>
      </c>
      <c r="I73" s="753">
        <f>J73+K73+L73+M73+N73</f>
        <v>0.69</v>
      </c>
      <c r="J73" s="754"/>
      <c r="K73" s="754"/>
      <c r="L73" s="754">
        <v>0.69</v>
      </c>
      <c r="M73" s="753"/>
      <c r="N73" s="754"/>
      <c r="O73" s="188" t="s">
        <v>911</v>
      </c>
      <c r="P73" s="438"/>
    </row>
    <row r="74" spans="1:16" ht="39">
      <c r="A74" s="438">
        <v>4</v>
      </c>
      <c r="B74" s="218" t="s">
        <v>1422</v>
      </c>
      <c r="C74" s="756">
        <v>1.5</v>
      </c>
      <c r="D74" s="756">
        <v>0.5</v>
      </c>
      <c r="E74" s="756"/>
      <c r="F74" s="756"/>
      <c r="G74" s="756">
        <v>1</v>
      </c>
      <c r="H74" s="35" t="s">
        <v>221</v>
      </c>
      <c r="I74" s="753">
        <f>J74+K74+L74+M74+N74</f>
        <v>0.73</v>
      </c>
      <c r="J74" s="754"/>
      <c r="K74" s="754"/>
      <c r="L74" s="753">
        <v>0.73</v>
      </c>
      <c r="M74" s="754"/>
      <c r="N74" s="754"/>
      <c r="O74" s="188" t="s">
        <v>911</v>
      </c>
      <c r="P74" s="438"/>
    </row>
    <row r="75" spans="1:16" ht="39">
      <c r="A75" s="438">
        <v>5</v>
      </c>
      <c r="B75" s="218" t="s">
        <v>224</v>
      </c>
      <c r="C75" s="756">
        <v>1.22</v>
      </c>
      <c r="D75" s="756">
        <v>0.32</v>
      </c>
      <c r="E75" s="756"/>
      <c r="F75" s="756"/>
      <c r="G75" s="756">
        <v>0.9</v>
      </c>
      <c r="H75" s="763" t="s">
        <v>1423</v>
      </c>
      <c r="I75" s="753">
        <f>J75+K75+L75+M75+N75</f>
        <v>0.45</v>
      </c>
      <c r="J75" s="754"/>
      <c r="K75" s="754"/>
      <c r="L75" s="753">
        <v>0.45</v>
      </c>
      <c r="M75" s="754"/>
      <c r="N75" s="754"/>
      <c r="O75" s="188" t="s">
        <v>911</v>
      </c>
      <c r="P75" s="754"/>
    </row>
    <row r="76" spans="1:16" ht="12.75">
      <c r="A76" s="36" t="s">
        <v>92</v>
      </c>
      <c r="B76" s="440" t="s">
        <v>1424</v>
      </c>
      <c r="C76" s="423">
        <f>C77</f>
        <v>3.8</v>
      </c>
      <c r="D76" s="423">
        <f>D77</f>
        <v>0</v>
      </c>
      <c r="E76" s="423">
        <f>E77</f>
        <v>0</v>
      </c>
      <c r="F76" s="423">
        <f>F77</f>
        <v>0</v>
      </c>
      <c r="G76" s="423">
        <f>G77</f>
        <v>3.8</v>
      </c>
      <c r="H76" s="443"/>
      <c r="I76" s="753">
        <f aca="true" t="shared" si="15" ref="I76:N76">I77</f>
        <v>0.24</v>
      </c>
      <c r="J76" s="753">
        <f t="shared" si="15"/>
        <v>0</v>
      </c>
      <c r="K76" s="753">
        <f t="shared" si="15"/>
        <v>0</v>
      </c>
      <c r="L76" s="753">
        <f t="shared" si="15"/>
        <v>0.24</v>
      </c>
      <c r="M76" s="753">
        <f t="shared" si="15"/>
        <v>0</v>
      </c>
      <c r="N76" s="753">
        <f t="shared" si="15"/>
        <v>0</v>
      </c>
      <c r="O76" s="443"/>
      <c r="P76" s="754"/>
    </row>
    <row r="77" spans="1:16" ht="39">
      <c r="A77" s="438">
        <v>1</v>
      </c>
      <c r="B77" s="35" t="s">
        <v>1425</v>
      </c>
      <c r="C77" s="757">
        <v>3.8</v>
      </c>
      <c r="D77" s="757"/>
      <c r="E77" s="758"/>
      <c r="F77" s="759"/>
      <c r="G77" s="757">
        <v>3.8</v>
      </c>
      <c r="H77" s="35" t="s">
        <v>223</v>
      </c>
      <c r="I77" s="753">
        <f>J77+K77+L77</f>
        <v>0.24</v>
      </c>
      <c r="J77" s="446"/>
      <c r="K77" s="754"/>
      <c r="L77" s="754">
        <v>0.24</v>
      </c>
      <c r="M77" s="753"/>
      <c r="N77" s="754"/>
      <c r="O77" s="188" t="s">
        <v>911</v>
      </c>
      <c r="P77" s="767"/>
    </row>
    <row r="78" spans="1:16" ht="12.75">
      <c r="A78" s="36" t="s">
        <v>94</v>
      </c>
      <c r="B78" s="750" t="s">
        <v>215</v>
      </c>
      <c r="C78" s="423">
        <f>C79</f>
        <v>0.3</v>
      </c>
      <c r="D78" s="423">
        <f>D79</f>
        <v>0</v>
      </c>
      <c r="E78" s="423">
        <f>E79</f>
        <v>0</v>
      </c>
      <c r="F78" s="423">
        <f>F79</f>
        <v>0</v>
      </c>
      <c r="G78" s="423">
        <f>G79</f>
        <v>0.3</v>
      </c>
      <c r="H78" s="443"/>
      <c r="I78" s="753">
        <f aca="true" t="shared" si="16" ref="I78:N78">I79</f>
        <v>0.14</v>
      </c>
      <c r="J78" s="753">
        <f t="shared" si="16"/>
        <v>0</v>
      </c>
      <c r="K78" s="753">
        <f t="shared" si="16"/>
        <v>0</v>
      </c>
      <c r="L78" s="753">
        <f t="shared" si="16"/>
        <v>0</v>
      </c>
      <c r="M78" s="753">
        <f t="shared" si="16"/>
        <v>0.14</v>
      </c>
      <c r="N78" s="753">
        <f t="shared" si="16"/>
        <v>0</v>
      </c>
      <c r="O78" s="443"/>
      <c r="P78" s="754"/>
    </row>
    <row r="79" spans="1:16" ht="39">
      <c r="A79" s="438">
        <v>1</v>
      </c>
      <c r="B79" s="752" t="s">
        <v>1426</v>
      </c>
      <c r="C79" s="756">
        <v>0.3</v>
      </c>
      <c r="D79" s="756"/>
      <c r="E79" s="756"/>
      <c r="F79" s="756"/>
      <c r="G79" s="756">
        <v>0.3</v>
      </c>
      <c r="H79" s="597" t="s">
        <v>1408</v>
      </c>
      <c r="I79" s="753">
        <f>J79+K79+L79+M79+N79</f>
        <v>0.14</v>
      </c>
      <c r="J79" s="446"/>
      <c r="K79" s="754"/>
      <c r="L79" s="754"/>
      <c r="M79" s="753">
        <v>0.14</v>
      </c>
      <c r="N79" s="754"/>
      <c r="O79" s="188" t="s">
        <v>911</v>
      </c>
      <c r="P79" s="754"/>
    </row>
    <row r="80" spans="1:16" ht="12.75">
      <c r="A80" s="36" t="s">
        <v>96</v>
      </c>
      <c r="B80" s="440" t="s">
        <v>127</v>
      </c>
      <c r="C80" s="423">
        <f>C81</f>
        <v>2.4</v>
      </c>
      <c r="D80" s="423">
        <f>D81</f>
        <v>0</v>
      </c>
      <c r="E80" s="423">
        <f>E81</f>
        <v>0</v>
      </c>
      <c r="F80" s="423">
        <f>F81</f>
        <v>0</v>
      </c>
      <c r="G80" s="423">
        <f>G81</f>
        <v>2.4</v>
      </c>
      <c r="H80" s="443"/>
      <c r="I80" s="753">
        <f aca="true" t="shared" si="17" ref="I80:N80">I81</f>
        <v>1.21</v>
      </c>
      <c r="J80" s="753">
        <f t="shared" si="17"/>
        <v>0</v>
      </c>
      <c r="K80" s="753">
        <f t="shared" si="17"/>
        <v>1.21</v>
      </c>
      <c r="L80" s="753">
        <f t="shared" si="17"/>
        <v>0</v>
      </c>
      <c r="M80" s="753">
        <f t="shared" si="17"/>
        <v>0</v>
      </c>
      <c r="N80" s="753">
        <f t="shared" si="17"/>
        <v>0</v>
      </c>
      <c r="O80" s="443"/>
      <c r="P80" s="754"/>
    </row>
    <row r="81" spans="1:16" ht="40.5" customHeight="1">
      <c r="A81" s="438">
        <v>1</v>
      </c>
      <c r="B81" s="27" t="s">
        <v>1427</v>
      </c>
      <c r="C81" s="756">
        <v>2.4</v>
      </c>
      <c r="D81" s="756"/>
      <c r="E81" s="756"/>
      <c r="F81" s="756"/>
      <c r="G81" s="756">
        <v>2.4</v>
      </c>
      <c r="H81" s="35" t="s">
        <v>1388</v>
      </c>
      <c r="I81" s="753">
        <f>J81+K81+L81+M81+N81</f>
        <v>1.21</v>
      </c>
      <c r="J81" s="446"/>
      <c r="K81" s="754">
        <v>1.21</v>
      </c>
      <c r="L81" s="754"/>
      <c r="M81" s="753"/>
      <c r="N81" s="754"/>
      <c r="O81" s="188" t="s">
        <v>1036</v>
      </c>
      <c r="P81" s="767"/>
    </row>
    <row r="82" spans="1:16" ht="12.75">
      <c r="A82" s="36"/>
      <c r="B82" s="766" t="s">
        <v>1890</v>
      </c>
      <c r="C82" s="423">
        <f>C69+C76+C78+C80</f>
        <v>11.250000000000002</v>
      </c>
      <c r="D82" s="423">
        <f>D69+D76+D78+D80</f>
        <v>1.31</v>
      </c>
      <c r="E82" s="423">
        <f>E69+E76+E78+E80</f>
        <v>0</v>
      </c>
      <c r="F82" s="423">
        <f>F69+F76+F78+F80</f>
        <v>0</v>
      </c>
      <c r="G82" s="423">
        <f>G69+G76+G78+G80</f>
        <v>9.94</v>
      </c>
      <c r="H82" s="423"/>
      <c r="I82" s="446">
        <f aca="true" t="shared" si="18" ref="I82:N82">I69+I76+I78+I80</f>
        <v>3.7100000000000004</v>
      </c>
      <c r="J82" s="446">
        <f t="shared" si="18"/>
        <v>0</v>
      </c>
      <c r="K82" s="446">
        <f t="shared" si="18"/>
        <v>1.21</v>
      </c>
      <c r="L82" s="446">
        <f t="shared" si="18"/>
        <v>2.3600000000000003</v>
      </c>
      <c r="M82" s="446">
        <f t="shared" si="18"/>
        <v>0.14</v>
      </c>
      <c r="N82" s="446">
        <f t="shared" si="18"/>
        <v>0</v>
      </c>
      <c r="O82" s="755"/>
      <c r="P82" s="446"/>
    </row>
    <row r="83" spans="1:16" ht="12.75">
      <c r="A83" s="36"/>
      <c r="B83" s="36" t="s">
        <v>1891</v>
      </c>
      <c r="C83" s="423">
        <f>C67+C82</f>
        <v>54.370000000000005</v>
      </c>
      <c r="D83" s="423">
        <f>D67+D82</f>
        <v>3.3</v>
      </c>
      <c r="E83" s="423">
        <f>E67+E82</f>
        <v>0</v>
      </c>
      <c r="F83" s="423">
        <f>F67+F82</f>
        <v>0</v>
      </c>
      <c r="G83" s="423">
        <f>G67+G82</f>
        <v>51.06999999999999</v>
      </c>
      <c r="H83" s="765"/>
      <c r="I83" s="423">
        <f aca="true" t="shared" si="19" ref="I83:N83">I12+I82</f>
        <v>15.829999999999998</v>
      </c>
      <c r="J83" s="423">
        <f t="shared" si="19"/>
        <v>0</v>
      </c>
      <c r="K83" s="423">
        <f t="shared" si="19"/>
        <v>1.21</v>
      </c>
      <c r="L83" s="423">
        <f t="shared" si="19"/>
        <v>12.009999999999998</v>
      </c>
      <c r="M83" s="423">
        <f t="shared" si="19"/>
        <v>0.79</v>
      </c>
      <c r="N83" s="423">
        <f t="shared" si="19"/>
        <v>1.8199999999999998</v>
      </c>
      <c r="O83" s="443"/>
      <c r="P83" s="443"/>
    </row>
    <row r="85" spans="12:15" ht="22.5" customHeight="1">
      <c r="L85" s="925" t="s">
        <v>2327</v>
      </c>
      <c r="M85" s="925"/>
      <c r="N85" s="925"/>
      <c r="O85" s="925"/>
    </row>
  </sheetData>
  <sheetProtection/>
  <mergeCells count="23">
    <mergeCell ref="O61:O66"/>
    <mergeCell ref="A8:A9"/>
    <mergeCell ref="J8:N8"/>
    <mergeCell ref="D8:G8"/>
    <mergeCell ref="L85:O85"/>
    <mergeCell ref="A4:P4"/>
    <mergeCell ref="A6:P6"/>
    <mergeCell ref="A68:P68"/>
    <mergeCell ref="H8:H9"/>
    <mergeCell ref="A7:P7"/>
    <mergeCell ref="O8:O9"/>
    <mergeCell ref="A11:P11"/>
    <mergeCell ref="I8:I9"/>
    <mergeCell ref="P8:P9"/>
    <mergeCell ref="A1:E1"/>
    <mergeCell ref="F1:P1"/>
    <mergeCell ref="A2:E2"/>
    <mergeCell ref="F2:P2"/>
    <mergeCell ref="A3:E3"/>
    <mergeCell ref="C8:C9"/>
    <mergeCell ref="B8:B9"/>
    <mergeCell ref="F3:P3"/>
    <mergeCell ref="A5:P5"/>
  </mergeCells>
  <conditionalFormatting sqref="C11 N40:N41 N43 N45:N47">
    <cfRule type="cellIs" priority="22" dxfId="56" operator="equal" stopIfTrue="1">
      <formula>0</formula>
    </cfRule>
    <cfRule type="cellIs" priority="23" dxfId="57" operator="equal" stopIfTrue="1">
      <formula>0</formula>
    </cfRule>
    <cfRule type="cellIs" priority="24" dxfId="56" operator="equal" stopIfTrue="1">
      <formula>0</formula>
    </cfRule>
  </conditionalFormatting>
  <conditionalFormatting sqref="B50:B51">
    <cfRule type="cellIs" priority="19" dxfId="56" operator="equal" stopIfTrue="1">
      <formula>0</formula>
    </cfRule>
    <cfRule type="cellIs" priority="20" dxfId="57" operator="equal" stopIfTrue="1">
      <formula>0</formula>
    </cfRule>
    <cfRule type="cellIs" priority="21" dxfId="56" operator="equal" stopIfTrue="1">
      <formula>0</formula>
    </cfRule>
  </conditionalFormatting>
  <conditionalFormatting sqref="B79">
    <cfRule type="cellIs" priority="16" dxfId="56" operator="equal" stopIfTrue="1">
      <formula>0</formula>
    </cfRule>
    <cfRule type="cellIs" priority="17" dxfId="57" operator="equal" stopIfTrue="1">
      <formula>0</formula>
    </cfRule>
    <cfRule type="cellIs" priority="18" dxfId="56" operator="equal" stopIfTrue="1">
      <formula>0</formula>
    </cfRule>
  </conditionalFormatting>
  <conditionalFormatting sqref="B38">
    <cfRule type="cellIs" priority="13" dxfId="56" operator="equal" stopIfTrue="1">
      <formula>0</formula>
    </cfRule>
    <cfRule type="cellIs" priority="14" dxfId="57" operator="equal" stopIfTrue="1">
      <formula>0</formula>
    </cfRule>
    <cfRule type="cellIs" priority="15" dxfId="56" operator="equal" stopIfTrue="1">
      <formula>0</formula>
    </cfRule>
  </conditionalFormatting>
  <conditionalFormatting sqref="B43">
    <cfRule type="cellIs" priority="10" dxfId="56" operator="equal" stopIfTrue="1">
      <formula>0</formula>
    </cfRule>
    <cfRule type="cellIs" priority="11" dxfId="57" operator="equal" stopIfTrue="1">
      <formula>0</formula>
    </cfRule>
    <cfRule type="cellIs" priority="12" dxfId="56" operator="equal" stopIfTrue="1">
      <formula>0</formula>
    </cfRule>
  </conditionalFormatting>
  <conditionalFormatting sqref="B16:B17">
    <cfRule type="cellIs" priority="7" dxfId="56" operator="equal" stopIfTrue="1">
      <formula>0</formula>
    </cfRule>
    <cfRule type="cellIs" priority="8" dxfId="57" operator="equal" stopIfTrue="1">
      <formula>0</formula>
    </cfRule>
    <cfRule type="cellIs" priority="9" dxfId="56" operator="equal" stopIfTrue="1">
      <formula>0</formula>
    </cfRule>
  </conditionalFormatting>
  <conditionalFormatting sqref="B53:B54">
    <cfRule type="cellIs" priority="4" dxfId="56" operator="equal" stopIfTrue="1">
      <formula>0</formula>
    </cfRule>
    <cfRule type="cellIs" priority="5" dxfId="57" operator="equal" stopIfTrue="1">
      <formula>0</formula>
    </cfRule>
    <cfRule type="cellIs" priority="6" dxfId="56" operator="equal" stopIfTrue="1">
      <formula>0</formula>
    </cfRule>
  </conditionalFormatting>
  <conditionalFormatting sqref="B42">
    <cfRule type="cellIs" priority="1" dxfId="56" operator="equal" stopIfTrue="1">
      <formula>0</formula>
    </cfRule>
    <cfRule type="cellIs" priority="2" dxfId="57" operator="equal" stopIfTrue="1">
      <formula>0</formula>
    </cfRule>
    <cfRule type="cellIs" priority="3" dxfId="56" operator="equal" stopIfTrue="1">
      <formula>0</formula>
    </cfRule>
  </conditionalFormatting>
  <printOptions horizontalCentered="1"/>
  <pageMargins left="0.26" right="0.2" top="0.68" bottom="0.64" header="0.118110236220472" footer="0.275590551181102"/>
  <pageSetup fitToHeight="100" horizontalDpi="600" verticalDpi="600" orientation="landscape" paperSize="9" scale="95" r:id="rId2"/>
  <headerFooter>
    <oddFooter>&amp;L&amp;9Phụ lục &amp;A&amp;R&amp;10&amp;P</oddFooter>
  </headerFooter>
  <drawing r:id="rId1"/>
</worksheet>
</file>

<file path=xl/worksheets/sheet16.xml><?xml version="1.0" encoding="utf-8"?>
<worksheet xmlns="http://schemas.openxmlformats.org/spreadsheetml/2006/main" xmlns:r="http://schemas.openxmlformats.org/officeDocument/2006/relationships">
  <sheetPr>
    <tabColor rgb="FFFF0000"/>
  </sheetPr>
  <dimension ref="A1:P126"/>
  <sheetViews>
    <sheetView showZeros="0" tabSelected="1" zoomScale="85" zoomScaleNormal="85" zoomScaleSheetLayoutView="70" zoomScalePageLayoutView="0" workbookViewId="0" topLeftCell="A1">
      <pane ySplit="9" topLeftCell="A117" activePane="bottomLeft" state="frozen"/>
      <selection pane="topLeft" activeCell="A1" sqref="A1"/>
      <selection pane="bottomLeft" activeCell="A1" sqref="A1:P126"/>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5.50390625" style="5" customWidth="1"/>
    <col min="11" max="12" width="6.625" style="5" customWidth="1"/>
    <col min="13" max="13" width="5.625" style="5" customWidth="1"/>
    <col min="14" max="14" width="6.625" style="5" customWidth="1"/>
    <col min="15" max="15" width="16.50390625" style="37" customWidth="1"/>
    <col min="16" max="16" width="4.875" style="5" customWidth="1"/>
    <col min="17" max="16384" width="6.875" style="5" customWidth="1"/>
  </cols>
  <sheetData>
    <row r="1" spans="1:16" s="18" customFormat="1" ht="15.75" customHeight="1">
      <c r="A1" s="869" t="s">
        <v>2325</v>
      </c>
      <c r="B1" s="869"/>
      <c r="C1" s="869"/>
      <c r="D1" s="869"/>
      <c r="E1" s="869"/>
      <c r="F1" s="870" t="s">
        <v>23</v>
      </c>
      <c r="G1" s="870"/>
      <c r="H1" s="870"/>
      <c r="I1" s="870"/>
      <c r="J1" s="870"/>
      <c r="K1" s="870"/>
      <c r="L1" s="870"/>
      <c r="M1" s="870"/>
      <c r="N1" s="870"/>
      <c r="O1" s="870"/>
      <c r="P1" s="870"/>
    </row>
    <row r="2" spans="1:16" s="18" customFormat="1" ht="15.75" customHeight="1">
      <c r="A2" s="870" t="s">
        <v>2326</v>
      </c>
      <c r="B2" s="870"/>
      <c r="C2" s="870"/>
      <c r="D2" s="870"/>
      <c r="E2" s="870"/>
      <c r="F2" s="870" t="s">
        <v>24</v>
      </c>
      <c r="G2" s="870"/>
      <c r="H2" s="870"/>
      <c r="I2" s="870"/>
      <c r="J2" s="870"/>
      <c r="K2" s="870"/>
      <c r="L2" s="870"/>
      <c r="M2" s="870"/>
      <c r="N2" s="870"/>
      <c r="O2" s="870"/>
      <c r="P2" s="870"/>
    </row>
    <row r="3" spans="1:16" s="18" customFormat="1" ht="15">
      <c r="A3" s="891"/>
      <c r="B3" s="891"/>
      <c r="C3" s="891"/>
      <c r="D3" s="891"/>
      <c r="E3" s="891"/>
      <c r="F3" s="891"/>
      <c r="G3" s="891"/>
      <c r="H3" s="891"/>
      <c r="I3" s="891"/>
      <c r="J3" s="891"/>
      <c r="K3" s="891"/>
      <c r="L3" s="891"/>
      <c r="M3" s="891"/>
      <c r="N3" s="891"/>
      <c r="O3" s="891"/>
      <c r="P3" s="891"/>
    </row>
    <row r="4" spans="1:16" s="258" customFormat="1" ht="15">
      <c r="A4" s="897" t="s">
        <v>1869</v>
      </c>
      <c r="B4" s="897"/>
      <c r="C4" s="897"/>
      <c r="D4" s="897"/>
      <c r="E4" s="897"/>
      <c r="F4" s="897"/>
      <c r="G4" s="897"/>
      <c r="H4" s="897"/>
      <c r="I4" s="897"/>
      <c r="J4" s="897"/>
      <c r="K4" s="897"/>
      <c r="L4" s="897"/>
      <c r="M4" s="897"/>
      <c r="N4" s="897"/>
      <c r="O4" s="897"/>
      <c r="P4" s="897"/>
    </row>
    <row r="5" spans="1:16" s="258" customFormat="1" ht="19.5" customHeight="1">
      <c r="A5" s="897" t="s">
        <v>75</v>
      </c>
      <c r="B5" s="897"/>
      <c r="C5" s="897"/>
      <c r="D5" s="897"/>
      <c r="E5" s="897"/>
      <c r="F5" s="897"/>
      <c r="G5" s="897"/>
      <c r="H5" s="897"/>
      <c r="I5" s="897"/>
      <c r="J5" s="897"/>
      <c r="K5" s="897"/>
      <c r="L5" s="897"/>
      <c r="M5" s="897"/>
      <c r="N5" s="897"/>
      <c r="O5" s="897"/>
      <c r="P5" s="897"/>
    </row>
    <row r="6" spans="1:16" s="18" customFormat="1" ht="26.25" customHeight="1">
      <c r="A6" s="881" t="str">
        <f>'1.THD.Tong'!A6:O6</f>
        <v>(Kèm theo Nghị quyết số 256/NQ-HĐND ngày 08 tháng 12 năm 2020 của Hội đồng nhân dân tỉnh)</v>
      </c>
      <c r="B6" s="881"/>
      <c r="C6" s="881"/>
      <c r="D6" s="881"/>
      <c r="E6" s="881"/>
      <c r="F6" s="881"/>
      <c r="G6" s="881"/>
      <c r="H6" s="881"/>
      <c r="I6" s="881"/>
      <c r="J6" s="881"/>
      <c r="K6" s="881"/>
      <c r="L6" s="881"/>
      <c r="M6" s="881"/>
      <c r="N6" s="881"/>
      <c r="O6" s="881"/>
      <c r="P6" s="881"/>
    </row>
    <row r="7" spans="1:16" s="18" customFormat="1" ht="15">
      <c r="A7" s="885"/>
      <c r="B7" s="885"/>
      <c r="C7" s="885"/>
      <c r="D7" s="885"/>
      <c r="E7" s="885"/>
      <c r="F7" s="885"/>
      <c r="G7" s="885"/>
      <c r="H7" s="885"/>
      <c r="I7" s="885"/>
      <c r="J7" s="885"/>
      <c r="K7" s="885"/>
      <c r="L7" s="885"/>
      <c r="M7" s="885"/>
      <c r="N7" s="885"/>
      <c r="O7" s="885"/>
      <c r="P7" s="885"/>
    </row>
    <row r="8" spans="1:16" s="17" customFormat="1" ht="12.75">
      <c r="A8" s="890" t="s">
        <v>20</v>
      </c>
      <c r="B8" s="884" t="s">
        <v>76</v>
      </c>
      <c r="C8" s="884" t="s">
        <v>77</v>
      </c>
      <c r="D8" s="884" t="s">
        <v>78</v>
      </c>
      <c r="E8" s="884"/>
      <c r="F8" s="884"/>
      <c r="G8" s="884"/>
      <c r="H8" s="884" t="s">
        <v>79</v>
      </c>
      <c r="I8" s="884" t="s">
        <v>16</v>
      </c>
      <c r="J8" s="884" t="s">
        <v>15</v>
      </c>
      <c r="K8" s="884"/>
      <c r="L8" s="884"/>
      <c r="M8" s="884"/>
      <c r="N8" s="884"/>
      <c r="O8" s="884" t="s">
        <v>80</v>
      </c>
      <c r="P8" s="884" t="s">
        <v>14</v>
      </c>
    </row>
    <row r="9" spans="1:16" s="17" customFormat="1" ht="78.75" customHeight="1">
      <c r="A9" s="890"/>
      <c r="B9" s="884"/>
      <c r="C9" s="884"/>
      <c r="D9" s="22" t="s">
        <v>13</v>
      </c>
      <c r="E9" s="22" t="s">
        <v>12</v>
      </c>
      <c r="F9" s="22" t="s">
        <v>81</v>
      </c>
      <c r="G9" s="22" t="s">
        <v>22</v>
      </c>
      <c r="H9" s="884"/>
      <c r="I9" s="884"/>
      <c r="J9" s="22" t="s">
        <v>10</v>
      </c>
      <c r="K9" s="22" t="s">
        <v>9</v>
      </c>
      <c r="L9" s="22" t="s">
        <v>82</v>
      </c>
      <c r="M9" s="22" t="s">
        <v>83</v>
      </c>
      <c r="N9" s="22" t="s">
        <v>6</v>
      </c>
      <c r="O9" s="884"/>
      <c r="P9" s="884"/>
    </row>
    <row r="10" spans="1:16" s="93" customFormat="1" ht="39">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ustomHeight="1">
      <c r="A11" s="979" t="s">
        <v>932</v>
      </c>
      <c r="B11" s="980"/>
      <c r="C11" s="980"/>
      <c r="D11" s="980"/>
      <c r="E11" s="980"/>
      <c r="F11" s="980"/>
      <c r="G11" s="980"/>
      <c r="H11" s="980"/>
      <c r="I11" s="980"/>
      <c r="J11" s="980"/>
      <c r="K11" s="980"/>
      <c r="L11" s="980"/>
      <c r="M11" s="980"/>
      <c r="N11" s="980"/>
      <c r="O11" s="980"/>
      <c r="P11" s="981"/>
    </row>
    <row r="12" spans="1:16" ht="12.75">
      <c r="A12" s="23" t="s">
        <v>84</v>
      </c>
      <c r="B12" s="38" t="s">
        <v>93</v>
      </c>
      <c r="C12" s="344">
        <f>SUM(C13:C15)</f>
        <v>9.51</v>
      </c>
      <c r="D12" s="344">
        <f aca="true" t="shared" si="0" ref="D12:N12">SUM(D13:D15)</f>
        <v>0.48</v>
      </c>
      <c r="E12" s="344">
        <f t="shared" si="0"/>
        <v>1.22</v>
      </c>
      <c r="F12" s="344">
        <f t="shared" si="0"/>
        <v>0</v>
      </c>
      <c r="G12" s="344">
        <f t="shared" si="0"/>
        <v>7.81</v>
      </c>
      <c r="H12" s="92">
        <f t="shared" si="0"/>
        <v>0</v>
      </c>
      <c r="I12" s="25">
        <f t="shared" si="0"/>
        <v>7.1855</v>
      </c>
      <c r="J12" s="25">
        <f t="shared" si="0"/>
        <v>0</v>
      </c>
      <c r="K12" s="25">
        <f t="shared" si="0"/>
        <v>0</v>
      </c>
      <c r="L12" s="25">
        <f t="shared" si="0"/>
        <v>6.3855</v>
      </c>
      <c r="M12" s="25">
        <f t="shared" si="0"/>
        <v>0</v>
      </c>
      <c r="N12" s="25">
        <f t="shared" si="0"/>
        <v>0.8</v>
      </c>
      <c r="O12" s="38"/>
      <c r="P12" s="38"/>
    </row>
    <row r="13" spans="1:16" ht="52.5">
      <c r="A13" s="26">
        <v>1</v>
      </c>
      <c r="B13" s="47" t="s">
        <v>1428</v>
      </c>
      <c r="C13" s="83">
        <f>SUM(D13:G13)</f>
        <v>6.289999999999999</v>
      </c>
      <c r="D13" s="83">
        <v>0.48</v>
      </c>
      <c r="E13" s="83"/>
      <c r="F13" s="83"/>
      <c r="G13" s="83">
        <v>5.81</v>
      </c>
      <c r="H13" s="33" t="s">
        <v>1429</v>
      </c>
      <c r="I13" s="28">
        <v>4.8855</v>
      </c>
      <c r="J13" s="28"/>
      <c r="K13" s="28"/>
      <c r="L13" s="28">
        <v>4.8855</v>
      </c>
      <c r="M13" s="28"/>
      <c r="N13" s="28"/>
      <c r="O13" s="215" t="s">
        <v>2288</v>
      </c>
      <c r="P13" s="215"/>
    </row>
    <row r="14" spans="1:16" ht="52.5">
      <c r="A14" s="26">
        <v>2</v>
      </c>
      <c r="B14" s="47" t="s">
        <v>2289</v>
      </c>
      <c r="C14" s="83">
        <v>2</v>
      </c>
      <c r="D14" s="83"/>
      <c r="E14" s="83"/>
      <c r="F14" s="83"/>
      <c r="G14" s="83">
        <v>2</v>
      </c>
      <c r="H14" s="33" t="s">
        <v>87</v>
      </c>
      <c r="I14" s="28">
        <f>L14</f>
        <v>1.5</v>
      </c>
      <c r="J14" s="28"/>
      <c r="K14" s="28"/>
      <c r="L14" s="28">
        <v>1.5</v>
      </c>
      <c r="M14" s="28"/>
      <c r="N14" s="28"/>
      <c r="O14" s="215" t="s">
        <v>2288</v>
      </c>
      <c r="P14" s="215"/>
    </row>
    <row r="15" spans="1:16" ht="93" customHeight="1">
      <c r="A15" s="26">
        <v>3</v>
      </c>
      <c r="B15" s="47" t="s">
        <v>2290</v>
      </c>
      <c r="C15" s="83">
        <v>1.22</v>
      </c>
      <c r="D15" s="83"/>
      <c r="E15" s="83">
        <v>1.22</v>
      </c>
      <c r="F15" s="83"/>
      <c r="G15" s="83"/>
      <c r="H15" s="33" t="s">
        <v>102</v>
      </c>
      <c r="I15" s="28">
        <f>N15</f>
        <v>0.8</v>
      </c>
      <c r="J15" s="28"/>
      <c r="K15" s="28"/>
      <c r="L15" s="28"/>
      <c r="M15" s="28"/>
      <c r="N15" s="28">
        <v>0.8</v>
      </c>
      <c r="O15" s="215" t="s">
        <v>2291</v>
      </c>
      <c r="P15" s="215"/>
    </row>
    <row r="16" spans="1:16" ht="12.75">
      <c r="A16" s="23" t="s">
        <v>92</v>
      </c>
      <c r="B16" s="24" t="s">
        <v>95</v>
      </c>
      <c r="C16" s="344">
        <f aca="true" t="shared" si="1" ref="C16:N16">SUM(C17:C18)</f>
        <v>1.4200000000000002</v>
      </c>
      <c r="D16" s="344">
        <f t="shared" si="1"/>
        <v>0.2</v>
      </c>
      <c r="E16" s="344">
        <f t="shared" si="1"/>
        <v>0</v>
      </c>
      <c r="F16" s="344">
        <f t="shared" si="1"/>
        <v>0</v>
      </c>
      <c r="G16" s="344">
        <f t="shared" si="1"/>
        <v>1.22</v>
      </c>
      <c r="H16" s="92">
        <f t="shared" si="1"/>
        <v>0</v>
      </c>
      <c r="I16" s="25">
        <f t="shared" si="1"/>
        <v>1.1</v>
      </c>
      <c r="J16" s="25">
        <f t="shared" si="1"/>
        <v>0</v>
      </c>
      <c r="K16" s="25">
        <f t="shared" si="1"/>
        <v>0</v>
      </c>
      <c r="L16" s="25">
        <f t="shared" si="1"/>
        <v>0.6160000000000001</v>
      </c>
      <c r="M16" s="25">
        <f t="shared" si="1"/>
        <v>0.484</v>
      </c>
      <c r="N16" s="25">
        <f t="shared" si="1"/>
        <v>0</v>
      </c>
      <c r="O16" s="28"/>
      <c r="P16" s="28"/>
    </row>
    <row r="17" spans="1:16" ht="39">
      <c r="A17" s="26">
        <v>1</v>
      </c>
      <c r="B17" s="32" t="s">
        <v>1430</v>
      </c>
      <c r="C17" s="83">
        <f aca="true" t="shared" si="2" ref="C17:C24">SUM(D17:G17)</f>
        <v>1.32</v>
      </c>
      <c r="D17" s="83">
        <v>0.1</v>
      </c>
      <c r="E17" s="83"/>
      <c r="F17" s="83"/>
      <c r="G17" s="83">
        <v>1.22</v>
      </c>
      <c r="H17" s="33" t="s">
        <v>1429</v>
      </c>
      <c r="I17" s="28">
        <v>0.99</v>
      </c>
      <c r="J17" s="28"/>
      <c r="K17" s="28"/>
      <c r="L17" s="28">
        <v>0.55</v>
      </c>
      <c r="M17" s="28">
        <f>I17-L17</f>
        <v>0.43999999999999995</v>
      </c>
      <c r="N17" s="28"/>
      <c r="O17" s="215" t="s">
        <v>1986</v>
      </c>
      <c r="P17" s="215"/>
    </row>
    <row r="18" spans="1:16" ht="39">
      <c r="A18" s="26">
        <v>2</v>
      </c>
      <c r="B18" s="32" t="s">
        <v>1431</v>
      </c>
      <c r="C18" s="83">
        <f t="shared" si="2"/>
        <v>0.1</v>
      </c>
      <c r="D18" s="83">
        <v>0.1</v>
      </c>
      <c r="E18" s="83"/>
      <c r="F18" s="83"/>
      <c r="G18" s="83"/>
      <c r="H18" s="27" t="s">
        <v>1432</v>
      </c>
      <c r="I18" s="28">
        <v>0.11000000000000001</v>
      </c>
      <c r="J18" s="28"/>
      <c r="K18" s="28"/>
      <c r="L18" s="28">
        <f>I18*60/100</f>
        <v>0.066</v>
      </c>
      <c r="M18" s="28">
        <f>I18-L18</f>
        <v>0.04400000000000001</v>
      </c>
      <c r="N18" s="28"/>
      <c r="O18" s="215" t="s">
        <v>2292</v>
      </c>
      <c r="P18" s="28"/>
    </row>
    <row r="19" spans="1:16" ht="12.75">
      <c r="A19" s="23" t="s">
        <v>94</v>
      </c>
      <c r="B19" s="34" t="s">
        <v>1433</v>
      </c>
      <c r="C19" s="344">
        <f t="shared" si="2"/>
        <v>0.7</v>
      </c>
      <c r="D19" s="344">
        <f>SUM(D20)</f>
        <v>0</v>
      </c>
      <c r="E19" s="344">
        <f>SUM(E20)</f>
        <v>0</v>
      </c>
      <c r="F19" s="344">
        <f>SUM(F20)</f>
        <v>0</v>
      </c>
      <c r="G19" s="344">
        <f>SUM(G20)</f>
        <v>0.7</v>
      </c>
      <c r="H19" s="92">
        <f aca="true" t="shared" si="3" ref="H19:M19">SUM(H20)</f>
        <v>0</v>
      </c>
      <c r="I19" s="25">
        <f t="shared" si="3"/>
        <v>0.5249999999999999</v>
      </c>
      <c r="J19" s="25">
        <f t="shared" si="3"/>
        <v>0</v>
      </c>
      <c r="K19" s="25">
        <f t="shared" si="3"/>
        <v>0</v>
      </c>
      <c r="L19" s="25">
        <f t="shared" si="3"/>
        <v>0</v>
      </c>
      <c r="M19" s="25">
        <f t="shared" si="3"/>
        <v>0.5249999999999999</v>
      </c>
      <c r="N19" s="28"/>
      <c r="O19" s="28"/>
      <c r="P19" s="28"/>
    </row>
    <row r="20" spans="1:16" ht="66">
      <c r="A20" s="26">
        <v>1</v>
      </c>
      <c r="B20" s="32" t="s">
        <v>1434</v>
      </c>
      <c r="C20" s="83">
        <f t="shared" si="2"/>
        <v>0.7</v>
      </c>
      <c r="D20" s="83"/>
      <c r="E20" s="83"/>
      <c r="F20" s="83"/>
      <c r="G20" s="83">
        <v>0.7</v>
      </c>
      <c r="H20" s="27" t="s">
        <v>102</v>
      </c>
      <c r="I20" s="28">
        <v>0.5249999999999999</v>
      </c>
      <c r="J20" s="28"/>
      <c r="K20" s="28"/>
      <c r="L20" s="28"/>
      <c r="M20" s="28">
        <v>0.5249999999999999</v>
      </c>
      <c r="N20" s="28"/>
      <c r="O20" s="215" t="s">
        <v>1986</v>
      </c>
      <c r="P20" s="215"/>
    </row>
    <row r="21" spans="1:16" ht="12.75">
      <c r="A21" s="23" t="s">
        <v>96</v>
      </c>
      <c r="B21" s="29" t="s">
        <v>207</v>
      </c>
      <c r="C21" s="344">
        <f t="shared" si="2"/>
        <v>8.29</v>
      </c>
      <c r="D21" s="344">
        <f aca="true" t="shared" si="4" ref="D21:N21">SUM(D22:D26)</f>
        <v>5.34</v>
      </c>
      <c r="E21" s="344">
        <f t="shared" si="4"/>
        <v>0</v>
      </c>
      <c r="F21" s="344">
        <f t="shared" si="4"/>
        <v>0</v>
      </c>
      <c r="G21" s="344">
        <f t="shared" si="4"/>
        <v>2.95</v>
      </c>
      <c r="H21" s="92">
        <f t="shared" si="4"/>
        <v>0</v>
      </c>
      <c r="I21" s="25">
        <f t="shared" si="4"/>
        <v>6.9487000000000005</v>
      </c>
      <c r="J21" s="25">
        <f t="shared" si="4"/>
        <v>0</v>
      </c>
      <c r="K21" s="25">
        <f t="shared" si="4"/>
        <v>0</v>
      </c>
      <c r="L21" s="25">
        <f t="shared" si="4"/>
        <v>5.9</v>
      </c>
      <c r="M21" s="25">
        <f t="shared" si="4"/>
        <v>1.0487</v>
      </c>
      <c r="N21" s="25">
        <f t="shared" si="4"/>
        <v>0</v>
      </c>
      <c r="O21" s="28"/>
      <c r="P21" s="28"/>
    </row>
    <row r="22" spans="1:16" ht="39">
      <c r="A22" s="26">
        <v>1</v>
      </c>
      <c r="B22" s="35" t="s">
        <v>1435</v>
      </c>
      <c r="C22" s="83">
        <f t="shared" si="2"/>
        <v>0.1</v>
      </c>
      <c r="D22" s="83"/>
      <c r="E22" s="83"/>
      <c r="F22" s="83"/>
      <c r="G22" s="83">
        <v>0.1</v>
      </c>
      <c r="H22" s="27" t="s">
        <v>1436</v>
      </c>
      <c r="I22" s="28">
        <v>0.07500000000000001</v>
      </c>
      <c r="J22" s="28"/>
      <c r="K22" s="28"/>
      <c r="L22" s="28"/>
      <c r="M22" s="28">
        <v>0.07500000000000001</v>
      </c>
      <c r="N22" s="28"/>
      <c r="O22" s="215" t="s">
        <v>1986</v>
      </c>
      <c r="P22" s="215"/>
    </row>
    <row r="23" spans="1:16" ht="39">
      <c r="A23" s="26">
        <v>2</v>
      </c>
      <c r="B23" s="35" t="s">
        <v>1437</v>
      </c>
      <c r="C23" s="83">
        <f t="shared" si="2"/>
        <v>0.26</v>
      </c>
      <c r="D23" s="83">
        <v>0.09</v>
      </c>
      <c r="E23" s="83"/>
      <c r="F23" s="83"/>
      <c r="G23" s="83">
        <v>0.17</v>
      </c>
      <c r="H23" s="27" t="s">
        <v>1438</v>
      </c>
      <c r="I23" s="28">
        <v>0.2265</v>
      </c>
      <c r="J23" s="28"/>
      <c r="K23" s="28"/>
      <c r="L23" s="28"/>
      <c r="M23" s="28">
        <v>0.2265</v>
      </c>
      <c r="N23" s="28"/>
      <c r="O23" s="215" t="s">
        <v>1986</v>
      </c>
      <c r="P23" s="215"/>
    </row>
    <row r="24" spans="1:16" ht="52.5">
      <c r="A24" s="26">
        <v>3</v>
      </c>
      <c r="B24" s="32" t="s">
        <v>1439</v>
      </c>
      <c r="C24" s="83">
        <f t="shared" si="2"/>
        <v>0.25</v>
      </c>
      <c r="D24" s="83">
        <v>0.25</v>
      </c>
      <c r="E24" s="83"/>
      <c r="F24" s="83"/>
      <c r="G24" s="83"/>
      <c r="H24" s="27" t="s">
        <v>1440</v>
      </c>
      <c r="I24" s="28">
        <v>0.2772</v>
      </c>
      <c r="J24" s="28"/>
      <c r="K24" s="28"/>
      <c r="L24" s="28"/>
      <c r="M24" s="28">
        <v>0.2772</v>
      </c>
      <c r="N24" s="28"/>
      <c r="O24" s="215" t="s">
        <v>1986</v>
      </c>
      <c r="P24" s="215"/>
    </row>
    <row r="25" spans="1:16" ht="52.5">
      <c r="A25" s="26">
        <v>4</v>
      </c>
      <c r="B25" s="47" t="s">
        <v>2293</v>
      </c>
      <c r="C25" s="217">
        <v>1.68</v>
      </c>
      <c r="D25" s="217">
        <v>1</v>
      </c>
      <c r="E25" s="217"/>
      <c r="F25" s="217"/>
      <c r="G25" s="217">
        <v>0.68</v>
      </c>
      <c r="H25" s="218" t="s">
        <v>1438</v>
      </c>
      <c r="I25" s="342">
        <v>0.47</v>
      </c>
      <c r="J25" s="342"/>
      <c r="K25" s="342"/>
      <c r="L25" s="342"/>
      <c r="M25" s="28">
        <v>0.47</v>
      </c>
      <c r="N25" s="342"/>
      <c r="O25" s="138" t="s">
        <v>2294</v>
      </c>
      <c r="P25" s="138"/>
    </row>
    <row r="26" spans="1:16" ht="39">
      <c r="A26" s="26">
        <v>5</v>
      </c>
      <c r="B26" s="47" t="s">
        <v>1479</v>
      </c>
      <c r="C26" s="217">
        <f>SUM(D26:G26)</f>
        <v>6</v>
      </c>
      <c r="D26" s="217">
        <v>4</v>
      </c>
      <c r="E26" s="217"/>
      <c r="F26" s="217"/>
      <c r="G26" s="217">
        <v>2</v>
      </c>
      <c r="H26" s="218" t="s">
        <v>1438</v>
      </c>
      <c r="I26" s="342">
        <v>5.9</v>
      </c>
      <c r="J26" s="342">
        <f>I26-K26-L26-M26-N26</f>
        <v>0</v>
      </c>
      <c r="K26" s="342"/>
      <c r="L26" s="342">
        <v>5.9</v>
      </c>
      <c r="M26" s="28"/>
      <c r="N26" s="342"/>
      <c r="O26" s="138" t="s">
        <v>2294</v>
      </c>
      <c r="P26" s="138"/>
    </row>
    <row r="27" spans="1:16" ht="12.75">
      <c r="A27" s="23" t="s">
        <v>97</v>
      </c>
      <c r="B27" s="34" t="s">
        <v>85</v>
      </c>
      <c r="C27" s="233">
        <f>SUM(D27:G27)</f>
        <v>30.240000000000002</v>
      </c>
      <c r="D27" s="344">
        <f aca="true" t="shared" si="5" ref="D27:N27">SUM(D28:D51)</f>
        <v>17.62</v>
      </c>
      <c r="E27" s="344">
        <f t="shared" si="5"/>
        <v>0</v>
      </c>
      <c r="F27" s="344">
        <f t="shared" si="5"/>
        <v>0</v>
      </c>
      <c r="G27" s="344">
        <f t="shared" si="5"/>
        <v>12.620000000000001</v>
      </c>
      <c r="H27" s="92">
        <f t="shared" si="5"/>
        <v>0</v>
      </c>
      <c r="I27" s="25">
        <f t="shared" si="5"/>
        <v>27.988000000000003</v>
      </c>
      <c r="J27" s="25">
        <f t="shared" si="5"/>
        <v>0</v>
      </c>
      <c r="K27" s="25">
        <f t="shared" si="5"/>
        <v>0</v>
      </c>
      <c r="L27" s="25">
        <f t="shared" si="5"/>
        <v>0</v>
      </c>
      <c r="M27" s="25">
        <f t="shared" si="5"/>
        <v>27.988000000000003</v>
      </c>
      <c r="N27" s="25">
        <f t="shared" si="5"/>
        <v>0</v>
      </c>
      <c r="O27" s="28"/>
      <c r="P27" s="28"/>
    </row>
    <row r="28" spans="1:16" ht="39">
      <c r="A28" s="26">
        <v>1</v>
      </c>
      <c r="B28" s="32" t="s">
        <v>1441</v>
      </c>
      <c r="C28" s="83">
        <f>SUM(D28:G28)</f>
        <v>0.3</v>
      </c>
      <c r="D28" s="83"/>
      <c r="E28" s="83"/>
      <c r="F28" s="83"/>
      <c r="G28" s="83">
        <v>0.3</v>
      </c>
      <c r="H28" s="27" t="s">
        <v>102</v>
      </c>
      <c r="I28" s="28">
        <v>0.22499999999999998</v>
      </c>
      <c r="J28" s="28"/>
      <c r="K28" s="28"/>
      <c r="L28" s="28"/>
      <c r="M28" s="28">
        <v>0.22499999999999998</v>
      </c>
      <c r="N28" s="28"/>
      <c r="O28" s="215" t="s">
        <v>1986</v>
      </c>
      <c r="P28" s="215"/>
    </row>
    <row r="29" spans="1:16" ht="39">
      <c r="A29" s="26">
        <v>2</v>
      </c>
      <c r="B29" s="32" t="s">
        <v>1442</v>
      </c>
      <c r="C29" s="83">
        <f>SUM(D29:G29)</f>
        <v>2</v>
      </c>
      <c r="D29" s="83"/>
      <c r="E29" s="83"/>
      <c r="F29" s="83"/>
      <c r="G29" s="83">
        <v>2</v>
      </c>
      <c r="H29" s="27" t="s">
        <v>102</v>
      </c>
      <c r="I29" s="28">
        <v>1.5</v>
      </c>
      <c r="J29" s="28"/>
      <c r="K29" s="28"/>
      <c r="L29" s="28"/>
      <c r="M29" s="28">
        <v>1.5</v>
      </c>
      <c r="N29" s="28"/>
      <c r="O29" s="215" t="s">
        <v>1986</v>
      </c>
      <c r="P29" s="215"/>
    </row>
    <row r="30" spans="1:16" ht="42" customHeight="1">
      <c r="A30" s="26">
        <v>3</v>
      </c>
      <c r="B30" s="47" t="s">
        <v>1443</v>
      </c>
      <c r="C30" s="83">
        <v>1</v>
      </c>
      <c r="D30" s="83">
        <v>1</v>
      </c>
      <c r="E30" s="83"/>
      <c r="F30" s="83"/>
      <c r="G30" s="83"/>
      <c r="H30" s="27" t="s">
        <v>91</v>
      </c>
      <c r="I30" s="28">
        <v>1.1</v>
      </c>
      <c r="J30" s="28"/>
      <c r="K30" s="28"/>
      <c r="L30" s="28"/>
      <c r="M30" s="28">
        <v>1.1</v>
      </c>
      <c r="N30" s="28"/>
      <c r="O30" s="215" t="s">
        <v>1881</v>
      </c>
      <c r="P30" s="215"/>
    </row>
    <row r="31" spans="1:16" ht="39">
      <c r="A31" s="26">
        <v>4</v>
      </c>
      <c r="B31" s="32" t="s">
        <v>1444</v>
      </c>
      <c r="C31" s="83">
        <f aca="true" t="shared" si="6" ref="C31:C48">SUM(D31:G31)</f>
        <v>1</v>
      </c>
      <c r="D31" s="83">
        <v>1</v>
      </c>
      <c r="E31" s="83"/>
      <c r="F31" s="83"/>
      <c r="G31" s="83"/>
      <c r="H31" s="27" t="s">
        <v>107</v>
      </c>
      <c r="I31" s="28">
        <v>1.1</v>
      </c>
      <c r="J31" s="28"/>
      <c r="K31" s="28"/>
      <c r="L31" s="28"/>
      <c r="M31" s="28">
        <v>1.1</v>
      </c>
      <c r="N31" s="28"/>
      <c r="O31" s="215" t="s">
        <v>1986</v>
      </c>
      <c r="P31" s="215"/>
    </row>
    <row r="32" spans="1:16" ht="39">
      <c r="A32" s="26">
        <v>5</v>
      </c>
      <c r="B32" s="32" t="s">
        <v>1445</v>
      </c>
      <c r="C32" s="83">
        <f t="shared" si="6"/>
        <v>0.2</v>
      </c>
      <c r="D32" s="83">
        <v>0.2</v>
      </c>
      <c r="E32" s="83"/>
      <c r="F32" s="83"/>
      <c r="G32" s="83"/>
      <c r="H32" s="27" t="s">
        <v>107</v>
      </c>
      <c r="I32" s="28">
        <v>0.22000000000000003</v>
      </c>
      <c r="J32" s="28"/>
      <c r="K32" s="28"/>
      <c r="L32" s="28"/>
      <c r="M32" s="28">
        <v>0.22000000000000003</v>
      </c>
      <c r="N32" s="28"/>
      <c r="O32" s="215" t="s">
        <v>1986</v>
      </c>
      <c r="P32" s="215"/>
    </row>
    <row r="33" spans="1:16" ht="39">
      <c r="A33" s="26">
        <v>6</v>
      </c>
      <c r="B33" s="35" t="s">
        <v>1984</v>
      </c>
      <c r="C33" s="83">
        <f t="shared" si="6"/>
        <v>1.3</v>
      </c>
      <c r="D33" s="83">
        <v>0.3</v>
      </c>
      <c r="E33" s="83"/>
      <c r="F33" s="83"/>
      <c r="G33" s="83">
        <v>1</v>
      </c>
      <c r="H33" s="27" t="s">
        <v>1446</v>
      </c>
      <c r="I33" s="28">
        <v>0.975</v>
      </c>
      <c r="J33" s="28"/>
      <c r="K33" s="28"/>
      <c r="L33" s="28"/>
      <c r="M33" s="28">
        <v>0.9750000000000001</v>
      </c>
      <c r="N33" s="28"/>
      <c r="O33" s="215" t="s">
        <v>1986</v>
      </c>
      <c r="P33" s="215"/>
    </row>
    <row r="34" spans="1:16" ht="51" customHeight="1">
      <c r="A34" s="26">
        <v>7</v>
      </c>
      <c r="B34" s="35" t="s">
        <v>1447</v>
      </c>
      <c r="C34" s="83">
        <v>1</v>
      </c>
      <c r="D34" s="83">
        <v>1</v>
      </c>
      <c r="E34" s="83"/>
      <c r="F34" s="83"/>
      <c r="G34" s="83"/>
      <c r="H34" s="27" t="s">
        <v>1446</v>
      </c>
      <c r="I34" s="28">
        <v>1.1</v>
      </c>
      <c r="J34" s="28"/>
      <c r="K34" s="28"/>
      <c r="L34" s="28"/>
      <c r="M34" s="28">
        <v>1.1</v>
      </c>
      <c r="N34" s="28"/>
      <c r="O34" s="215" t="s">
        <v>1880</v>
      </c>
      <c r="P34" s="215"/>
    </row>
    <row r="35" spans="1:16" ht="39">
      <c r="A35" s="26">
        <v>8</v>
      </c>
      <c r="B35" s="35" t="s">
        <v>1448</v>
      </c>
      <c r="C35" s="83">
        <f t="shared" si="6"/>
        <v>0.3</v>
      </c>
      <c r="D35" s="83"/>
      <c r="E35" s="83"/>
      <c r="F35" s="83"/>
      <c r="G35" s="83">
        <v>0.3</v>
      </c>
      <c r="H35" s="27" t="s">
        <v>104</v>
      </c>
      <c r="I35" s="28">
        <v>0.22499999999999998</v>
      </c>
      <c r="J35" s="28"/>
      <c r="K35" s="28"/>
      <c r="L35" s="28"/>
      <c r="M35" s="28">
        <v>0.22499999999999998</v>
      </c>
      <c r="N35" s="28"/>
      <c r="O35" s="215" t="s">
        <v>1986</v>
      </c>
      <c r="P35" s="215"/>
    </row>
    <row r="36" spans="1:16" ht="39">
      <c r="A36" s="26">
        <v>9</v>
      </c>
      <c r="B36" s="35" t="s">
        <v>1449</v>
      </c>
      <c r="C36" s="83">
        <f t="shared" si="6"/>
        <v>1</v>
      </c>
      <c r="D36" s="83"/>
      <c r="E36" s="83"/>
      <c r="F36" s="83"/>
      <c r="G36" s="83">
        <v>1</v>
      </c>
      <c r="H36" s="27" t="s">
        <v>87</v>
      </c>
      <c r="I36" s="28">
        <v>0.75</v>
      </c>
      <c r="J36" s="28"/>
      <c r="K36" s="28"/>
      <c r="L36" s="28"/>
      <c r="M36" s="28">
        <v>0.75</v>
      </c>
      <c r="N36" s="28"/>
      <c r="O36" s="215" t="s">
        <v>1986</v>
      </c>
      <c r="P36" s="215"/>
    </row>
    <row r="37" spans="1:16" ht="39">
      <c r="A37" s="26">
        <v>10</v>
      </c>
      <c r="B37" s="35" t="s">
        <v>1450</v>
      </c>
      <c r="C37" s="83">
        <f t="shared" si="6"/>
        <v>1.2</v>
      </c>
      <c r="D37" s="83"/>
      <c r="E37" s="83"/>
      <c r="F37" s="83"/>
      <c r="G37" s="83">
        <v>1.2</v>
      </c>
      <c r="H37" s="27" t="s">
        <v>87</v>
      </c>
      <c r="I37" s="28">
        <v>0.8999999999999999</v>
      </c>
      <c r="J37" s="28"/>
      <c r="K37" s="28"/>
      <c r="L37" s="28"/>
      <c r="M37" s="28">
        <v>0.8999999999999999</v>
      </c>
      <c r="N37" s="28"/>
      <c r="O37" s="215" t="s">
        <v>1986</v>
      </c>
      <c r="P37" s="215"/>
    </row>
    <row r="38" spans="1:16" ht="39">
      <c r="A38" s="26">
        <v>11</v>
      </c>
      <c r="B38" s="35" t="s">
        <v>1451</v>
      </c>
      <c r="C38" s="83">
        <f t="shared" si="6"/>
        <v>1.5</v>
      </c>
      <c r="D38" s="83">
        <v>1.5</v>
      </c>
      <c r="E38" s="83"/>
      <c r="F38" s="83"/>
      <c r="G38" s="83"/>
      <c r="H38" s="27" t="s">
        <v>1452</v>
      </c>
      <c r="I38" s="28">
        <v>1.6500000000000001</v>
      </c>
      <c r="J38" s="28"/>
      <c r="K38" s="28"/>
      <c r="L38" s="28"/>
      <c r="M38" s="28">
        <v>1.6500000000000001</v>
      </c>
      <c r="N38" s="28"/>
      <c r="O38" s="215" t="s">
        <v>1986</v>
      </c>
      <c r="P38" s="215"/>
    </row>
    <row r="39" spans="1:16" ht="39">
      <c r="A39" s="26">
        <v>12</v>
      </c>
      <c r="B39" s="35" t="s">
        <v>1453</v>
      </c>
      <c r="C39" s="83">
        <f t="shared" si="6"/>
        <v>1</v>
      </c>
      <c r="D39" s="83">
        <v>1</v>
      </c>
      <c r="E39" s="83">
        <v>0</v>
      </c>
      <c r="F39" s="83">
        <v>0</v>
      </c>
      <c r="G39" s="83">
        <v>0</v>
      </c>
      <c r="H39" s="27" t="s">
        <v>90</v>
      </c>
      <c r="I39" s="28">
        <v>1.1</v>
      </c>
      <c r="J39" s="28"/>
      <c r="K39" s="28"/>
      <c r="L39" s="28"/>
      <c r="M39" s="28">
        <v>1.1</v>
      </c>
      <c r="N39" s="28"/>
      <c r="O39" s="215" t="s">
        <v>1986</v>
      </c>
      <c r="P39" s="215"/>
    </row>
    <row r="40" spans="1:16" ht="52.5">
      <c r="A40" s="26">
        <v>13</v>
      </c>
      <c r="B40" s="35" t="s">
        <v>1454</v>
      </c>
      <c r="C40" s="83">
        <f t="shared" si="6"/>
        <v>5</v>
      </c>
      <c r="D40" s="83">
        <v>4</v>
      </c>
      <c r="E40" s="83">
        <v>0</v>
      </c>
      <c r="F40" s="83">
        <v>0</v>
      </c>
      <c r="G40" s="83">
        <v>1</v>
      </c>
      <c r="H40" s="27" t="s">
        <v>90</v>
      </c>
      <c r="I40" s="28">
        <v>5.15</v>
      </c>
      <c r="J40" s="28"/>
      <c r="K40" s="28"/>
      <c r="L40" s="28"/>
      <c r="M40" s="28">
        <v>5.15</v>
      </c>
      <c r="N40" s="28"/>
      <c r="O40" s="215" t="s">
        <v>1986</v>
      </c>
      <c r="P40" s="215"/>
    </row>
    <row r="41" spans="1:16" ht="39">
      <c r="A41" s="26">
        <v>14</v>
      </c>
      <c r="B41" s="35" t="s">
        <v>1455</v>
      </c>
      <c r="C41" s="83">
        <v>1</v>
      </c>
      <c r="D41" s="83">
        <v>1</v>
      </c>
      <c r="E41" s="83"/>
      <c r="F41" s="83"/>
      <c r="G41" s="83"/>
      <c r="H41" s="27" t="s">
        <v>90</v>
      </c>
      <c r="I41" s="28">
        <v>0.9</v>
      </c>
      <c r="J41" s="28"/>
      <c r="K41" s="28"/>
      <c r="L41" s="28"/>
      <c r="M41" s="28">
        <v>0.9</v>
      </c>
      <c r="N41" s="28"/>
      <c r="O41" s="215" t="s">
        <v>1986</v>
      </c>
      <c r="P41" s="215"/>
    </row>
    <row r="42" spans="1:16" ht="39">
      <c r="A42" s="26">
        <v>15</v>
      </c>
      <c r="B42" s="35" t="s">
        <v>1456</v>
      </c>
      <c r="C42" s="83">
        <f t="shared" si="6"/>
        <v>1.3</v>
      </c>
      <c r="D42" s="83"/>
      <c r="E42" s="83"/>
      <c r="F42" s="83"/>
      <c r="G42" s="83">
        <v>1.3</v>
      </c>
      <c r="H42" s="27" t="s">
        <v>89</v>
      </c>
      <c r="I42" s="28">
        <v>0.9750000000000001</v>
      </c>
      <c r="J42" s="28"/>
      <c r="K42" s="28"/>
      <c r="L42" s="28"/>
      <c r="M42" s="28">
        <v>0.9750000000000001</v>
      </c>
      <c r="N42" s="28"/>
      <c r="O42" s="215" t="s">
        <v>1986</v>
      </c>
      <c r="P42" s="215"/>
    </row>
    <row r="43" spans="1:16" ht="39">
      <c r="A43" s="26">
        <v>16</v>
      </c>
      <c r="B43" s="35" t="s">
        <v>1457</v>
      </c>
      <c r="C43" s="83">
        <f t="shared" si="6"/>
        <v>0.72</v>
      </c>
      <c r="D43" s="83"/>
      <c r="E43" s="83"/>
      <c r="F43" s="83"/>
      <c r="G43" s="83">
        <v>0.72</v>
      </c>
      <c r="H43" s="27" t="s">
        <v>89</v>
      </c>
      <c r="I43" s="28">
        <v>0.54</v>
      </c>
      <c r="J43" s="28"/>
      <c r="K43" s="28"/>
      <c r="L43" s="28"/>
      <c r="M43" s="28">
        <v>0.54</v>
      </c>
      <c r="N43" s="28"/>
      <c r="O43" s="215" t="s">
        <v>1986</v>
      </c>
      <c r="P43" s="215"/>
    </row>
    <row r="44" spans="1:16" ht="52.5">
      <c r="A44" s="26">
        <v>17</v>
      </c>
      <c r="B44" s="35" t="s">
        <v>1458</v>
      </c>
      <c r="C44" s="83">
        <f t="shared" si="6"/>
        <v>0.8</v>
      </c>
      <c r="D44" s="83"/>
      <c r="E44" s="83"/>
      <c r="F44" s="83"/>
      <c r="G44" s="83">
        <v>0.8</v>
      </c>
      <c r="H44" s="27" t="s">
        <v>89</v>
      </c>
      <c r="I44" s="28">
        <v>0.6000000000000001</v>
      </c>
      <c r="J44" s="28"/>
      <c r="K44" s="28"/>
      <c r="L44" s="28"/>
      <c r="M44" s="28">
        <v>0.6000000000000001</v>
      </c>
      <c r="N44" s="28"/>
      <c r="O44" s="215" t="s">
        <v>1986</v>
      </c>
      <c r="P44" s="215"/>
    </row>
    <row r="45" spans="1:16" ht="52.5">
      <c r="A45" s="26">
        <v>18</v>
      </c>
      <c r="B45" s="27" t="s">
        <v>1459</v>
      </c>
      <c r="C45" s="83">
        <f t="shared" si="6"/>
        <v>3</v>
      </c>
      <c r="D45" s="83">
        <v>3</v>
      </c>
      <c r="E45" s="83"/>
      <c r="F45" s="83"/>
      <c r="G45" s="83"/>
      <c r="H45" s="27" t="s">
        <v>1460</v>
      </c>
      <c r="I45" s="28">
        <v>3.3000000000000003</v>
      </c>
      <c r="J45" s="28"/>
      <c r="K45" s="28"/>
      <c r="L45" s="28"/>
      <c r="M45" s="28">
        <v>3.3000000000000003</v>
      </c>
      <c r="N45" s="28"/>
      <c r="O45" s="215" t="s">
        <v>1880</v>
      </c>
      <c r="P45" s="215"/>
    </row>
    <row r="46" spans="1:16" ht="66">
      <c r="A46" s="26">
        <v>19</v>
      </c>
      <c r="B46" s="27" t="s">
        <v>1461</v>
      </c>
      <c r="C46" s="83">
        <f t="shared" si="6"/>
        <v>0.28</v>
      </c>
      <c r="D46" s="83">
        <v>0.28</v>
      </c>
      <c r="E46" s="83"/>
      <c r="F46" s="83"/>
      <c r="G46" s="83"/>
      <c r="H46" s="27" t="s">
        <v>1460</v>
      </c>
      <c r="I46" s="28">
        <v>0.30800000000000005</v>
      </c>
      <c r="J46" s="28"/>
      <c r="K46" s="28"/>
      <c r="L46" s="28"/>
      <c r="M46" s="28">
        <v>0.30800000000000005</v>
      </c>
      <c r="N46" s="28"/>
      <c r="O46" s="215" t="s">
        <v>1986</v>
      </c>
      <c r="P46" s="215"/>
    </row>
    <row r="47" spans="1:16" ht="66">
      <c r="A47" s="26">
        <v>20</v>
      </c>
      <c r="B47" s="27" t="s">
        <v>1462</v>
      </c>
      <c r="C47" s="83">
        <f t="shared" si="6"/>
        <v>1.4</v>
      </c>
      <c r="D47" s="83">
        <v>1.4</v>
      </c>
      <c r="E47" s="83"/>
      <c r="F47" s="83"/>
      <c r="G47" s="83"/>
      <c r="H47" s="27" t="s">
        <v>1460</v>
      </c>
      <c r="I47" s="28">
        <v>1.54</v>
      </c>
      <c r="J47" s="28"/>
      <c r="K47" s="28"/>
      <c r="L47" s="28"/>
      <c r="M47" s="28">
        <v>1.54</v>
      </c>
      <c r="N47" s="28"/>
      <c r="O47" s="215" t="s">
        <v>1986</v>
      </c>
      <c r="P47" s="215"/>
    </row>
    <row r="48" spans="1:16" ht="39">
      <c r="A48" s="26">
        <v>21</v>
      </c>
      <c r="B48" s="27" t="s">
        <v>1463</v>
      </c>
      <c r="C48" s="83">
        <f t="shared" si="6"/>
        <v>3</v>
      </c>
      <c r="D48" s="83"/>
      <c r="E48" s="83"/>
      <c r="F48" s="83"/>
      <c r="G48" s="83">
        <v>3</v>
      </c>
      <c r="H48" s="27" t="s">
        <v>91</v>
      </c>
      <c r="I48" s="28">
        <v>2.25</v>
      </c>
      <c r="J48" s="28"/>
      <c r="K48" s="28"/>
      <c r="L48" s="28"/>
      <c r="M48" s="28">
        <v>2.25</v>
      </c>
      <c r="N48" s="28"/>
      <c r="O48" s="215" t="s">
        <v>1986</v>
      </c>
      <c r="P48" s="215"/>
    </row>
    <row r="49" spans="1:16" ht="66">
      <c r="A49" s="26">
        <v>22</v>
      </c>
      <c r="B49" s="27" t="s">
        <v>2295</v>
      </c>
      <c r="C49" s="83">
        <v>0.64</v>
      </c>
      <c r="D49" s="83">
        <v>0.64</v>
      </c>
      <c r="E49" s="83"/>
      <c r="F49" s="83"/>
      <c r="G49" s="83"/>
      <c r="H49" s="27" t="s">
        <v>116</v>
      </c>
      <c r="I49" s="28">
        <v>0.3</v>
      </c>
      <c r="J49" s="28"/>
      <c r="K49" s="28"/>
      <c r="L49" s="28"/>
      <c r="M49" s="28">
        <v>0.3</v>
      </c>
      <c r="N49" s="28"/>
      <c r="O49" s="215" t="s">
        <v>2296</v>
      </c>
      <c r="P49" s="215"/>
    </row>
    <row r="50" spans="1:16" ht="26.25">
      <c r="A50" s="26">
        <v>23</v>
      </c>
      <c r="B50" s="27" t="s">
        <v>1464</v>
      </c>
      <c r="C50" s="83">
        <v>1</v>
      </c>
      <c r="D50" s="83">
        <v>1</v>
      </c>
      <c r="E50" s="83"/>
      <c r="F50" s="83"/>
      <c r="G50" s="83"/>
      <c r="H50" s="27" t="s">
        <v>116</v>
      </c>
      <c r="I50" s="28">
        <v>0.98</v>
      </c>
      <c r="J50" s="28"/>
      <c r="K50" s="28"/>
      <c r="L50" s="28"/>
      <c r="M50" s="28">
        <v>0.98</v>
      </c>
      <c r="N50" s="28"/>
      <c r="O50" s="27" t="s">
        <v>2297</v>
      </c>
      <c r="P50" s="215"/>
    </row>
    <row r="51" spans="1:16" ht="39">
      <c r="A51" s="26">
        <v>24</v>
      </c>
      <c r="B51" s="27" t="s">
        <v>2298</v>
      </c>
      <c r="C51" s="345">
        <f>SUM(D51:F51)</f>
        <v>0.3</v>
      </c>
      <c r="D51" s="83">
        <v>0.3</v>
      </c>
      <c r="E51" s="83"/>
      <c r="F51" s="83"/>
      <c r="G51" s="232"/>
      <c r="H51" s="41" t="s">
        <v>1460</v>
      </c>
      <c r="I51" s="28">
        <f>M51</f>
        <v>0.3</v>
      </c>
      <c r="J51" s="28"/>
      <c r="K51" s="346"/>
      <c r="L51" s="28"/>
      <c r="M51" s="28">
        <v>0.3</v>
      </c>
      <c r="N51" s="28"/>
      <c r="O51" s="27" t="s">
        <v>1986</v>
      </c>
      <c r="P51" s="27"/>
    </row>
    <row r="52" spans="1:16" ht="12.75">
      <c r="A52" s="347" t="s">
        <v>118</v>
      </c>
      <c r="B52" s="348" t="s">
        <v>99</v>
      </c>
      <c r="C52" s="233">
        <f>SUM(C53:C53)</f>
        <v>26</v>
      </c>
      <c r="D52" s="233">
        <f aca="true" t="shared" si="7" ref="D52:M52">SUM(D53:D53)</f>
        <v>0</v>
      </c>
      <c r="E52" s="233">
        <f t="shared" si="7"/>
        <v>8.2</v>
      </c>
      <c r="F52" s="233">
        <f t="shared" si="7"/>
        <v>0</v>
      </c>
      <c r="G52" s="233">
        <f t="shared" si="7"/>
        <v>17.8</v>
      </c>
      <c r="H52" s="84">
        <f t="shared" si="7"/>
        <v>0</v>
      </c>
      <c r="I52" s="55">
        <f t="shared" si="7"/>
        <v>20</v>
      </c>
      <c r="J52" s="55">
        <f t="shared" si="7"/>
        <v>0</v>
      </c>
      <c r="K52" s="55">
        <f t="shared" si="7"/>
        <v>0</v>
      </c>
      <c r="L52" s="55">
        <f t="shared" si="7"/>
        <v>20</v>
      </c>
      <c r="M52" s="55">
        <f t="shared" si="7"/>
        <v>0</v>
      </c>
      <c r="N52" s="55">
        <v>0</v>
      </c>
      <c r="O52" s="84"/>
      <c r="P52" s="84"/>
    </row>
    <row r="53" spans="1:16" ht="78.75">
      <c r="A53" s="216">
        <v>1</v>
      </c>
      <c r="B53" s="47" t="s">
        <v>1879</v>
      </c>
      <c r="C53" s="217">
        <v>26</v>
      </c>
      <c r="D53" s="217"/>
      <c r="E53" s="217">
        <v>8.2</v>
      </c>
      <c r="F53" s="217"/>
      <c r="G53" s="217">
        <f>C53-E53</f>
        <v>17.8</v>
      </c>
      <c r="H53" s="218" t="s">
        <v>1438</v>
      </c>
      <c r="I53" s="342">
        <v>20</v>
      </c>
      <c r="J53" s="342"/>
      <c r="K53" s="342"/>
      <c r="L53" s="342">
        <v>20</v>
      </c>
      <c r="M53" s="28"/>
      <c r="N53" s="342"/>
      <c r="O53" s="138" t="s">
        <v>2187</v>
      </c>
      <c r="P53" s="138"/>
    </row>
    <row r="54" spans="1:16" ht="12.75">
      <c r="A54" s="347" t="s">
        <v>119</v>
      </c>
      <c r="B54" s="348" t="s">
        <v>2299</v>
      </c>
      <c r="C54" s="233">
        <f>SUM(C55:C55)</f>
        <v>0.15</v>
      </c>
      <c r="D54" s="233">
        <f aca="true" t="shared" si="8" ref="D54:N54">SUM(D55:D55)</f>
        <v>0</v>
      </c>
      <c r="E54" s="233">
        <f t="shared" si="8"/>
        <v>0</v>
      </c>
      <c r="F54" s="233">
        <f t="shared" si="8"/>
        <v>0</v>
      </c>
      <c r="G54" s="233">
        <f t="shared" si="8"/>
        <v>0.15</v>
      </c>
      <c r="H54" s="84">
        <f t="shared" si="8"/>
        <v>0</v>
      </c>
      <c r="I54" s="55">
        <f t="shared" si="8"/>
        <v>0.1</v>
      </c>
      <c r="J54" s="55">
        <f t="shared" si="8"/>
        <v>0</v>
      </c>
      <c r="K54" s="55">
        <f t="shared" si="8"/>
        <v>0</v>
      </c>
      <c r="L54" s="55">
        <f t="shared" si="8"/>
        <v>0.1</v>
      </c>
      <c r="M54" s="55">
        <f t="shared" si="8"/>
        <v>0</v>
      </c>
      <c r="N54" s="55">
        <f t="shared" si="8"/>
        <v>0</v>
      </c>
      <c r="O54" s="84"/>
      <c r="P54" s="84"/>
    </row>
    <row r="55" spans="1:16" ht="39">
      <c r="A55" s="216">
        <v>1</v>
      </c>
      <c r="B55" s="47" t="s">
        <v>2300</v>
      </c>
      <c r="C55" s="217">
        <v>0.15</v>
      </c>
      <c r="D55" s="217"/>
      <c r="E55" s="217"/>
      <c r="F55" s="217"/>
      <c r="G55" s="217">
        <v>0.15</v>
      </c>
      <c r="H55" s="218" t="s">
        <v>1438</v>
      </c>
      <c r="I55" s="342">
        <f>J55+K55+L55+M55+N55</f>
        <v>0.1</v>
      </c>
      <c r="J55" s="342"/>
      <c r="K55" s="342"/>
      <c r="L55" s="342">
        <v>0.1</v>
      </c>
      <c r="M55" s="28"/>
      <c r="N55" s="342"/>
      <c r="O55" s="215" t="s">
        <v>1986</v>
      </c>
      <c r="P55" s="138"/>
    </row>
    <row r="56" spans="1:16" ht="12.75">
      <c r="A56" s="347" t="s">
        <v>121</v>
      </c>
      <c r="B56" s="348" t="s">
        <v>2301</v>
      </c>
      <c r="C56" s="233">
        <f aca="true" t="shared" si="9" ref="C56:N56">SUM(C57:C57)</f>
        <v>0.85</v>
      </c>
      <c r="D56" s="233">
        <f t="shared" si="9"/>
        <v>0</v>
      </c>
      <c r="E56" s="233">
        <f t="shared" si="9"/>
        <v>0</v>
      </c>
      <c r="F56" s="233">
        <f t="shared" si="9"/>
        <v>0</v>
      </c>
      <c r="G56" s="233">
        <f t="shared" si="9"/>
        <v>0.85</v>
      </c>
      <c r="H56" s="84">
        <f t="shared" si="9"/>
        <v>0</v>
      </c>
      <c r="I56" s="55">
        <f t="shared" si="9"/>
        <v>0.4</v>
      </c>
      <c r="J56" s="55">
        <f t="shared" si="9"/>
        <v>0</v>
      </c>
      <c r="K56" s="55">
        <f t="shared" si="9"/>
        <v>0</v>
      </c>
      <c r="L56" s="55">
        <f>L57</f>
        <v>0.4</v>
      </c>
      <c r="M56" s="55">
        <f t="shared" si="9"/>
        <v>0</v>
      </c>
      <c r="N56" s="55">
        <f t="shared" si="9"/>
        <v>0</v>
      </c>
      <c r="O56" s="84"/>
      <c r="P56" s="84"/>
    </row>
    <row r="57" spans="1:16" ht="39">
      <c r="A57" s="216">
        <v>1</v>
      </c>
      <c r="B57" s="47" t="s">
        <v>2302</v>
      </c>
      <c r="C57" s="217">
        <v>0.85</v>
      </c>
      <c r="D57" s="217"/>
      <c r="E57" s="217"/>
      <c r="F57" s="217"/>
      <c r="G57" s="217">
        <v>0.85</v>
      </c>
      <c r="H57" s="218" t="s">
        <v>1438</v>
      </c>
      <c r="I57" s="342">
        <f>J57+K57+L57+M57+N57</f>
        <v>0.4</v>
      </c>
      <c r="J57" s="342"/>
      <c r="K57" s="342"/>
      <c r="L57" s="342">
        <v>0.4</v>
      </c>
      <c r="M57" s="28"/>
      <c r="N57" s="342"/>
      <c r="O57" s="215" t="s">
        <v>1986</v>
      </c>
      <c r="P57" s="138"/>
    </row>
    <row r="58" spans="1:16" ht="12.75">
      <c r="A58" s="349" t="s">
        <v>122</v>
      </c>
      <c r="B58" s="34" t="s">
        <v>1800</v>
      </c>
      <c r="C58" s="350">
        <f>SUM(C59)</f>
        <v>0.07</v>
      </c>
      <c r="D58" s="350">
        <f aca="true" t="shared" si="10" ref="D58:N58">SUM(D59)</f>
        <v>0.07</v>
      </c>
      <c r="E58" s="350">
        <f t="shared" si="10"/>
        <v>0</v>
      </c>
      <c r="F58" s="350">
        <f t="shared" si="10"/>
        <v>0</v>
      </c>
      <c r="G58" s="350">
        <f t="shared" si="10"/>
        <v>0</v>
      </c>
      <c r="H58" s="350">
        <f t="shared" si="10"/>
        <v>0</v>
      </c>
      <c r="I58" s="351">
        <f t="shared" si="10"/>
        <v>0.5</v>
      </c>
      <c r="J58" s="351">
        <f t="shared" si="10"/>
        <v>0</v>
      </c>
      <c r="K58" s="351">
        <f t="shared" si="10"/>
        <v>0.5</v>
      </c>
      <c r="L58" s="351">
        <f t="shared" si="10"/>
        <v>0</v>
      </c>
      <c r="M58" s="351">
        <f t="shared" si="10"/>
        <v>0</v>
      </c>
      <c r="N58" s="351">
        <f t="shared" si="10"/>
        <v>0</v>
      </c>
      <c r="O58" s="768"/>
      <c r="P58" s="768"/>
    </row>
    <row r="59" spans="1:16" ht="78.75">
      <c r="A59" s="340" t="s">
        <v>1500</v>
      </c>
      <c r="B59" s="352" t="s">
        <v>2303</v>
      </c>
      <c r="C59" s="232">
        <f>SUM(D59:F59)</f>
        <v>0.07</v>
      </c>
      <c r="D59" s="353">
        <v>0.07</v>
      </c>
      <c r="E59" s="353"/>
      <c r="F59" s="353"/>
      <c r="G59" s="232"/>
      <c r="H59" s="41" t="s">
        <v>2304</v>
      </c>
      <c r="I59" s="28">
        <f>K59</f>
        <v>0.5</v>
      </c>
      <c r="J59" s="769"/>
      <c r="K59" s="769">
        <v>0.5</v>
      </c>
      <c r="L59" s="769"/>
      <c r="M59" s="769"/>
      <c r="N59" s="769"/>
      <c r="O59" s="340" t="s">
        <v>1986</v>
      </c>
      <c r="P59" s="770"/>
    </row>
    <row r="60" spans="1:16" ht="12.75">
      <c r="A60" s="23">
        <f>A59+A57+A55+A53+A51+A26+A20+A18+A15</f>
        <v>39</v>
      </c>
      <c r="B60" s="38" t="s">
        <v>2305</v>
      </c>
      <c r="C60" s="344">
        <f>C56+C54+C52+C27+C21+C19+C16+C12+C58</f>
        <v>77.23</v>
      </c>
      <c r="D60" s="344">
        <f aca="true" t="shared" si="11" ref="D60:N60">D56+D54+D52+D27+D21+D19+D16+D12+D58</f>
        <v>23.71</v>
      </c>
      <c r="E60" s="344">
        <f t="shared" si="11"/>
        <v>9.42</v>
      </c>
      <c r="F60" s="344">
        <f t="shared" si="11"/>
        <v>0</v>
      </c>
      <c r="G60" s="344">
        <f t="shared" si="11"/>
        <v>44.10000000000001</v>
      </c>
      <c r="H60" s="92"/>
      <c r="I60" s="25">
        <f>I56+I54+I52+I27+I21+I19+I16+I12+I58</f>
        <v>64.7472</v>
      </c>
      <c r="J60" s="25">
        <f t="shared" si="11"/>
        <v>0</v>
      </c>
      <c r="K60" s="25">
        <f t="shared" si="11"/>
        <v>0.5</v>
      </c>
      <c r="L60" s="25">
        <f t="shared" si="11"/>
        <v>33.4015</v>
      </c>
      <c r="M60" s="25">
        <f t="shared" si="11"/>
        <v>30.045700000000004</v>
      </c>
      <c r="N60" s="25">
        <f t="shared" si="11"/>
        <v>0.8</v>
      </c>
      <c r="O60" s="25"/>
      <c r="P60" s="25"/>
    </row>
    <row r="61" spans="1:16" ht="39.75" customHeight="1">
      <c r="A61" s="940" t="s">
        <v>1465</v>
      </c>
      <c r="B61" s="941"/>
      <c r="C61" s="941"/>
      <c r="D61" s="941"/>
      <c r="E61" s="941"/>
      <c r="F61" s="941"/>
      <c r="G61" s="941"/>
      <c r="H61" s="941"/>
      <c r="I61" s="941"/>
      <c r="J61" s="941"/>
      <c r="K61" s="941"/>
      <c r="L61" s="941"/>
      <c r="M61" s="941"/>
      <c r="N61" s="941"/>
      <c r="O61" s="941"/>
      <c r="P61" s="941"/>
    </row>
    <row r="62" spans="1:16" ht="12.75">
      <c r="A62" s="347" t="s">
        <v>84</v>
      </c>
      <c r="B62" s="348" t="s">
        <v>100</v>
      </c>
      <c r="C62" s="233">
        <f>SUM(C63:C64)</f>
        <v>4.8</v>
      </c>
      <c r="D62" s="233">
        <f>SUM(D63:D64)</f>
        <v>3.1999999999999997</v>
      </c>
      <c r="E62" s="233">
        <f>SUM(E63:E64)</f>
        <v>0</v>
      </c>
      <c r="F62" s="233">
        <f>SUM(F63:F64)</f>
        <v>0</v>
      </c>
      <c r="G62" s="233">
        <f>SUM(G63:G64)</f>
        <v>1.6</v>
      </c>
      <c r="H62" s="348"/>
      <c r="I62" s="233">
        <f aca="true" t="shared" si="12" ref="I62:N62">SUM(I63:I64)</f>
        <v>4.720000000000001</v>
      </c>
      <c r="J62" s="233">
        <f t="shared" si="12"/>
        <v>0</v>
      </c>
      <c r="K62" s="233">
        <f t="shared" si="12"/>
        <v>0</v>
      </c>
      <c r="L62" s="233">
        <f t="shared" si="12"/>
        <v>4.390000000000001</v>
      </c>
      <c r="M62" s="233">
        <f t="shared" si="12"/>
        <v>0.33</v>
      </c>
      <c r="N62" s="233">
        <f t="shared" si="12"/>
        <v>0</v>
      </c>
      <c r="O62" s="84"/>
      <c r="P62" s="84"/>
    </row>
    <row r="63" spans="1:16" ht="52.5">
      <c r="A63" s="216">
        <v>1</v>
      </c>
      <c r="B63" s="47" t="s">
        <v>1466</v>
      </c>
      <c r="C63" s="217">
        <f>SUM(D63:G63)</f>
        <v>0.3</v>
      </c>
      <c r="D63" s="217">
        <v>0.3</v>
      </c>
      <c r="E63" s="217"/>
      <c r="F63" s="217"/>
      <c r="G63" s="217"/>
      <c r="H63" s="218" t="s">
        <v>88</v>
      </c>
      <c r="I63" s="217">
        <v>0.33</v>
      </c>
      <c r="J63" s="217">
        <f aca="true" t="shared" si="13" ref="J63:J118">I63-K63-L63-M63-N63</f>
        <v>0</v>
      </c>
      <c r="K63" s="217"/>
      <c r="L63" s="217"/>
      <c r="M63" s="31">
        <v>0.33</v>
      </c>
      <c r="N63" s="217"/>
      <c r="O63" s="138" t="s">
        <v>2306</v>
      </c>
      <c r="P63" s="138"/>
    </row>
    <row r="64" spans="1:16" ht="26.25">
      <c r="A64" s="354">
        <v>2</v>
      </c>
      <c r="B64" s="47" t="s">
        <v>1467</v>
      </c>
      <c r="C64" s="217">
        <f>SUM(D64:G64)</f>
        <v>4.5</v>
      </c>
      <c r="D64" s="31">
        <v>2.9</v>
      </c>
      <c r="E64" s="31"/>
      <c r="F64" s="31"/>
      <c r="G64" s="31">
        <v>1.6</v>
      </c>
      <c r="H64" s="27" t="s">
        <v>1438</v>
      </c>
      <c r="I64" s="217">
        <v>4.390000000000001</v>
      </c>
      <c r="J64" s="217">
        <f t="shared" si="13"/>
        <v>0</v>
      </c>
      <c r="K64" s="232"/>
      <c r="L64" s="31">
        <v>4.390000000000001</v>
      </c>
      <c r="M64" s="232"/>
      <c r="N64" s="355"/>
      <c r="O64" s="138" t="s">
        <v>1655</v>
      </c>
      <c r="P64" s="138"/>
    </row>
    <row r="65" spans="1:16" ht="26.25">
      <c r="A65" s="347" t="s">
        <v>92</v>
      </c>
      <c r="B65" s="348" t="s">
        <v>101</v>
      </c>
      <c r="C65" s="233">
        <f>SUM(C66:C67)</f>
        <v>0.52</v>
      </c>
      <c r="D65" s="233">
        <f>SUM(D66:D67)</f>
        <v>0</v>
      </c>
      <c r="E65" s="233">
        <f>SUM(E66:E67)</f>
        <v>0</v>
      </c>
      <c r="F65" s="233">
        <f>SUM(F66:F67)</f>
        <v>0</v>
      </c>
      <c r="G65" s="233">
        <f>SUM(G66:G67)</f>
        <v>0.52</v>
      </c>
      <c r="H65" s="348"/>
      <c r="I65" s="233">
        <f aca="true" t="shared" si="14" ref="I65:N65">SUM(I66:I67)</f>
        <v>0.39249999999999996</v>
      </c>
      <c r="J65" s="233">
        <f t="shared" si="14"/>
        <v>0</v>
      </c>
      <c r="K65" s="233">
        <f t="shared" si="14"/>
        <v>0</v>
      </c>
      <c r="L65" s="233">
        <f t="shared" si="14"/>
        <v>0</v>
      </c>
      <c r="M65" s="233">
        <f t="shared" si="14"/>
        <v>0.39249999999999996</v>
      </c>
      <c r="N65" s="233">
        <f t="shared" si="14"/>
        <v>0</v>
      </c>
      <c r="O65" s="84"/>
      <c r="P65" s="84"/>
    </row>
    <row r="66" spans="1:16" ht="26.25">
      <c r="A66" s="216">
        <v>1</v>
      </c>
      <c r="B66" s="47" t="s">
        <v>1468</v>
      </c>
      <c r="C66" s="217">
        <f>SUM(D66:G66)</f>
        <v>0.39</v>
      </c>
      <c r="D66" s="217"/>
      <c r="E66" s="217"/>
      <c r="F66" s="217"/>
      <c r="G66" s="217">
        <v>0.39</v>
      </c>
      <c r="H66" s="218" t="s">
        <v>91</v>
      </c>
      <c r="I66" s="217">
        <v>0.2925</v>
      </c>
      <c r="J66" s="217">
        <f t="shared" si="13"/>
        <v>0</v>
      </c>
      <c r="K66" s="217"/>
      <c r="L66" s="217"/>
      <c r="M66" s="31">
        <v>0.2925</v>
      </c>
      <c r="N66" s="217"/>
      <c r="O66" s="138" t="s">
        <v>1654</v>
      </c>
      <c r="P66" s="138"/>
    </row>
    <row r="67" spans="1:16" ht="39">
      <c r="A67" s="216">
        <v>2</v>
      </c>
      <c r="B67" s="47" t="s">
        <v>1469</v>
      </c>
      <c r="C67" s="217">
        <f>SUM(D67:G67)</f>
        <v>0.13</v>
      </c>
      <c r="D67" s="217"/>
      <c r="E67" s="217"/>
      <c r="F67" s="217"/>
      <c r="G67" s="217">
        <v>0.13</v>
      </c>
      <c r="H67" s="218" t="s">
        <v>102</v>
      </c>
      <c r="I67" s="217">
        <v>0.1</v>
      </c>
      <c r="J67" s="217"/>
      <c r="K67" s="217"/>
      <c r="L67" s="217"/>
      <c r="M67" s="31">
        <v>0.1</v>
      </c>
      <c r="N67" s="217"/>
      <c r="O67" s="138" t="s">
        <v>1654</v>
      </c>
      <c r="P67" s="138"/>
    </row>
    <row r="68" spans="1:16" ht="26.25">
      <c r="A68" s="347" t="s">
        <v>96</v>
      </c>
      <c r="B68" s="348" t="s">
        <v>103</v>
      </c>
      <c r="C68" s="233">
        <f>SUM(C69:C70)</f>
        <v>0.8800000000000001</v>
      </c>
      <c r="D68" s="233">
        <f>SUM(D69:D70)</f>
        <v>0.2</v>
      </c>
      <c r="E68" s="233">
        <f>SUM(E69:E70)</f>
        <v>0</v>
      </c>
      <c r="F68" s="233">
        <f>SUM(F69:F70)</f>
        <v>0</v>
      </c>
      <c r="G68" s="233">
        <f>SUM(G69:G70)</f>
        <v>0.68</v>
      </c>
      <c r="H68" s="348"/>
      <c r="I68" s="233">
        <f aca="true" t="shared" si="15" ref="I68:N68">SUM(I69:I70)</f>
        <v>0.73</v>
      </c>
      <c r="J68" s="233">
        <f t="shared" si="15"/>
        <v>0</v>
      </c>
      <c r="K68" s="233">
        <f t="shared" si="15"/>
        <v>0</v>
      </c>
      <c r="L68" s="233">
        <f t="shared" si="15"/>
        <v>0</v>
      </c>
      <c r="M68" s="233">
        <f t="shared" si="15"/>
        <v>0.73</v>
      </c>
      <c r="N68" s="233">
        <f t="shared" si="15"/>
        <v>0</v>
      </c>
      <c r="O68" s="84"/>
      <c r="P68" s="84"/>
    </row>
    <row r="69" spans="1:16" ht="52.5">
      <c r="A69" s="216">
        <v>1</v>
      </c>
      <c r="B69" s="47" t="s">
        <v>1470</v>
      </c>
      <c r="C69" s="217">
        <f>SUM(D69:G69)</f>
        <v>0.68</v>
      </c>
      <c r="D69" s="217"/>
      <c r="E69" s="217"/>
      <c r="F69" s="217"/>
      <c r="G69" s="217">
        <v>0.68</v>
      </c>
      <c r="H69" s="218" t="s">
        <v>1446</v>
      </c>
      <c r="I69" s="217">
        <v>0.51</v>
      </c>
      <c r="J69" s="217">
        <f t="shared" si="13"/>
        <v>0</v>
      </c>
      <c r="K69" s="217"/>
      <c r="L69" s="217"/>
      <c r="M69" s="31">
        <v>0.51</v>
      </c>
      <c r="N69" s="217"/>
      <c r="O69" s="138" t="s">
        <v>2306</v>
      </c>
      <c r="P69" s="138"/>
    </row>
    <row r="70" spans="1:16" ht="26.25">
      <c r="A70" s="216">
        <v>2</v>
      </c>
      <c r="B70" s="47" t="s">
        <v>105</v>
      </c>
      <c r="C70" s="217">
        <f>SUM(D70:G70)</f>
        <v>0.2</v>
      </c>
      <c r="D70" s="217">
        <v>0.2</v>
      </c>
      <c r="E70" s="217"/>
      <c r="F70" s="217"/>
      <c r="G70" s="217"/>
      <c r="H70" s="218" t="s">
        <v>86</v>
      </c>
      <c r="I70" s="217">
        <v>0.22000000000000003</v>
      </c>
      <c r="J70" s="217">
        <f t="shared" si="13"/>
        <v>0</v>
      </c>
      <c r="K70" s="217"/>
      <c r="L70" s="217"/>
      <c r="M70" s="31">
        <v>0.22000000000000003</v>
      </c>
      <c r="N70" s="217"/>
      <c r="O70" s="138" t="s">
        <v>1654</v>
      </c>
      <c r="P70" s="138"/>
    </row>
    <row r="71" spans="1:16" ht="12.75">
      <c r="A71" s="347" t="s">
        <v>97</v>
      </c>
      <c r="B71" s="348" t="s">
        <v>93</v>
      </c>
      <c r="C71" s="233">
        <f>SUM(C72:C81)</f>
        <v>32.04</v>
      </c>
      <c r="D71" s="233">
        <f>SUM(D72:D81)</f>
        <v>11.37</v>
      </c>
      <c r="E71" s="233">
        <f>SUM(E72:E81)</f>
        <v>6.859999999999999</v>
      </c>
      <c r="F71" s="233">
        <f>SUM(F72:F81)</f>
        <v>0</v>
      </c>
      <c r="G71" s="233">
        <f>SUM(G72:G81)</f>
        <v>13.81</v>
      </c>
      <c r="H71" s="348"/>
      <c r="I71" s="233">
        <f aca="true" t="shared" si="16" ref="I71:N71">SUM(I72:I81)</f>
        <v>22.852</v>
      </c>
      <c r="J71" s="233">
        <f t="shared" si="16"/>
        <v>0</v>
      </c>
      <c r="K71" s="233">
        <f t="shared" si="16"/>
        <v>10.645999999999999</v>
      </c>
      <c r="L71" s="233">
        <f t="shared" si="16"/>
        <v>10.272181818181819</v>
      </c>
      <c r="M71" s="233">
        <f t="shared" si="16"/>
        <v>1.08</v>
      </c>
      <c r="N71" s="233">
        <f t="shared" si="16"/>
        <v>0.8538181818181818</v>
      </c>
      <c r="O71" s="84"/>
      <c r="P71" s="84"/>
    </row>
    <row r="72" spans="1:16" ht="39">
      <c r="A72" s="216">
        <v>1</v>
      </c>
      <c r="B72" s="47" t="s">
        <v>1985</v>
      </c>
      <c r="C72" s="217">
        <f aca="true" t="shared" si="17" ref="C72:C81">SUM(D72:G72)</f>
        <v>4</v>
      </c>
      <c r="D72" s="217">
        <v>4</v>
      </c>
      <c r="E72" s="217"/>
      <c r="F72" s="217"/>
      <c r="G72" s="217"/>
      <c r="H72" s="218" t="s">
        <v>1471</v>
      </c>
      <c r="I72" s="217">
        <v>4.4</v>
      </c>
      <c r="J72" s="217">
        <f t="shared" si="13"/>
        <v>0</v>
      </c>
      <c r="K72" s="217">
        <f aca="true" t="shared" si="18" ref="K72:K78">I72*50/100</f>
        <v>2.2</v>
      </c>
      <c r="L72" s="217">
        <f>I72-K72-N72</f>
        <v>1.8000000000000003</v>
      </c>
      <c r="M72" s="217"/>
      <c r="N72" s="217">
        <f>I72*10/110</f>
        <v>0.4</v>
      </c>
      <c r="O72" s="138" t="s">
        <v>1654</v>
      </c>
      <c r="P72" s="138"/>
    </row>
    <row r="73" spans="1:16" ht="26.25">
      <c r="A73" s="216">
        <v>2</v>
      </c>
      <c r="B73" s="47" t="s">
        <v>1472</v>
      </c>
      <c r="C73" s="217">
        <f t="shared" si="17"/>
        <v>0.47</v>
      </c>
      <c r="D73" s="217">
        <v>0.47</v>
      </c>
      <c r="E73" s="217"/>
      <c r="F73" s="217"/>
      <c r="G73" s="217"/>
      <c r="H73" s="218" t="s">
        <v>87</v>
      </c>
      <c r="I73" s="217">
        <v>0.517</v>
      </c>
      <c r="J73" s="217">
        <f t="shared" si="13"/>
        <v>0</v>
      </c>
      <c r="K73" s="217">
        <f t="shared" si="18"/>
        <v>0.2585</v>
      </c>
      <c r="L73" s="217">
        <f>I73-K73-N73</f>
        <v>0.21150000000000002</v>
      </c>
      <c r="M73" s="217"/>
      <c r="N73" s="217">
        <f>I73*10/110</f>
        <v>0.047</v>
      </c>
      <c r="O73" s="138" t="s">
        <v>1654</v>
      </c>
      <c r="P73" s="138"/>
    </row>
    <row r="74" spans="1:16" ht="39">
      <c r="A74" s="216">
        <v>3</v>
      </c>
      <c r="B74" s="47" t="s">
        <v>108</v>
      </c>
      <c r="C74" s="217">
        <f t="shared" si="17"/>
        <v>1</v>
      </c>
      <c r="D74" s="217">
        <v>1</v>
      </c>
      <c r="E74" s="217"/>
      <c r="F74" s="217"/>
      <c r="G74" s="217"/>
      <c r="H74" s="218" t="s">
        <v>2307</v>
      </c>
      <c r="I74" s="217">
        <v>1.1</v>
      </c>
      <c r="J74" s="217">
        <f t="shared" si="13"/>
        <v>0</v>
      </c>
      <c r="K74" s="217">
        <f t="shared" si="18"/>
        <v>0.55</v>
      </c>
      <c r="L74" s="217">
        <f>I74-K74-N74</f>
        <v>0.45000000000000007</v>
      </c>
      <c r="M74" s="217"/>
      <c r="N74" s="217">
        <f>I74*10/110</f>
        <v>0.1</v>
      </c>
      <c r="O74" s="138" t="s">
        <v>1654</v>
      </c>
      <c r="P74" s="138"/>
    </row>
    <row r="75" spans="1:16" ht="26.25">
      <c r="A75" s="216">
        <v>4</v>
      </c>
      <c r="B75" s="47" t="s">
        <v>109</v>
      </c>
      <c r="C75" s="217">
        <f t="shared" si="17"/>
        <v>4.5</v>
      </c>
      <c r="D75" s="217"/>
      <c r="E75" s="217"/>
      <c r="F75" s="217"/>
      <c r="G75" s="217">
        <v>4.5</v>
      </c>
      <c r="H75" s="218" t="s">
        <v>102</v>
      </c>
      <c r="I75" s="217">
        <v>3.375</v>
      </c>
      <c r="J75" s="217">
        <f t="shared" si="13"/>
        <v>0</v>
      </c>
      <c r="K75" s="217">
        <f t="shared" si="18"/>
        <v>1.6875</v>
      </c>
      <c r="L75" s="217">
        <f>I75-K75-N75</f>
        <v>1.3806818181818181</v>
      </c>
      <c r="M75" s="217"/>
      <c r="N75" s="217">
        <f>I75*10/110</f>
        <v>0.3068181818181818</v>
      </c>
      <c r="O75" s="138" t="s">
        <v>1654</v>
      </c>
      <c r="P75" s="138"/>
    </row>
    <row r="76" spans="1:16" ht="52.5">
      <c r="A76" s="216">
        <v>5</v>
      </c>
      <c r="B76" s="47" t="s">
        <v>110</v>
      </c>
      <c r="C76" s="217">
        <f t="shared" si="17"/>
        <v>2</v>
      </c>
      <c r="D76" s="217"/>
      <c r="E76" s="217"/>
      <c r="F76" s="217"/>
      <c r="G76" s="217">
        <v>2</v>
      </c>
      <c r="H76" s="218" t="s">
        <v>102</v>
      </c>
      <c r="I76" s="217">
        <v>1.5</v>
      </c>
      <c r="J76" s="217">
        <f t="shared" si="13"/>
        <v>0</v>
      </c>
      <c r="K76" s="217">
        <f t="shared" si="18"/>
        <v>0.75</v>
      </c>
      <c r="L76" s="217">
        <v>0.75</v>
      </c>
      <c r="M76" s="31"/>
      <c r="N76" s="217"/>
      <c r="O76" s="138" t="s">
        <v>2308</v>
      </c>
      <c r="P76" s="138"/>
    </row>
    <row r="77" spans="1:16" ht="26.25">
      <c r="A77" s="216">
        <v>6</v>
      </c>
      <c r="B77" s="47" t="s">
        <v>111</v>
      </c>
      <c r="C77" s="217">
        <f t="shared" si="17"/>
        <v>7.5</v>
      </c>
      <c r="D77" s="217">
        <v>3.5</v>
      </c>
      <c r="E77" s="217">
        <v>3</v>
      </c>
      <c r="F77" s="217"/>
      <c r="G77" s="217">
        <v>1</v>
      </c>
      <c r="H77" s="218" t="s">
        <v>112</v>
      </c>
      <c r="I77" s="217">
        <v>4.6000000000000005</v>
      </c>
      <c r="J77" s="217"/>
      <c r="K77" s="217">
        <f t="shared" si="18"/>
        <v>2.3000000000000003</v>
      </c>
      <c r="L77" s="217">
        <v>2.3</v>
      </c>
      <c r="M77" s="31"/>
      <c r="N77" s="217"/>
      <c r="O77" s="138" t="s">
        <v>1654</v>
      </c>
      <c r="P77" s="138"/>
    </row>
    <row r="78" spans="1:16" ht="39">
      <c r="A78" s="216">
        <v>7</v>
      </c>
      <c r="B78" s="47" t="s">
        <v>113</v>
      </c>
      <c r="C78" s="217">
        <f t="shared" si="17"/>
        <v>10</v>
      </c>
      <c r="D78" s="217"/>
      <c r="E78" s="217">
        <v>3.86</v>
      </c>
      <c r="F78" s="217"/>
      <c r="G78" s="217">
        <v>6.14</v>
      </c>
      <c r="H78" s="218" t="s">
        <v>114</v>
      </c>
      <c r="I78" s="217">
        <v>4.6</v>
      </c>
      <c r="J78" s="217"/>
      <c r="K78" s="217">
        <f t="shared" si="18"/>
        <v>2.3</v>
      </c>
      <c r="L78" s="217">
        <v>2.3</v>
      </c>
      <c r="M78" s="31"/>
      <c r="N78" s="217"/>
      <c r="O78" s="138" t="s">
        <v>1654</v>
      </c>
      <c r="P78" s="138"/>
    </row>
    <row r="79" spans="1:16" ht="26.25">
      <c r="A79" s="216">
        <v>8</v>
      </c>
      <c r="B79" s="47" t="s">
        <v>2309</v>
      </c>
      <c r="C79" s="217">
        <f t="shared" si="17"/>
        <v>0.17</v>
      </c>
      <c r="D79" s="217"/>
      <c r="E79" s="217"/>
      <c r="F79" s="217"/>
      <c r="G79" s="217">
        <v>0.17</v>
      </c>
      <c r="H79" s="218" t="s">
        <v>1438</v>
      </c>
      <c r="I79" s="217">
        <v>0.12</v>
      </c>
      <c r="J79" s="217"/>
      <c r="K79" s="217"/>
      <c r="L79" s="217">
        <f>I79*50/100</f>
        <v>0.06</v>
      </c>
      <c r="M79" s="31">
        <v>0.06</v>
      </c>
      <c r="N79" s="217"/>
      <c r="O79" s="138" t="s">
        <v>1654</v>
      </c>
      <c r="P79" s="138"/>
    </row>
    <row r="80" spans="1:16" ht="26.25">
      <c r="A80" s="216">
        <v>9</v>
      </c>
      <c r="B80" s="47" t="s">
        <v>115</v>
      </c>
      <c r="C80" s="217">
        <f t="shared" si="17"/>
        <v>0.6</v>
      </c>
      <c r="D80" s="217">
        <v>0.6</v>
      </c>
      <c r="E80" s="217"/>
      <c r="F80" s="217"/>
      <c r="G80" s="217"/>
      <c r="H80" s="218" t="s">
        <v>116</v>
      </c>
      <c r="I80" s="217">
        <v>0.66</v>
      </c>
      <c r="J80" s="217"/>
      <c r="K80" s="217">
        <v>0.6</v>
      </c>
      <c r="L80" s="217">
        <v>0.03</v>
      </c>
      <c r="M80" s="31">
        <v>0.03</v>
      </c>
      <c r="N80" s="217"/>
      <c r="O80" s="138" t="s">
        <v>1654</v>
      </c>
      <c r="P80" s="138"/>
    </row>
    <row r="81" spans="1:16" ht="66">
      <c r="A81" s="216">
        <v>10</v>
      </c>
      <c r="B81" s="47" t="s">
        <v>117</v>
      </c>
      <c r="C81" s="217">
        <f t="shared" si="17"/>
        <v>1.8</v>
      </c>
      <c r="D81" s="217">
        <v>1.8</v>
      </c>
      <c r="E81" s="217"/>
      <c r="F81" s="217"/>
      <c r="G81" s="217"/>
      <c r="H81" s="218" t="s">
        <v>1438</v>
      </c>
      <c r="I81" s="217">
        <v>1.9800000000000002</v>
      </c>
      <c r="J81" s="217"/>
      <c r="K81" s="217"/>
      <c r="L81" s="217">
        <f>I81*50/100</f>
        <v>0.9900000000000001</v>
      </c>
      <c r="M81" s="31">
        <v>0.99</v>
      </c>
      <c r="N81" s="217"/>
      <c r="O81" s="138" t="s">
        <v>2310</v>
      </c>
      <c r="P81" s="138"/>
    </row>
    <row r="82" spans="1:16" ht="12.75">
      <c r="A82" s="347" t="s">
        <v>118</v>
      </c>
      <c r="B82" s="348" t="s">
        <v>95</v>
      </c>
      <c r="C82" s="233">
        <f>SUM(C83:C84)</f>
        <v>4</v>
      </c>
      <c r="D82" s="233">
        <f>SUM(D83:D84)</f>
        <v>1.5</v>
      </c>
      <c r="E82" s="233">
        <f>SUM(E83:E84)</f>
        <v>2.5</v>
      </c>
      <c r="F82" s="233">
        <f>SUM(F83:F84)</f>
        <v>0</v>
      </c>
      <c r="G82" s="233">
        <f>SUM(G83:G84)</f>
        <v>0</v>
      </c>
      <c r="H82" s="348"/>
      <c r="I82" s="233">
        <f aca="true" t="shared" si="19" ref="I82:N82">SUM(I83:I84)</f>
        <v>20.9</v>
      </c>
      <c r="J82" s="233">
        <f t="shared" si="19"/>
        <v>0</v>
      </c>
      <c r="K82" s="233">
        <f t="shared" si="19"/>
        <v>0</v>
      </c>
      <c r="L82" s="233">
        <f t="shared" si="19"/>
        <v>19.25</v>
      </c>
      <c r="M82" s="233">
        <f t="shared" si="19"/>
        <v>1.65</v>
      </c>
      <c r="N82" s="233">
        <f t="shared" si="19"/>
        <v>0</v>
      </c>
      <c r="O82" s="84"/>
      <c r="P82" s="84"/>
    </row>
    <row r="83" spans="1:16" ht="26.25">
      <c r="A83" s="216">
        <v>1</v>
      </c>
      <c r="B83" s="47" t="s">
        <v>1473</v>
      </c>
      <c r="C83" s="217">
        <f>SUM(D83:G83)</f>
        <v>1.5</v>
      </c>
      <c r="D83" s="217">
        <v>1.5</v>
      </c>
      <c r="E83" s="217"/>
      <c r="F83" s="217"/>
      <c r="G83" s="217"/>
      <c r="H83" s="218" t="s">
        <v>87</v>
      </c>
      <c r="I83" s="217">
        <v>1.65</v>
      </c>
      <c r="J83" s="217">
        <f t="shared" si="13"/>
        <v>0</v>
      </c>
      <c r="K83" s="217"/>
      <c r="L83" s="217"/>
      <c r="M83" s="31">
        <v>1.65</v>
      </c>
      <c r="N83" s="217"/>
      <c r="O83" s="138" t="s">
        <v>1654</v>
      </c>
      <c r="P83" s="138"/>
    </row>
    <row r="84" spans="1:16" ht="66">
      <c r="A84" s="216">
        <v>2</v>
      </c>
      <c r="B84" s="47" t="s">
        <v>1474</v>
      </c>
      <c r="C84" s="217">
        <f>SUM(D84:G84)</f>
        <v>2.5</v>
      </c>
      <c r="D84" s="217"/>
      <c r="E84" s="217">
        <v>2.5</v>
      </c>
      <c r="F84" s="217"/>
      <c r="G84" s="217"/>
      <c r="H84" s="218" t="s">
        <v>102</v>
      </c>
      <c r="I84" s="217">
        <v>19.25</v>
      </c>
      <c r="J84" s="217">
        <f t="shared" si="13"/>
        <v>0</v>
      </c>
      <c r="K84" s="217"/>
      <c r="L84" s="217">
        <v>19.25</v>
      </c>
      <c r="M84" s="31"/>
      <c r="N84" s="217"/>
      <c r="O84" s="138" t="s">
        <v>2310</v>
      </c>
      <c r="P84" s="138"/>
    </row>
    <row r="85" spans="1:16" ht="12.75">
      <c r="A85" s="347" t="s">
        <v>119</v>
      </c>
      <c r="B85" s="348" t="s">
        <v>120</v>
      </c>
      <c r="C85" s="233">
        <f>C86</f>
        <v>0.1</v>
      </c>
      <c r="D85" s="233">
        <f>D86</f>
        <v>0</v>
      </c>
      <c r="E85" s="233">
        <f>E86</f>
        <v>0</v>
      </c>
      <c r="F85" s="233">
        <f>F86</f>
        <v>0</v>
      </c>
      <c r="G85" s="233">
        <f>G86</f>
        <v>0.1</v>
      </c>
      <c r="H85" s="348"/>
      <c r="I85" s="233">
        <f aca="true" t="shared" si="20" ref="I85:N85">I86</f>
        <v>0.07500000000000001</v>
      </c>
      <c r="J85" s="233">
        <f t="shared" si="20"/>
        <v>0</v>
      </c>
      <c r="K85" s="233">
        <f t="shared" si="20"/>
        <v>0</v>
      </c>
      <c r="L85" s="233">
        <f t="shared" si="20"/>
        <v>0</v>
      </c>
      <c r="M85" s="233">
        <f t="shared" si="20"/>
        <v>0</v>
      </c>
      <c r="N85" s="233">
        <f t="shared" si="20"/>
        <v>0.08</v>
      </c>
      <c r="O85" s="84"/>
      <c r="P85" s="84"/>
    </row>
    <row r="86" spans="1:16" ht="52.5">
      <c r="A86" s="26">
        <v>1</v>
      </c>
      <c r="B86" s="27" t="s">
        <v>1475</v>
      </c>
      <c r="C86" s="217">
        <f>SUM(D86:G86)</f>
        <v>0.1</v>
      </c>
      <c r="D86" s="31"/>
      <c r="E86" s="31"/>
      <c r="F86" s="31"/>
      <c r="G86" s="31">
        <v>0.1</v>
      </c>
      <c r="H86" s="27" t="s">
        <v>1476</v>
      </c>
      <c r="I86" s="217">
        <v>0.07500000000000001</v>
      </c>
      <c r="J86" s="217"/>
      <c r="K86" s="232"/>
      <c r="L86" s="232"/>
      <c r="M86" s="232"/>
      <c r="N86" s="232">
        <v>0.08</v>
      </c>
      <c r="O86" s="138" t="s">
        <v>1655</v>
      </c>
      <c r="P86" s="138"/>
    </row>
    <row r="87" spans="1:16" ht="12.75">
      <c r="A87" s="23" t="s">
        <v>121</v>
      </c>
      <c r="B87" s="24" t="s">
        <v>207</v>
      </c>
      <c r="C87" s="39">
        <f>SUM(C88:C90)</f>
        <v>0.4600000000000001</v>
      </c>
      <c r="D87" s="39">
        <f aca="true" t="shared" si="21" ref="D87:N87">SUM(D88:D90)</f>
        <v>0.16</v>
      </c>
      <c r="E87" s="39">
        <f t="shared" si="21"/>
        <v>0</v>
      </c>
      <c r="F87" s="39">
        <f t="shared" si="21"/>
        <v>0</v>
      </c>
      <c r="G87" s="39">
        <f t="shared" si="21"/>
        <v>0.30000000000000004</v>
      </c>
      <c r="H87" s="247"/>
      <c r="I87" s="247">
        <f t="shared" si="21"/>
        <v>0.41</v>
      </c>
      <c r="J87" s="247">
        <f t="shared" si="21"/>
        <v>0</v>
      </c>
      <c r="K87" s="247">
        <f t="shared" si="21"/>
        <v>0</v>
      </c>
      <c r="L87" s="247">
        <f t="shared" si="21"/>
        <v>0</v>
      </c>
      <c r="M87" s="247">
        <f t="shared" si="21"/>
        <v>0.41</v>
      </c>
      <c r="N87" s="247">
        <f t="shared" si="21"/>
        <v>0</v>
      </c>
      <c r="O87" s="23"/>
      <c r="P87" s="23"/>
    </row>
    <row r="88" spans="1:16" ht="78.75">
      <c r="A88" s="216">
        <v>1</v>
      </c>
      <c r="B88" s="47" t="s">
        <v>1656</v>
      </c>
      <c r="C88" s="217">
        <f>SUM(D88:G88)</f>
        <v>0.1</v>
      </c>
      <c r="D88" s="217"/>
      <c r="E88" s="217"/>
      <c r="F88" s="217"/>
      <c r="G88" s="217">
        <v>0.1</v>
      </c>
      <c r="H88" s="218" t="s">
        <v>1438</v>
      </c>
      <c r="I88" s="217">
        <f>SUM(J88:M88)</f>
        <v>0.08</v>
      </c>
      <c r="J88" s="217"/>
      <c r="K88" s="217"/>
      <c r="L88" s="217"/>
      <c r="M88" s="31">
        <v>0.08</v>
      </c>
      <c r="N88" s="217"/>
      <c r="O88" s="138" t="s">
        <v>1654</v>
      </c>
      <c r="P88" s="138"/>
    </row>
    <row r="89" spans="1:16" ht="26.25">
      <c r="A89" s="216">
        <v>2</v>
      </c>
      <c r="B89" s="47" t="s">
        <v>1657</v>
      </c>
      <c r="C89" s="217">
        <f>SUM(D89:G89)</f>
        <v>0.2</v>
      </c>
      <c r="D89" s="217"/>
      <c r="E89" s="217"/>
      <c r="F89" s="217"/>
      <c r="G89" s="217">
        <v>0.2</v>
      </c>
      <c r="H89" s="218" t="s">
        <v>1438</v>
      </c>
      <c r="I89" s="217">
        <f>SUM(J89:M89)</f>
        <v>0.15</v>
      </c>
      <c r="J89" s="217"/>
      <c r="K89" s="217"/>
      <c r="L89" s="217"/>
      <c r="M89" s="31">
        <v>0.15</v>
      </c>
      <c r="N89" s="217"/>
      <c r="O89" s="138" t="s">
        <v>1654</v>
      </c>
      <c r="P89" s="138"/>
    </row>
    <row r="90" spans="1:16" ht="26.25">
      <c r="A90" s="216">
        <v>3</v>
      </c>
      <c r="B90" s="47" t="s">
        <v>1658</v>
      </c>
      <c r="C90" s="217">
        <f>SUM(D90:G90)</f>
        <v>0.16</v>
      </c>
      <c r="D90" s="217">
        <v>0.16</v>
      </c>
      <c r="E90" s="217"/>
      <c r="F90" s="217"/>
      <c r="G90" s="217"/>
      <c r="H90" s="218" t="s">
        <v>1438</v>
      </c>
      <c r="I90" s="217">
        <f>SUM(J90:M90)</f>
        <v>0.18</v>
      </c>
      <c r="J90" s="217"/>
      <c r="K90" s="217"/>
      <c r="L90" s="217"/>
      <c r="M90" s="31">
        <v>0.18</v>
      </c>
      <c r="N90" s="217"/>
      <c r="O90" s="138" t="s">
        <v>1654</v>
      </c>
      <c r="P90" s="138"/>
    </row>
    <row r="91" spans="1:16" ht="12.75">
      <c r="A91" s="347" t="s">
        <v>121</v>
      </c>
      <c r="B91" s="348" t="s">
        <v>85</v>
      </c>
      <c r="C91" s="233">
        <f>SUM(C92:C112)</f>
        <v>15.029999999999996</v>
      </c>
      <c r="D91" s="233">
        <f>SUM(D92:D112)</f>
        <v>9.53</v>
      </c>
      <c r="E91" s="233">
        <f>SUM(E92:E112)</f>
        <v>0</v>
      </c>
      <c r="F91" s="233">
        <f>SUM(F92:F112)</f>
        <v>0</v>
      </c>
      <c r="G91" s="233">
        <f>SUM(G92:G112)</f>
        <v>5.499999999999999</v>
      </c>
      <c r="H91" s="348"/>
      <c r="I91" s="233">
        <f aca="true" t="shared" si="22" ref="I91:N91">SUM(I92:I112)</f>
        <v>18.658999999999995</v>
      </c>
      <c r="J91" s="233">
        <f t="shared" si="22"/>
        <v>3.5</v>
      </c>
      <c r="K91" s="233">
        <f t="shared" si="22"/>
        <v>0</v>
      </c>
      <c r="L91" s="233">
        <f t="shared" si="22"/>
        <v>5.5</v>
      </c>
      <c r="M91" s="233">
        <f t="shared" si="22"/>
        <v>9.661</v>
      </c>
      <c r="N91" s="233">
        <f t="shared" si="22"/>
        <v>0</v>
      </c>
      <c r="O91" s="84"/>
      <c r="P91" s="84"/>
    </row>
    <row r="92" spans="1:16" ht="66">
      <c r="A92" s="216">
        <v>1</v>
      </c>
      <c r="B92" s="47" t="s">
        <v>2311</v>
      </c>
      <c r="C92" s="217">
        <v>1.8</v>
      </c>
      <c r="D92" s="217">
        <v>1.8</v>
      </c>
      <c r="E92" s="217"/>
      <c r="F92" s="217"/>
      <c r="G92" s="217"/>
      <c r="H92" s="218" t="s">
        <v>88</v>
      </c>
      <c r="I92" s="217">
        <v>5.5</v>
      </c>
      <c r="J92" s="217">
        <f t="shared" si="13"/>
        <v>3.5</v>
      </c>
      <c r="K92" s="217"/>
      <c r="L92" s="217"/>
      <c r="M92" s="31">
        <v>2</v>
      </c>
      <c r="N92" s="217"/>
      <c r="O92" s="138" t="s">
        <v>2312</v>
      </c>
      <c r="P92" s="138"/>
    </row>
    <row r="93" spans="1:16" ht="66">
      <c r="A93" s="216">
        <v>2</v>
      </c>
      <c r="B93" s="47" t="s">
        <v>1477</v>
      </c>
      <c r="C93" s="217">
        <f aca="true" t="shared" si="23" ref="C93:C112">SUM(D93:G93)</f>
        <v>0.4</v>
      </c>
      <c r="D93" s="217"/>
      <c r="E93" s="217"/>
      <c r="F93" s="217"/>
      <c r="G93" s="217">
        <v>0.4</v>
      </c>
      <c r="H93" s="218" t="s">
        <v>89</v>
      </c>
      <c r="I93" s="217">
        <v>0.30000000000000004</v>
      </c>
      <c r="J93" s="217"/>
      <c r="K93" s="39"/>
      <c r="L93" s="39"/>
      <c r="M93" s="31">
        <v>0.3</v>
      </c>
      <c r="N93" s="233"/>
      <c r="O93" s="138" t="s">
        <v>2312</v>
      </c>
      <c r="P93" s="138"/>
    </row>
    <row r="94" spans="1:16" ht="39">
      <c r="A94" s="216">
        <v>3</v>
      </c>
      <c r="B94" s="160" t="s">
        <v>1478</v>
      </c>
      <c r="C94" s="217">
        <f t="shared" si="23"/>
        <v>0.6</v>
      </c>
      <c r="D94" s="217">
        <v>0.6</v>
      </c>
      <c r="E94" s="217"/>
      <c r="F94" s="217"/>
      <c r="G94" s="217"/>
      <c r="H94" s="218" t="s">
        <v>90</v>
      </c>
      <c r="I94" s="217">
        <v>0.66</v>
      </c>
      <c r="J94" s="217">
        <f t="shared" si="13"/>
        <v>0</v>
      </c>
      <c r="K94" s="217"/>
      <c r="L94" s="217"/>
      <c r="M94" s="217">
        <v>0.66</v>
      </c>
      <c r="N94" s="217"/>
      <c r="O94" s="138" t="s">
        <v>1654</v>
      </c>
      <c r="P94" s="138"/>
    </row>
    <row r="95" spans="1:16" ht="39">
      <c r="A95" s="216">
        <v>4</v>
      </c>
      <c r="B95" s="47" t="s">
        <v>1659</v>
      </c>
      <c r="C95" s="217">
        <f t="shared" si="23"/>
        <v>0.4</v>
      </c>
      <c r="D95" s="217"/>
      <c r="E95" s="217"/>
      <c r="F95" s="217"/>
      <c r="G95" s="217">
        <v>0.4</v>
      </c>
      <c r="H95" s="218" t="s">
        <v>91</v>
      </c>
      <c r="I95" s="217">
        <v>0.30000000000000004</v>
      </c>
      <c r="J95" s="217">
        <f t="shared" si="13"/>
        <v>0</v>
      </c>
      <c r="K95" s="217"/>
      <c r="L95" s="217"/>
      <c r="M95" s="31">
        <v>0.30000000000000004</v>
      </c>
      <c r="N95" s="217"/>
      <c r="O95" s="138" t="s">
        <v>1654</v>
      </c>
      <c r="P95" s="138"/>
    </row>
    <row r="96" spans="1:16" ht="26.25">
      <c r="A96" s="216">
        <v>5</v>
      </c>
      <c r="B96" s="47" t="s">
        <v>1480</v>
      </c>
      <c r="C96" s="217">
        <f t="shared" si="23"/>
        <v>1.5</v>
      </c>
      <c r="D96" s="217">
        <v>0.5</v>
      </c>
      <c r="E96" s="217"/>
      <c r="F96" s="217"/>
      <c r="G96" s="217">
        <v>1</v>
      </c>
      <c r="H96" s="218" t="s">
        <v>89</v>
      </c>
      <c r="I96" s="217">
        <v>1.3</v>
      </c>
      <c r="J96" s="217">
        <f t="shared" si="13"/>
        <v>0</v>
      </c>
      <c r="K96" s="217"/>
      <c r="L96" s="217"/>
      <c r="M96" s="31">
        <v>1.3</v>
      </c>
      <c r="N96" s="217"/>
      <c r="O96" s="138" t="s">
        <v>1654</v>
      </c>
      <c r="P96" s="138"/>
    </row>
    <row r="97" spans="1:16" ht="66">
      <c r="A97" s="216">
        <v>6</v>
      </c>
      <c r="B97" s="47" t="s">
        <v>1481</v>
      </c>
      <c r="C97" s="217">
        <f t="shared" si="23"/>
        <v>5</v>
      </c>
      <c r="D97" s="217">
        <v>5</v>
      </c>
      <c r="E97" s="217"/>
      <c r="F97" s="217"/>
      <c r="G97" s="217"/>
      <c r="H97" s="218" t="s">
        <v>89</v>
      </c>
      <c r="I97" s="217">
        <v>5.5</v>
      </c>
      <c r="J97" s="217">
        <f t="shared" si="13"/>
        <v>0</v>
      </c>
      <c r="K97" s="217"/>
      <c r="L97" s="217">
        <v>5.5</v>
      </c>
      <c r="M97" s="31"/>
      <c r="N97" s="217"/>
      <c r="O97" s="138" t="s">
        <v>2312</v>
      </c>
      <c r="P97" s="138"/>
    </row>
    <row r="98" spans="1:16" ht="26.25">
      <c r="A98" s="216">
        <v>7</v>
      </c>
      <c r="B98" s="47" t="s">
        <v>1482</v>
      </c>
      <c r="C98" s="217">
        <f t="shared" si="23"/>
        <v>1.2</v>
      </c>
      <c r="D98" s="217"/>
      <c r="E98" s="217"/>
      <c r="F98" s="217"/>
      <c r="G98" s="217">
        <v>1.2</v>
      </c>
      <c r="H98" s="218" t="s">
        <v>107</v>
      </c>
      <c r="I98" s="217">
        <v>0.8999999999999999</v>
      </c>
      <c r="J98" s="217">
        <f t="shared" si="13"/>
        <v>0</v>
      </c>
      <c r="K98" s="217"/>
      <c r="L98" s="217"/>
      <c r="M98" s="31">
        <v>0.8999999999999999</v>
      </c>
      <c r="N98" s="217"/>
      <c r="O98" s="138" t="s">
        <v>1654</v>
      </c>
      <c r="P98" s="138"/>
    </row>
    <row r="99" spans="1:16" ht="39">
      <c r="A99" s="216">
        <v>8</v>
      </c>
      <c r="B99" s="47" t="s">
        <v>1483</v>
      </c>
      <c r="C99" s="217">
        <f t="shared" si="23"/>
        <v>0.15</v>
      </c>
      <c r="D99" s="217">
        <v>0.13</v>
      </c>
      <c r="E99" s="217"/>
      <c r="F99" s="217"/>
      <c r="G99" s="217">
        <v>0.02</v>
      </c>
      <c r="H99" s="218" t="s">
        <v>1446</v>
      </c>
      <c r="I99" s="217">
        <v>0.15800000000000003</v>
      </c>
      <c r="J99" s="217"/>
      <c r="K99" s="217"/>
      <c r="L99" s="217"/>
      <c r="M99" s="31">
        <v>0.16</v>
      </c>
      <c r="N99" s="217"/>
      <c r="O99" s="138" t="s">
        <v>1654</v>
      </c>
      <c r="P99" s="138"/>
    </row>
    <row r="100" spans="1:16" ht="26.25">
      <c r="A100" s="216">
        <v>9</v>
      </c>
      <c r="B100" s="47" t="s">
        <v>1484</v>
      </c>
      <c r="C100" s="217">
        <f t="shared" si="23"/>
        <v>0.24</v>
      </c>
      <c r="D100" s="217"/>
      <c r="E100" s="217"/>
      <c r="F100" s="217"/>
      <c r="G100" s="217">
        <v>0.24</v>
      </c>
      <c r="H100" s="218" t="s">
        <v>1446</v>
      </c>
      <c r="I100" s="217">
        <v>0.18</v>
      </c>
      <c r="J100" s="217">
        <f t="shared" si="13"/>
        <v>0</v>
      </c>
      <c r="K100" s="217"/>
      <c r="L100" s="217"/>
      <c r="M100" s="31">
        <v>0.18</v>
      </c>
      <c r="N100" s="217"/>
      <c r="O100" s="138" t="s">
        <v>1654</v>
      </c>
      <c r="P100" s="138"/>
    </row>
    <row r="101" spans="1:16" ht="39">
      <c r="A101" s="216">
        <v>10</v>
      </c>
      <c r="B101" s="47" t="s">
        <v>1485</v>
      </c>
      <c r="C101" s="217">
        <f t="shared" si="23"/>
        <v>0.18</v>
      </c>
      <c r="D101" s="217"/>
      <c r="E101" s="217"/>
      <c r="F101" s="217"/>
      <c r="G101" s="217">
        <v>0.18</v>
      </c>
      <c r="H101" s="218" t="s">
        <v>1446</v>
      </c>
      <c r="I101" s="217">
        <v>0.135</v>
      </c>
      <c r="J101" s="217">
        <f t="shared" si="13"/>
        <v>0</v>
      </c>
      <c r="K101" s="217"/>
      <c r="L101" s="217"/>
      <c r="M101" s="31">
        <v>0.135</v>
      </c>
      <c r="N101" s="217"/>
      <c r="O101" s="138" t="s">
        <v>1654</v>
      </c>
      <c r="P101" s="138"/>
    </row>
    <row r="102" spans="1:16" ht="26.25">
      <c r="A102" s="216">
        <v>11</v>
      </c>
      <c r="B102" s="47" t="s">
        <v>1486</v>
      </c>
      <c r="C102" s="217">
        <f t="shared" si="23"/>
        <v>0.28</v>
      </c>
      <c r="D102" s="217"/>
      <c r="E102" s="217"/>
      <c r="F102" s="217"/>
      <c r="G102" s="217">
        <v>0.28</v>
      </c>
      <c r="H102" s="218" t="s">
        <v>1446</v>
      </c>
      <c r="I102" s="217">
        <v>0.21000000000000002</v>
      </c>
      <c r="J102" s="217">
        <f t="shared" si="13"/>
        <v>0</v>
      </c>
      <c r="K102" s="217"/>
      <c r="L102" s="217"/>
      <c r="M102" s="31">
        <v>0.21000000000000002</v>
      </c>
      <c r="N102" s="217"/>
      <c r="O102" s="138" t="s">
        <v>1654</v>
      </c>
      <c r="P102" s="138"/>
    </row>
    <row r="103" spans="1:16" ht="26.25">
      <c r="A103" s="216">
        <v>12</v>
      </c>
      <c r="B103" s="47" t="s">
        <v>1487</v>
      </c>
      <c r="C103" s="217">
        <f t="shared" si="23"/>
        <v>0.34</v>
      </c>
      <c r="D103" s="217"/>
      <c r="E103" s="217"/>
      <c r="F103" s="217"/>
      <c r="G103" s="217">
        <v>0.34</v>
      </c>
      <c r="H103" s="218" t="s">
        <v>87</v>
      </c>
      <c r="I103" s="217">
        <v>0.255</v>
      </c>
      <c r="J103" s="217">
        <f t="shared" si="13"/>
        <v>0</v>
      </c>
      <c r="K103" s="217"/>
      <c r="L103" s="217"/>
      <c r="M103" s="31">
        <v>0.255</v>
      </c>
      <c r="N103" s="217"/>
      <c r="O103" s="138" t="s">
        <v>1654</v>
      </c>
      <c r="P103" s="138"/>
    </row>
    <row r="104" spans="1:16" ht="26.25">
      <c r="A104" s="216">
        <v>13</v>
      </c>
      <c r="B104" s="47" t="s">
        <v>1488</v>
      </c>
      <c r="C104" s="217">
        <f t="shared" si="23"/>
        <v>0.5</v>
      </c>
      <c r="D104" s="217">
        <v>0.5</v>
      </c>
      <c r="E104" s="217"/>
      <c r="F104" s="217"/>
      <c r="G104" s="217"/>
      <c r="H104" s="218" t="s">
        <v>87</v>
      </c>
      <c r="I104" s="217">
        <v>0.55</v>
      </c>
      <c r="J104" s="217">
        <f t="shared" si="13"/>
        <v>0</v>
      </c>
      <c r="K104" s="217"/>
      <c r="L104" s="217"/>
      <c r="M104" s="31">
        <v>0.55</v>
      </c>
      <c r="N104" s="217"/>
      <c r="O104" s="138" t="s">
        <v>1654</v>
      </c>
      <c r="P104" s="138"/>
    </row>
    <row r="105" spans="1:16" ht="52.5">
      <c r="A105" s="216">
        <v>14</v>
      </c>
      <c r="B105" s="47" t="s">
        <v>2313</v>
      </c>
      <c r="C105" s="217">
        <f t="shared" si="23"/>
        <v>0.19</v>
      </c>
      <c r="D105" s="217">
        <v>0.19</v>
      </c>
      <c r="E105" s="217"/>
      <c r="F105" s="217"/>
      <c r="G105" s="217"/>
      <c r="H105" s="218" t="s">
        <v>90</v>
      </c>
      <c r="I105" s="217">
        <v>0.66</v>
      </c>
      <c r="J105" s="217">
        <f t="shared" si="13"/>
        <v>0</v>
      </c>
      <c r="K105" s="217"/>
      <c r="L105" s="217"/>
      <c r="M105" s="31">
        <v>0.66</v>
      </c>
      <c r="N105" s="217"/>
      <c r="O105" s="138" t="s">
        <v>2306</v>
      </c>
      <c r="P105" s="138"/>
    </row>
    <row r="106" spans="1:16" ht="52.5">
      <c r="A106" s="216">
        <v>15</v>
      </c>
      <c r="B106" s="47" t="s">
        <v>1489</v>
      </c>
      <c r="C106" s="217">
        <f t="shared" si="23"/>
        <v>0.2</v>
      </c>
      <c r="D106" s="217">
        <v>0.1</v>
      </c>
      <c r="E106" s="217"/>
      <c r="F106" s="217"/>
      <c r="G106" s="217">
        <v>0.1</v>
      </c>
      <c r="H106" s="218" t="s">
        <v>90</v>
      </c>
      <c r="I106" s="217">
        <v>0.18500000000000003</v>
      </c>
      <c r="J106" s="217">
        <f t="shared" si="13"/>
        <v>0</v>
      </c>
      <c r="K106" s="217"/>
      <c r="L106" s="217"/>
      <c r="M106" s="31">
        <v>0.18500000000000003</v>
      </c>
      <c r="N106" s="217"/>
      <c r="O106" s="138" t="s">
        <v>2306</v>
      </c>
      <c r="P106" s="138"/>
    </row>
    <row r="107" spans="1:16" ht="52.5">
      <c r="A107" s="216">
        <v>16</v>
      </c>
      <c r="B107" s="47" t="s">
        <v>2314</v>
      </c>
      <c r="C107" s="217">
        <f t="shared" si="23"/>
        <v>0.6</v>
      </c>
      <c r="D107" s="217">
        <v>0.6</v>
      </c>
      <c r="E107" s="217"/>
      <c r="F107" s="217"/>
      <c r="G107" s="217"/>
      <c r="H107" s="218" t="s">
        <v>90</v>
      </c>
      <c r="I107" s="217">
        <v>0.7400000000000001</v>
      </c>
      <c r="J107" s="217">
        <f t="shared" si="13"/>
        <v>0</v>
      </c>
      <c r="K107" s="217"/>
      <c r="L107" s="217"/>
      <c r="M107" s="31">
        <v>0.7400000000000001</v>
      </c>
      <c r="N107" s="217"/>
      <c r="O107" s="138" t="s">
        <v>2306</v>
      </c>
      <c r="P107" s="138"/>
    </row>
    <row r="108" spans="1:16" ht="26.25">
      <c r="A108" s="216">
        <v>17</v>
      </c>
      <c r="B108" s="47" t="s">
        <v>1490</v>
      </c>
      <c r="C108" s="217">
        <f t="shared" si="23"/>
        <v>0.14</v>
      </c>
      <c r="D108" s="217"/>
      <c r="E108" s="217"/>
      <c r="F108" s="217"/>
      <c r="G108" s="217">
        <v>0.14</v>
      </c>
      <c r="H108" s="218" t="s">
        <v>102</v>
      </c>
      <c r="I108" s="217">
        <v>0.10500000000000001</v>
      </c>
      <c r="J108" s="217">
        <f t="shared" si="13"/>
        <v>0</v>
      </c>
      <c r="K108" s="217"/>
      <c r="L108" s="217"/>
      <c r="M108" s="31">
        <v>0.10500000000000001</v>
      </c>
      <c r="N108" s="217"/>
      <c r="O108" s="138" t="s">
        <v>1654</v>
      </c>
      <c r="P108" s="138"/>
    </row>
    <row r="109" spans="1:16" ht="66">
      <c r="A109" s="216">
        <v>18</v>
      </c>
      <c r="B109" s="47" t="s">
        <v>1491</v>
      </c>
      <c r="C109" s="217">
        <f t="shared" si="23"/>
        <v>0.5</v>
      </c>
      <c r="D109" s="217"/>
      <c r="E109" s="217"/>
      <c r="F109" s="217"/>
      <c r="G109" s="217">
        <v>0.5</v>
      </c>
      <c r="H109" s="218" t="s">
        <v>102</v>
      </c>
      <c r="I109" s="217">
        <v>0.375</v>
      </c>
      <c r="J109" s="217">
        <f t="shared" si="13"/>
        <v>0</v>
      </c>
      <c r="K109" s="217"/>
      <c r="L109" s="217"/>
      <c r="M109" s="31">
        <v>0.375</v>
      </c>
      <c r="N109" s="217"/>
      <c r="O109" s="138" t="s">
        <v>2312</v>
      </c>
      <c r="P109" s="138"/>
    </row>
    <row r="110" spans="1:16" ht="26.25">
      <c r="A110" s="216">
        <v>19</v>
      </c>
      <c r="B110" s="47" t="s">
        <v>1492</v>
      </c>
      <c r="C110" s="217">
        <f t="shared" si="23"/>
        <v>0.11</v>
      </c>
      <c r="D110" s="217">
        <v>0.11</v>
      </c>
      <c r="E110" s="217"/>
      <c r="F110" s="217"/>
      <c r="G110" s="217"/>
      <c r="H110" s="218" t="s">
        <v>87</v>
      </c>
      <c r="I110" s="217">
        <v>0.12100000000000001</v>
      </c>
      <c r="J110" s="217">
        <f t="shared" si="13"/>
        <v>0</v>
      </c>
      <c r="K110" s="217"/>
      <c r="L110" s="217"/>
      <c r="M110" s="31">
        <v>0.12100000000000001</v>
      </c>
      <c r="N110" s="217"/>
      <c r="O110" s="138" t="s">
        <v>1654</v>
      </c>
      <c r="P110" s="138"/>
    </row>
    <row r="111" spans="1:16" ht="26.25">
      <c r="A111" s="216">
        <v>20</v>
      </c>
      <c r="B111" s="47" t="s">
        <v>1493</v>
      </c>
      <c r="C111" s="217">
        <f t="shared" si="23"/>
        <v>0.2</v>
      </c>
      <c r="D111" s="217"/>
      <c r="E111" s="217"/>
      <c r="F111" s="217"/>
      <c r="G111" s="217">
        <v>0.2</v>
      </c>
      <c r="H111" s="218" t="s">
        <v>90</v>
      </c>
      <c r="I111" s="217">
        <v>0.15000000000000002</v>
      </c>
      <c r="J111" s="217">
        <f t="shared" si="13"/>
        <v>0</v>
      </c>
      <c r="K111" s="217"/>
      <c r="L111" s="217"/>
      <c r="M111" s="31">
        <v>0.15000000000000002</v>
      </c>
      <c r="N111" s="217"/>
      <c r="O111" s="138" t="s">
        <v>1654</v>
      </c>
      <c r="P111" s="138"/>
    </row>
    <row r="112" spans="1:16" ht="66">
      <c r="A112" s="216">
        <v>21</v>
      </c>
      <c r="B112" s="47" t="s">
        <v>1494</v>
      </c>
      <c r="C112" s="217">
        <f t="shared" si="23"/>
        <v>0.5</v>
      </c>
      <c r="D112" s="217"/>
      <c r="E112" s="217"/>
      <c r="F112" s="217"/>
      <c r="G112" s="217">
        <v>0.5</v>
      </c>
      <c r="H112" s="218" t="s">
        <v>89</v>
      </c>
      <c r="I112" s="217">
        <v>0.375</v>
      </c>
      <c r="J112" s="217">
        <f t="shared" si="13"/>
        <v>0</v>
      </c>
      <c r="K112" s="217"/>
      <c r="L112" s="217"/>
      <c r="M112" s="31">
        <v>0.375</v>
      </c>
      <c r="N112" s="217"/>
      <c r="O112" s="138" t="s">
        <v>2312</v>
      </c>
      <c r="P112" s="138"/>
    </row>
    <row r="113" spans="1:16" ht="12.75">
      <c r="A113" s="347" t="s">
        <v>122</v>
      </c>
      <c r="B113" s="348" t="s">
        <v>98</v>
      </c>
      <c r="C113" s="233">
        <f>SUM(C114:C116)</f>
        <v>0.95</v>
      </c>
      <c r="D113" s="233">
        <f>SUM(D114:D116)</f>
        <v>0.15000000000000002</v>
      </c>
      <c r="E113" s="233">
        <f>SUM(E114:E116)</f>
        <v>0</v>
      </c>
      <c r="F113" s="233">
        <f>SUM(F114:F116)</f>
        <v>0</v>
      </c>
      <c r="G113" s="233">
        <f>SUM(G114:G116)</f>
        <v>0.8</v>
      </c>
      <c r="H113" s="348"/>
      <c r="I113" s="233">
        <f aca="true" t="shared" si="24" ref="I113:N113">SUM(I114:I116)</f>
        <v>0.7775000000000001</v>
      </c>
      <c r="J113" s="233">
        <f t="shared" si="24"/>
        <v>0</v>
      </c>
      <c r="K113" s="233">
        <f t="shared" si="24"/>
        <v>0</v>
      </c>
      <c r="L113" s="233">
        <f t="shared" si="24"/>
        <v>0</v>
      </c>
      <c r="M113" s="233">
        <f t="shared" si="24"/>
        <v>0.78</v>
      </c>
      <c r="N113" s="233">
        <f t="shared" si="24"/>
        <v>0</v>
      </c>
      <c r="O113" s="84"/>
      <c r="P113" s="84"/>
    </row>
    <row r="114" spans="1:16" ht="66">
      <c r="A114" s="216">
        <v>1</v>
      </c>
      <c r="B114" s="47" t="s">
        <v>1495</v>
      </c>
      <c r="C114" s="217">
        <f>SUM(D114:G114)</f>
        <v>0.1</v>
      </c>
      <c r="D114" s="217">
        <v>0.1</v>
      </c>
      <c r="E114" s="217"/>
      <c r="F114" s="217"/>
      <c r="G114" s="217"/>
      <c r="H114" s="218" t="s">
        <v>90</v>
      </c>
      <c r="I114" s="217">
        <v>0.11000000000000001</v>
      </c>
      <c r="J114" s="217">
        <f t="shared" si="13"/>
        <v>0</v>
      </c>
      <c r="K114" s="217"/>
      <c r="L114" s="217"/>
      <c r="M114" s="31">
        <v>0.11000000000000001</v>
      </c>
      <c r="N114" s="217"/>
      <c r="O114" s="138" t="s">
        <v>2312</v>
      </c>
      <c r="P114" s="138"/>
    </row>
    <row r="115" spans="1:16" ht="52.5">
      <c r="A115" s="216">
        <v>2</v>
      </c>
      <c r="B115" s="47" t="s">
        <v>1496</v>
      </c>
      <c r="C115" s="217">
        <v>0.1</v>
      </c>
      <c r="D115" s="217">
        <v>0.05</v>
      </c>
      <c r="E115" s="217"/>
      <c r="F115" s="217"/>
      <c r="G115" s="217">
        <v>0.05</v>
      </c>
      <c r="H115" s="47" t="s">
        <v>90</v>
      </c>
      <c r="I115" s="217">
        <v>0.09</v>
      </c>
      <c r="J115" s="217"/>
      <c r="K115" s="217"/>
      <c r="L115" s="217"/>
      <c r="M115" s="31">
        <v>0.09</v>
      </c>
      <c r="N115" s="217"/>
      <c r="O115" s="138" t="s">
        <v>2306</v>
      </c>
      <c r="P115" s="138"/>
    </row>
    <row r="116" spans="1:16" ht="52.5">
      <c r="A116" s="216">
        <v>3</v>
      </c>
      <c r="B116" s="47" t="s">
        <v>1497</v>
      </c>
      <c r="C116" s="217">
        <v>0.75</v>
      </c>
      <c r="D116" s="217"/>
      <c r="E116" s="217"/>
      <c r="F116" s="217"/>
      <c r="G116" s="217">
        <v>0.75</v>
      </c>
      <c r="H116" s="47" t="s">
        <v>1438</v>
      </c>
      <c r="I116" s="217">
        <f>G116*0.77</f>
        <v>0.5775</v>
      </c>
      <c r="J116" s="217"/>
      <c r="K116" s="217"/>
      <c r="L116" s="217"/>
      <c r="M116" s="31">
        <v>0.58</v>
      </c>
      <c r="N116" s="217"/>
      <c r="O116" s="138" t="s">
        <v>2315</v>
      </c>
      <c r="P116" s="138"/>
    </row>
    <row r="117" spans="1:16" ht="12.75">
      <c r="A117" s="347" t="s">
        <v>123</v>
      </c>
      <c r="B117" s="348" t="s">
        <v>124</v>
      </c>
      <c r="C117" s="233">
        <f>C118</f>
        <v>0.23</v>
      </c>
      <c r="D117" s="233">
        <f>D118</f>
        <v>0</v>
      </c>
      <c r="E117" s="233">
        <f>E118</f>
        <v>0</v>
      </c>
      <c r="F117" s="233">
        <f>F118</f>
        <v>0</v>
      </c>
      <c r="G117" s="233">
        <f>G118</f>
        <v>0.23</v>
      </c>
      <c r="H117" s="348"/>
      <c r="I117" s="233">
        <f aca="true" t="shared" si="25" ref="I117:N117">I118</f>
        <v>0.17250000000000001</v>
      </c>
      <c r="J117" s="233">
        <f t="shared" si="25"/>
        <v>0</v>
      </c>
      <c r="K117" s="233">
        <f t="shared" si="25"/>
        <v>0</v>
      </c>
      <c r="L117" s="233">
        <f t="shared" si="25"/>
        <v>0</v>
      </c>
      <c r="M117" s="233">
        <f t="shared" si="25"/>
        <v>0.17250000000000001</v>
      </c>
      <c r="N117" s="233">
        <f t="shared" si="25"/>
        <v>0</v>
      </c>
      <c r="O117" s="84"/>
      <c r="P117" s="84"/>
    </row>
    <row r="118" spans="1:16" ht="52.5">
      <c r="A118" s="216">
        <v>1</v>
      </c>
      <c r="B118" s="47" t="s">
        <v>125</v>
      </c>
      <c r="C118" s="217">
        <f>SUM(D118:G118)</f>
        <v>0.23</v>
      </c>
      <c r="D118" s="217"/>
      <c r="E118" s="217"/>
      <c r="F118" s="217"/>
      <c r="G118" s="217">
        <v>0.23</v>
      </c>
      <c r="H118" s="218" t="s">
        <v>106</v>
      </c>
      <c r="I118" s="217">
        <v>0.17250000000000001</v>
      </c>
      <c r="J118" s="217">
        <f t="shared" si="13"/>
        <v>0</v>
      </c>
      <c r="K118" s="217"/>
      <c r="L118" s="217"/>
      <c r="M118" s="31">
        <v>0.17250000000000001</v>
      </c>
      <c r="N118" s="217"/>
      <c r="O118" s="341" t="s">
        <v>2316</v>
      </c>
      <c r="P118" s="138"/>
    </row>
    <row r="119" spans="1:16" ht="12.75">
      <c r="A119" s="347" t="s">
        <v>128</v>
      </c>
      <c r="B119" s="348" t="s">
        <v>129</v>
      </c>
      <c r="C119" s="233">
        <f>C120</f>
        <v>1.1</v>
      </c>
      <c r="D119" s="233">
        <f aca="true" t="shared" si="26" ref="D119:N119">D120</f>
        <v>0.9</v>
      </c>
      <c r="E119" s="233">
        <f t="shared" si="26"/>
        <v>0</v>
      </c>
      <c r="F119" s="233">
        <f t="shared" si="26"/>
        <v>0</v>
      </c>
      <c r="G119" s="233">
        <f t="shared" si="26"/>
        <v>0.2</v>
      </c>
      <c r="H119" s="84"/>
      <c r="I119" s="84">
        <f t="shared" si="26"/>
        <v>1.14</v>
      </c>
      <c r="J119" s="84">
        <f t="shared" si="26"/>
        <v>0</v>
      </c>
      <c r="K119" s="84">
        <f t="shared" si="26"/>
        <v>0</v>
      </c>
      <c r="L119" s="84">
        <f t="shared" si="26"/>
        <v>0</v>
      </c>
      <c r="M119" s="84">
        <f t="shared" si="26"/>
        <v>1.14</v>
      </c>
      <c r="N119" s="84">
        <f t="shared" si="26"/>
        <v>0</v>
      </c>
      <c r="O119" s="341"/>
      <c r="P119" s="84"/>
    </row>
    <row r="120" spans="1:16" s="343" customFormat="1" ht="52.5">
      <c r="A120" s="356">
        <v>1</v>
      </c>
      <c r="B120" s="357" t="s">
        <v>1859</v>
      </c>
      <c r="C120" s="217">
        <v>1.1</v>
      </c>
      <c r="D120" s="217">
        <v>0.9</v>
      </c>
      <c r="E120" s="217"/>
      <c r="F120" s="217"/>
      <c r="G120" s="217">
        <v>0.2</v>
      </c>
      <c r="H120" s="357" t="s">
        <v>107</v>
      </c>
      <c r="I120" s="217">
        <v>1.14</v>
      </c>
      <c r="J120" s="217"/>
      <c r="K120" s="217"/>
      <c r="L120" s="217"/>
      <c r="M120" s="31">
        <v>1.14</v>
      </c>
      <c r="N120" s="217"/>
      <c r="O120" s="358" t="s">
        <v>2316</v>
      </c>
      <c r="P120" s="359"/>
    </row>
    <row r="121" spans="1:16" ht="12.75">
      <c r="A121" s="360" t="s">
        <v>118</v>
      </c>
      <c r="B121" s="361" t="s">
        <v>1498</v>
      </c>
      <c r="C121" s="39">
        <f>SUM(C122)</f>
        <v>0.85</v>
      </c>
      <c r="D121" s="39">
        <f>SUM(D122)</f>
        <v>0</v>
      </c>
      <c r="E121" s="39">
        <f>SUM(E122)</f>
        <v>0</v>
      </c>
      <c r="F121" s="39">
        <f>SUM(F122)</f>
        <v>0</v>
      </c>
      <c r="G121" s="39">
        <f>SUM(G122)</f>
        <v>0.85</v>
      </c>
      <c r="H121" s="362"/>
      <c r="I121" s="233">
        <f aca="true" t="shared" si="27" ref="I121:N121">I122</f>
        <v>0.935</v>
      </c>
      <c r="J121" s="233">
        <f t="shared" si="27"/>
        <v>0</v>
      </c>
      <c r="K121" s="233">
        <f t="shared" si="27"/>
        <v>0</v>
      </c>
      <c r="L121" s="233">
        <f t="shared" si="27"/>
        <v>0.935</v>
      </c>
      <c r="M121" s="233">
        <f t="shared" si="27"/>
        <v>0</v>
      </c>
      <c r="N121" s="233">
        <f t="shared" si="27"/>
        <v>0</v>
      </c>
      <c r="O121" s="362"/>
      <c r="P121" s="362"/>
    </row>
    <row r="122" spans="1:16" ht="52.5">
      <c r="A122" s="354">
        <v>1</v>
      </c>
      <c r="B122" s="27" t="s">
        <v>1499</v>
      </c>
      <c r="C122" s="217">
        <f>SUM(D122:G122)</f>
        <v>0.85</v>
      </c>
      <c r="D122" s="31"/>
      <c r="E122" s="31"/>
      <c r="F122" s="31"/>
      <c r="G122" s="31">
        <v>0.85</v>
      </c>
      <c r="H122" s="27" t="s">
        <v>1438</v>
      </c>
      <c r="I122" s="217">
        <v>0.935</v>
      </c>
      <c r="J122" s="217">
        <f>I122-K122-L122-M122-N122</f>
        <v>0</v>
      </c>
      <c r="K122" s="232"/>
      <c r="L122" s="31">
        <v>0.935</v>
      </c>
      <c r="M122" s="232"/>
      <c r="N122" s="355"/>
      <c r="O122" s="138" t="s">
        <v>2317</v>
      </c>
      <c r="P122" s="138"/>
    </row>
    <row r="123" spans="1:16" ht="12.75">
      <c r="A123" s="363">
        <v>49</v>
      </c>
      <c r="B123" s="348" t="s">
        <v>2318</v>
      </c>
      <c r="C123" s="233">
        <f>SUM(C62,C65,C68,C71,C82,C85,C87,C91,C113,C117,C119,C121)</f>
        <v>60.96</v>
      </c>
      <c r="D123" s="233">
        <f aca="true" t="shared" si="28" ref="D123:N123">SUM(D62,D65,D68,D71,D82,D85,D87,D91,D113,D117,D119,D121)</f>
        <v>27.009999999999998</v>
      </c>
      <c r="E123" s="233">
        <f t="shared" si="28"/>
        <v>9.36</v>
      </c>
      <c r="F123" s="233">
        <f t="shared" si="28"/>
        <v>0</v>
      </c>
      <c r="G123" s="233">
        <f t="shared" si="28"/>
        <v>24.590000000000003</v>
      </c>
      <c r="H123" s="233">
        <f t="shared" si="28"/>
        <v>0</v>
      </c>
      <c r="I123" s="233">
        <f t="shared" si="28"/>
        <v>71.7635</v>
      </c>
      <c r="J123" s="233">
        <f t="shared" si="28"/>
        <v>3.5</v>
      </c>
      <c r="K123" s="233">
        <f t="shared" si="28"/>
        <v>10.645999999999999</v>
      </c>
      <c r="L123" s="233">
        <f t="shared" si="28"/>
        <v>40.347181818181824</v>
      </c>
      <c r="M123" s="233">
        <f t="shared" si="28"/>
        <v>16.345999999999997</v>
      </c>
      <c r="N123" s="233">
        <f t="shared" si="28"/>
        <v>0.9338181818181818</v>
      </c>
      <c r="O123" s="84"/>
      <c r="P123" s="84"/>
    </row>
    <row r="124" spans="1:16" ht="12.75">
      <c r="A124" s="363">
        <f>A123+A60</f>
        <v>88</v>
      </c>
      <c r="B124" s="348" t="s">
        <v>2319</v>
      </c>
      <c r="C124" s="233">
        <f>C123+C60</f>
        <v>138.19</v>
      </c>
      <c r="D124" s="233">
        <f>D123+D60</f>
        <v>50.72</v>
      </c>
      <c r="E124" s="233">
        <f>E123+E60</f>
        <v>18.78</v>
      </c>
      <c r="F124" s="233">
        <f>F123+F60</f>
        <v>0</v>
      </c>
      <c r="G124" s="233">
        <f>G123+G60</f>
        <v>68.69000000000001</v>
      </c>
      <c r="H124" s="348"/>
      <c r="I124" s="84">
        <f aca="true" t="shared" si="29" ref="I124:N124">I123+I60</f>
        <v>136.51069999999999</v>
      </c>
      <c r="J124" s="84">
        <f t="shared" si="29"/>
        <v>3.5</v>
      </c>
      <c r="K124" s="84">
        <f t="shared" si="29"/>
        <v>11.145999999999999</v>
      </c>
      <c r="L124" s="84">
        <f t="shared" si="29"/>
        <v>73.74868181818182</v>
      </c>
      <c r="M124" s="84">
        <f t="shared" si="29"/>
        <v>46.3917</v>
      </c>
      <c r="N124" s="84">
        <f t="shared" si="29"/>
        <v>1.7338181818181817</v>
      </c>
      <c r="O124" s="84"/>
      <c r="P124" s="84"/>
    </row>
    <row r="126" spans="12:15" ht="27.75" customHeight="1">
      <c r="L126" s="925" t="s">
        <v>2327</v>
      </c>
      <c r="M126" s="925"/>
      <c r="N126" s="925"/>
      <c r="O126" s="925"/>
    </row>
  </sheetData>
  <sheetProtection/>
  <mergeCells count="22">
    <mergeCell ref="L126:O126"/>
    <mergeCell ref="A11:P11"/>
    <mergeCell ref="A61:P61"/>
    <mergeCell ref="P8:P9"/>
    <mergeCell ref="H8:H9"/>
    <mergeCell ref="A6:P6"/>
    <mergeCell ref="A5:P5"/>
    <mergeCell ref="A8:A9"/>
    <mergeCell ref="O8:O9"/>
    <mergeCell ref="C8:C9"/>
    <mergeCell ref="B8:B9"/>
    <mergeCell ref="A7:P7"/>
    <mergeCell ref="A1:E1"/>
    <mergeCell ref="F1:P1"/>
    <mergeCell ref="A2:E2"/>
    <mergeCell ref="F2:P2"/>
    <mergeCell ref="A3:E3"/>
    <mergeCell ref="J8:N8"/>
    <mergeCell ref="D8:G8"/>
    <mergeCell ref="I8:I9"/>
    <mergeCell ref="F3:P3"/>
    <mergeCell ref="A4:P4"/>
  </mergeCells>
  <conditionalFormatting sqref="O53:P53 O63:P63 O66:P67 O69:P70 P118 O114:P115 P116 O88:P90 O25:P26 O72:P81 O83:P84 O92:P112 P55">
    <cfRule type="cellIs" priority="19" dxfId="56" operator="equal" stopIfTrue="1">
      <formula>0</formula>
    </cfRule>
    <cfRule type="cellIs" priority="20" dxfId="57" operator="equal" stopIfTrue="1">
      <formula>0</formula>
    </cfRule>
    <cfRule type="cellIs" priority="21" dxfId="56" operator="equal" stopIfTrue="1">
      <formula>0</formula>
    </cfRule>
  </conditionalFormatting>
  <conditionalFormatting sqref="O64:P64">
    <cfRule type="cellIs" priority="16" dxfId="56" operator="equal" stopIfTrue="1">
      <formula>0</formula>
    </cfRule>
    <cfRule type="cellIs" priority="17" dxfId="57" operator="equal" stopIfTrue="1">
      <formula>0</formula>
    </cfRule>
    <cfRule type="cellIs" priority="18" dxfId="56" operator="equal" stopIfTrue="1">
      <formula>0</formula>
    </cfRule>
  </conditionalFormatting>
  <conditionalFormatting sqref="O86:P86">
    <cfRule type="cellIs" priority="13" dxfId="56" operator="equal" stopIfTrue="1">
      <formula>0</formula>
    </cfRule>
    <cfRule type="cellIs" priority="14" dxfId="57" operator="equal" stopIfTrue="1">
      <formula>0</formula>
    </cfRule>
    <cfRule type="cellIs" priority="15" dxfId="56" operator="equal" stopIfTrue="1">
      <formula>0</formula>
    </cfRule>
  </conditionalFormatting>
  <conditionalFormatting sqref="O122:P122">
    <cfRule type="cellIs" priority="10" dxfId="56" operator="equal" stopIfTrue="1">
      <formula>0</formula>
    </cfRule>
    <cfRule type="cellIs" priority="11" dxfId="57" operator="equal" stopIfTrue="1">
      <formula>0</formula>
    </cfRule>
    <cfRule type="cellIs" priority="12" dxfId="56" operator="equal" stopIfTrue="1">
      <formula>0</formula>
    </cfRule>
  </conditionalFormatting>
  <conditionalFormatting sqref="O116">
    <cfRule type="cellIs" priority="7" dxfId="56" operator="equal" stopIfTrue="1">
      <formula>0</formula>
    </cfRule>
    <cfRule type="cellIs" priority="8" dxfId="57" operator="equal" stopIfTrue="1">
      <formula>0</formula>
    </cfRule>
    <cfRule type="cellIs" priority="9" dxfId="56" operator="equal" stopIfTrue="1">
      <formula>0</formula>
    </cfRule>
  </conditionalFormatting>
  <conditionalFormatting sqref="O118">
    <cfRule type="cellIs" priority="4" dxfId="56" operator="equal" stopIfTrue="1">
      <formula>0</formula>
    </cfRule>
    <cfRule type="cellIs" priority="5" dxfId="57" operator="equal" stopIfTrue="1">
      <formula>0</formula>
    </cfRule>
    <cfRule type="cellIs" priority="6" dxfId="56" operator="equal" stopIfTrue="1">
      <formula>0</formula>
    </cfRule>
  </conditionalFormatting>
  <conditionalFormatting sqref="P57">
    <cfRule type="cellIs" priority="1" dxfId="56" operator="equal" stopIfTrue="1">
      <formula>0</formula>
    </cfRule>
    <cfRule type="cellIs" priority="2" dxfId="57" operator="equal" stopIfTrue="1">
      <formula>0</formula>
    </cfRule>
    <cfRule type="cellIs" priority="3" dxfId="56" operator="equal" stopIfTrue="1">
      <formula>0</formula>
    </cfRule>
  </conditionalFormatting>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ignoredErrors>
    <ignoredError sqref="C65 C68 C71 C82 C85 C87 C118 G53 C113 J118 J113 J71 J65 L56" formula="1"/>
  </ignoredErrors>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34">
      <selection activeCell="D11" sqref="D1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P27"/>
  <sheetViews>
    <sheetView showZeros="0" zoomScaleSheetLayoutView="100" zoomScalePageLayoutView="85" workbookViewId="0" topLeftCell="A8">
      <selection activeCell="F2" sqref="F2:O2"/>
    </sheetView>
  </sheetViews>
  <sheetFormatPr defaultColWidth="9.00390625" defaultRowHeight="27.75" customHeight="1"/>
  <cols>
    <col min="1" max="1" width="4.125" style="1" customWidth="1"/>
    <col min="2" max="2" width="17.00390625" style="2" customWidth="1"/>
    <col min="3" max="3" width="6.625" style="6" customWidth="1"/>
    <col min="4" max="4" width="10.25390625" style="4" customWidth="1"/>
    <col min="5" max="5" width="7.125" style="4" customWidth="1"/>
    <col min="6" max="6" width="6.875" style="4" customWidth="1"/>
    <col min="7" max="7" width="6.25390625" style="4" customWidth="1"/>
    <col min="8" max="8" width="7.875" style="4" customWidth="1"/>
    <col min="9" max="9" width="12.625" style="4" customWidth="1"/>
    <col min="10" max="10" width="7.75390625" style="4" customWidth="1"/>
    <col min="11" max="11" width="7.25390625" style="4" customWidth="1"/>
    <col min="12" max="12" width="8.00390625" style="4" customWidth="1"/>
    <col min="13" max="13" width="7.375" style="4" customWidth="1"/>
    <col min="14" max="14" width="7.50390625" style="4" customWidth="1"/>
    <col min="15" max="15" width="12.625" style="1" customWidth="1"/>
    <col min="16" max="16384" width="9.00390625" style="1" customWidth="1"/>
  </cols>
  <sheetData>
    <row r="1" spans="1:15" s="7" customFormat="1" ht="15.75" customHeight="1">
      <c r="A1" s="869" t="s">
        <v>2325</v>
      </c>
      <c r="B1" s="869"/>
      <c r="C1" s="869"/>
      <c r="D1" s="869"/>
      <c r="E1" s="869"/>
      <c r="F1" s="870" t="s">
        <v>23</v>
      </c>
      <c r="G1" s="870"/>
      <c r="H1" s="870"/>
      <c r="I1" s="870"/>
      <c r="J1" s="870"/>
      <c r="K1" s="870"/>
      <c r="L1" s="870"/>
      <c r="M1" s="870"/>
      <c r="N1" s="870"/>
      <c r="O1" s="870"/>
    </row>
    <row r="2" spans="1:15" s="7" customFormat="1" ht="15.75" customHeight="1">
      <c r="A2" s="870" t="s">
        <v>2326</v>
      </c>
      <c r="B2" s="870"/>
      <c r="C2" s="870"/>
      <c r="D2" s="870"/>
      <c r="E2" s="870"/>
      <c r="F2" s="880" t="s">
        <v>24</v>
      </c>
      <c r="G2" s="870"/>
      <c r="H2" s="870"/>
      <c r="I2" s="870"/>
      <c r="J2" s="870"/>
      <c r="K2" s="870"/>
      <c r="L2" s="870"/>
      <c r="M2" s="870"/>
      <c r="N2" s="870"/>
      <c r="O2" s="870"/>
    </row>
    <row r="3" spans="1:15" s="7" customFormat="1" ht="15">
      <c r="A3" s="871"/>
      <c r="B3" s="871"/>
      <c r="C3" s="871"/>
      <c r="D3" s="871"/>
      <c r="E3" s="871"/>
      <c r="F3" s="871"/>
      <c r="G3" s="871"/>
      <c r="H3" s="871"/>
      <c r="I3" s="871"/>
      <c r="J3" s="871"/>
      <c r="K3" s="871"/>
      <c r="L3" s="871"/>
      <c r="M3" s="871"/>
      <c r="N3" s="871"/>
      <c r="O3" s="871"/>
    </row>
    <row r="4" spans="1:15" s="7" customFormat="1" ht="15">
      <c r="A4" s="872" t="s">
        <v>1837</v>
      </c>
      <c r="B4" s="873"/>
      <c r="C4" s="873"/>
      <c r="D4" s="873"/>
      <c r="E4" s="873"/>
      <c r="F4" s="873"/>
      <c r="G4" s="873"/>
      <c r="H4" s="873"/>
      <c r="I4" s="873"/>
      <c r="J4" s="873"/>
      <c r="K4" s="873"/>
      <c r="L4" s="873"/>
      <c r="M4" s="873"/>
      <c r="N4" s="873"/>
      <c r="O4" s="873"/>
    </row>
    <row r="5" spans="1:15" s="7" customFormat="1" ht="18.75" customHeight="1">
      <c r="A5" s="872" t="s">
        <v>1838</v>
      </c>
      <c r="B5" s="872"/>
      <c r="C5" s="872"/>
      <c r="D5" s="872"/>
      <c r="E5" s="872"/>
      <c r="F5" s="872"/>
      <c r="G5" s="872"/>
      <c r="H5" s="872"/>
      <c r="I5" s="872"/>
      <c r="J5" s="872"/>
      <c r="K5" s="872"/>
      <c r="L5" s="872"/>
      <c r="M5" s="872"/>
      <c r="N5" s="872"/>
      <c r="O5" s="872"/>
    </row>
    <row r="6" spans="1:15" s="7" customFormat="1" ht="18.75" customHeight="1">
      <c r="A6" s="881" t="str">
        <f>'1.THD.Tong'!A6:O6</f>
        <v>(Kèm theo Nghị quyết số 256/NQ-HĐND ngày 08 tháng 12 năm 2020 của Hội đồng nhân dân tỉnh)</v>
      </c>
      <c r="B6" s="881"/>
      <c r="C6" s="881"/>
      <c r="D6" s="881"/>
      <c r="E6" s="881"/>
      <c r="F6" s="881"/>
      <c r="G6" s="881"/>
      <c r="H6" s="881"/>
      <c r="I6" s="881"/>
      <c r="J6" s="881"/>
      <c r="K6" s="881"/>
      <c r="L6" s="881"/>
      <c r="M6" s="881"/>
      <c r="N6" s="881"/>
      <c r="O6" s="881"/>
    </row>
    <row r="7" spans="1:15" s="7" customFormat="1" ht="21" customHeight="1">
      <c r="A7" s="882"/>
      <c r="B7" s="882"/>
      <c r="C7" s="882"/>
      <c r="D7" s="882"/>
      <c r="E7" s="882"/>
      <c r="F7" s="882"/>
      <c r="G7" s="882"/>
      <c r="H7" s="882"/>
      <c r="I7" s="882"/>
      <c r="J7" s="882"/>
      <c r="K7" s="882"/>
      <c r="L7" s="882"/>
      <c r="M7" s="882"/>
      <c r="N7" s="882"/>
      <c r="O7" s="882"/>
    </row>
    <row r="8" spans="1:15" s="7" customFormat="1" ht="30" customHeight="1">
      <c r="A8" s="878" t="s">
        <v>20</v>
      </c>
      <c r="B8" s="874" t="s">
        <v>551</v>
      </c>
      <c r="C8" s="879" t="s">
        <v>19</v>
      </c>
      <c r="D8" s="868" t="s">
        <v>18</v>
      </c>
      <c r="E8" s="868" t="s">
        <v>17</v>
      </c>
      <c r="F8" s="868"/>
      <c r="G8" s="868"/>
      <c r="H8" s="868"/>
      <c r="I8" s="868" t="s">
        <v>16</v>
      </c>
      <c r="J8" s="868" t="s">
        <v>15</v>
      </c>
      <c r="K8" s="868"/>
      <c r="L8" s="868"/>
      <c r="M8" s="868"/>
      <c r="N8" s="868"/>
      <c r="O8" s="874" t="s">
        <v>14</v>
      </c>
    </row>
    <row r="9" spans="1:15" ht="30" customHeight="1">
      <c r="A9" s="878"/>
      <c r="B9" s="874"/>
      <c r="C9" s="879"/>
      <c r="D9" s="868"/>
      <c r="E9" s="60" t="s">
        <v>13</v>
      </c>
      <c r="F9" s="60" t="s">
        <v>12</v>
      </c>
      <c r="G9" s="60" t="s">
        <v>11</v>
      </c>
      <c r="H9" s="60" t="s">
        <v>22</v>
      </c>
      <c r="I9" s="868"/>
      <c r="J9" s="60" t="s">
        <v>10</v>
      </c>
      <c r="K9" s="60" t="s">
        <v>9</v>
      </c>
      <c r="L9" s="60" t="s">
        <v>8</v>
      </c>
      <c r="M9" s="60" t="s">
        <v>7</v>
      </c>
      <c r="N9" s="60" t="s">
        <v>6</v>
      </c>
      <c r="O9" s="874"/>
    </row>
    <row r="10" spans="1:16" s="8" customFormat="1" ht="26.25">
      <c r="A10" s="368">
        <v>-1</v>
      </c>
      <c r="B10" s="369">
        <v>-2</v>
      </c>
      <c r="C10" s="368">
        <v>-3</v>
      </c>
      <c r="D10" s="368" t="s">
        <v>5</v>
      </c>
      <c r="E10" s="368">
        <v>-5</v>
      </c>
      <c r="F10" s="368">
        <v>-6</v>
      </c>
      <c r="G10" s="368">
        <v>-7</v>
      </c>
      <c r="H10" s="368">
        <v>-8</v>
      </c>
      <c r="I10" s="368" t="s">
        <v>4</v>
      </c>
      <c r="J10" s="368">
        <v>-10</v>
      </c>
      <c r="K10" s="368">
        <v>-11</v>
      </c>
      <c r="L10" s="368">
        <v>-12</v>
      </c>
      <c r="M10" s="368">
        <v>-13</v>
      </c>
      <c r="N10" s="368">
        <v>-14</v>
      </c>
      <c r="O10" s="368">
        <v>-15</v>
      </c>
      <c r="P10" s="64"/>
    </row>
    <row r="11" spans="1:15" s="3" customFormat="1" ht="18" customHeight="1">
      <c r="A11" s="48"/>
      <c r="B11" s="61" t="s">
        <v>0</v>
      </c>
      <c r="C11" s="65">
        <f>SUM(C12:C24)</f>
        <v>584</v>
      </c>
      <c r="D11" s="66">
        <f aca="true" t="shared" si="0" ref="D11:N11">SUM(D12:D24)</f>
        <v>2410.7039999999997</v>
      </c>
      <c r="E11" s="66">
        <f t="shared" si="0"/>
        <v>882.7399999999998</v>
      </c>
      <c r="F11" s="66">
        <f t="shared" si="0"/>
        <v>139.81</v>
      </c>
      <c r="G11" s="66">
        <f t="shared" si="0"/>
        <v>0</v>
      </c>
      <c r="H11" s="66">
        <f t="shared" si="0"/>
        <v>1388.15</v>
      </c>
      <c r="I11" s="66">
        <f t="shared" si="0"/>
        <v>2395.6085129999997</v>
      </c>
      <c r="J11" s="66">
        <f t="shared" si="0"/>
        <v>133.91000000000003</v>
      </c>
      <c r="K11" s="66">
        <f t="shared" si="0"/>
        <v>497.80210999999997</v>
      </c>
      <c r="L11" s="66">
        <f t="shared" si="0"/>
        <v>674.7553208181819</v>
      </c>
      <c r="M11" s="66">
        <f t="shared" si="0"/>
        <v>240.97485299999997</v>
      </c>
      <c r="N11" s="66">
        <f t="shared" si="0"/>
        <v>848.1766581818182</v>
      </c>
      <c r="O11" s="62"/>
    </row>
    <row r="12" spans="1:16" ht="27.75" customHeight="1">
      <c r="A12" s="10">
        <v>1</v>
      </c>
      <c r="B12" s="11" t="s">
        <v>3</v>
      </c>
      <c r="C12" s="72">
        <v>92</v>
      </c>
      <c r="D12" s="67">
        <f>'1.1.TPHT'!C217</f>
        <v>443.0499999999999</v>
      </c>
      <c r="E12" s="67">
        <f>'1.1.TPHT'!D217</f>
        <v>284.15</v>
      </c>
      <c r="F12" s="67">
        <f>'1.1.TPHT'!E217</f>
        <v>0</v>
      </c>
      <c r="G12" s="67">
        <f>'1.1.TPHT'!F217</f>
        <v>0</v>
      </c>
      <c r="H12" s="67">
        <f>'1.1.TPHT'!G217</f>
        <v>158.89999999999998</v>
      </c>
      <c r="I12" s="67">
        <f>'1.1.TPHT'!I217</f>
        <v>862.3999999999999</v>
      </c>
      <c r="J12" s="67">
        <f>'1.1.TPHT'!J217</f>
        <v>0.2</v>
      </c>
      <c r="K12" s="67">
        <f>'1.1.TPHT'!K217</f>
        <v>99.19999999999999</v>
      </c>
      <c r="L12" s="67">
        <f>'1.1.TPHT'!L217</f>
        <v>361.53</v>
      </c>
      <c r="M12" s="67">
        <f>'1.1.TPHT'!M217</f>
        <v>33.230000000000004</v>
      </c>
      <c r="N12" s="67">
        <f>'1.1.TPHT'!N217</f>
        <v>368.24</v>
      </c>
      <c r="O12" s="80" t="s">
        <v>62</v>
      </c>
      <c r="P12" s="4"/>
    </row>
    <row r="13" spans="1:16" ht="27.75" customHeight="1">
      <c r="A13" s="12">
        <v>2</v>
      </c>
      <c r="B13" s="13" t="s">
        <v>2</v>
      </c>
      <c r="C13" s="73">
        <v>39</v>
      </c>
      <c r="D13" s="69">
        <f>'1.2.TX HL'!C106</f>
        <v>185.98999999999998</v>
      </c>
      <c r="E13" s="69">
        <f>'1.2.TX HL'!D106</f>
        <v>55.82</v>
      </c>
      <c r="F13" s="69">
        <f>'1.2.TX HL'!E106</f>
        <v>7.9</v>
      </c>
      <c r="G13" s="69">
        <f>'1.2.TX HL'!F106</f>
        <v>0</v>
      </c>
      <c r="H13" s="69">
        <f>'1.2.TX HL'!G106</f>
        <v>122.27000000000001</v>
      </c>
      <c r="I13" s="69">
        <f>'1.2.TX HL'!I106</f>
        <v>274.71000000000004</v>
      </c>
      <c r="J13" s="69">
        <f>'1.2.TX HL'!J106</f>
        <v>0</v>
      </c>
      <c r="K13" s="69">
        <f>'1.2.TX HL'!K106</f>
        <v>78.92</v>
      </c>
      <c r="L13" s="69">
        <f>'1.2.TX HL'!L106</f>
        <v>95.67</v>
      </c>
      <c r="M13" s="69">
        <f>'1.2.TX HL'!M106</f>
        <v>5.010000000000001</v>
      </c>
      <c r="N13" s="69">
        <f>'1.2.TX HL'!N106</f>
        <v>95.11</v>
      </c>
      <c r="O13" s="81" t="s">
        <v>63</v>
      </c>
      <c r="P13" s="4"/>
    </row>
    <row r="14" spans="1:16" ht="27.75" customHeight="1">
      <c r="A14" s="12">
        <v>3</v>
      </c>
      <c r="B14" s="13" t="s">
        <v>1</v>
      </c>
      <c r="C14" s="73">
        <v>70</v>
      </c>
      <c r="D14" s="69">
        <f>'1.3.TX KA'!C150</f>
        <v>164.62</v>
      </c>
      <c r="E14" s="69">
        <f>'1.3.TX KA'!D150</f>
        <v>35.459999999999994</v>
      </c>
      <c r="F14" s="69">
        <f>'1.3.TX KA'!E150</f>
        <v>46.4</v>
      </c>
      <c r="G14" s="69">
        <f>'1.3.TX KA'!F150</f>
        <v>0</v>
      </c>
      <c r="H14" s="69">
        <f>'1.3.TX KA'!G150</f>
        <v>82.76000000000002</v>
      </c>
      <c r="I14" s="69">
        <f>'1.3.TX KA'!I150</f>
        <v>165.95999999999998</v>
      </c>
      <c r="J14" s="69">
        <f>'1.3.TX KA'!J150</f>
        <v>69.93</v>
      </c>
      <c r="K14" s="69">
        <f>'1.3.TX KA'!K150</f>
        <v>34.37</v>
      </c>
      <c r="L14" s="69">
        <f>'1.3.TX KA'!L150</f>
        <v>39.74</v>
      </c>
      <c r="M14" s="69">
        <f>'1.3.TX KA'!M150</f>
        <v>15.339999999999998</v>
      </c>
      <c r="N14" s="69">
        <f>'1.3.TX KA'!N150</f>
        <v>6.58</v>
      </c>
      <c r="O14" s="81" t="s">
        <v>64</v>
      </c>
      <c r="P14" s="4"/>
    </row>
    <row r="15" spans="1:16" s="224" customFormat="1" ht="27.75" customHeight="1">
      <c r="A15" s="219">
        <v>4</v>
      </c>
      <c r="B15" s="220" t="s">
        <v>25</v>
      </c>
      <c r="C15" s="221">
        <v>30</v>
      </c>
      <c r="D15" s="222">
        <f>'1.4. NX'!C118</f>
        <v>136.45999999999998</v>
      </c>
      <c r="E15" s="222">
        <f>'1.4. NX'!D118</f>
        <v>38.6</v>
      </c>
      <c r="F15" s="222">
        <f>'1.4. NX'!E118</f>
        <v>3</v>
      </c>
      <c r="G15" s="222">
        <f>'1.4. NX'!F118</f>
        <v>0</v>
      </c>
      <c r="H15" s="222">
        <f>'1.4. NX'!G118</f>
        <v>94.85999999999999</v>
      </c>
      <c r="I15" s="222">
        <f>'1.4. NX'!I118</f>
        <v>246.01</v>
      </c>
      <c r="J15" s="222">
        <f>'1.4. NX'!J118</f>
        <v>41.32</v>
      </c>
      <c r="K15" s="222">
        <f>'1.4. NX'!K118</f>
        <v>94.14</v>
      </c>
      <c r="L15" s="222">
        <f>'1.4. NX'!L118</f>
        <v>34.97</v>
      </c>
      <c r="M15" s="222">
        <f>'1.4. NX'!M118</f>
        <v>5.859999999999999</v>
      </c>
      <c r="N15" s="222">
        <f>'1.4. NX'!N118</f>
        <v>69.72</v>
      </c>
      <c r="O15" s="370" t="s">
        <v>65</v>
      </c>
      <c r="P15" s="223"/>
    </row>
    <row r="16" spans="1:16" ht="27.75" customHeight="1">
      <c r="A16" s="12">
        <v>5</v>
      </c>
      <c r="B16" s="13" t="s">
        <v>26</v>
      </c>
      <c r="C16" s="68">
        <v>96</v>
      </c>
      <c r="D16" s="74">
        <f>'1.5.THHA'!C196</f>
        <v>182.43999999999997</v>
      </c>
      <c r="E16" s="74">
        <f>'1.5.THHA'!D196</f>
        <v>99.97</v>
      </c>
      <c r="F16" s="74">
        <f>'1.5.THHA'!E196</f>
        <v>0</v>
      </c>
      <c r="G16" s="74">
        <f>'1.5.THHA'!F196</f>
        <v>0</v>
      </c>
      <c r="H16" s="74">
        <f>'1.5.THHA'!G196</f>
        <v>82.47</v>
      </c>
      <c r="I16" s="74">
        <f>'1.5.THHA'!I196</f>
        <v>243.817573</v>
      </c>
      <c r="J16" s="74">
        <f>'1.5.THHA'!J196</f>
        <v>4</v>
      </c>
      <c r="K16" s="74">
        <f>'1.5.THHA'!K196</f>
        <v>120.76551</v>
      </c>
      <c r="L16" s="74">
        <f>'1.5.THHA'!L196</f>
        <v>43.687739</v>
      </c>
      <c r="M16" s="74">
        <f>'1.5.THHA'!M196</f>
        <v>65.91585299999998</v>
      </c>
      <c r="N16" s="74">
        <f>'1.5.THHA'!N196</f>
        <v>9.4494</v>
      </c>
      <c r="O16" s="371" t="s">
        <v>66</v>
      </c>
      <c r="P16" s="4"/>
    </row>
    <row r="17" spans="1:16" ht="27.75" customHeight="1">
      <c r="A17" s="12">
        <v>6</v>
      </c>
      <c r="B17" s="13" t="s">
        <v>27</v>
      </c>
      <c r="C17" s="68">
        <v>34</v>
      </c>
      <c r="D17" s="69">
        <f>'1.6. CX'!C199</f>
        <v>640.8100000000001</v>
      </c>
      <c r="E17" s="69">
        <f>'1.6. CX'!D199</f>
        <v>166.91</v>
      </c>
      <c r="F17" s="69">
        <f>'1.6. CX'!E199</f>
        <v>20.8</v>
      </c>
      <c r="G17" s="69">
        <f>'1.6. CX'!F199</f>
        <v>0</v>
      </c>
      <c r="H17" s="69">
        <f>'1.6. CX'!G199</f>
        <v>453.1</v>
      </c>
      <c r="I17" s="69">
        <f>'1.6. CX'!I199</f>
        <v>256.51</v>
      </c>
      <c r="J17" s="69">
        <f>'1.6. CX'!J199</f>
        <v>0</v>
      </c>
      <c r="K17" s="69">
        <f>'1.6. CX'!K199</f>
        <v>0</v>
      </c>
      <c r="L17" s="69">
        <f>'1.6. CX'!L199</f>
        <v>7.86</v>
      </c>
      <c r="M17" s="69">
        <f>'1.6. CX'!M199</f>
        <v>16.49</v>
      </c>
      <c r="N17" s="69">
        <f>'1.6. CX'!N199</f>
        <v>232.16</v>
      </c>
      <c r="O17" s="81" t="s">
        <v>67</v>
      </c>
      <c r="P17" s="4"/>
    </row>
    <row r="18" spans="1:16" ht="27.75" customHeight="1">
      <c r="A18" s="12">
        <v>7</v>
      </c>
      <c r="B18" s="13" t="s">
        <v>28</v>
      </c>
      <c r="C18" s="68">
        <v>43</v>
      </c>
      <c r="D18" s="69">
        <f>'1.7.HS'!C156</f>
        <v>123.24</v>
      </c>
      <c r="E18" s="69">
        <f>'1.7.HS'!D156</f>
        <v>30.54</v>
      </c>
      <c r="F18" s="69">
        <f>'1.7.HS'!E156</f>
        <v>44.3</v>
      </c>
      <c r="G18" s="69">
        <f>'1.7.HS'!F156</f>
        <v>0</v>
      </c>
      <c r="H18" s="69">
        <f>'1.7.HS'!G156</f>
        <v>48.4</v>
      </c>
      <c r="I18" s="69">
        <f>'1.7.HS'!I156</f>
        <v>92.38344</v>
      </c>
      <c r="J18" s="69">
        <f>'1.7.HS'!J156</f>
        <v>5.49</v>
      </c>
      <c r="K18" s="69">
        <f>'1.7.HS'!K156</f>
        <v>0.5700000000000001</v>
      </c>
      <c r="L18" s="69">
        <f>'1.7.HS'!L156</f>
        <v>18.150000000000002</v>
      </c>
      <c r="M18" s="69">
        <f>'1.7.HS'!M156</f>
        <v>10.6</v>
      </c>
      <c r="N18" s="69">
        <f>'1.7.HS'!N156</f>
        <v>57.57343999999999</v>
      </c>
      <c r="O18" s="81" t="s">
        <v>68</v>
      </c>
      <c r="P18" s="4"/>
    </row>
    <row r="19" spans="1:16" ht="27.75" customHeight="1">
      <c r="A19" s="12">
        <v>8</v>
      </c>
      <c r="B19" s="13" t="s">
        <v>29</v>
      </c>
      <c r="C19" s="68">
        <v>27</v>
      </c>
      <c r="D19" s="74">
        <f>'1.8 ĐT'!C91</f>
        <v>24.954</v>
      </c>
      <c r="E19" s="74">
        <f>'1.8 ĐT'!D91</f>
        <v>17.26</v>
      </c>
      <c r="F19" s="74">
        <f>'1.8 ĐT'!E91</f>
        <v>0</v>
      </c>
      <c r="G19" s="74">
        <f>'1.8 ĐT'!F91</f>
        <v>0</v>
      </c>
      <c r="H19" s="74">
        <f>'1.8 ĐT'!G91</f>
        <v>7.69</v>
      </c>
      <c r="I19" s="74">
        <f>'1.8 ĐT'!I91</f>
        <v>24.520000000000003</v>
      </c>
      <c r="J19" s="74">
        <f>'1.8 ĐT'!J91</f>
        <v>0</v>
      </c>
      <c r="K19" s="74">
        <f>'1.8 ĐT'!K91</f>
        <v>0.7</v>
      </c>
      <c r="L19" s="74">
        <f>'1.8 ĐT'!L91</f>
        <v>14.07</v>
      </c>
      <c r="M19" s="74">
        <f>'1.8 ĐT'!M91</f>
        <v>9.750000000000002</v>
      </c>
      <c r="N19" s="74">
        <f>'1.8 ĐT'!N91</f>
        <v>0</v>
      </c>
      <c r="O19" s="81" t="s">
        <v>69</v>
      </c>
      <c r="P19" s="4"/>
    </row>
    <row r="20" spans="1:16" ht="27.75" customHeight="1">
      <c r="A20" s="12">
        <v>9</v>
      </c>
      <c r="B20" s="13" t="s">
        <v>30</v>
      </c>
      <c r="C20" s="68">
        <v>23</v>
      </c>
      <c r="D20" s="74">
        <f>'1.9.CL'!C120</f>
        <v>41.28</v>
      </c>
      <c r="E20" s="74">
        <f>'1.9.CL'!D120</f>
        <v>39.28</v>
      </c>
      <c r="F20" s="74">
        <f>'1.9.CL'!E120</f>
        <v>0</v>
      </c>
      <c r="G20" s="74">
        <f>'1.9.CL'!F120</f>
        <v>0</v>
      </c>
      <c r="H20" s="74">
        <f>'1.9.CL'!G120</f>
        <v>2</v>
      </c>
      <c r="I20" s="74">
        <f>'1.9.CL'!I120</f>
        <v>45.863</v>
      </c>
      <c r="J20" s="74">
        <f>'1.9.CL'!J120</f>
        <v>0</v>
      </c>
      <c r="K20" s="74">
        <f>'1.9.CL'!K120</f>
        <v>0.12</v>
      </c>
      <c r="L20" s="74">
        <f>'1.9.CL'!L120</f>
        <v>0.44</v>
      </c>
      <c r="M20" s="74">
        <f>'1.9.CL'!M120</f>
        <v>44.983</v>
      </c>
      <c r="N20" s="74">
        <f>'1.9.CL'!N120</f>
        <v>0.32</v>
      </c>
      <c r="O20" s="81" t="s">
        <v>70</v>
      </c>
      <c r="P20" s="4"/>
    </row>
    <row r="21" spans="1:16" s="224" customFormat="1" ht="27.75" customHeight="1">
      <c r="A21" s="219">
        <v>10</v>
      </c>
      <c r="B21" s="220" t="s">
        <v>31</v>
      </c>
      <c r="C21" s="221">
        <v>55</v>
      </c>
      <c r="D21" s="222">
        <f>'1.10.HKA'!C110</f>
        <v>368.65000000000003</v>
      </c>
      <c r="E21" s="222">
        <f>'1.10.HKA'!D110</f>
        <v>84.38000000000001</v>
      </c>
      <c r="F21" s="222">
        <f>'1.10.HKA'!E110</f>
        <v>8.05</v>
      </c>
      <c r="G21" s="222">
        <f>'1.10.HKA'!F110</f>
        <v>0</v>
      </c>
      <c r="H21" s="222">
        <f>'1.10.HKA'!G110</f>
        <v>276.22</v>
      </c>
      <c r="I21" s="222">
        <f>'1.10.HKA'!I110</f>
        <v>90.051</v>
      </c>
      <c r="J21" s="222">
        <f>'1.10.HKA'!J110</f>
        <v>2</v>
      </c>
      <c r="K21" s="222">
        <f>'1.10.HKA'!K110</f>
        <v>54.3806</v>
      </c>
      <c r="L21" s="222">
        <f>'1.10.HKA'!L110</f>
        <v>15.9304</v>
      </c>
      <c r="M21" s="222">
        <f>'1.10.HKA'!M110</f>
        <v>9.650000000000002</v>
      </c>
      <c r="N21" s="222">
        <f>'1.10.HKA'!N110</f>
        <v>8.09</v>
      </c>
      <c r="O21" s="370" t="s">
        <v>71</v>
      </c>
      <c r="P21" s="223"/>
    </row>
    <row r="22" spans="1:16" ht="27.75" customHeight="1">
      <c r="A22" s="12">
        <v>11</v>
      </c>
      <c r="B22" s="13" t="s">
        <v>32</v>
      </c>
      <c r="C22" s="68">
        <v>18</v>
      </c>
      <c r="D22" s="74">
        <f>'1.11.HK'!C78</f>
        <v>26.999999999999996</v>
      </c>
      <c r="E22" s="74">
        <f>'1.11.HK'!D78</f>
        <v>2.05</v>
      </c>
      <c r="F22" s="74">
        <f>'1.11.HK'!E78</f>
        <v>0</v>
      </c>
      <c r="G22" s="74">
        <f>'1.11.HK'!F78</f>
        <v>0</v>
      </c>
      <c r="H22" s="74">
        <f>'1.11.HK'!G78</f>
        <v>24.950000000000003</v>
      </c>
      <c r="I22" s="74">
        <f>'1.11.HK'!I78</f>
        <v>17.91</v>
      </c>
      <c r="J22" s="74">
        <f>'1.11.HK'!J78</f>
        <v>7.47</v>
      </c>
      <c r="K22" s="74">
        <f>'1.11.HK'!K78</f>
        <v>2.7800000000000002</v>
      </c>
      <c r="L22" s="74">
        <f>'1.11.HK'!L78</f>
        <v>0</v>
      </c>
      <c r="M22" s="74">
        <f>'1.11.HK'!M78</f>
        <v>7.66</v>
      </c>
      <c r="N22" s="74">
        <f>'1.11.HK'!N78</f>
        <v>0</v>
      </c>
      <c r="O22" s="81" t="s">
        <v>72</v>
      </c>
      <c r="P22" s="4"/>
    </row>
    <row r="23" spans="1:16" ht="27.75" customHeight="1">
      <c r="A23" s="12">
        <v>12</v>
      </c>
      <c r="B23" s="13" t="s">
        <v>33</v>
      </c>
      <c r="C23" s="68">
        <v>8</v>
      </c>
      <c r="D23" s="74">
        <f>'1.12.VQ'!C82</f>
        <v>11.250000000000002</v>
      </c>
      <c r="E23" s="74">
        <f>'1.12.VQ'!D82</f>
        <v>1.31</v>
      </c>
      <c r="F23" s="74">
        <f>'1.12.VQ'!E82</f>
        <v>0</v>
      </c>
      <c r="G23" s="74">
        <f>'1.12.VQ'!F82</f>
        <v>0</v>
      </c>
      <c r="H23" s="74">
        <f>'1.12.VQ'!G82</f>
        <v>9.94</v>
      </c>
      <c r="I23" s="74">
        <f>'1.12.VQ'!I82</f>
        <v>3.7100000000000004</v>
      </c>
      <c r="J23" s="74">
        <f>'1.12.VQ'!J82</f>
        <v>0</v>
      </c>
      <c r="K23" s="74">
        <f>'1.12.VQ'!K82</f>
        <v>1.21</v>
      </c>
      <c r="L23" s="74">
        <f>'1.12.VQ'!L82</f>
        <v>2.3600000000000003</v>
      </c>
      <c r="M23" s="74">
        <f>'1.12.VQ'!M82</f>
        <v>0.14</v>
      </c>
      <c r="N23" s="74">
        <f>'1.12.VQ'!N82</f>
        <v>0</v>
      </c>
      <c r="O23" s="81" t="s">
        <v>73</v>
      </c>
      <c r="P23" s="4"/>
    </row>
    <row r="24" spans="1:16" ht="27.75" customHeight="1">
      <c r="A24" s="14">
        <v>13</v>
      </c>
      <c r="B24" s="15" t="s">
        <v>34</v>
      </c>
      <c r="C24" s="70">
        <f>'1.13. LH'!A123</f>
        <v>49</v>
      </c>
      <c r="D24" s="75">
        <f>'1.13. LH'!C123</f>
        <v>60.96</v>
      </c>
      <c r="E24" s="75">
        <f>'1.13. LH'!D123</f>
        <v>27.009999999999998</v>
      </c>
      <c r="F24" s="75">
        <f>'1.13. LH'!E123</f>
        <v>9.36</v>
      </c>
      <c r="G24" s="75">
        <f>'1.13. LH'!F123</f>
        <v>0</v>
      </c>
      <c r="H24" s="75">
        <f>'1.13. LH'!G123</f>
        <v>24.590000000000003</v>
      </c>
      <c r="I24" s="75">
        <f>'1.13. LH'!I123</f>
        <v>71.7635</v>
      </c>
      <c r="J24" s="75">
        <f>'1.13. LH'!J123</f>
        <v>3.5</v>
      </c>
      <c r="K24" s="75">
        <f>'1.13. LH'!K123</f>
        <v>10.645999999999999</v>
      </c>
      <c r="L24" s="75">
        <f>'1.13. LH'!L123</f>
        <v>40.347181818181824</v>
      </c>
      <c r="M24" s="75">
        <f>'1.13. LH'!M123</f>
        <v>16.345999999999997</v>
      </c>
      <c r="N24" s="75">
        <f>'1.13. LH'!N123</f>
        <v>0.9338181818181818</v>
      </c>
      <c r="O24" s="82" t="s">
        <v>74</v>
      </c>
      <c r="P24" s="4"/>
    </row>
    <row r="25" ht="9" customHeight="1"/>
    <row r="26" spans="12:15" ht="17.25" customHeight="1">
      <c r="L26" s="875"/>
      <c r="M26" s="875"/>
      <c r="N26" s="875"/>
      <c r="O26" s="875"/>
    </row>
    <row r="27" spans="12:15" ht="27.75" customHeight="1">
      <c r="L27" s="19"/>
      <c r="M27" s="19"/>
      <c r="N27" s="19"/>
      <c r="O27" s="21"/>
    </row>
  </sheetData>
  <sheetProtection/>
  <mergeCells count="18">
    <mergeCell ref="L26:O26"/>
    <mergeCell ref="A5:O5"/>
    <mergeCell ref="A6:O6"/>
    <mergeCell ref="A7:O7"/>
    <mergeCell ref="A8:A9"/>
    <mergeCell ref="B8:B9"/>
    <mergeCell ref="C8:C9"/>
    <mergeCell ref="D8:D9"/>
    <mergeCell ref="E8:H8"/>
    <mergeCell ref="I8:I9"/>
    <mergeCell ref="J8:N8"/>
    <mergeCell ref="A1:E1"/>
    <mergeCell ref="F1:O1"/>
    <mergeCell ref="A2:E2"/>
    <mergeCell ref="F2:O2"/>
    <mergeCell ref="A3:O3"/>
    <mergeCell ref="A4:O4"/>
    <mergeCell ref="O8:O9"/>
  </mergeCells>
  <printOptions horizontalCentered="1"/>
  <pageMargins left="0.393700787401575" right="0.393700787401575" top="0.58" bottom="0.47" header="0.118110236220472" footer="0.2"/>
  <pageSetup fitToHeight="100" horizontalDpi="600" verticalDpi="600" orientation="landscape" paperSize="9" r:id="rId2"/>
  <headerFooter>
    <oddFooter>&amp;L&amp;9Phụ lục &amp;A&amp;R&amp;10&amp;P</oddFoot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R27"/>
  <sheetViews>
    <sheetView showZeros="0" zoomScale="85" zoomScaleNormal="85" zoomScaleSheetLayoutView="80" zoomScalePageLayoutView="85" workbookViewId="0" topLeftCell="A4">
      <selection activeCell="P15" sqref="P15"/>
    </sheetView>
  </sheetViews>
  <sheetFormatPr defaultColWidth="9.00390625" defaultRowHeight="27.75" customHeight="1"/>
  <cols>
    <col min="1" max="1" width="4.00390625" style="1" customWidth="1"/>
    <col min="2" max="2" width="16.00390625" style="2" customWidth="1"/>
    <col min="3" max="3" width="6.50390625" style="6" customWidth="1"/>
    <col min="4" max="4" width="9.625" style="4" customWidth="1"/>
    <col min="5" max="5" width="8.00390625" style="4" customWidth="1"/>
    <col min="6" max="6" width="7.00390625" style="4" customWidth="1"/>
    <col min="7" max="7" width="6.25390625" style="4" customWidth="1"/>
    <col min="8" max="8" width="7.50390625" style="4" customWidth="1"/>
    <col min="9" max="9" width="12.625" style="4" customWidth="1"/>
    <col min="10" max="11" width="7.625" style="4" customWidth="1"/>
    <col min="12" max="14" width="8.625" style="4" customWidth="1"/>
    <col min="15" max="15" width="12.125" style="1" customWidth="1"/>
    <col min="16" max="16384" width="9.00390625" style="1" customWidth="1"/>
  </cols>
  <sheetData>
    <row r="1" spans="1:15" s="7" customFormat="1" ht="15.75" customHeight="1">
      <c r="A1" s="869" t="s">
        <v>2325</v>
      </c>
      <c r="B1" s="869"/>
      <c r="C1" s="869"/>
      <c r="D1" s="869"/>
      <c r="E1" s="869"/>
      <c r="F1" s="870" t="s">
        <v>23</v>
      </c>
      <c r="G1" s="870"/>
      <c r="H1" s="870"/>
      <c r="I1" s="870"/>
      <c r="J1" s="870"/>
      <c r="K1" s="870"/>
      <c r="L1" s="870"/>
      <c r="M1" s="870"/>
      <c r="N1" s="870"/>
      <c r="O1" s="870"/>
    </row>
    <row r="2" spans="1:15" s="7" customFormat="1" ht="15.75" customHeight="1">
      <c r="A2" s="870" t="s">
        <v>2326</v>
      </c>
      <c r="B2" s="870"/>
      <c r="C2" s="870"/>
      <c r="D2" s="870"/>
      <c r="E2" s="870"/>
      <c r="F2" s="880" t="s">
        <v>24</v>
      </c>
      <c r="G2" s="870"/>
      <c r="H2" s="870"/>
      <c r="I2" s="870"/>
      <c r="J2" s="870"/>
      <c r="K2" s="870"/>
      <c r="L2" s="870"/>
      <c r="M2" s="870"/>
      <c r="N2" s="870"/>
      <c r="O2" s="870"/>
    </row>
    <row r="3" spans="1:15" s="7" customFormat="1" ht="15">
      <c r="A3" s="871"/>
      <c r="B3" s="871"/>
      <c r="C3" s="871"/>
      <c r="D3" s="871"/>
      <c r="E3" s="871"/>
      <c r="F3" s="871"/>
      <c r="G3" s="871"/>
      <c r="H3" s="871"/>
      <c r="I3" s="871"/>
      <c r="J3" s="871"/>
      <c r="K3" s="871"/>
      <c r="L3" s="871"/>
      <c r="M3" s="871"/>
      <c r="N3" s="871"/>
      <c r="O3" s="871"/>
    </row>
    <row r="4" spans="1:15" s="7" customFormat="1" ht="15">
      <c r="A4" s="872" t="s">
        <v>1839</v>
      </c>
      <c r="B4" s="872"/>
      <c r="C4" s="872"/>
      <c r="D4" s="872"/>
      <c r="E4" s="872"/>
      <c r="F4" s="872"/>
      <c r="G4" s="872"/>
      <c r="H4" s="872"/>
      <c r="I4" s="872"/>
      <c r="J4" s="872"/>
      <c r="K4" s="872"/>
      <c r="L4" s="872"/>
      <c r="M4" s="872"/>
      <c r="N4" s="872"/>
      <c r="O4" s="872"/>
    </row>
    <row r="5" spans="1:15" s="7" customFormat="1" ht="14.25" customHeight="1">
      <c r="A5" s="883" t="s">
        <v>21</v>
      </c>
      <c r="B5" s="883"/>
      <c r="C5" s="883"/>
      <c r="D5" s="883"/>
      <c r="E5" s="883"/>
      <c r="F5" s="883"/>
      <c r="G5" s="883"/>
      <c r="H5" s="883"/>
      <c r="I5" s="883"/>
      <c r="J5" s="883"/>
      <c r="K5" s="883"/>
      <c r="L5" s="883"/>
      <c r="M5" s="883"/>
      <c r="N5" s="883"/>
      <c r="O5" s="883"/>
    </row>
    <row r="6" spans="1:15" s="7" customFormat="1" ht="16.5" customHeight="1">
      <c r="A6" s="881" t="str">
        <f>'1.THD.Tong'!A6:O6</f>
        <v>(Kèm theo Nghị quyết số 256/NQ-HĐND ngày 08 tháng 12 năm 2020 của Hội đồng nhân dân tỉnh)</v>
      </c>
      <c r="B6" s="881"/>
      <c r="C6" s="881"/>
      <c r="D6" s="881"/>
      <c r="E6" s="881"/>
      <c r="F6" s="881"/>
      <c r="G6" s="881"/>
      <c r="H6" s="881"/>
      <c r="I6" s="881"/>
      <c r="J6" s="881"/>
      <c r="K6" s="881"/>
      <c r="L6" s="881"/>
      <c r="M6" s="881"/>
      <c r="N6" s="881"/>
      <c r="O6" s="881"/>
    </row>
    <row r="7" spans="1:15" s="7" customFormat="1" ht="18.75" customHeight="1">
      <c r="A7" s="59"/>
      <c r="B7" s="9"/>
      <c r="C7" s="59"/>
      <c r="D7" s="59"/>
      <c r="E7" s="59"/>
      <c r="F7" s="59"/>
      <c r="G7" s="59"/>
      <c r="H7" s="59"/>
      <c r="I7" s="59"/>
      <c r="J7" s="59"/>
      <c r="K7" s="59"/>
      <c r="L7" s="59"/>
      <c r="M7" s="59"/>
      <c r="N7" s="59"/>
      <c r="O7" s="59"/>
    </row>
    <row r="8" spans="1:15" s="7" customFormat="1" ht="30" customHeight="1">
      <c r="A8" s="878" t="s">
        <v>20</v>
      </c>
      <c r="B8" s="874" t="s">
        <v>551</v>
      </c>
      <c r="C8" s="879" t="s">
        <v>19</v>
      </c>
      <c r="D8" s="868" t="s">
        <v>18</v>
      </c>
      <c r="E8" s="868" t="s">
        <v>17</v>
      </c>
      <c r="F8" s="868"/>
      <c r="G8" s="868"/>
      <c r="H8" s="868"/>
      <c r="I8" s="868" t="s">
        <v>16</v>
      </c>
      <c r="J8" s="868" t="s">
        <v>15</v>
      </c>
      <c r="K8" s="868"/>
      <c r="L8" s="868"/>
      <c r="M8" s="868"/>
      <c r="N8" s="868"/>
      <c r="O8" s="874" t="s">
        <v>14</v>
      </c>
    </row>
    <row r="9" spans="1:15" ht="30" customHeight="1">
      <c r="A9" s="878"/>
      <c r="B9" s="874"/>
      <c r="C9" s="879"/>
      <c r="D9" s="868"/>
      <c r="E9" s="60" t="s">
        <v>13</v>
      </c>
      <c r="F9" s="60" t="s">
        <v>12</v>
      </c>
      <c r="G9" s="60" t="s">
        <v>11</v>
      </c>
      <c r="H9" s="60" t="s">
        <v>22</v>
      </c>
      <c r="I9" s="868"/>
      <c r="J9" s="60" t="s">
        <v>10</v>
      </c>
      <c r="K9" s="60" t="s">
        <v>9</v>
      </c>
      <c r="L9" s="60" t="s">
        <v>8</v>
      </c>
      <c r="M9" s="60" t="s">
        <v>7</v>
      </c>
      <c r="N9" s="60" t="s">
        <v>6</v>
      </c>
      <c r="O9" s="874"/>
    </row>
    <row r="10" spans="1:16" s="8" customFormat="1" ht="26.25">
      <c r="A10" s="368">
        <v>-1</v>
      </c>
      <c r="B10" s="369">
        <v>-2</v>
      </c>
      <c r="C10" s="368">
        <v>-3</v>
      </c>
      <c r="D10" s="368" t="s">
        <v>5</v>
      </c>
      <c r="E10" s="368">
        <v>-5</v>
      </c>
      <c r="F10" s="368">
        <v>-6</v>
      </c>
      <c r="G10" s="368">
        <v>-7</v>
      </c>
      <c r="H10" s="368">
        <v>-8</v>
      </c>
      <c r="I10" s="368" t="s">
        <v>4</v>
      </c>
      <c r="J10" s="368">
        <v>-10</v>
      </c>
      <c r="K10" s="368">
        <v>-11</v>
      </c>
      <c r="L10" s="368">
        <v>-12</v>
      </c>
      <c r="M10" s="368">
        <v>-13</v>
      </c>
      <c r="N10" s="368">
        <v>-14</v>
      </c>
      <c r="O10" s="368">
        <v>-15</v>
      </c>
      <c r="P10" s="64"/>
    </row>
    <row r="11" spans="1:18" s="3" customFormat="1" ht="14.25" customHeight="1">
      <c r="A11" s="48"/>
      <c r="B11" s="61" t="s">
        <v>0</v>
      </c>
      <c r="C11" s="65">
        <f>SUM(C12:C24)</f>
        <v>691</v>
      </c>
      <c r="D11" s="66">
        <f aca="true" t="shared" si="0" ref="D11:N11">SUM(D12:D24)</f>
        <v>6920.41</v>
      </c>
      <c r="E11" s="66">
        <f t="shared" si="0"/>
        <v>1140.4</v>
      </c>
      <c r="F11" s="66">
        <f t="shared" si="0"/>
        <v>39.57</v>
      </c>
      <c r="G11" s="66">
        <f t="shared" si="0"/>
        <v>0</v>
      </c>
      <c r="H11" s="66">
        <f t="shared" si="0"/>
        <v>5740.4400000000005</v>
      </c>
      <c r="I11" s="66">
        <f t="shared" si="0"/>
        <v>2597.6683469999994</v>
      </c>
      <c r="J11" s="66">
        <f t="shared" si="0"/>
        <v>630.1899999999999</v>
      </c>
      <c r="K11" s="66">
        <f t="shared" si="0"/>
        <v>451.4434999999999</v>
      </c>
      <c r="L11" s="66">
        <f t="shared" si="0"/>
        <v>592.643476</v>
      </c>
      <c r="M11" s="66">
        <f t="shared" si="0"/>
        <v>197.50268999999997</v>
      </c>
      <c r="N11" s="66">
        <f t="shared" si="0"/>
        <v>725.892748</v>
      </c>
      <c r="O11" s="48"/>
      <c r="Q11" s="327"/>
      <c r="R11" s="328"/>
    </row>
    <row r="12" spans="1:16" ht="25.5" customHeight="1">
      <c r="A12" s="10">
        <v>1</v>
      </c>
      <c r="B12" s="11" t="s">
        <v>3</v>
      </c>
      <c r="C12" s="72">
        <v>80</v>
      </c>
      <c r="D12" s="214">
        <f>'1.1.TPHT'!C106</f>
        <v>272.53999999999996</v>
      </c>
      <c r="E12" s="214">
        <f>'1.1.TPHT'!D106</f>
        <v>192.69</v>
      </c>
      <c r="F12" s="214">
        <f>'1.1.TPHT'!E106</f>
        <v>0</v>
      </c>
      <c r="G12" s="214">
        <f>'1.1.TPHT'!F106</f>
        <v>0</v>
      </c>
      <c r="H12" s="214">
        <f>'1.1.TPHT'!G106</f>
        <v>79.85000000000001</v>
      </c>
      <c r="I12" s="214">
        <f>'1.1.TPHT'!I106</f>
        <v>320.00999999999993</v>
      </c>
      <c r="J12" s="214">
        <f>'1.1.TPHT'!J106</f>
        <v>0</v>
      </c>
      <c r="K12" s="214">
        <f>'1.1.TPHT'!K106</f>
        <v>147.20000000000002</v>
      </c>
      <c r="L12" s="214">
        <f>'1.1.TPHT'!L106</f>
        <v>145.95000000000002</v>
      </c>
      <c r="M12" s="214">
        <f>'1.1.TPHT'!M106</f>
        <v>19.659999999999997</v>
      </c>
      <c r="N12" s="214">
        <f>'1.1.TPHT'!N106</f>
        <v>7.2</v>
      </c>
      <c r="O12" s="372" t="s">
        <v>49</v>
      </c>
      <c r="P12" s="4"/>
    </row>
    <row r="13" spans="1:16" ht="25.5" customHeight="1">
      <c r="A13" s="12">
        <v>2</v>
      </c>
      <c r="B13" s="13" t="s">
        <v>2</v>
      </c>
      <c r="C13" s="73">
        <v>27</v>
      </c>
      <c r="D13" s="74">
        <f>'1.2.TX HL'!C51</f>
        <v>99.49999999999999</v>
      </c>
      <c r="E13" s="74">
        <f>'1.2.TX HL'!D51</f>
        <v>30.29</v>
      </c>
      <c r="F13" s="74">
        <f>'1.2.TX HL'!E51</f>
        <v>17.740000000000002</v>
      </c>
      <c r="G13" s="74">
        <f>'1.2.TX HL'!F51</f>
        <v>0</v>
      </c>
      <c r="H13" s="74">
        <f>'1.2.TX HL'!G51</f>
        <v>51.46999999999999</v>
      </c>
      <c r="I13" s="74">
        <f>'1.2.TX HL'!I51</f>
        <v>94.55000000000001</v>
      </c>
      <c r="J13" s="74">
        <f>'1.2.TX HL'!J51</f>
        <v>0</v>
      </c>
      <c r="K13" s="74">
        <f>'1.2.TX HL'!K51</f>
        <v>4.5</v>
      </c>
      <c r="L13" s="74">
        <f>'1.2.TX HL'!L51</f>
        <v>57.75000000000001</v>
      </c>
      <c r="M13" s="74">
        <f>'1.2.TX HL'!M51</f>
        <v>0</v>
      </c>
      <c r="N13" s="74">
        <f>'1.2.TX HL'!N51</f>
        <v>32.3</v>
      </c>
      <c r="O13" s="373" t="s">
        <v>50</v>
      </c>
      <c r="P13" s="4"/>
    </row>
    <row r="14" spans="1:16" ht="25.5" customHeight="1">
      <c r="A14" s="12">
        <v>3</v>
      </c>
      <c r="B14" s="13" t="s">
        <v>1</v>
      </c>
      <c r="C14" s="73">
        <v>44</v>
      </c>
      <c r="D14" s="69">
        <f>'1.3.TX KA'!C66</f>
        <v>526.3200000000002</v>
      </c>
      <c r="E14" s="69">
        <f>'1.3.TX KA'!D66</f>
        <v>101.47000000000001</v>
      </c>
      <c r="F14" s="69">
        <f>'1.3.TX KA'!E66</f>
        <v>6.11</v>
      </c>
      <c r="G14" s="69">
        <f>'1.3.TX KA'!F66</f>
        <v>0</v>
      </c>
      <c r="H14" s="69">
        <f>'1.3.TX KA'!G66</f>
        <v>418.7400000000001</v>
      </c>
      <c r="I14" s="69">
        <f>'1.3.TX KA'!I66</f>
        <v>447.215309</v>
      </c>
      <c r="J14" s="69">
        <f>'1.3.TX KA'!J66</f>
        <v>393.9199999999999</v>
      </c>
      <c r="K14" s="69">
        <f>'1.3.TX KA'!K66</f>
        <v>16.599999999999998</v>
      </c>
      <c r="L14" s="69">
        <f>'1.3.TX KA'!L66</f>
        <v>7.819376</v>
      </c>
      <c r="M14" s="69">
        <f>'1.3.TX KA'!M66</f>
        <v>3.9699999999999998</v>
      </c>
      <c r="N14" s="69">
        <f>'1.3.TX KA'!N66</f>
        <v>24.91</v>
      </c>
      <c r="O14" s="373" t="s">
        <v>51</v>
      </c>
      <c r="P14" s="4"/>
    </row>
    <row r="15" spans="1:16" ht="25.5" customHeight="1">
      <c r="A15" s="12">
        <v>4</v>
      </c>
      <c r="B15" s="13" t="s">
        <v>25</v>
      </c>
      <c r="C15" s="68">
        <v>47</v>
      </c>
      <c r="D15" s="74">
        <f>'1.4. NX'!C73</f>
        <v>445.72</v>
      </c>
      <c r="E15" s="74">
        <f>'1.4. NX'!D73</f>
        <v>130.29000000000002</v>
      </c>
      <c r="F15" s="74">
        <f>'1.4. NX'!E73</f>
        <v>0.5</v>
      </c>
      <c r="G15" s="74">
        <f>'1.4. NX'!F73</f>
        <v>0</v>
      </c>
      <c r="H15" s="74">
        <f>'1.4. NX'!G73</f>
        <v>314.93</v>
      </c>
      <c r="I15" s="74">
        <f>'1.4. NX'!I73</f>
        <v>523.99</v>
      </c>
      <c r="J15" s="74">
        <f>'1.4. NX'!J73</f>
        <v>0.7</v>
      </c>
      <c r="K15" s="74">
        <f>'1.4. NX'!K73</f>
        <v>52.019999999999996</v>
      </c>
      <c r="L15" s="74">
        <f>'1.4. NX'!L73</f>
        <v>28.560000000000002</v>
      </c>
      <c r="M15" s="74">
        <f>'1.4. NX'!M73</f>
        <v>1.21</v>
      </c>
      <c r="N15" s="74">
        <f>'1.4. NX'!N73</f>
        <v>441.5</v>
      </c>
      <c r="O15" s="374" t="s">
        <v>52</v>
      </c>
      <c r="P15" s="4"/>
    </row>
    <row r="16" spans="1:16" ht="25.5" customHeight="1">
      <c r="A16" s="12">
        <v>5</v>
      </c>
      <c r="B16" s="13" t="s">
        <v>26</v>
      </c>
      <c r="C16" s="68">
        <v>63</v>
      </c>
      <c r="D16" s="74">
        <f>'1.5.THHA'!C86</f>
        <v>107.03000000000002</v>
      </c>
      <c r="E16" s="74">
        <f>'1.5.THHA'!D86</f>
        <v>76.04</v>
      </c>
      <c r="F16" s="74">
        <f>'1.5.THHA'!E86</f>
        <v>0</v>
      </c>
      <c r="G16" s="74">
        <f>'1.5.THHA'!F86</f>
        <v>0</v>
      </c>
      <c r="H16" s="74">
        <f>'1.5.THHA'!G86</f>
        <v>30.990000000000002</v>
      </c>
      <c r="I16" s="74">
        <f>'1.5.THHA'!I86</f>
        <v>164.23536800000002</v>
      </c>
      <c r="J16" s="74">
        <f>'1.5.THHA'!J86</f>
        <v>2.3000000000000003</v>
      </c>
      <c r="K16" s="74">
        <f>'1.5.THHA'!K86</f>
        <v>39.35</v>
      </c>
      <c r="L16" s="74">
        <f>'1.5.THHA'!L86</f>
        <v>18.85</v>
      </c>
      <c r="M16" s="74">
        <f>'1.5.THHA'!M86</f>
        <v>50.67216</v>
      </c>
      <c r="N16" s="74">
        <f>'1.5.THHA'!N86</f>
        <v>53.06320800000002</v>
      </c>
      <c r="O16" s="371" t="s">
        <v>53</v>
      </c>
      <c r="P16" s="4"/>
    </row>
    <row r="17" spans="1:16" ht="25.5" customHeight="1">
      <c r="A17" s="12">
        <v>6</v>
      </c>
      <c r="B17" s="13" t="s">
        <v>27</v>
      </c>
      <c r="C17" s="68">
        <v>128</v>
      </c>
      <c r="D17" s="69">
        <f>'1.6. CX'!C154</f>
        <v>1940.4</v>
      </c>
      <c r="E17" s="69">
        <f>'1.6. CX'!D154</f>
        <v>243.23999999999995</v>
      </c>
      <c r="F17" s="69">
        <f>'1.6. CX'!E154</f>
        <v>0</v>
      </c>
      <c r="G17" s="69">
        <f>'1.6. CX'!F154</f>
        <v>0</v>
      </c>
      <c r="H17" s="69">
        <f>'1.6. CX'!G154</f>
        <v>1697.16</v>
      </c>
      <c r="I17" s="69">
        <f>'1.6. CX'!I154</f>
        <v>367.96454</v>
      </c>
      <c r="J17" s="69">
        <f>'1.6. CX'!J154</f>
        <v>35.61</v>
      </c>
      <c r="K17" s="69">
        <f>'1.6. CX'!K154</f>
        <v>21.94</v>
      </c>
      <c r="L17" s="69">
        <f>'1.6. CX'!L154</f>
        <v>150.51999999999998</v>
      </c>
      <c r="M17" s="69">
        <f>'1.6. CX'!M154</f>
        <v>10.87</v>
      </c>
      <c r="N17" s="69">
        <f>'1.6. CX'!N154</f>
        <v>149.02454</v>
      </c>
      <c r="O17" s="374" t="s">
        <v>54</v>
      </c>
      <c r="P17" s="4"/>
    </row>
    <row r="18" spans="1:16" ht="25.5" customHeight="1">
      <c r="A18" s="12">
        <v>7</v>
      </c>
      <c r="B18" s="13" t="s">
        <v>28</v>
      </c>
      <c r="C18" s="68">
        <v>77</v>
      </c>
      <c r="D18" s="74">
        <f>'1.7.HS'!C102</f>
        <v>95.35000000000001</v>
      </c>
      <c r="E18" s="74">
        <f>'1.7.HS'!D102</f>
        <v>36.24</v>
      </c>
      <c r="F18" s="74">
        <f>'1.7.HS'!E102</f>
        <v>0.2</v>
      </c>
      <c r="G18" s="74">
        <f>'1.7.HS'!F102</f>
        <v>0</v>
      </c>
      <c r="H18" s="74">
        <f>'1.7.HS'!G102</f>
        <v>58.90999999999999</v>
      </c>
      <c r="I18" s="74">
        <f>'1.7.HS'!I102</f>
        <v>67.73</v>
      </c>
      <c r="J18" s="74">
        <f>'1.7.HS'!J102</f>
        <v>0</v>
      </c>
      <c r="K18" s="74">
        <f>'1.7.HS'!K102</f>
        <v>28</v>
      </c>
      <c r="L18" s="74">
        <f>'1.7.HS'!L102</f>
        <v>1.05</v>
      </c>
      <c r="M18" s="74">
        <f>'1.7.HS'!M102</f>
        <v>25.130000000000003</v>
      </c>
      <c r="N18" s="74">
        <f>'1.7.HS'!N102</f>
        <v>13.55</v>
      </c>
      <c r="O18" s="373" t="s">
        <v>55</v>
      </c>
      <c r="P18" s="4"/>
    </row>
    <row r="19" spans="1:16" ht="25.5" customHeight="1">
      <c r="A19" s="12">
        <v>8</v>
      </c>
      <c r="B19" s="13" t="s">
        <v>29</v>
      </c>
      <c r="C19" s="68">
        <v>33</v>
      </c>
      <c r="D19" s="74">
        <f>'1.8 ĐT'!C54</f>
        <v>81.72999999999999</v>
      </c>
      <c r="E19" s="74">
        <f>'1.8 ĐT'!D54</f>
        <v>73.07000000000001</v>
      </c>
      <c r="F19" s="74">
        <f>'1.8 ĐT'!E54</f>
        <v>0</v>
      </c>
      <c r="G19" s="74">
        <f>'1.8 ĐT'!F54</f>
        <v>0</v>
      </c>
      <c r="H19" s="74">
        <f>'1.8 ĐT'!G54</f>
        <v>8.66</v>
      </c>
      <c r="I19" s="74">
        <f>'1.8 ĐT'!I54</f>
        <v>115.8</v>
      </c>
      <c r="J19" s="74">
        <f>'1.8 ĐT'!J54</f>
        <v>0</v>
      </c>
      <c r="K19" s="74">
        <f>'1.8 ĐT'!K54</f>
        <v>7.029999999999999</v>
      </c>
      <c r="L19" s="74">
        <f>'1.8 ĐT'!L54</f>
        <v>92.25</v>
      </c>
      <c r="M19" s="74">
        <f>'1.8 ĐT'!M54</f>
        <v>15.659999999999998</v>
      </c>
      <c r="N19" s="74">
        <f>'1.8 ĐT'!N54</f>
        <v>0.86</v>
      </c>
      <c r="O19" s="374" t="s">
        <v>56</v>
      </c>
      <c r="P19" s="4"/>
    </row>
    <row r="20" spans="1:16" ht="25.5" customHeight="1">
      <c r="A20" s="12">
        <v>9</v>
      </c>
      <c r="B20" s="13" t="s">
        <v>30</v>
      </c>
      <c r="C20" s="68">
        <v>64</v>
      </c>
      <c r="D20" s="74">
        <f>'1.9.CL'!C89</f>
        <v>72.69999999999999</v>
      </c>
      <c r="E20" s="74">
        <f>'1.9.CL'!D89</f>
        <v>62.42999999999999</v>
      </c>
      <c r="F20" s="74">
        <f>'1.9.CL'!E89</f>
        <v>0</v>
      </c>
      <c r="G20" s="74">
        <f>'1.9.CL'!F89</f>
        <v>0</v>
      </c>
      <c r="H20" s="74">
        <f>'1.9.CL'!G89</f>
        <v>10.270000000000001</v>
      </c>
      <c r="I20" s="74">
        <f>'1.9.CL'!I89</f>
        <v>99.3331</v>
      </c>
      <c r="J20" s="74">
        <f>'1.9.CL'!J89</f>
        <v>0</v>
      </c>
      <c r="K20" s="74">
        <f>'1.9.CL'!K89</f>
        <v>48.7655</v>
      </c>
      <c r="L20" s="74">
        <f>'1.9.CL'!L89</f>
        <v>19.398999999999997</v>
      </c>
      <c r="M20" s="74">
        <f>'1.9.CL'!M89</f>
        <v>31.003600000000002</v>
      </c>
      <c r="N20" s="74">
        <f>'1.9.CL'!N89</f>
        <v>0.165</v>
      </c>
      <c r="O20" s="81" t="s">
        <v>57</v>
      </c>
      <c r="P20" s="4"/>
    </row>
    <row r="21" spans="1:16" s="224" customFormat="1" ht="25.5" customHeight="1">
      <c r="A21" s="219">
        <v>10</v>
      </c>
      <c r="B21" s="220" t="s">
        <v>31</v>
      </c>
      <c r="C21" s="221">
        <v>21</v>
      </c>
      <c r="D21" s="222">
        <f>'1.10.HKA'!C40</f>
        <v>3074.21</v>
      </c>
      <c r="E21" s="222">
        <f>'1.10.HKA'!D40</f>
        <v>162.20000000000002</v>
      </c>
      <c r="F21" s="222">
        <f>'1.10.HKA'!E40</f>
        <v>1</v>
      </c>
      <c r="G21" s="222">
        <f>'1.10.HKA'!F40</f>
        <v>0</v>
      </c>
      <c r="H21" s="222">
        <f>'1.10.HKA'!G40</f>
        <v>2911.01</v>
      </c>
      <c r="I21" s="222">
        <f>'1.10.HKA'!I40</f>
        <v>191.692</v>
      </c>
      <c r="J21" s="222">
        <f>'1.10.HKA'!J40</f>
        <v>163</v>
      </c>
      <c r="K21" s="222">
        <f>'1.10.HKA'!K40</f>
        <v>20.4</v>
      </c>
      <c r="L21" s="222">
        <f>'1.10.HKA'!L40</f>
        <v>3.0999999999999996</v>
      </c>
      <c r="M21" s="222">
        <f>'1.10.HKA'!M40</f>
        <v>4.491999999999999</v>
      </c>
      <c r="N21" s="222">
        <f>'1.10.HKA'!N40</f>
        <v>0.7</v>
      </c>
      <c r="O21" s="375" t="s">
        <v>58</v>
      </c>
      <c r="P21" s="223"/>
    </row>
    <row r="22" spans="1:16" ht="25.5" customHeight="1">
      <c r="A22" s="12">
        <v>11</v>
      </c>
      <c r="B22" s="13" t="s">
        <v>32</v>
      </c>
      <c r="C22" s="68">
        <v>22</v>
      </c>
      <c r="D22" s="74">
        <f>'1.11.HK'!C43</f>
        <v>84.56</v>
      </c>
      <c r="E22" s="74">
        <f>'1.11.HK'!D43</f>
        <v>6.74</v>
      </c>
      <c r="F22" s="74">
        <f>'1.11.HK'!E43</f>
        <v>4.6</v>
      </c>
      <c r="G22" s="74">
        <f>'1.11.HK'!F43</f>
        <v>0</v>
      </c>
      <c r="H22" s="74">
        <f>'1.11.HK'!G43</f>
        <v>73.22</v>
      </c>
      <c r="I22" s="74">
        <f>'1.11.HK'!I43</f>
        <v>126.41082999999999</v>
      </c>
      <c r="J22" s="74">
        <f>'1.11.HK'!J43</f>
        <v>34.66</v>
      </c>
      <c r="K22" s="74">
        <f>'1.11.HK'!K43</f>
        <v>64.818</v>
      </c>
      <c r="L22" s="74">
        <f>'1.11.HK'!L43</f>
        <v>24.343600000000002</v>
      </c>
      <c r="M22" s="74">
        <f>'1.11.HK'!M43</f>
        <v>2.5892299999999997</v>
      </c>
      <c r="N22" s="74">
        <f>'1.11.HK'!N43</f>
        <v>0</v>
      </c>
      <c r="O22" s="373" t="s">
        <v>59</v>
      </c>
      <c r="P22" s="4"/>
    </row>
    <row r="23" spans="1:16" ht="25.5" customHeight="1">
      <c r="A23" s="12">
        <v>12</v>
      </c>
      <c r="B23" s="13" t="s">
        <v>33</v>
      </c>
      <c r="C23" s="68">
        <v>46</v>
      </c>
      <c r="D23" s="74">
        <f>'1.12.VQ'!C67</f>
        <v>43.120000000000005</v>
      </c>
      <c r="E23" s="74">
        <f>'1.12.VQ'!D67</f>
        <v>1.99</v>
      </c>
      <c r="F23" s="74">
        <f>'1.12.VQ'!E67</f>
        <v>0</v>
      </c>
      <c r="G23" s="74">
        <f>'1.12.VQ'!F67</f>
        <v>0</v>
      </c>
      <c r="H23" s="74">
        <f>'1.12.VQ'!G67</f>
        <v>41.129999999999995</v>
      </c>
      <c r="I23" s="74">
        <f>'1.12.VQ'!I67</f>
        <v>13.989999999999997</v>
      </c>
      <c r="J23" s="74">
        <f>'1.12.VQ'!J67</f>
        <v>0</v>
      </c>
      <c r="K23" s="74">
        <f>'1.12.VQ'!K67</f>
        <v>0.32</v>
      </c>
      <c r="L23" s="74">
        <f>'1.12.VQ'!L67</f>
        <v>9.649999999999997</v>
      </c>
      <c r="M23" s="74">
        <f>'1.12.VQ'!M67</f>
        <v>2.2</v>
      </c>
      <c r="N23" s="74">
        <f>'1.12.VQ'!N67</f>
        <v>1.8199999999999998</v>
      </c>
      <c r="O23" s="374" t="s">
        <v>60</v>
      </c>
      <c r="P23" s="4"/>
    </row>
    <row r="24" spans="1:16" ht="25.5" customHeight="1">
      <c r="A24" s="14">
        <v>13</v>
      </c>
      <c r="B24" s="15" t="s">
        <v>34</v>
      </c>
      <c r="C24" s="70">
        <f>'1.13. LH'!A60</f>
        <v>39</v>
      </c>
      <c r="D24" s="71">
        <f>'1.13. LH'!C60</f>
        <v>77.23</v>
      </c>
      <c r="E24" s="71">
        <f>'1.13. LH'!D60</f>
        <v>23.71</v>
      </c>
      <c r="F24" s="71">
        <f>'1.13. LH'!E60</f>
        <v>9.42</v>
      </c>
      <c r="G24" s="71">
        <f>'1.13. LH'!F60</f>
        <v>0</v>
      </c>
      <c r="H24" s="71">
        <f>'1.13. LH'!G60</f>
        <v>44.10000000000001</v>
      </c>
      <c r="I24" s="71">
        <f>'1.13. LH'!I60</f>
        <v>64.7472</v>
      </c>
      <c r="J24" s="71">
        <f>'1.13. LH'!J60</f>
        <v>0</v>
      </c>
      <c r="K24" s="71">
        <f>'1.13. LH'!K60</f>
        <v>0.5</v>
      </c>
      <c r="L24" s="71">
        <f>'1.13. LH'!L60</f>
        <v>33.4015</v>
      </c>
      <c r="M24" s="71">
        <f>'1.13. LH'!M60</f>
        <v>30.045700000000004</v>
      </c>
      <c r="N24" s="71">
        <f>'1.13. LH'!N60</f>
        <v>0.8</v>
      </c>
      <c r="O24" s="376" t="s">
        <v>61</v>
      </c>
      <c r="P24" s="4"/>
    </row>
    <row r="25" ht="16.5" customHeight="1"/>
    <row r="26" spans="12:15" ht="15">
      <c r="L26" s="875"/>
      <c r="M26" s="875"/>
      <c r="N26" s="875"/>
      <c r="O26" s="875"/>
    </row>
    <row r="27" spans="12:15" ht="27.75" customHeight="1">
      <c r="L27" s="19"/>
      <c r="M27" s="19"/>
      <c r="N27" s="19"/>
      <c r="O27" s="21"/>
    </row>
  </sheetData>
  <sheetProtection/>
  <mergeCells count="17">
    <mergeCell ref="L26:O26"/>
    <mergeCell ref="A5:O5"/>
    <mergeCell ref="A6:O6"/>
    <mergeCell ref="A8:A9"/>
    <mergeCell ref="B8:B9"/>
    <mergeCell ref="C8:C9"/>
    <mergeCell ref="D8:D9"/>
    <mergeCell ref="E8:H8"/>
    <mergeCell ref="I8:I9"/>
    <mergeCell ref="J8:N8"/>
    <mergeCell ref="O8:O9"/>
    <mergeCell ref="A1:E1"/>
    <mergeCell ref="F1:O1"/>
    <mergeCell ref="A2:E2"/>
    <mergeCell ref="F2:O2"/>
    <mergeCell ref="A3:O3"/>
    <mergeCell ref="A4:O4"/>
  </mergeCells>
  <printOptions horizontalCentered="1"/>
  <pageMargins left="0.393700787401575" right="0.393700787401575" top="0.57" bottom="0.393700787401575" header="0.118110236220472" footer="0.275590551181102"/>
  <pageSetup fitToHeight="100" horizontalDpi="600" verticalDpi="600" orientation="landscape" paperSize="9" r:id="rId2"/>
  <headerFooter>
    <oddFooter>&amp;L&amp;"Times New Roman,nghiêng"&amp;9Phụ lục &amp;A&amp;R&amp;10&amp;P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P220"/>
  <sheetViews>
    <sheetView showZeros="0" view="pageBreakPreview" zoomScale="85" zoomScaleNormal="70" zoomScaleSheetLayoutView="85" zoomScalePageLayoutView="0" workbookViewId="0" topLeftCell="A1">
      <pane ySplit="9" topLeftCell="A182" activePane="bottomLeft" state="frozen"/>
      <selection pane="topLeft" activeCell="A1" sqref="A1"/>
      <selection pane="bottomLeft" activeCell="S105" sqref="S105"/>
    </sheetView>
  </sheetViews>
  <sheetFormatPr defaultColWidth="6.875" defaultRowHeight="15.75"/>
  <cols>
    <col min="1" max="1" width="5.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9.50390625" style="5" customWidth="1"/>
    <col min="10" max="10" width="5.50390625" style="5" customWidth="1"/>
    <col min="11" max="12" width="6.625" style="5" customWidth="1"/>
    <col min="13" max="13" width="5.625" style="5" customWidth="1"/>
    <col min="14" max="14" width="6.625" style="5" customWidth="1"/>
    <col min="15" max="15" width="17.50390625" style="5" customWidth="1"/>
    <col min="16" max="16" width="6.00390625" style="5" customWidth="1"/>
    <col min="17" max="16384" width="6.875" style="5" customWidth="1"/>
  </cols>
  <sheetData>
    <row r="1" spans="1:16" s="18" customFormat="1" ht="15.75" customHeight="1">
      <c r="A1" s="869" t="s">
        <v>2325</v>
      </c>
      <c r="B1" s="869"/>
      <c r="C1" s="869"/>
      <c r="D1" s="869"/>
      <c r="E1" s="869"/>
      <c r="F1" s="870" t="s">
        <v>23</v>
      </c>
      <c r="G1" s="870"/>
      <c r="H1" s="870"/>
      <c r="I1" s="870"/>
      <c r="J1" s="870"/>
      <c r="K1" s="870"/>
      <c r="L1" s="870"/>
      <c r="M1" s="870"/>
      <c r="N1" s="870"/>
      <c r="O1" s="870"/>
      <c r="P1" s="870"/>
    </row>
    <row r="2" spans="1:16" s="18" customFormat="1" ht="15.75" customHeight="1">
      <c r="A2" s="870" t="s">
        <v>2326</v>
      </c>
      <c r="B2" s="870"/>
      <c r="C2" s="870"/>
      <c r="D2" s="870"/>
      <c r="E2" s="870"/>
      <c r="F2" s="870" t="s">
        <v>24</v>
      </c>
      <c r="G2" s="870"/>
      <c r="H2" s="870"/>
      <c r="I2" s="870"/>
      <c r="J2" s="870"/>
      <c r="K2" s="870"/>
      <c r="L2" s="870"/>
      <c r="M2" s="870"/>
      <c r="N2" s="870"/>
      <c r="O2" s="870"/>
      <c r="P2" s="870"/>
    </row>
    <row r="3" spans="1:16" s="18" customFormat="1" ht="15">
      <c r="A3" s="891"/>
      <c r="B3" s="891"/>
      <c r="C3" s="891"/>
      <c r="D3" s="891"/>
      <c r="E3" s="891"/>
      <c r="F3" s="891"/>
      <c r="G3" s="891"/>
      <c r="H3" s="891"/>
      <c r="I3" s="891"/>
      <c r="J3" s="891"/>
      <c r="K3" s="891"/>
      <c r="L3" s="891"/>
      <c r="M3" s="891"/>
      <c r="N3" s="891"/>
      <c r="O3" s="891"/>
      <c r="P3" s="891"/>
    </row>
    <row r="4" spans="1:16" s="18" customFormat="1" ht="15">
      <c r="A4" s="872" t="s">
        <v>607</v>
      </c>
      <c r="B4" s="872"/>
      <c r="C4" s="872"/>
      <c r="D4" s="872"/>
      <c r="E4" s="872"/>
      <c r="F4" s="872"/>
      <c r="G4" s="872"/>
      <c r="H4" s="872"/>
      <c r="I4" s="872"/>
      <c r="J4" s="872"/>
      <c r="K4" s="872"/>
      <c r="L4" s="872"/>
      <c r="M4" s="872"/>
      <c r="N4" s="872"/>
      <c r="O4" s="872"/>
      <c r="P4" s="872"/>
    </row>
    <row r="5" spans="1:16" s="18" customFormat="1" ht="17.25" customHeight="1">
      <c r="A5" s="872" t="s">
        <v>265</v>
      </c>
      <c r="B5" s="872"/>
      <c r="C5" s="872"/>
      <c r="D5" s="872"/>
      <c r="E5" s="872"/>
      <c r="F5" s="872"/>
      <c r="G5" s="872"/>
      <c r="H5" s="872"/>
      <c r="I5" s="872"/>
      <c r="J5" s="872"/>
      <c r="K5" s="872"/>
      <c r="L5" s="872"/>
      <c r="M5" s="872"/>
      <c r="N5" s="872"/>
      <c r="O5" s="872"/>
      <c r="P5" s="872"/>
    </row>
    <row r="6" spans="1:16" s="18" customFormat="1" ht="18.75" customHeight="1">
      <c r="A6" s="881" t="str">
        <f>'1.THD.Tong'!A6:O6</f>
        <v>(Kèm theo Nghị quyết số 256/NQ-HĐND ngày 08 tháng 12 năm 2020 của Hội đồng nhân dân tỉnh)</v>
      </c>
      <c r="B6" s="881"/>
      <c r="C6" s="881"/>
      <c r="D6" s="881"/>
      <c r="E6" s="881"/>
      <c r="F6" s="881"/>
      <c r="G6" s="881"/>
      <c r="H6" s="881"/>
      <c r="I6" s="881"/>
      <c r="J6" s="881"/>
      <c r="K6" s="881"/>
      <c r="L6" s="881"/>
      <c r="M6" s="881"/>
      <c r="N6" s="881"/>
      <c r="O6" s="881"/>
      <c r="P6" s="881"/>
    </row>
    <row r="7" spans="1:16" s="18" customFormat="1" ht="15">
      <c r="A7" s="885"/>
      <c r="B7" s="885"/>
      <c r="C7" s="885"/>
      <c r="D7" s="885"/>
      <c r="E7" s="885"/>
      <c r="F7" s="885"/>
      <c r="G7" s="885"/>
      <c r="H7" s="885"/>
      <c r="I7" s="885"/>
      <c r="J7" s="885"/>
      <c r="K7" s="885"/>
      <c r="L7" s="885"/>
      <c r="M7" s="885"/>
      <c r="N7" s="885"/>
      <c r="O7" s="885"/>
      <c r="P7" s="885"/>
    </row>
    <row r="8" spans="1:16" s="17" customFormat="1" ht="12.75">
      <c r="A8" s="890" t="s">
        <v>20</v>
      </c>
      <c r="B8" s="884" t="s">
        <v>76</v>
      </c>
      <c r="C8" s="884" t="s">
        <v>77</v>
      </c>
      <c r="D8" s="884" t="s">
        <v>78</v>
      </c>
      <c r="E8" s="884"/>
      <c r="F8" s="884"/>
      <c r="G8" s="884"/>
      <c r="H8" s="884" t="s">
        <v>79</v>
      </c>
      <c r="I8" s="884" t="s">
        <v>16</v>
      </c>
      <c r="J8" s="884" t="s">
        <v>15</v>
      </c>
      <c r="K8" s="884"/>
      <c r="L8" s="884"/>
      <c r="M8" s="884"/>
      <c r="N8" s="884"/>
      <c r="O8" s="884" t="s">
        <v>80</v>
      </c>
      <c r="P8" s="884" t="s">
        <v>14</v>
      </c>
    </row>
    <row r="9" spans="1:16" s="17" customFormat="1" ht="78.75" customHeight="1">
      <c r="A9" s="890"/>
      <c r="B9" s="884"/>
      <c r="C9" s="884"/>
      <c r="D9" s="22" t="s">
        <v>13</v>
      </c>
      <c r="E9" s="22" t="s">
        <v>12</v>
      </c>
      <c r="F9" s="22" t="s">
        <v>81</v>
      </c>
      <c r="G9" s="22" t="s">
        <v>22</v>
      </c>
      <c r="H9" s="884"/>
      <c r="I9" s="884"/>
      <c r="J9" s="22" t="s">
        <v>10</v>
      </c>
      <c r="K9" s="22" t="s">
        <v>9</v>
      </c>
      <c r="L9" s="22" t="s">
        <v>82</v>
      </c>
      <c r="M9" s="22" t="s">
        <v>83</v>
      </c>
      <c r="N9" s="22" t="s">
        <v>6</v>
      </c>
      <c r="O9" s="884"/>
      <c r="P9" s="884"/>
    </row>
    <row r="10" spans="1:16" s="836" customFormat="1" ht="39">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 r="A11" s="887" t="s">
        <v>552</v>
      </c>
      <c r="B11" s="888"/>
      <c r="C11" s="888"/>
      <c r="D11" s="888"/>
      <c r="E11" s="888"/>
      <c r="F11" s="888"/>
      <c r="G11" s="888"/>
      <c r="H11" s="888"/>
      <c r="I11" s="888"/>
      <c r="J11" s="888"/>
      <c r="K11" s="888"/>
      <c r="L11" s="888"/>
      <c r="M11" s="888"/>
      <c r="N11" s="888"/>
      <c r="O11" s="888"/>
      <c r="P11" s="94"/>
    </row>
    <row r="12" spans="1:16" ht="12.75">
      <c r="A12" s="319" t="s">
        <v>84</v>
      </c>
      <c r="B12" s="246" t="s">
        <v>518</v>
      </c>
      <c r="C12" s="96">
        <f>SUM(C13:C13)</f>
        <v>6.5</v>
      </c>
      <c r="D12" s="96">
        <f>SUM(D13:D13)</f>
        <v>6.5</v>
      </c>
      <c r="E12" s="96">
        <f aca="true" t="shared" si="0" ref="E12:N12">SUM(E13:E13)</f>
        <v>0</v>
      </c>
      <c r="F12" s="96">
        <f t="shared" si="0"/>
        <v>0</v>
      </c>
      <c r="G12" s="96">
        <f t="shared" si="0"/>
        <v>0</v>
      </c>
      <c r="H12" s="96">
        <f t="shared" si="0"/>
        <v>0</v>
      </c>
      <c r="I12" s="238">
        <f>SUM(J12:N12)</f>
        <v>8.7</v>
      </c>
      <c r="J12" s="96">
        <f t="shared" si="0"/>
        <v>0</v>
      </c>
      <c r="K12" s="238">
        <f t="shared" si="0"/>
        <v>8.7</v>
      </c>
      <c r="L12" s="238">
        <f t="shared" si="0"/>
        <v>0</v>
      </c>
      <c r="M12" s="238">
        <f t="shared" si="0"/>
        <v>0</v>
      </c>
      <c r="N12" s="238">
        <f t="shared" si="0"/>
        <v>0</v>
      </c>
      <c r="O12" s="98"/>
      <c r="P12" s="104"/>
    </row>
    <row r="13" spans="1:16" ht="111" customHeight="1">
      <c r="A13" s="245">
        <v>1</v>
      </c>
      <c r="B13" s="35" t="s">
        <v>2341</v>
      </c>
      <c r="C13" s="100">
        <v>6.5</v>
      </c>
      <c r="D13" s="100">
        <v>6.5</v>
      </c>
      <c r="E13" s="105"/>
      <c r="F13" s="105"/>
      <c r="G13" s="105"/>
      <c r="H13" s="131" t="s">
        <v>2339</v>
      </c>
      <c r="I13" s="109">
        <f>SUM(J13:N13)</f>
        <v>8.7</v>
      </c>
      <c r="J13" s="104"/>
      <c r="K13" s="243">
        <v>8.7</v>
      </c>
      <c r="L13" s="858"/>
      <c r="M13" s="859"/>
      <c r="N13" s="859"/>
      <c r="O13" s="99" t="s">
        <v>554</v>
      </c>
      <c r="P13" s="104"/>
    </row>
    <row r="14" spans="1:16" ht="12.75">
      <c r="A14" s="43" t="s">
        <v>92</v>
      </c>
      <c r="B14" s="249" t="s">
        <v>93</v>
      </c>
      <c r="C14" s="96">
        <f>SUM(C15:C30)</f>
        <v>70.99</v>
      </c>
      <c r="D14" s="96">
        <f>SUM(D15:D30)</f>
        <v>26.33</v>
      </c>
      <c r="E14" s="96">
        <f>SUM(E15:E30)</f>
        <v>0</v>
      </c>
      <c r="F14" s="96">
        <f>SUM(F15:F30)</f>
        <v>0</v>
      </c>
      <c r="G14" s="96">
        <f>SUM(G15:G30)</f>
        <v>44.660000000000004</v>
      </c>
      <c r="H14" s="127">
        <f>SUM(H15:H29)</f>
        <v>0</v>
      </c>
      <c r="I14" s="96">
        <f>SUM(I15:I30)</f>
        <v>79.75</v>
      </c>
      <c r="J14" s="96">
        <f>SUM(J15:J30)</f>
        <v>0</v>
      </c>
      <c r="K14" s="238">
        <f>SUM(K15:K30)</f>
        <v>47.6</v>
      </c>
      <c r="L14" s="238">
        <f>SUM(L15:L30)</f>
        <v>32.15</v>
      </c>
      <c r="M14" s="238">
        <f>SUM(M15:M20)</f>
        <v>0</v>
      </c>
      <c r="N14" s="238">
        <f>SUM(N15:N20)</f>
        <v>0</v>
      </c>
      <c r="O14" s="838"/>
      <c r="P14" s="104"/>
    </row>
    <row r="15" spans="1:16" ht="52.5">
      <c r="A15" s="245">
        <v>1</v>
      </c>
      <c r="B15" s="244" t="s">
        <v>2044</v>
      </c>
      <c r="C15" s="83">
        <v>2</v>
      </c>
      <c r="D15" s="83">
        <v>0.8</v>
      </c>
      <c r="E15" s="83"/>
      <c r="F15" s="83"/>
      <c r="G15" s="83">
        <v>1.2</v>
      </c>
      <c r="H15" s="244" t="s">
        <v>1870</v>
      </c>
      <c r="I15" s="83">
        <f>SUM(J15:N15)</f>
        <v>3.5</v>
      </c>
      <c r="J15" s="104"/>
      <c r="K15" s="859"/>
      <c r="L15" s="858">
        <v>3.5</v>
      </c>
      <c r="M15" s="859"/>
      <c r="N15" s="859"/>
      <c r="O15" s="838" t="s">
        <v>2346</v>
      </c>
      <c r="P15" s="104"/>
    </row>
    <row r="16" spans="1:16" ht="39">
      <c r="A16" s="245">
        <v>2</v>
      </c>
      <c r="B16" s="244" t="s">
        <v>2045</v>
      </c>
      <c r="C16" s="83">
        <v>0.1</v>
      </c>
      <c r="D16" s="83">
        <v>0.1</v>
      </c>
      <c r="E16" s="83"/>
      <c r="F16" s="83"/>
      <c r="G16" s="83"/>
      <c r="H16" s="244" t="s">
        <v>1870</v>
      </c>
      <c r="I16" s="83">
        <f aca="true" t="shared" si="1" ref="I16:I30">SUM(J16:N16)</f>
        <v>0.2</v>
      </c>
      <c r="J16" s="104"/>
      <c r="K16" s="859"/>
      <c r="L16" s="858">
        <v>0.2</v>
      </c>
      <c r="M16" s="859"/>
      <c r="N16" s="859"/>
      <c r="O16" s="838" t="s">
        <v>2254</v>
      </c>
      <c r="P16" s="104"/>
    </row>
    <row r="17" spans="1:16" ht="105">
      <c r="A17" s="245">
        <v>3</v>
      </c>
      <c r="B17" s="244" t="s">
        <v>2046</v>
      </c>
      <c r="C17" s="83">
        <v>1.7</v>
      </c>
      <c r="D17" s="83">
        <v>1.7</v>
      </c>
      <c r="E17" s="83"/>
      <c r="F17" s="83"/>
      <c r="G17" s="83"/>
      <c r="H17" s="244" t="s">
        <v>2047</v>
      </c>
      <c r="I17" s="83">
        <f t="shared" si="1"/>
        <v>2.5</v>
      </c>
      <c r="J17" s="104"/>
      <c r="K17" s="859"/>
      <c r="L17" s="858">
        <v>2.5</v>
      </c>
      <c r="M17" s="859"/>
      <c r="N17" s="859"/>
      <c r="O17" s="99" t="s">
        <v>2340</v>
      </c>
      <c r="P17" s="104"/>
    </row>
    <row r="18" spans="1:16" ht="39">
      <c r="A18" s="245">
        <v>4</v>
      </c>
      <c r="B18" s="244" t="s">
        <v>2048</v>
      </c>
      <c r="C18" s="83">
        <v>1</v>
      </c>
      <c r="D18" s="83">
        <v>1</v>
      </c>
      <c r="E18" s="83"/>
      <c r="F18" s="83"/>
      <c r="G18" s="83"/>
      <c r="H18" s="244" t="s">
        <v>2049</v>
      </c>
      <c r="I18" s="83">
        <f t="shared" si="1"/>
        <v>2.2</v>
      </c>
      <c r="J18" s="104"/>
      <c r="K18" s="243"/>
      <c r="L18" s="858">
        <v>2.2</v>
      </c>
      <c r="M18" s="859"/>
      <c r="N18" s="859"/>
      <c r="O18" s="839" t="s">
        <v>2255</v>
      </c>
      <c r="P18" s="104"/>
    </row>
    <row r="19" spans="1:16" ht="99" customHeight="1">
      <c r="A19" s="245">
        <v>5</v>
      </c>
      <c r="B19" s="244" t="s">
        <v>556</v>
      </c>
      <c r="C19" s="35">
        <v>50.66</v>
      </c>
      <c r="D19" s="35">
        <v>9.87</v>
      </c>
      <c r="E19" s="35"/>
      <c r="F19" s="35"/>
      <c r="G19" s="83">
        <v>40.79</v>
      </c>
      <c r="H19" s="244" t="s">
        <v>2050</v>
      </c>
      <c r="I19" s="83">
        <f t="shared" si="1"/>
        <v>47.6</v>
      </c>
      <c r="J19" s="104"/>
      <c r="K19" s="243">
        <v>47.6</v>
      </c>
      <c r="L19" s="858"/>
      <c r="M19" s="859"/>
      <c r="N19" s="859"/>
      <c r="O19" s="839" t="s">
        <v>554</v>
      </c>
      <c r="P19" s="104"/>
    </row>
    <row r="20" spans="1:16" ht="39">
      <c r="A20" s="245">
        <v>6</v>
      </c>
      <c r="B20" s="244" t="s">
        <v>2051</v>
      </c>
      <c r="C20" s="35">
        <v>5.08</v>
      </c>
      <c r="D20" s="35">
        <v>4.58</v>
      </c>
      <c r="E20" s="35"/>
      <c r="F20" s="35"/>
      <c r="G20" s="83">
        <v>0.5</v>
      </c>
      <c r="H20" s="244" t="s">
        <v>2052</v>
      </c>
      <c r="I20" s="83">
        <f t="shared" si="1"/>
        <v>7.3</v>
      </c>
      <c r="J20" s="104"/>
      <c r="K20" s="859"/>
      <c r="L20" s="858">
        <v>7.3</v>
      </c>
      <c r="M20" s="859"/>
      <c r="N20" s="859"/>
      <c r="O20" s="838" t="s">
        <v>2346</v>
      </c>
      <c r="P20" s="104"/>
    </row>
    <row r="21" spans="1:16" ht="39">
      <c r="A21" s="245">
        <v>7</v>
      </c>
      <c r="B21" s="244" t="s">
        <v>557</v>
      </c>
      <c r="C21" s="83">
        <v>0.17</v>
      </c>
      <c r="D21" s="35">
        <v>0.17</v>
      </c>
      <c r="E21" s="35"/>
      <c r="F21" s="35"/>
      <c r="G21" s="35"/>
      <c r="H21" s="244" t="s">
        <v>2053</v>
      </c>
      <c r="I21" s="83">
        <f t="shared" si="1"/>
        <v>0.5</v>
      </c>
      <c r="J21" s="104"/>
      <c r="K21" s="859"/>
      <c r="L21" s="858">
        <v>0.5</v>
      </c>
      <c r="M21" s="859"/>
      <c r="N21" s="859"/>
      <c r="O21" s="838" t="s">
        <v>2254</v>
      </c>
      <c r="P21" s="104"/>
    </row>
    <row r="22" spans="1:16" ht="39">
      <c r="A22" s="245">
        <v>8</v>
      </c>
      <c r="B22" s="320" t="s">
        <v>1651</v>
      </c>
      <c r="C22" s="83">
        <v>2</v>
      </c>
      <c r="D22" s="83">
        <v>2</v>
      </c>
      <c r="E22" s="83"/>
      <c r="F22" s="83"/>
      <c r="G22" s="83"/>
      <c r="H22" s="27" t="s">
        <v>2054</v>
      </c>
      <c r="I22" s="83">
        <f t="shared" si="1"/>
        <v>2.5</v>
      </c>
      <c r="J22" s="104"/>
      <c r="K22" s="859"/>
      <c r="L22" s="858">
        <v>2.5</v>
      </c>
      <c r="M22" s="859"/>
      <c r="N22" s="859"/>
      <c r="O22" s="838" t="s">
        <v>2254</v>
      </c>
      <c r="P22" s="104"/>
    </row>
    <row r="23" spans="1:16" ht="39">
      <c r="A23" s="245">
        <v>9</v>
      </c>
      <c r="B23" s="320" t="s">
        <v>2055</v>
      </c>
      <c r="C23" s="321">
        <v>0.14</v>
      </c>
      <c r="D23" s="321">
        <v>0.04</v>
      </c>
      <c r="E23" s="35"/>
      <c r="F23" s="35"/>
      <c r="G23" s="35">
        <v>0.1</v>
      </c>
      <c r="H23" s="27" t="s">
        <v>2053</v>
      </c>
      <c r="I23" s="83">
        <f t="shared" si="1"/>
        <v>0.55</v>
      </c>
      <c r="J23" s="104"/>
      <c r="K23" s="859"/>
      <c r="L23" s="858">
        <v>0.55</v>
      </c>
      <c r="M23" s="859"/>
      <c r="N23" s="859"/>
      <c r="O23" s="838" t="s">
        <v>2346</v>
      </c>
      <c r="P23" s="104"/>
    </row>
    <row r="24" spans="1:16" ht="39">
      <c r="A24" s="245">
        <v>10</v>
      </c>
      <c r="B24" s="320" t="s">
        <v>1652</v>
      </c>
      <c r="C24" s="35">
        <v>0.1</v>
      </c>
      <c r="D24" s="35"/>
      <c r="E24" s="35"/>
      <c r="F24" s="35"/>
      <c r="G24" s="35">
        <v>0.1</v>
      </c>
      <c r="H24" s="27" t="s">
        <v>2056</v>
      </c>
      <c r="I24" s="83">
        <f t="shared" si="1"/>
        <v>0.7</v>
      </c>
      <c r="J24" s="104"/>
      <c r="K24" s="859"/>
      <c r="L24" s="858">
        <v>0.7</v>
      </c>
      <c r="M24" s="859"/>
      <c r="N24" s="859"/>
      <c r="O24" s="838" t="s">
        <v>2346</v>
      </c>
      <c r="P24" s="104"/>
    </row>
    <row r="25" spans="1:16" ht="52.5">
      <c r="A25" s="245">
        <v>11</v>
      </c>
      <c r="B25" s="320" t="s">
        <v>2057</v>
      </c>
      <c r="C25" s="86">
        <v>1.4</v>
      </c>
      <c r="D25" s="322"/>
      <c r="E25" s="35"/>
      <c r="F25" s="35"/>
      <c r="G25" s="35">
        <v>1.4</v>
      </c>
      <c r="H25" s="244" t="s">
        <v>2058</v>
      </c>
      <c r="I25" s="83">
        <f t="shared" si="1"/>
        <v>1.4</v>
      </c>
      <c r="J25" s="104"/>
      <c r="K25" s="859"/>
      <c r="L25" s="858">
        <v>1.4</v>
      </c>
      <c r="M25" s="859"/>
      <c r="N25" s="859"/>
      <c r="O25" s="838" t="s">
        <v>2254</v>
      </c>
      <c r="P25" s="104"/>
    </row>
    <row r="26" spans="1:16" ht="92.25">
      <c r="A26" s="245">
        <v>12</v>
      </c>
      <c r="B26" s="320" t="s">
        <v>2343</v>
      </c>
      <c r="C26" s="86">
        <v>1.5</v>
      </c>
      <c r="D26" s="322">
        <v>1.5</v>
      </c>
      <c r="E26" s="322"/>
      <c r="F26" s="322"/>
      <c r="G26" s="322"/>
      <c r="H26" s="244" t="s">
        <v>2059</v>
      </c>
      <c r="I26" s="83">
        <f t="shared" si="1"/>
        <v>2.3</v>
      </c>
      <c r="J26" s="104"/>
      <c r="K26" s="859"/>
      <c r="L26" s="858">
        <v>2.3</v>
      </c>
      <c r="M26" s="859"/>
      <c r="N26" s="859"/>
      <c r="O26" s="840" t="s">
        <v>2256</v>
      </c>
      <c r="P26" s="104"/>
    </row>
    <row r="27" spans="1:16" ht="69.75" customHeight="1">
      <c r="A27" s="245">
        <v>13</v>
      </c>
      <c r="B27" s="320" t="s">
        <v>295</v>
      </c>
      <c r="C27" s="86">
        <v>2</v>
      </c>
      <c r="D27" s="322">
        <v>1.57</v>
      </c>
      <c r="E27" s="322"/>
      <c r="F27" s="322"/>
      <c r="G27" s="322">
        <v>0.43</v>
      </c>
      <c r="H27" s="244" t="s">
        <v>2059</v>
      </c>
      <c r="I27" s="83">
        <f t="shared" si="1"/>
        <v>3.2</v>
      </c>
      <c r="J27" s="104"/>
      <c r="K27" s="859"/>
      <c r="L27" s="858">
        <v>3.2</v>
      </c>
      <c r="M27" s="859"/>
      <c r="N27" s="859"/>
      <c r="O27" s="840" t="s">
        <v>2257</v>
      </c>
      <c r="P27" s="104"/>
    </row>
    <row r="28" spans="1:16" ht="52.5">
      <c r="A28" s="245">
        <v>14</v>
      </c>
      <c r="B28" s="320" t="s">
        <v>2060</v>
      </c>
      <c r="C28" s="86">
        <v>1</v>
      </c>
      <c r="D28" s="322">
        <v>1</v>
      </c>
      <c r="E28" s="322"/>
      <c r="F28" s="322"/>
      <c r="G28" s="322"/>
      <c r="H28" s="244" t="s">
        <v>1870</v>
      </c>
      <c r="I28" s="83">
        <f t="shared" si="1"/>
        <v>1.2</v>
      </c>
      <c r="J28" s="104"/>
      <c r="K28" s="859"/>
      <c r="L28" s="858">
        <v>1.2</v>
      </c>
      <c r="M28" s="859"/>
      <c r="N28" s="859"/>
      <c r="O28" s="840" t="s">
        <v>2258</v>
      </c>
      <c r="P28" s="104"/>
    </row>
    <row r="29" spans="1:16" ht="39">
      <c r="A29" s="245">
        <v>15</v>
      </c>
      <c r="B29" s="320" t="s">
        <v>2061</v>
      </c>
      <c r="C29" s="86">
        <v>0.14</v>
      </c>
      <c r="D29" s="322"/>
      <c r="E29" s="322"/>
      <c r="F29" s="322"/>
      <c r="G29" s="322">
        <v>0.14</v>
      </c>
      <c r="H29" s="244" t="s">
        <v>2062</v>
      </c>
      <c r="I29" s="83">
        <f t="shared" si="1"/>
        <v>0.6</v>
      </c>
      <c r="J29" s="104"/>
      <c r="K29" s="859"/>
      <c r="L29" s="858">
        <v>0.6</v>
      </c>
      <c r="M29" s="859"/>
      <c r="N29" s="859"/>
      <c r="O29" s="838" t="s">
        <v>2254</v>
      </c>
      <c r="P29" s="104"/>
    </row>
    <row r="30" spans="1:16" ht="66">
      <c r="A30" s="245">
        <v>16</v>
      </c>
      <c r="B30" s="320" t="s">
        <v>2063</v>
      </c>
      <c r="C30" s="86">
        <v>2</v>
      </c>
      <c r="D30" s="322">
        <v>2</v>
      </c>
      <c r="E30" s="322"/>
      <c r="F30" s="322"/>
      <c r="G30" s="322"/>
      <c r="H30" s="244" t="s">
        <v>1870</v>
      </c>
      <c r="I30" s="83">
        <f t="shared" si="1"/>
        <v>3.5</v>
      </c>
      <c r="J30" s="104"/>
      <c r="K30" s="859"/>
      <c r="L30" s="858">
        <v>3.5</v>
      </c>
      <c r="M30" s="859"/>
      <c r="N30" s="859"/>
      <c r="O30" s="838" t="s">
        <v>2064</v>
      </c>
      <c r="P30" s="104"/>
    </row>
    <row r="31" spans="1:16" ht="12.75">
      <c r="A31" s="43" t="s">
        <v>96</v>
      </c>
      <c r="B31" s="24" t="s">
        <v>95</v>
      </c>
      <c r="C31" s="96">
        <f>SUM(C32:C40)</f>
        <v>16.07</v>
      </c>
      <c r="D31" s="96">
        <f>SUM(D32:D40)</f>
        <v>10.95</v>
      </c>
      <c r="E31" s="96">
        <f>SUM(E32:E40)</f>
        <v>0</v>
      </c>
      <c r="F31" s="96">
        <f>SUM(F32:F40)</f>
        <v>0</v>
      </c>
      <c r="G31" s="96">
        <f>SUM(G32:G40)</f>
        <v>5.12</v>
      </c>
      <c r="H31" s="99"/>
      <c r="I31" s="241">
        <f>SUM(I32:I40)</f>
        <v>29.959999999999997</v>
      </c>
      <c r="J31" s="242">
        <f>SUM(J32:J37)</f>
        <v>0</v>
      </c>
      <c r="K31" s="241">
        <f>SUM(K32:K40)</f>
        <v>13.7</v>
      </c>
      <c r="L31" s="241">
        <f>SUM(L32:L40)</f>
        <v>15.5</v>
      </c>
      <c r="M31" s="241">
        <f>SUM(M32:M37)</f>
        <v>0.76</v>
      </c>
      <c r="N31" s="241">
        <f>SUM(N32:N37)</f>
        <v>0</v>
      </c>
      <c r="O31" s="838"/>
      <c r="P31" s="104"/>
    </row>
    <row r="32" spans="1:16" ht="39">
      <c r="A32" s="245">
        <v>1</v>
      </c>
      <c r="B32" s="35" t="s">
        <v>558</v>
      </c>
      <c r="C32" s="105">
        <v>0.25</v>
      </c>
      <c r="D32" s="105">
        <v>0.25</v>
      </c>
      <c r="E32" s="100"/>
      <c r="F32" s="100"/>
      <c r="G32" s="100"/>
      <c r="H32" s="99" t="s">
        <v>2065</v>
      </c>
      <c r="I32" s="243">
        <f aca="true" t="shared" si="2" ref="I32:I67">SUM(J32:N32)</f>
        <v>0.4</v>
      </c>
      <c r="J32" s="104"/>
      <c r="K32" s="859"/>
      <c r="L32" s="858">
        <v>0.4</v>
      </c>
      <c r="M32" s="859"/>
      <c r="N32" s="859"/>
      <c r="O32" s="838" t="s">
        <v>2254</v>
      </c>
      <c r="P32" s="104"/>
    </row>
    <row r="33" spans="1:16" ht="118.5">
      <c r="A33" s="245">
        <v>2</v>
      </c>
      <c r="B33" s="35" t="s">
        <v>2066</v>
      </c>
      <c r="C33" s="109">
        <v>1.2</v>
      </c>
      <c r="D33" s="109">
        <v>1.2</v>
      </c>
      <c r="E33" s="100"/>
      <c r="F33" s="100"/>
      <c r="G33" s="100"/>
      <c r="H33" s="99" t="s">
        <v>559</v>
      </c>
      <c r="I33" s="243">
        <f t="shared" si="2"/>
        <v>2</v>
      </c>
      <c r="J33" s="104"/>
      <c r="K33" s="859"/>
      <c r="L33" s="858">
        <v>2</v>
      </c>
      <c r="M33" s="859"/>
      <c r="N33" s="859"/>
      <c r="O33" s="840" t="s">
        <v>2259</v>
      </c>
      <c r="P33" s="104"/>
    </row>
    <row r="34" spans="1:16" ht="52.5">
      <c r="A34" s="245">
        <v>3</v>
      </c>
      <c r="B34" s="244" t="s">
        <v>560</v>
      </c>
      <c r="C34" s="111">
        <v>5.07</v>
      </c>
      <c r="D34" s="111"/>
      <c r="E34" s="111"/>
      <c r="F34" s="111"/>
      <c r="G34" s="111">
        <v>5.07</v>
      </c>
      <c r="H34" s="131" t="s">
        <v>2067</v>
      </c>
      <c r="I34" s="243">
        <f t="shared" si="2"/>
        <v>13.7</v>
      </c>
      <c r="J34" s="104"/>
      <c r="K34" s="243">
        <v>13.7</v>
      </c>
      <c r="L34" s="858"/>
      <c r="M34" s="859"/>
      <c r="N34" s="859"/>
      <c r="O34" s="838" t="s">
        <v>2346</v>
      </c>
      <c r="P34" s="104"/>
    </row>
    <row r="35" spans="1:16" ht="39">
      <c r="A35" s="245">
        <v>4</v>
      </c>
      <c r="B35" s="320" t="s">
        <v>561</v>
      </c>
      <c r="C35" s="101">
        <v>8.05</v>
      </c>
      <c r="D35" s="101">
        <v>8.05</v>
      </c>
      <c r="E35" s="100"/>
      <c r="F35" s="100"/>
      <c r="G35" s="100"/>
      <c r="H35" s="131" t="s">
        <v>2068</v>
      </c>
      <c r="I35" s="243">
        <f t="shared" si="2"/>
        <v>10.5</v>
      </c>
      <c r="J35" s="104"/>
      <c r="K35" s="860"/>
      <c r="L35" s="858">
        <v>10.5</v>
      </c>
      <c r="M35" s="859"/>
      <c r="N35" s="859"/>
      <c r="O35" s="838" t="s">
        <v>2254</v>
      </c>
      <c r="P35" s="104"/>
    </row>
    <row r="36" spans="1:16" ht="33.75" customHeight="1">
      <c r="A36" s="245">
        <v>5</v>
      </c>
      <c r="B36" s="320" t="s">
        <v>562</v>
      </c>
      <c r="C36" s="101">
        <v>0.18</v>
      </c>
      <c r="D36" s="101">
        <v>0.13</v>
      </c>
      <c r="E36" s="100"/>
      <c r="F36" s="100"/>
      <c r="G36" s="101">
        <v>0.05</v>
      </c>
      <c r="H36" s="131" t="s">
        <v>2069</v>
      </c>
      <c r="I36" s="243">
        <f t="shared" si="2"/>
        <v>0.76</v>
      </c>
      <c r="J36" s="104"/>
      <c r="K36" s="859"/>
      <c r="L36" s="861"/>
      <c r="M36" s="243">
        <v>0.76</v>
      </c>
      <c r="N36" s="859"/>
      <c r="O36" s="838" t="s">
        <v>2346</v>
      </c>
      <c r="P36" s="104"/>
    </row>
    <row r="37" spans="1:16" ht="171">
      <c r="A37" s="245">
        <v>6</v>
      </c>
      <c r="B37" s="244" t="s">
        <v>563</v>
      </c>
      <c r="C37" s="112">
        <v>0.1</v>
      </c>
      <c r="D37" s="112">
        <v>0.1</v>
      </c>
      <c r="E37" s="100"/>
      <c r="F37" s="100"/>
      <c r="G37" s="100"/>
      <c r="H37" s="131" t="s">
        <v>2053</v>
      </c>
      <c r="I37" s="243">
        <f t="shared" si="2"/>
        <v>0.2</v>
      </c>
      <c r="J37" s="104"/>
      <c r="K37" s="859"/>
      <c r="L37" s="858">
        <v>0.2</v>
      </c>
      <c r="M37" s="859"/>
      <c r="N37" s="859"/>
      <c r="O37" s="840" t="s">
        <v>564</v>
      </c>
      <c r="P37" s="104"/>
    </row>
    <row r="38" spans="1:16" ht="39">
      <c r="A38" s="245">
        <v>7</v>
      </c>
      <c r="B38" s="252" t="s">
        <v>2070</v>
      </c>
      <c r="C38" s="112">
        <v>0.12</v>
      </c>
      <c r="D38" s="112">
        <v>0.12</v>
      </c>
      <c r="E38" s="100"/>
      <c r="F38" s="100"/>
      <c r="G38" s="100"/>
      <c r="H38" s="131" t="s">
        <v>2071</v>
      </c>
      <c r="I38" s="243">
        <f t="shared" si="2"/>
        <v>0.3</v>
      </c>
      <c r="J38" s="104"/>
      <c r="K38" s="859"/>
      <c r="L38" s="858">
        <v>0.3</v>
      </c>
      <c r="M38" s="859"/>
      <c r="N38" s="859"/>
      <c r="O38" s="838" t="s">
        <v>2346</v>
      </c>
      <c r="P38" s="104"/>
    </row>
    <row r="39" spans="1:16" ht="39">
      <c r="A39" s="245">
        <v>8</v>
      </c>
      <c r="B39" s="252" t="s">
        <v>2072</v>
      </c>
      <c r="C39" s="112">
        <v>0.5</v>
      </c>
      <c r="D39" s="112">
        <v>0.5</v>
      </c>
      <c r="E39" s="100"/>
      <c r="F39" s="100"/>
      <c r="G39" s="100"/>
      <c r="H39" s="848" t="s">
        <v>2073</v>
      </c>
      <c r="I39" s="243">
        <f t="shared" si="2"/>
        <v>0.9</v>
      </c>
      <c r="J39" s="104"/>
      <c r="K39" s="859"/>
      <c r="L39" s="858">
        <v>0.9</v>
      </c>
      <c r="M39" s="859"/>
      <c r="N39" s="859"/>
      <c r="O39" s="838" t="s">
        <v>2346</v>
      </c>
      <c r="P39" s="104"/>
    </row>
    <row r="40" spans="1:16" ht="86.25" customHeight="1">
      <c r="A40" s="245">
        <v>9</v>
      </c>
      <c r="B40" s="252" t="s">
        <v>2074</v>
      </c>
      <c r="C40" s="112">
        <v>0.6</v>
      </c>
      <c r="D40" s="112">
        <v>0.6</v>
      </c>
      <c r="E40" s="100"/>
      <c r="F40" s="100"/>
      <c r="G40" s="100"/>
      <c r="H40" s="848" t="s">
        <v>553</v>
      </c>
      <c r="I40" s="243">
        <f t="shared" si="2"/>
        <v>1.2</v>
      </c>
      <c r="J40" s="104"/>
      <c r="K40" s="859"/>
      <c r="L40" s="858">
        <v>1.2</v>
      </c>
      <c r="M40" s="859"/>
      <c r="N40" s="859"/>
      <c r="O40" s="841" t="s">
        <v>2075</v>
      </c>
      <c r="P40" s="104"/>
    </row>
    <row r="41" spans="1:16" ht="13.5">
      <c r="A41" s="324" t="s">
        <v>97</v>
      </c>
      <c r="B41" s="227" t="s">
        <v>98</v>
      </c>
      <c r="C41" s="255">
        <f>SUM(C42:C45)</f>
        <v>1.24</v>
      </c>
      <c r="D41" s="255">
        <f>SUM(D42:D45)</f>
        <v>0.63</v>
      </c>
      <c r="E41" s="255">
        <f>SUM(E42:E45)</f>
        <v>0</v>
      </c>
      <c r="F41" s="255">
        <f>SUM(F42:F45)</f>
        <v>0</v>
      </c>
      <c r="G41" s="255">
        <f>SUM(G42:G45)</f>
        <v>0.61</v>
      </c>
      <c r="H41" s="849"/>
      <c r="I41" s="241">
        <f t="shared" si="2"/>
        <v>2.2</v>
      </c>
      <c r="J41" s="242"/>
      <c r="K41" s="241"/>
      <c r="L41" s="241"/>
      <c r="M41" s="241">
        <f>SUM(M42:M44)</f>
        <v>2.2</v>
      </c>
      <c r="N41" s="241"/>
      <c r="O41" s="842"/>
      <c r="P41" s="114"/>
    </row>
    <row r="42" spans="1:16" ht="39">
      <c r="A42" s="245">
        <v>1</v>
      </c>
      <c r="B42" s="244" t="s">
        <v>565</v>
      </c>
      <c r="C42" s="111">
        <v>0.41</v>
      </c>
      <c r="D42" s="111"/>
      <c r="E42" s="111"/>
      <c r="F42" s="111"/>
      <c r="G42" s="111">
        <v>0.41</v>
      </c>
      <c r="H42" s="131" t="s">
        <v>566</v>
      </c>
      <c r="I42" s="243">
        <f t="shared" si="2"/>
        <v>1.1</v>
      </c>
      <c r="J42" s="104"/>
      <c r="K42" s="859"/>
      <c r="L42" s="861"/>
      <c r="M42" s="243">
        <v>1.1</v>
      </c>
      <c r="N42" s="859"/>
      <c r="O42" s="838" t="s">
        <v>2346</v>
      </c>
      <c r="P42" s="104"/>
    </row>
    <row r="43" spans="1:16" ht="39">
      <c r="A43" s="245">
        <v>2</v>
      </c>
      <c r="B43" s="244" t="s">
        <v>567</v>
      </c>
      <c r="C43" s="112">
        <v>0.3</v>
      </c>
      <c r="D43" s="112">
        <v>0.3</v>
      </c>
      <c r="E43" s="112"/>
      <c r="F43" s="112"/>
      <c r="G43" s="112"/>
      <c r="H43" s="131" t="s">
        <v>568</v>
      </c>
      <c r="I43" s="243">
        <f t="shared" si="2"/>
        <v>0.4</v>
      </c>
      <c r="J43" s="104"/>
      <c r="K43" s="859"/>
      <c r="L43" s="861"/>
      <c r="M43" s="243">
        <v>0.4</v>
      </c>
      <c r="N43" s="859"/>
      <c r="O43" s="838" t="s">
        <v>2346</v>
      </c>
      <c r="P43" s="104"/>
    </row>
    <row r="44" spans="1:16" ht="39">
      <c r="A44" s="245">
        <v>3</v>
      </c>
      <c r="B44" s="244" t="s">
        <v>569</v>
      </c>
      <c r="C44" s="112">
        <v>0.2</v>
      </c>
      <c r="D44" s="112"/>
      <c r="E44" s="112"/>
      <c r="F44" s="112"/>
      <c r="G44" s="112">
        <v>0.2</v>
      </c>
      <c r="H44" s="131" t="s">
        <v>570</v>
      </c>
      <c r="I44" s="243">
        <f t="shared" si="2"/>
        <v>0.7</v>
      </c>
      <c r="J44" s="104"/>
      <c r="K44" s="859"/>
      <c r="L44" s="861"/>
      <c r="M44" s="243">
        <v>0.7</v>
      </c>
      <c r="N44" s="859"/>
      <c r="O44" s="838" t="s">
        <v>2346</v>
      </c>
      <c r="P44" s="104"/>
    </row>
    <row r="45" spans="1:16" ht="39">
      <c r="A45" s="245">
        <v>4</v>
      </c>
      <c r="B45" s="35" t="s">
        <v>584</v>
      </c>
      <c r="C45" s="105">
        <v>0.33</v>
      </c>
      <c r="D45" s="105">
        <v>0.33</v>
      </c>
      <c r="E45" s="105"/>
      <c r="F45" s="105"/>
      <c r="G45" s="105"/>
      <c r="H45" s="131" t="s">
        <v>2076</v>
      </c>
      <c r="I45" s="243">
        <f t="shared" si="2"/>
        <v>0.55</v>
      </c>
      <c r="J45" s="104"/>
      <c r="K45" s="859"/>
      <c r="L45" s="861"/>
      <c r="M45" s="243">
        <v>0.55</v>
      </c>
      <c r="N45" s="859"/>
      <c r="O45" s="838" t="s">
        <v>2346</v>
      </c>
      <c r="P45" s="104"/>
    </row>
    <row r="46" spans="1:16" ht="26.25">
      <c r="A46" s="324" t="s">
        <v>118</v>
      </c>
      <c r="B46" s="227" t="s">
        <v>103</v>
      </c>
      <c r="C46" s="96">
        <f>SUM(C47:C47)</f>
        <v>0.5</v>
      </c>
      <c r="D46" s="96">
        <f>SUM(D47:D47)</f>
        <v>0</v>
      </c>
      <c r="E46" s="96">
        <f>SUM(E47:E47)</f>
        <v>0</v>
      </c>
      <c r="F46" s="96">
        <f>SUM(F47:F47)</f>
        <v>0</v>
      </c>
      <c r="G46" s="96">
        <f>SUM(G47:G47)</f>
        <v>0.5</v>
      </c>
      <c r="H46" s="127">
        <f aca="true" t="shared" si="3" ref="H46:N46">SUM(H47:H47)</f>
        <v>0</v>
      </c>
      <c r="I46" s="238">
        <f t="shared" si="2"/>
        <v>0.8</v>
      </c>
      <c r="J46" s="103">
        <f t="shared" si="3"/>
        <v>0</v>
      </c>
      <c r="K46" s="238">
        <f t="shared" si="3"/>
        <v>0</v>
      </c>
      <c r="L46" s="238">
        <f t="shared" si="3"/>
        <v>0</v>
      </c>
      <c r="M46" s="238">
        <f t="shared" si="3"/>
        <v>0.8</v>
      </c>
      <c r="N46" s="238">
        <f t="shared" si="3"/>
        <v>0</v>
      </c>
      <c r="O46" s="842"/>
      <c r="P46" s="114"/>
    </row>
    <row r="47" spans="1:16" ht="39">
      <c r="A47" s="245">
        <v>1</v>
      </c>
      <c r="B47" s="35" t="s">
        <v>571</v>
      </c>
      <c r="C47" s="109">
        <v>0.5</v>
      </c>
      <c r="D47" s="109"/>
      <c r="E47" s="109"/>
      <c r="F47" s="109"/>
      <c r="G47" s="109">
        <v>0.5</v>
      </c>
      <c r="H47" s="131" t="s">
        <v>2067</v>
      </c>
      <c r="I47" s="109">
        <f t="shared" si="2"/>
        <v>0.8</v>
      </c>
      <c r="J47" s="104"/>
      <c r="K47" s="859"/>
      <c r="L47" s="861"/>
      <c r="M47" s="243">
        <v>0.8</v>
      </c>
      <c r="N47" s="859"/>
      <c r="O47" s="838" t="s">
        <v>2254</v>
      </c>
      <c r="P47" s="104"/>
    </row>
    <row r="48" spans="1:16" ht="12.75">
      <c r="A48" s="324" t="s">
        <v>119</v>
      </c>
      <c r="B48" s="227" t="s">
        <v>266</v>
      </c>
      <c r="C48" s="96">
        <f>SUM(C49:C52)</f>
        <v>2.13</v>
      </c>
      <c r="D48" s="96">
        <f>SUM(D49:D52)</f>
        <v>1.4300000000000002</v>
      </c>
      <c r="E48" s="96">
        <f>SUM(E49:E52)</f>
        <v>0</v>
      </c>
      <c r="F48" s="96">
        <f>SUM(F49:F52)</f>
        <v>0</v>
      </c>
      <c r="G48" s="96">
        <f>SUM(G49:G52)</f>
        <v>0.7</v>
      </c>
      <c r="H48" s="127">
        <f>SUM(H49:H49)</f>
        <v>0</v>
      </c>
      <c r="I48" s="238">
        <f>SUM(J49:N52)</f>
        <v>3.69</v>
      </c>
      <c r="J48" s="238"/>
      <c r="K48" s="238"/>
      <c r="L48" s="238">
        <f>SUM(L49:L52)</f>
        <v>2</v>
      </c>
      <c r="M48" s="238">
        <f>SUM(M49:M52)</f>
        <v>1.69</v>
      </c>
      <c r="N48" s="238"/>
      <c r="O48" s="840"/>
      <c r="P48" s="104"/>
    </row>
    <row r="49" spans="1:16" ht="26.25">
      <c r="A49" s="245">
        <v>1</v>
      </c>
      <c r="B49" s="35" t="s">
        <v>572</v>
      </c>
      <c r="C49" s="105">
        <v>0.55</v>
      </c>
      <c r="D49" s="105">
        <v>0.55</v>
      </c>
      <c r="E49" s="105"/>
      <c r="F49" s="105"/>
      <c r="G49" s="105"/>
      <c r="H49" s="99" t="s">
        <v>2065</v>
      </c>
      <c r="I49" s="109">
        <f t="shared" si="2"/>
        <v>0.83</v>
      </c>
      <c r="J49" s="104"/>
      <c r="K49" s="859"/>
      <c r="L49" s="861"/>
      <c r="M49" s="243">
        <v>0.83</v>
      </c>
      <c r="N49" s="859"/>
      <c r="O49" s="838" t="s">
        <v>2253</v>
      </c>
      <c r="P49" s="104"/>
    </row>
    <row r="50" spans="1:16" ht="66">
      <c r="A50" s="245">
        <v>2</v>
      </c>
      <c r="B50" s="244" t="s">
        <v>2077</v>
      </c>
      <c r="C50" s="105">
        <v>0.8</v>
      </c>
      <c r="D50" s="105">
        <v>0.8</v>
      </c>
      <c r="E50" s="105"/>
      <c r="F50" s="105"/>
      <c r="G50" s="105"/>
      <c r="H50" s="99" t="s">
        <v>2320</v>
      </c>
      <c r="I50" s="109">
        <f t="shared" si="2"/>
        <v>2</v>
      </c>
      <c r="J50" s="104"/>
      <c r="K50" s="859"/>
      <c r="L50" s="858">
        <v>2</v>
      </c>
      <c r="M50" s="243"/>
      <c r="N50" s="859"/>
      <c r="O50" s="843" t="s">
        <v>2078</v>
      </c>
      <c r="P50" s="104"/>
    </row>
    <row r="51" spans="1:16" ht="39">
      <c r="A51" s="245">
        <v>3</v>
      </c>
      <c r="B51" s="244" t="s">
        <v>2079</v>
      </c>
      <c r="C51" s="105">
        <v>0.7</v>
      </c>
      <c r="D51" s="105"/>
      <c r="E51" s="105"/>
      <c r="F51" s="105"/>
      <c r="G51" s="105">
        <v>0.7</v>
      </c>
      <c r="H51" s="99" t="s">
        <v>2062</v>
      </c>
      <c r="I51" s="109">
        <f t="shared" si="2"/>
        <v>0.8</v>
      </c>
      <c r="J51" s="104"/>
      <c r="K51" s="859"/>
      <c r="L51" s="858"/>
      <c r="M51" s="243">
        <v>0.8</v>
      </c>
      <c r="N51" s="859"/>
      <c r="O51" s="838" t="s">
        <v>2260</v>
      </c>
      <c r="P51" s="104"/>
    </row>
    <row r="52" spans="1:16" ht="105">
      <c r="A52" s="245">
        <v>4</v>
      </c>
      <c r="B52" s="244" t="s">
        <v>2080</v>
      </c>
      <c r="C52" s="105">
        <v>0.08</v>
      </c>
      <c r="D52" s="105">
        <v>0.08</v>
      </c>
      <c r="E52" s="105"/>
      <c r="F52" s="105"/>
      <c r="G52" s="105"/>
      <c r="H52" s="99" t="s">
        <v>2081</v>
      </c>
      <c r="I52" s="109">
        <f t="shared" si="2"/>
        <v>0.06</v>
      </c>
      <c r="J52" s="104"/>
      <c r="K52" s="859"/>
      <c r="L52" s="858"/>
      <c r="M52" s="243">
        <v>0.06</v>
      </c>
      <c r="N52" s="859"/>
      <c r="O52" s="838" t="s">
        <v>2261</v>
      </c>
      <c r="P52" s="104"/>
    </row>
    <row r="53" spans="1:16" ht="12.75">
      <c r="A53" s="43" t="s">
        <v>121</v>
      </c>
      <c r="B53" s="227" t="s">
        <v>215</v>
      </c>
      <c r="C53" s="39">
        <f>SUM(C54:C68)</f>
        <v>78.72999999999999</v>
      </c>
      <c r="D53" s="39">
        <f>SUM(D54:D68)</f>
        <v>56.81</v>
      </c>
      <c r="E53" s="39">
        <f>SUM(E54:E68)</f>
        <v>0</v>
      </c>
      <c r="F53" s="39">
        <f>SUM(F54:F68)</f>
        <v>0</v>
      </c>
      <c r="G53" s="39">
        <f>SUM(G54:G68)</f>
        <v>21.92</v>
      </c>
      <c r="H53" s="40">
        <f>SUM(H54:H65)</f>
        <v>0</v>
      </c>
      <c r="I53" s="39">
        <f>SUM(J53:N53)</f>
        <v>70.8</v>
      </c>
      <c r="J53" s="39">
        <f>SUM(J54:J65)</f>
        <v>0</v>
      </c>
      <c r="K53" s="344">
        <f>SUM(K54:K68)</f>
        <v>21.4</v>
      </c>
      <c r="L53" s="344">
        <f>SUM(L54:L68)</f>
        <v>43.199999999999996</v>
      </c>
      <c r="M53" s="344">
        <f>SUM(M54:M68)</f>
        <v>6.199999999999999</v>
      </c>
      <c r="N53" s="344">
        <f>SUM(N54:N56)</f>
        <v>0</v>
      </c>
      <c r="O53" s="844"/>
      <c r="P53" s="116"/>
    </row>
    <row r="54" spans="1:16" ht="52.5">
      <c r="A54" s="245">
        <v>1</v>
      </c>
      <c r="B54" s="35" t="s">
        <v>2082</v>
      </c>
      <c r="C54" s="83">
        <v>0.1</v>
      </c>
      <c r="D54" s="83"/>
      <c r="E54" s="83"/>
      <c r="F54" s="83"/>
      <c r="G54" s="83">
        <v>0.1</v>
      </c>
      <c r="H54" s="27" t="s">
        <v>574</v>
      </c>
      <c r="I54" s="83">
        <f t="shared" si="2"/>
        <v>0.1</v>
      </c>
      <c r="J54" s="116"/>
      <c r="K54" s="862"/>
      <c r="L54" s="863"/>
      <c r="M54" s="864">
        <v>0.1</v>
      </c>
      <c r="N54" s="862"/>
      <c r="O54" s="838" t="s">
        <v>2346</v>
      </c>
      <c r="P54" s="104"/>
    </row>
    <row r="55" spans="1:16" ht="39">
      <c r="A55" s="245">
        <v>2</v>
      </c>
      <c r="B55" s="35" t="s">
        <v>575</v>
      </c>
      <c r="C55" s="83">
        <v>0.7</v>
      </c>
      <c r="D55" s="83">
        <v>0.7</v>
      </c>
      <c r="E55" s="83"/>
      <c r="F55" s="83"/>
      <c r="G55" s="83"/>
      <c r="H55" s="27" t="s">
        <v>576</v>
      </c>
      <c r="I55" s="83">
        <f t="shared" si="2"/>
        <v>1.3</v>
      </c>
      <c r="J55" s="116"/>
      <c r="K55" s="862"/>
      <c r="L55" s="863"/>
      <c r="M55" s="864">
        <v>1.3</v>
      </c>
      <c r="N55" s="862"/>
      <c r="O55" s="838" t="s">
        <v>2346</v>
      </c>
      <c r="P55" s="104"/>
    </row>
    <row r="56" spans="1:16" ht="39">
      <c r="A56" s="245">
        <v>3</v>
      </c>
      <c r="B56" s="244" t="s">
        <v>577</v>
      </c>
      <c r="C56" s="83">
        <v>0.6</v>
      </c>
      <c r="D56" s="83"/>
      <c r="E56" s="83"/>
      <c r="F56" s="83"/>
      <c r="G56" s="83">
        <v>0.6</v>
      </c>
      <c r="H56" s="378" t="s">
        <v>553</v>
      </c>
      <c r="I56" s="83">
        <f t="shared" si="2"/>
        <v>0.9</v>
      </c>
      <c r="J56" s="116"/>
      <c r="K56" s="862"/>
      <c r="L56" s="863"/>
      <c r="M56" s="864">
        <v>0.9</v>
      </c>
      <c r="N56" s="862"/>
      <c r="O56" s="838" t="s">
        <v>2254</v>
      </c>
      <c r="P56" s="104"/>
    </row>
    <row r="57" spans="1:16" ht="39">
      <c r="A57" s="245">
        <v>4</v>
      </c>
      <c r="B57" s="42" t="s">
        <v>2083</v>
      </c>
      <c r="C57" s="83">
        <v>1</v>
      </c>
      <c r="D57" s="83">
        <v>1</v>
      </c>
      <c r="E57" s="83"/>
      <c r="F57" s="83"/>
      <c r="G57" s="83"/>
      <c r="H57" s="378" t="s">
        <v>2084</v>
      </c>
      <c r="I57" s="83">
        <f t="shared" si="2"/>
        <v>1.6</v>
      </c>
      <c r="J57" s="116"/>
      <c r="K57" s="862"/>
      <c r="L57" s="865">
        <v>1.6</v>
      </c>
      <c r="M57" s="864"/>
      <c r="N57" s="862"/>
      <c r="O57" s="838" t="s">
        <v>2346</v>
      </c>
      <c r="P57" s="104"/>
    </row>
    <row r="58" spans="1:16" ht="39">
      <c r="A58" s="245">
        <v>5</v>
      </c>
      <c r="B58" s="42" t="s">
        <v>2085</v>
      </c>
      <c r="C58" s="83">
        <v>0.8</v>
      </c>
      <c r="D58" s="83">
        <v>0.8</v>
      </c>
      <c r="E58" s="83"/>
      <c r="F58" s="83"/>
      <c r="G58" s="83"/>
      <c r="H58" s="378" t="s">
        <v>2086</v>
      </c>
      <c r="I58" s="83">
        <f t="shared" si="2"/>
        <v>1.1</v>
      </c>
      <c r="J58" s="116"/>
      <c r="K58" s="862"/>
      <c r="L58" s="865">
        <v>1.1</v>
      </c>
      <c r="M58" s="864"/>
      <c r="N58" s="862"/>
      <c r="O58" s="838" t="s">
        <v>2346</v>
      </c>
      <c r="P58" s="104"/>
    </row>
    <row r="59" spans="1:16" ht="39">
      <c r="A59" s="245">
        <v>6</v>
      </c>
      <c r="B59" s="42" t="s">
        <v>2087</v>
      </c>
      <c r="C59" s="86">
        <v>20.7</v>
      </c>
      <c r="D59" s="322">
        <v>16.75</v>
      </c>
      <c r="E59" s="83"/>
      <c r="F59" s="83"/>
      <c r="G59" s="83">
        <v>3.95</v>
      </c>
      <c r="H59" s="378" t="s">
        <v>1870</v>
      </c>
      <c r="I59" s="83">
        <f t="shared" si="2"/>
        <v>21.4</v>
      </c>
      <c r="J59" s="116"/>
      <c r="K59" s="864">
        <v>21.4</v>
      </c>
      <c r="L59" s="865"/>
      <c r="M59" s="864"/>
      <c r="N59" s="862"/>
      <c r="O59" s="838" t="s">
        <v>2346</v>
      </c>
      <c r="P59" s="104"/>
    </row>
    <row r="60" spans="1:16" ht="39">
      <c r="A60" s="245">
        <v>7</v>
      </c>
      <c r="B60" s="42" t="s">
        <v>2088</v>
      </c>
      <c r="C60" s="86">
        <v>0.74</v>
      </c>
      <c r="D60" s="322">
        <f>C60</f>
        <v>0.74</v>
      </c>
      <c r="E60" s="83"/>
      <c r="F60" s="83"/>
      <c r="G60" s="83"/>
      <c r="H60" s="378" t="s">
        <v>2089</v>
      </c>
      <c r="I60" s="83">
        <f t="shared" si="2"/>
        <v>0.9</v>
      </c>
      <c r="J60" s="116"/>
      <c r="K60" s="862"/>
      <c r="L60" s="863"/>
      <c r="M60" s="864">
        <v>0.9</v>
      </c>
      <c r="N60" s="862"/>
      <c r="O60" s="27" t="s">
        <v>2337</v>
      </c>
      <c r="P60" s="104"/>
    </row>
    <row r="61" spans="1:16" ht="92.25">
      <c r="A61" s="245">
        <v>8</v>
      </c>
      <c r="B61" s="42" t="s">
        <v>2090</v>
      </c>
      <c r="C61" s="86">
        <v>0.8</v>
      </c>
      <c r="D61" s="86">
        <v>0.8</v>
      </c>
      <c r="E61" s="83"/>
      <c r="F61" s="83"/>
      <c r="G61" s="83"/>
      <c r="H61" s="378" t="s">
        <v>2059</v>
      </c>
      <c r="I61" s="83">
        <f t="shared" si="2"/>
        <v>1</v>
      </c>
      <c r="J61" s="116"/>
      <c r="K61" s="862"/>
      <c r="L61" s="863"/>
      <c r="M61" s="864">
        <v>1</v>
      </c>
      <c r="N61" s="862"/>
      <c r="O61" s="841" t="s">
        <v>2091</v>
      </c>
      <c r="P61" s="104"/>
    </row>
    <row r="62" spans="1:16" ht="92.25">
      <c r="A62" s="245">
        <v>9</v>
      </c>
      <c r="B62" s="42" t="s">
        <v>2092</v>
      </c>
      <c r="C62" s="86">
        <v>1.2</v>
      </c>
      <c r="D62" s="86">
        <v>1.2</v>
      </c>
      <c r="E62" s="83"/>
      <c r="F62" s="83"/>
      <c r="G62" s="83"/>
      <c r="H62" s="378" t="s">
        <v>2059</v>
      </c>
      <c r="I62" s="83">
        <f t="shared" si="2"/>
        <v>2.6</v>
      </c>
      <c r="J62" s="116"/>
      <c r="K62" s="862"/>
      <c r="L62" s="863">
        <v>2.6</v>
      </c>
      <c r="M62" s="864"/>
      <c r="N62" s="862"/>
      <c r="O62" s="841" t="s">
        <v>2093</v>
      </c>
      <c r="P62" s="104"/>
    </row>
    <row r="63" spans="1:16" ht="39">
      <c r="A63" s="245">
        <v>10</v>
      </c>
      <c r="B63" s="42" t="s">
        <v>2094</v>
      </c>
      <c r="C63" s="86">
        <v>0.03</v>
      </c>
      <c r="D63" s="86"/>
      <c r="E63" s="83"/>
      <c r="F63" s="83"/>
      <c r="G63" s="83">
        <v>0.03</v>
      </c>
      <c r="H63" s="244" t="s">
        <v>2095</v>
      </c>
      <c r="I63" s="83">
        <f t="shared" si="2"/>
        <v>0.1</v>
      </c>
      <c r="J63" s="116"/>
      <c r="K63" s="862"/>
      <c r="L63" s="863"/>
      <c r="M63" s="864">
        <v>0.1</v>
      </c>
      <c r="N63" s="862"/>
      <c r="O63" s="838" t="s">
        <v>2346</v>
      </c>
      <c r="P63" s="104"/>
    </row>
    <row r="64" spans="1:16" ht="39">
      <c r="A64" s="245">
        <v>11</v>
      </c>
      <c r="B64" s="42" t="s">
        <v>2096</v>
      </c>
      <c r="C64" s="86">
        <v>0.03</v>
      </c>
      <c r="D64" s="86"/>
      <c r="E64" s="83"/>
      <c r="F64" s="83"/>
      <c r="G64" s="83">
        <v>0.03</v>
      </c>
      <c r="H64" s="244" t="s">
        <v>2097</v>
      </c>
      <c r="I64" s="83">
        <f t="shared" si="2"/>
        <v>0.1</v>
      </c>
      <c r="J64" s="116"/>
      <c r="K64" s="862"/>
      <c r="L64" s="863"/>
      <c r="M64" s="864">
        <v>0.1</v>
      </c>
      <c r="N64" s="862"/>
      <c r="O64" s="838" t="s">
        <v>2346</v>
      </c>
      <c r="P64" s="104"/>
    </row>
    <row r="65" spans="1:16" ht="52.5">
      <c r="A65" s="245">
        <v>12</v>
      </c>
      <c r="B65" s="42" t="s">
        <v>2098</v>
      </c>
      <c r="C65" s="86">
        <v>0.92</v>
      </c>
      <c r="D65" s="86">
        <v>0.92</v>
      </c>
      <c r="E65" s="83"/>
      <c r="F65" s="83"/>
      <c r="G65" s="83"/>
      <c r="H65" s="244" t="s">
        <v>2099</v>
      </c>
      <c r="I65" s="83">
        <f t="shared" si="2"/>
        <v>1.2</v>
      </c>
      <c r="J65" s="116"/>
      <c r="K65" s="862"/>
      <c r="L65" s="865">
        <v>1.2</v>
      </c>
      <c r="M65" s="864"/>
      <c r="N65" s="862"/>
      <c r="O65" s="838" t="s">
        <v>2346</v>
      </c>
      <c r="P65" s="104"/>
    </row>
    <row r="66" spans="1:16" ht="39">
      <c r="A66" s="245">
        <v>13</v>
      </c>
      <c r="B66" s="42" t="s">
        <v>2100</v>
      </c>
      <c r="C66" s="86">
        <v>1</v>
      </c>
      <c r="D66" s="86">
        <v>1</v>
      </c>
      <c r="F66" s="322"/>
      <c r="G66" s="332"/>
      <c r="H66" s="848" t="s">
        <v>2321</v>
      </c>
      <c r="I66" s="83">
        <f t="shared" si="2"/>
        <v>1.8</v>
      </c>
      <c r="K66" s="862"/>
      <c r="L66" s="865"/>
      <c r="M66" s="864">
        <v>1.8</v>
      </c>
      <c r="N66" s="862"/>
      <c r="O66" s="838" t="s">
        <v>2260</v>
      </c>
      <c r="P66" s="104"/>
    </row>
    <row r="67" spans="1:16" ht="105">
      <c r="A67" s="245">
        <v>14</v>
      </c>
      <c r="B67" s="244" t="s">
        <v>2101</v>
      </c>
      <c r="C67" s="86">
        <v>0.2</v>
      </c>
      <c r="D67" s="322">
        <v>0.2</v>
      </c>
      <c r="E67" s="332"/>
      <c r="F67" s="332"/>
      <c r="G67" s="322"/>
      <c r="H67" s="848" t="s">
        <v>2102</v>
      </c>
      <c r="I67" s="83">
        <f t="shared" si="2"/>
        <v>0.4</v>
      </c>
      <c r="J67" s="116"/>
      <c r="K67" s="862"/>
      <c r="L67" s="865">
        <v>0.4</v>
      </c>
      <c r="M67" s="864"/>
      <c r="N67" s="862"/>
      <c r="O67" s="845" t="s">
        <v>573</v>
      </c>
      <c r="P67" s="104"/>
    </row>
    <row r="68" spans="1:16" ht="52.5">
      <c r="A68" s="245">
        <v>15</v>
      </c>
      <c r="B68" s="42" t="s">
        <v>310</v>
      </c>
      <c r="C68" s="31">
        <v>49.91</v>
      </c>
      <c r="D68" s="31">
        <v>32.7</v>
      </c>
      <c r="E68" s="31"/>
      <c r="F68" s="31"/>
      <c r="G68" s="31">
        <v>17.21</v>
      </c>
      <c r="H68" s="378" t="s">
        <v>2071</v>
      </c>
      <c r="I68" s="31">
        <f>SUM(J68:N68)</f>
        <v>36.3</v>
      </c>
      <c r="J68" s="31"/>
      <c r="K68" s="83"/>
      <c r="L68" s="83">
        <v>36.3</v>
      </c>
      <c r="M68" s="83"/>
      <c r="N68" s="83"/>
      <c r="O68" s="27" t="s">
        <v>2338</v>
      </c>
      <c r="P68" s="104"/>
    </row>
    <row r="69" spans="1:16" ht="12.75">
      <c r="A69" s="43" t="s">
        <v>122</v>
      </c>
      <c r="B69" s="249" t="s">
        <v>217</v>
      </c>
      <c r="C69" s="39">
        <f aca="true" t="shared" si="4" ref="C69:M69">SUM(C70:C86)</f>
        <v>69.39</v>
      </c>
      <c r="D69" s="96">
        <f t="shared" si="4"/>
        <v>64.49</v>
      </c>
      <c r="E69" s="96">
        <f t="shared" si="4"/>
        <v>0</v>
      </c>
      <c r="F69" s="96">
        <f t="shared" si="4"/>
        <v>0</v>
      </c>
      <c r="G69" s="96">
        <f t="shared" si="4"/>
        <v>4.9</v>
      </c>
      <c r="H69" s="127">
        <f t="shared" si="4"/>
        <v>0</v>
      </c>
      <c r="I69" s="96">
        <f t="shared" si="4"/>
        <v>97.96</v>
      </c>
      <c r="J69" s="96">
        <f t="shared" si="4"/>
        <v>0</v>
      </c>
      <c r="K69" s="238">
        <f t="shared" si="4"/>
        <v>55.800000000000004</v>
      </c>
      <c r="L69" s="238">
        <f t="shared" si="4"/>
        <v>38.300000000000004</v>
      </c>
      <c r="M69" s="238">
        <f t="shared" si="4"/>
        <v>3.8599999999999994</v>
      </c>
      <c r="N69" s="238">
        <f>SUM(N70:N76)</f>
        <v>0</v>
      </c>
      <c r="O69" s="838"/>
      <c r="P69" s="104"/>
    </row>
    <row r="70" spans="1:16" ht="105">
      <c r="A70" s="245">
        <v>1</v>
      </c>
      <c r="B70" s="35" t="s">
        <v>578</v>
      </c>
      <c r="C70" s="83">
        <v>0.93</v>
      </c>
      <c r="D70" s="83">
        <v>0.93</v>
      </c>
      <c r="E70" s="35"/>
      <c r="F70" s="35"/>
      <c r="G70" s="35"/>
      <c r="H70" s="27" t="s">
        <v>2103</v>
      </c>
      <c r="I70" s="83">
        <f aca="true" t="shared" si="5" ref="I70:I101">SUM(J70:N70)</f>
        <v>1.6</v>
      </c>
      <c r="J70" s="104"/>
      <c r="K70" s="859"/>
      <c r="L70" s="858"/>
      <c r="M70" s="858">
        <v>1.6</v>
      </c>
      <c r="N70" s="859"/>
      <c r="O70" s="840" t="s">
        <v>579</v>
      </c>
      <c r="P70" s="104"/>
    </row>
    <row r="71" spans="1:16" ht="105">
      <c r="A71" s="245">
        <v>2</v>
      </c>
      <c r="B71" s="35" t="s">
        <v>580</v>
      </c>
      <c r="C71" s="83">
        <v>7.2</v>
      </c>
      <c r="D71" s="83">
        <v>6.7</v>
      </c>
      <c r="E71" s="83"/>
      <c r="F71" s="83"/>
      <c r="G71" s="83">
        <v>0.5</v>
      </c>
      <c r="H71" s="27" t="s">
        <v>581</v>
      </c>
      <c r="I71" s="83">
        <f t="shared" si="5"/>
        <v>9.3</v>
      </c>
      <c r="J71" s="104"/>
      <c r="K71" s="859"/>
      <c r="L71" s="858">
        <v>9.3</v>
      </c>
      <c r="M71" s="858"/>
      <c r="N71" s="859"/>
      <c r="O71" s="840" t="s">
        <v>582</v>
      </c>
      <c r="P71" s="104"/>
    </row>
    <row r="72" spans="1:16" ht="39">
      <c r="A72" s="245">
        <v>3</v>
      </c>
      <c r="B72" s="35" t="s">
        <v>583</v>
      </c>
      <c r="C72" s="35">
        <v>0.02</v>
      </c>
      <c r="D72" s="35"/>
      <c r="E72" s="35"/>
      <c r="F72" s="35"/>
      <c r="G72" s="35">
        <v>0.02</v>
      </c>
      <c r="H72" s="27" t="s">
        <v>2062</v>
      </c>
      <c r="I72" s="83">
        <f t="shared" si="5"/>
        <v>0.3</v>
      </c>
      <c r="J72" s="104"/>
      <c r="K72" s="859"/>
      <c r="L72" s="861"/>
      <c r="M72" s="243">
        <v>0.3</v>
      </c>
      <c r="N72" s="859"/>
      <c r="O72" s="838" t="s">
        <v>2254</v>
      </c>
      <c r="P72" s="104"/>
    </row>
    <row r="73" spans="1:16" ht="39">
      <c r="A73" s="245">
        <v>4</v>
      </c>
      <c r="B73" s="35" t="s">
        <v>585</v>
      </c>
      <c r="C73" s="35">
        <v>0.47</v>
      </c>
      <c r="D73" s="35">
        <v>0.36</v>
      </c>
      <c r="E73" s="35"/>
      <c r="F73" s="35"/>
      <c r="G73" s="35">
        <v>0.11</v>
      </c>
      <c r="H73" s="378" t="s">
        <v>2104</v>
      </c>
      <c r="I73" s="83">
        <f t="shared" si="5"/>
        <v>0.8</v>
      </c>
      <c r="J73" s="104"/>
      <c r="K73" s="859"/>
      <c r="L73" s="861"/>
      <c r="M73" s="243">
        <v>0.8</v>
      </c>
      <c r="N73" s="859"/>
      <c r="O73" s="838" t="s">
        <v>2260</v>
      </c>
      <c r="P73" s="104"/>
    </row>
    <row r="74" spans="1:16" ht="144.75">
      <c r="A74" s="245">
        <v>5</v>
      </c>
      <c r="B74" s="244" t="s">
        <v>586</v>
      </c>
      <c r="C74" s="322">
        <v>2.7</v>
      </c>
      <c r="D74" s="322">
        <v>2.7</v>
      </c>
      <c r="E74" s="35"/>
      <c r="F74" s="35"/>
      <c r="G74" s="35"/>
      <c r="H74" s="378" t="s">
        <v>2105</v>
      </c>
      <c r="I74" s="83">
        <f t="shared" si="5"/>
        <v>4</v>
      </c>
      <c r="J74" s="104"/>
      <c r="K74" s="859"/>
      <c r="L74" s="858">
        <v>4</v>
      </c>
      <c r="M74" s="859"/>
      <c r="N74" s="859"/>
      <c r="O74" s="846" t="s">
        <v>587</v>
      </c>
      <c r="P74" s="104"/>
    </row>
    <row r="75" spans="1:16" ht="105">
      <c r="A75" s="98">
        <v>6</v>
      </c>
      <c r="B75" s="110" t="s">
        <v>588</v>
      </c>
      <c r="C75" s="112">
        <v>2.4</v>
      </c>
      <c r="D75" s="112">
        <v>2.4</v>
      </c>
      <c r="E75" s="105"/>
      <c r="F75" s="105"/>
      <c r="G75" s="105"/>
      <c r="H75" s="131" t="s">
        <v>2105</v>
      </c>
      <c r="I75" s="109">
        <f t="shared" si="5"/>
        <v>7.5</v>
      </c>
      <c r="J75" s="104"/>
      <c r="K75" s="859"/>
      <c r="L75" s="858">
        <v>7.5</v>
      </c>
      <c r="M75" s="859"/>
      <c r="N75" s="859"/>
      <c r="O75" s="99" t="s">
        <v>589</v>
      </c>
      <c r="P75" s="104"/>
    </row>
    <row r="76" spans="1:16" ht="105">
      <c r="A76" s="98">
        <v>7</v>
      </c>
      <c r="B76" s="105" t="s">
        <v>590</v>
      </c>
      <c r="C76" s="112">
        <v>4.8</v>
      </c>
      <c r="D76" s="112">
        <v>4.8</v>
      </c>
      <c r="E76" s="105"/>
      <c r="F76" s="105"/>
      <c r="G76" s="105"/>
      <c r="H76" s="99" t="s">
        <v>2106</v>
      </c>
      <c r="I76" s="109">
        <f t="shared" si="5"/>
        <v>7</v>
      </c>
      <c r="J76" s="104"/>
      <c r="K76" s="859"/>
      <c r="L76" s="858">
        <v>7</v>
      </c>
      <c r="M76" s="859"/>
      <c r="N76" s="859"/>
      <c r="O76" s="99" t="s">
        <v>591</v>
      </c>
      <c r="P76" s="104"/>
    </row>
    <row r="77" spans="1:16" ht="39">
      <c r="A77" s="245">
        <v>8</v>
      </c>
      <c r="B77" s="27" t="s">
        <v>2107</v>
      </c>
      <c r="C77" s="86">
        <v>1.5</v>
      </c>
      <c r="D77" s="86">
        <v>1.5</v>
      </c>
      <c r="E77" s="35"/>
      <c r="F77" s="35"/>
      <c r="G77" s="35"/>
      <c r="H77" s="27" t="s">
        <v>2108</v>
      </c>
      <c r="I77" s="83">
        <f t="shared" si="5"/>
        <v>2.3</v>
      </c>
      <c r="J77" s="104"/>
      <c r="K77" s="859"/>
      <c r="L77" s="858">
        <v>2.3</v>
      </c>
      <c r="M77" s="859"/>
      <c r="N77" s="859"/>
      <c r="O77" s="838" t="s">
        <v>2254</v>
      </c>
      <c r="P77" s="104"/>
    </row>
    <row r="78" spans="1:16" ht="39">
      <c r="A78" s="245">
        <v>9</v>
      </c>
      <c r="B78" s="27" t="s">
        <v>2109</v>
      </c>
      <c r="C78" s="86">
        <v>0.06</v>
      </c>
      <c r="D78" s="86">
        <v>0.06</v>
      </c>
      <c r="E78" s="35"/>
      <c r="F78" s="35"/>
      <c r="G78" s="35"/>
      <c r="H78" s="27" t="s">
        <v>2110</v>
      </c>
      <c r="I78" s="83">
        <f t="shared" si="5"/>
        <v>0.8</v>
      </c>
      <c r="J78" s="104"/>
      <c r="K78" s="859"/>
      <c r="L78" s="858"/>
      <c r="M78" s="243">
        <v>0.8</v>
      </c>
      <c r="N78" s="859"/>
      <c r="O78" s="838" t="s">
        <v>2254</v>
      </c>
      <c r="P78" s="104"/>
    </row>
    <row r="79" spans="1:16" ht="39">
      <c r="A79" s="245">
        <v>10</v>
      </c>
      <c r="B79" s="27" t="s">
        <v>2111</v>
      </c>
      <c r="C79" s="86">
        <v>0.01</v>
      </c>
      <c r="D79" s="86">
        <v>0.01</v>
      </c>
      <c r="E79" s="35"/>
      <c r="F79" s="35"/>
      <c r="G79" s="35"/>
      <c r="H79" s="27" t="s">
        <v>2112</v>
      </c>
      <c r="I79" s="83">
        <f t="shared" si="5"/>
        <v>0.3</v>
      </c>
      <c r="J79" s="104"/>
      <c r="K79" s="859"/>
      <c r="L79" s="858"/>
      <c r="M79" s="243">
        <v>0.3</v>
      </c>
      <c r="N79" s="859"/>
      <c r="O79" s="838" t="s">
        <v>2254</v>
      </c>
      <c r="P79" s="104"/>
    </row>
    <row r="80" spans="1:16" ht="39">
      <c r="A80" s="245">
        <v>11</v>
      </c>
      <c r="B80" s="27" t="s">
        <v>2113</v>
      </c>
      <c r="C80" s="86">
        <v>1</v>
      </c>
      <c r="D80" s="86"/>
      <c r="E80" s="35"/>
      <c r="F80" s="35"/>
      <c r="G80" s="83">
        <v>1</v>
      </c>
      <c r="H80" s="27" t="s">
        <v>2114</v>
      </c>
      <c r="I80" s="83">
        <f t="shared" si="5"/>
        <v>2</v>
      </c>
      <c r="J80" s="104"/>
      <c r="K80" s="859"/>
      <c r="L80" s="858">
        <v>2</v>
      </c>
      <c r="M80" s="859"/>
      <c r="N80" s="859"/>
      <c r="O80" s="99" t="s">
        <v>2115</v>
      </c>
      <c r="P80" s="104"/>
    </row>
    <row r="81" spans="1:16" ht="118.5">
      <c r="A81" s="245">
        <v>12</v>
      </c>
      <c r="B81" s="27" t="s">
        <v>2116</v>
      </c>
      <c r="C81" s="86">
        <v>2.5</v>
      </c>
      <c r="D81" s="86">
        <v>2.5</v>
      </c>
      <c r="E81" s="35"/>
      <c r="F81" s="35"/>
      <c r="G81" s="83"/>
      <c r="H81" s="27" t="s">
        <v>2117</v>
      </c>
      <c r="I81" s="83">
        <f t="shared" si="5"/>
        <v>3.5</v>
      </c>
      <c r="J81" s="104"/>
      <c r="K81" s="243">
        <v>3.5</v>
      </c>
      <c r="L81" s="858"/>
      <c r="M81" s="859"/>
      <c r="N81" s="859"/>
      <c r="O81" s="845" t="s">
        <v>2118</v>
      </c>
      <c r="P81" s="104"/>
    </row>
    <row r="82" spans="1:16" ht="39">
      <c r="A82" s="245">
        <v>13</v>
      </c>
      <c r="B82" s="27" t="s">
        <v>2119</v>
      </c>
      <c r="C82" s="86">
        <v>0.01</v>
      </c>
      <c r="D82" s="86"/>
      <c r="E82" s="35"/>
      <c r="F82" s="35"/>
      <c r="G82" s="83">
        <v>0.01</v>
      </c>
      <c r="H82" s="37" t="s">
        <v>2120</v>
      </c>
      <c r="I82" s="83">
        <f t="shared" si="5"/>
        <v>0.03</v>
      </c>
      <c r="J82" s="104"/>
      <c r="K82" s="243"/>
      <c r="L82" s="858"/>
      <c r="M82" s="243">
        <v>0.03</v>
      </c>
      <c r="N82" s="859"/>
      <c r="O82" s="838" t="s">
        <v>2254</v>
      </c>
      <c r="P82" s="104"/>
    </row>
    <row r="83" spans="1:16" ht="39">
      <c r="A83" s="245">
        <v>14</v>
      </c>
      <c r="B83" s="27" t="s">
        <v>2121</v>
      </c>
      <c r="C83" s="86">
        <v>0.03</v>
      </c>
      <c r="D83" s="86"/>
      <c r="E83" s="35"/>
      <c r="F83" s="35"/>
      <c r="G83" s="83">
        <v>0.03</v>
      </c>
      <c r="H83" s="27" t="s">
        <v>2062</v>
      </c>
      <c r="I83" s="83">
        <f t="shared" si="5"/>
        <v>0.03</v>
      </c>
      <c r="J83" s="104"/>
      <c r="K83" s="243"/>
      <c r="L83" s="858"/>
      <c r="M83" s="243">
        <v>0.03</v>
      </c>
      <c r="N83" s="859"/>
      <c r="O83" s="838" t="s">
        <v>2254</v>
      </c>
      <c r="P83" s="104"/>
    </row>
    <row r="84" spans="1:16" ht="39">
      <c r="A84" s="245">
        <v>15</v>
      </c>
      <c r="B84" s="27" t="s">
        <v>2122</v>
      </c>
      <c r="C84" s="86">
        <v>4.6</v>
      </c>
      <c r="D84" s="86">
        <v>4.6</v>
      </c>
      <c r="E84" s="35"/>
      <c r="F84" s="35"/>
      <c r="G84" s="83"/>
      <c r="H84" s="27" t="s">
        <v>2123</v>
      </c>
      <c r="I84" s="83">
        <f t="shared" si="5"/>
        <v>6.2</v>
      </c>
      <c r="J84" s="104"/>
      <c r="K84" s="243"/>
      <c r="L84" s="858">
        <v>6.2</v>
      </c>
      <c r="M84" s="243"/>
      <c r="N84" s="859"/>
      <c r="O84" s="838" t="s">
        <v>2346</v>
      </c>
      <c r="P84" s="104"/>
    </row>
    <row r="85" spans="1:16" ht="39">
      <c r="A85" s="245">
        <v>16</v>
      </c>
      <c r="B85" s="27" t="s">
        <v>2124</v>
      </c>
      <c r="C85" s="86">
        <v>31.15</v>
      </c>
      <c r="D85" s="322">
        <v>29.41</v>
      </c>
      <c r="E85" s="35"/>
      <c r="F85" s="35"/>
      <c r="G85" s="322">
        <v>1.74</v>
      </c>
      <c r="H85" s="27" t="s">
        <v>2104</v>
      </c>
      <c r="I85" s="83">
        <f t="shared" si="5"/>
        <v>36.7</v>
      </c>
      <c r="J85" s="104"/>
      <c r="K85" s="243">
        <v>36.7</v>
      </c>
      <c r="L85" s="858"/>
      <c r="M85" s="243"/>
      <c r="N85" s="859"/>
      <c r="O85" s="838" t="s">
        <v>2346</v>
      </c>
      <c r="P85" s="104"/>
    </row>
    <row r="86" spans="1:16" ht="39">
      <c r="A86" s="245">
        <v>17</v>
      </c>
      <c r="B86" s="27" t="s">
        <v>2125</v>
      </c>
      <c r="C86" s="322">
        <v>10.01</v>
      </c>
      <c r="D86" s="322">
        <v>8.52</v>
      </c>
      <c r="E86" s="333"/>
      <c r="F86" s="333"/>
      <c r="G86" s="322">
        <v>1.49</v>
      </c>
      <c r="H86" s="27" t="s">
        <v>2052</v>
      </c>
      <c r="I86" s="83">
        <f t="shared" si="5"/>
        <v>15.6</v>
      </c>
      <c r="J86" s="104"/>
      <c r="K86" s="243">
        <v>15.6</v>
      </c>
      <c r="L86" s="858"/>
      <c r="M86" s="243"/>
      <c r="N86" s="859"/>
      <c r="O86" s="838" t="s">
        <v>2346</v>
      </c>
      <c r="P86" s="104"/>
    </row>
    <row r="87" spans="1:16" ht="26.25">
      <c r="A87" s="107" t="s">
        <v>123</v>
      </c>
      <c r="B87" s="108" t="s">
        <v>592</v>
      </c>
      <c r="C87" s="96">
        <f>SUM(C88:C88)</f>
        <v>1</v>
      </c>
      <c r="D87" s="96">
        <f>SUM(D88:D88)</f>
        <v>1</v>
      </c>
      <c r="E87" s="96">
        <f aca="true" t="shared" si="6" ref="E87:N87">SUM(E88:E88)</f>
        <v>0</v>
      </c>
      <c r="F87" s="96">
        <f t="shared" si="6"/>
        <v>0</v>
      </c>
      <c r="G87" s="96"/>
      <c r="H87" s="127">
        <f t="shared" si="6"/>
        <v>0</v>
      </c>
      <c r="I87" s="238">
        <f t="shared" si="5"/>
        <v>2</v>
      </c>
      <c r="J87" s="96">
        <f t="shared" si="6"/>
        <v>0</v>
      </c>
      <c r="K87" s="238">
        <f t="shared" si="6"/>
        <v>0</v>
      </c>
      <c r="L87" s="238">
        <f t="shared" si="6"/>
        <v>2</v>
      </c>
      <c r="M87" s="238">
        <f t="shared" si="6"/>
        <v>0</v>
      </c>
      <c r="N87" s="238">
        <f t="shared" si="6"/>
        <v>0</v>
      </c>
      <c r="O87" s="838"/>
      <c r="P87" s="104"/>
    </row>
    <row r="88" spans="1:16" ht="39">
      <c r="A88" s="98">
        <v>1</v>
      </c>
      <c r="B88" s="105" t="s">
        <v>593</v>
      </c>
      <c r="C88" s="109">
        <v>1</v>
      </c>
      <c r="D88" s="109">
        <v>1</v>
      </c>
      <c r="E88" s="109"/>
      <c r="F88" s="109"/>
      <c r="G88" s="109"/>
      <c r="H88" s="99" t="s">
        <v>2065</v>
      </c>
      <c r="I88" s="109">
        <f t="shared" si="5"/>
        <v>2</v>
      </c>
      <c r="J88" s="104"/>
      <c r="K88" s="859"/>
      <c r="L88" s="858">
        <v>2</v>
      </c>
      <c r="M88" s="859"/>
      <c r="N88" s="859"/>
      <c r="O88" s="838" t="s">
        <v>2346</v>
      </c>
      <c r="P88" s="104"/>
    </row>
    <row r="89" spans="1:16" ht="12.75">
      <c r="A89" s="107" t="s">
        <v>126</v>
      </c>
      <c r="B89" s="108" t="s">
        <v>274</v>
      </c>
      <c r="C89" s="96">
        <f>SUM(C90:C96)</f>
        <v>8.94</v>
      </c>
      <c r="D89" s="96">
        <f>SUM(D90:D96)</f>
        <v>8.5</v>
      </c>
      <c r="E89" s="96">
        <f>SUM(E90:E96)</f>
        <v>0</v>
      </c>
      <c r="F89" s="96">
        <f>SUM(F90:F96)</f>
        <v>0</v>
      </c>
      <c r="G89" s="96">
        <f>SUM(G90:G96)</f>
        <v>0.43999999999999995</v>
      </c>
      <c r="H89" s="127">
        <f aca="true" t="shared" si="7" ref="H89:M89">SUM(H90:H96)</f>
        <v>0</v>
      </c>
      <c r="I89" s="96">
        <f t="shared" si="7"/>
        <v>12.95</v>
      </c>
      <c r="J89" s="96">
        <f t="shared" si="7"/>
        <v>0</v>
      </c>
      <c r="K89" s="238">
        <f t="shared" si="7"/>
        <v>0</v>
      </c>
      <c r="L89" s="238">
        <f t="shared" si="7"/>
        <v>10.8</v>
      </c>
      <c r="M89" s="238">
        <f t="shared" si="7"/>
        <v>2.15</v>
      </c>
      <c r="N89" s="859"/>
      <c r="O89" s="838"/>
      <c r="P89" s="104"/>
    </row>
    <row r="90" spans="1:16" ht="39">
      <c r="A90" s="98">
        <v>1</v>
      </c>
      <c r="B90" s="105" t="s">
        <v>594</v>
      </c>
      <c r="C90" s="105">
        <v>0.06</v>
      </c>
      <c r="D90" s="105"/>
      <c r="E90" s="105"/>
      <c r="F90" s="105"/>
      <c r="G90" s="105">
        <v>0.06</v>
      </c>
      <c r="H90" s="99" t="s">
        <v>2126</v>
      </c>
      <c r="I90" s="109">
        <f t="shared" si="5"/>
        <v>0.12</v>
      </c>
      <c r="J90" s="104"/>
      <c r="K90" s="859"/>
      <c r="L90" s="861"/>
      <c r="M90" s="243">
        <v>0.12</v>
      </c>
      <c r="N90" s="859"/>
      <c r="O90" s="838" t="s">
        <v>2346</v>
      </c>
      <c r="P90" s="104"/>
    </row>
    <row r="91" spans="1:16" ht="39">
      <c r="A91" s="98">
        <v>2</v>
      </c>
      <c r="B91" s="105" t="s">
        <v>595</v>
      </c>
      <c r="C91" s="105">
        <v>0.29</v>
      </c>
      <c r="D91" s="105"/>
      <c r="E91" s="105"/>
      <c r="F91" s="105"/>
      <c r="G91" s="105">
        <v>0.29</v>
      </c>
      <c r="H91" s="99" t="s">
        <v>2127</v>
      </c>
      <c r="I91" s="109">
        <f t="shared" si="5"/>
        <v>1.3</v>
      </c>
      <c r="J91" s="104"/>
      <c r="K91" s="859"/>
      <c r="L91" s="861"/>
      <c r="M91" s="243">
        <v>1.3</v>
      </c>
      <c r="N91" s="859"/>
      <c r="O91" s="838" t="s">
        <v>2254</v>
      </c>
      <c r="P91" s="104"/>
    </row>
    <row r="92" spans="1:16" ht="39">
      <c r="A92" s="98">
        <v>3</v>
      </c>
      <c r="B92" s="105" t="s">
        <v>596</v>
      </c>
      <c r="C92" s="105">
        <v>0.04</v>
      </c>
      <c r="D92" s="105"/>
      <c r="E92" s="105"/>
      <c r="F92" s="105"/>
      <c r="G92" s="105">
        <v>0.04</v>
      </c>
      <c r="H92" s="99" t="s">
        <v>2128</v>
      </c>
      <c r="I92" s="109">
        <f t="shared" si="5"/>
        <v>0.13</v>
      </c>
      <c r="J92" s="104"/>
      <c r="K92" s="859"/>
      <c r="L92" s="861"/>
      <c r="M92" s="243">
        <v>0.13</v>
      </c>
      <c r="N92" s="859"/>
      <c r="O92" s="838" t="s">
        <v>2254</v>
      </c>
      <c r="P92" s="104"/>
    </row>
    <row r="93" spans="1:16" ht="39">
      <c r="A93" s="98">
        <v>4</v>
      </c>
      <c r="B93" s="105" t="s">
        <v>597</v>
      </c>
      <c r="C93" s="105">
        <v>0.05</v>
      </c>
      <c r="D93" s="105"/>
      <c r="E93" s="105"/>
      <c r="F93" s="105"/>
      <c r="G93" s="105">
        <v>0.05</v>
      </c>
      <c r="H93" s="99" t="s">
        <v>2129</v>
      </c>
      <c r="I93" s="109">
        <f t="shared" si="5"/>
        <v>0.6</v>
      </c>
      <c r="J93" s="104"/>
      <c r="K93" s="859"/>
      <c r="L93" s="861"/>
      <c r="M93" s="243">
        <v>0.6</v>
      </c>
      <c r="N93" s="859"/>
      <c r="O93" s="838" t="s">
        <v>2254</v>
      </c>
      <c r="P93" s="104"/>
    </row>
    <row r="94" spans="1:16" ht="39">
      <c r="A94" s="245">
        <v>5</v>
      </c>
      <c r="B94" s="244" t="s">
        <v>2130</v>
      </c>
      <c r="C94" s="86">
        <v>1.3</v>
      </c>
      <c r="D94" s="86">
        <v>1.3</v>
      </c>
      <c r="E94" s="105"/>
      <c r="F94" s="105"/>
      <c r="G94" s="105"/>
      <c r="H94" s="848" t="s">
        <v>2131</v>
      </c>
      <c r="I94" s="109">
        <f t="shared" si="5"/>
        <v>1.8</v>
      </c>
      <c r="J94" s="104"/>
      <c r="K94" s="859"/>
      <c r="L94" s="858">
        <v>1.8</v>
      </c>
      <c r="M94" s="243"/>
      <c r="N94" s="859"/>
      <c r="O94" s="838" t="s">
        <v>2346</v>
      </c>
      <c r="P94" s="104"/>
    </row>
    <row r="95" spans="1:16" ht="39">
      <c r="A95" s="245">
        <v>6</v>
      </c>
      <c r="B95" s="244" t="s">
        <v>2132</v>
      </c>
      <c r="C95" s="86">
        <v>0.9</v>
      </c>
      <c r="D95" s="86">
        <v>0.9</v>
      </c>
      <c r="E95" s="105"/>
      <c r="F95" s="105"/>
      <c r="G95" s="105"/>
      <c r="H95" s="848" t="s">
        <v>2133</v>
      </c>
      <c r="I95" s="109">
        <f t="shared" si="5"/>
        <v>1.2</v>
      </c>
      <c r="J95" s="104"/>
      <c r="K95" s="859"/>
      <c r="L95" s="858">
        <v>1.2</v>
      </c>
      <c r="M95" s="243"/>
      <c r="N95" s="859"/>
      <c r="O95" s="838" t="s">
        <v>2346</v>
      </c>
      <c r="P95" s="104"/>
    </row>
    <row r="96" spans="1:16" ht="92.25">
      <c r="A96" s="245">
        <v>7</v>
      </c>
      <c r="B96" s="244" t="s">
        <v>2134</v>
      </c>
      <c r="C96" s="86">
        <v>6.3</v>
      </c>
      <c r="D96" s="86">
        <v>6.3</v>
      </c>
      <c r="E96" s="105"/>
      <c r="F96" s="105"/>
      <c r="G96" s="105"/>
      <c r="H96" s="848" t="s">
        <v>2135</v>
      </c>
      <c r="I96" s="109">
        <f t="shared" si="5"/>
        <v>7.8</v>
      </c>
      <c r="J96" s="104"/>
      <c r="K96" s="859"/>
      <c r="L96" s="858">
        <v>7.8</v>
      </c>
      <c r="M96" s="243"/>
      <c r="N96" s="859"/>
      <c r="O96" s="843" t="s">
        <v>2136</v>
      </c>
      <c r="P96" s="104"/>
    </row>
    <row r="97" spans="1:16" ht="12.75">
      <c r="A97" s="107" t="s">
        <v>128</v>
      </c>
      <c r="B97" s="108" t="s">
        <v>273</v>
      </c>
      <c r="C97" s="96">
        <f>SUM(C98:C98)</f>
        <v>1</v>
      </c>
      <c r="D97" s="96">
        <f>SUM(D98:D98)</f>
        <v>1</v>
      </c>
      <c r="E97" s="96">
        <f aca="true" t="shared" si="8" ref="E97:N97">SUM(E98:E98)</f>
        <v>0</v>
      </c>
      <c r="F97" s="96">
        <f t="shared" si="8"/>
        <v>0</v>
      </c>
      <c r="G97" s="96">
        <f t="shared" si="8"/>
        <v>0</v>
      </c>
      <c r="H97" s="127">
        <f t="shared" si="8"/>
        <v>0</v>
      </c>
      <c r="I97" s="238">
        <f t="shared" si="5"/>
        <v>2</v>
      </c>
      <c r="J97" s="96">
        <f t="shared" si="8"/>
        <v>0</v>
      </c>
      <c r="K97" s="238">
        <f t="shared" si="8"/>
        <v>0</v>
      </c>
      <c r="L97" s="238">
        <f t="shared" si="8"/>
        <v>0</v>
      </c>
      <c r="M97" s="238">
        <f t="shared" si="8"/>
        <v>2</v>
      </c>
      <c r="N97" s="238">
        <f t="shared" si="8"/>
        <v>0</v>
      </c>
      <c r="O97" s="838"/>
      <c r="P97" s="104"/>
    </row>
    <row r="98" spans="1:16" ht="39">
      <c r="A98" s="98">
        <v>1</v>
      </c>
      <c r="B98" s="110" t="s">
        <v>598</v>
      </c>
      <c r="C98" s="112">
        <v>1</v>
      </c>
      <c r="D98" s="112">
        <v>1</v>
      </c>
      <c r="E98" s="118"/>
      <c r="F98" s="118"/>
      <c r="G98" s="118"/>
      <c r="H98" s="131" t="s">
        <v>555</v>
      </c>
      <c r="I98" s="109">
        <f t="shared" si="5"/>
        <v>2</v>
      </c>
      <c r="J98" s="104"/>
      <c r="K98" s="859"/>
      <c r="L98" s="861"/>
      <c r="M98" s="243">
        <v>2</v>
      </c>
      <c r="N98" s="859"/>
      <c r="O98" s="840" t="s">
        <v>599</v>
      </c>
      <c r="P98" s="104"/>
    </row>
    <row r="99" spans="1:16" ht="12.75">
      <c r="A99" s="113" t="s">
        <v>342</v>
      </c>
      <c r="B99" s="120" t="s">
        <v>127</v>
      </c>
      <c r="C99" s="39">
        <f>C100+C101</f>
        <v>10.8</v>
      </c>
      <c r="D99" s="39">
        <f>D100+D101</f>
        <v>9.8</v>
      </c>
      <c r="E99" s="39">
        <f>E100+E101</f>
        <v>0</v>
      </c>
      <c r="F99" s="39">
        <f>F100+F101</f>
        <v>0</v>
      </c>
      <c r="G99" s="39">
        <f>G100+G101</f>
        <v>1</v>
      </c>
      <c r="H99" s="131"/>
      <c r="I99" s="241">
        <f t="shared" si="5"/>
        <v>1.6</v>
      </c>
      <c r="J99" s="104"/>
      <c r="K99" s="859"/>
      <c r="L99" s="241">
        <f>SUM(L101)</f>
        <v>1.6</v>
      </c>
      <c r="M99" s="859"/>
      <c r="N99" s="859"/>
      <c r="O99" s="840"/>
      <c r="P99" s="104"/>
    </row>
    <row r="100" spans="1:16" ht="39">
      <c r="A100" s="98">
        <v>1</v>
      </c>
      <c r="B100" s="110" t="s">
        <v>2262</v>
      </c>
      <c r="C100" s="112">
        <v>9.8</v>
      </c>
      <c r="D100" s="100">
        <v>9.8</v>
      </c>
      <c r="E100" s="100"/>
      <c r="F100" s="96"/>
      <c r="G100" s="96"/>
      <c r="H100" s="131" t="s">
        <v>2137</v>
      </c>
      <c r="I100" s="241"/>
      <c r="J100" s="104"/>
      <c r="K100" s="859"/>
      <c r="L100" s="241"/>
      <c r="M100" s="859"/>
      <c r="N100" s="859"/>
      <c r="O100" s="838" t="s">
        <v>2346</v>
      </c>
      <c r="P100" s="104"/>
    </row>
    <row r="101" spans="1:16" ht="39">
      <c r="A101" s="98">
        <v>2</v>
      </c>
      <c r="B101" s="42" t="s">
        <v>600</v>
      </c>
      <c r="C101" s="322">
        <v>1</v>
      </c>
      <c r="D101" s="121"/>
      <c r="E101" s="121"/>
      <c r="F101" s="121"/>
      <c r="G101" s="322">
        <v>1</v>
      </c>
      <c r="H101" s="378" t="s">
        <v>2071</v>
      </c>
      <c r="I101" s="243">
        <f t="shared" si="5"/>
        <v>1.6</v>
      </c>
      <c r="J101" s="104"/>
      <c r="K101" s="859"/>
      <c r="L101" s="243">
        <v>1.6</v>
      </c>
      <c r="M101" s="859"/>
      <c r="N101" s="859"/>
      <c r="O101" s="837" t="s">
        <v>601</v>
      </c>
      <c r="P101" s="104"/>
    </row>
    <row r="102" spans="1:16" ht="12.75">
      <c r="A102" s="113" t="s">
        <v>343</v>
      </c>
      <c r="B102" s="253" t="s">
        <v>225</v>
      </c>
      <c r="C102" s="247">
        <f>C103</f>
        <v>5</v>
      </c>
      <c r="D102" s="247">
        <f>D103</f>
        <v>5</v>
      </c>
      <c r="E102" s="121"/>
      <c r="F102" s="121"/>
      <c r="G102" s="121"/>
      <c r="H102" s="378"/>
      <c r="I102" s="241">
        <f>SUM(J102:N102)</f>
        <v>7.2</v>
      </c>
      <c r="J102" s="104"/>
      <c r="K102" s="859"/>
      <c r="L102" s="243"/>
      <c r="M102" s="859"/>
      <c r="N102" s="241">
        <f>SUM(N103:N103)</f>
        <v>7.2</v>
      </c>
      <c r="O102" s="837"/>
      <c r="P102" s="104"/>
    </row>
    <row r="103" spans="1:16" ht="54.75" customHeight="1">
      <c r="A103" s="98">
        <v>1</v>
      </c>
      <c r="B103" s="27" t="s">
        <v>2138</v>
      </c>
      <c r="C103" s="86">
        <v>5</v>
      </c>
      <c r="D103" s="86">
        <v>5</v>
      </c>
      <c r="E103" s="121"/>
      <c r="F103" s="121"/>
      <c r="G103" s="121"/>
      <c r="H103" s="27" t="s">
        <v>2059</v>
      </c>
      <c r="I103" s="243">
        <f>SUM(J103:N103)</f>
        <v>7.2</v>
      </c>
      <c r="J103" s="104"/>
      <c r="K103" s="859"/>
      <c r="L103" s="243"/>
      <c r="M103" s="859"/>
      <c r="N103" s="243">
        <v>7.2</v>
      </c>
      <c r="O103" s="843" t="s">
        <v>2139</v>
      </c>
      <c r="P103" s="104"/>
    </row>
    <row r="104" spans="1:16" ht="29.25" customHeight="1">
      <c r="A104" s="113" t="s">
        <v>346</v>
      </c>
      <c r="B104" s="120" t="s">
        <v>2140</v>
      </c>
      <c r="C104" s="334">
        <v>0.25</v>
      </c>
      <c r="D104" s="334">
        <v>0.25</v>
      </c>
      <c r="E104" s="121"/>
      <c r="F104" s="121"/>
      <c r="G104" s="121"/>
      <c r="H104" s="378"/>
      <c r="I104" s="241">
        <f>SUM(I105)</f>
        <v>0.4</v>
      </c>
      <c r="J104" s="114"/>
      <c r="K104" s="866"/>
      <c r="L104" s="241">
        <v>0.4</v>
      </c>
      <c r="M104" s="859"/>
      <c r="N104" s="859"/>
      <c r="O104" s="837"/>
      <c r="P104" s="104"/>
    </row>
    <row r="105" spans="1:16" ht="39">
      <c r="A105" s="98">
        <v>1</v>
      </c>
      <c r="B105" s="27" t="s">
        <v>2141</v>
      </c>
      <c r="C105" s="86">
        <v>0.25</v>
      </c>
      <c r="D105" s="86">
        <v>0.25</v>
      </c>
      <c r="E105" s="121"/>
      <c r="F105" s="121"/>
      <c r="G105" s="121"/>
      <c r="H105" s="27" t="s">
        <v>2142</v>
      </c>
      <c r="I105" s="243">
        <f>SUM(J105:N105)</f>
        <v>0.4</v>
      </c>
      <c r="J105" s="104"/>
      <c r="K105" s="859"/>
      <c r="L105" s="243">
        <v>0.4</v>
      </c>
      <c r="M105" s="859"/>
      <c r="N105" s="859"/>
      <c r="O105" s="838" t="s">
        <v>2346</v>
      </c>
      <c r="P105" s="104"/>
    </row>
    <row r="106" spans="1:16" ht="12.75">
      <c r="A106" s="889" t="s">
        <v>2322</v>
      </c>
      <c r="B106" s="889"/>
      <c r="C106" s="125">
        <f>C12+C14+C31+C41+C46+C48+C53+C69+C87+C89+C97+C99+C102+C104</f>
        <v>272.53999999999996</v>
      </c>
      <c r="D106" s="125">
        <f>D12+D14+D31+D41+D46+D48+D53+D69+D87+D89+D97+D99+D102+D104</f>
        <v>192.69</v>
      </c>
      <c r="E106" s="125">
        <f>E12+E14+E31+E41+E46+E48+E53+E69+E87+E89+E97+E99+E102+E104</f>
        <v>0</v>
      </c>
      <c r="F106" s="125">
        <f>F12+F14+F31+F41+F46+F48+F53+F69+F87+F89+F97+F99+F102+F104</f>
        <v>0</v>
      </c>
      <c r="G106" s="125">
        <f>G12+G14+G31+G41+G46+G48+G53+G69+G87+G89+G97+G99+G102+G104</f>
        <v>79.85000000000001</v>
      </c>
      <c r="H106" s="125"/>
      <c r="I106" s="125">
        <f aca="true" t="shared" si="9" ref="I106:N106">I12+I14+I31+I41+I46+I48+I53+I69+I87+I89+I97+I99+I102+I104</f>
        <v>320.00999999999993</v>
      </c>
      <c r="J106" s="125">
        <f t="shared" si="9"/>
        <v>0</v>
      </c>
      <c r="K106" s="867">
        <f t="shared" si="9"/>
        <v>147.20000000000002</v>
      </c>
      <c r="L106" s="867">
        <f t="shared" si="9"/>
        <v>145.95000000000002</v>
      </c>
      <c r="M106" s="867">
        <f t="shared" si="9"/>
        <v>19.659999999999997</v>
      </c>
      <c r="N106" s="867">
        <f t="shared" si="9"/>
        <v>7.2</v>
      </c>
      <c r="O106" s="98"/>
      <c r="P106" s="104"/>
    </row>
    <row r="107" spans="1:16" ht="33.75" customHeight="1">
      <c r="A107" s="887" t="s">
        <v>1871</v>
      </c>
      <c r="B107" s="888"/>
      <c r="C107" s="888"/>
      <c r="D107" s="888"/>
      <c r="E107" s="888"/>
      <c r="F107" s="888"/>
      <c r="G107" s="888"/>
      <c r="H107" s="888"/>
      <c r="I107" s="888"/>
      <c r="J107" s="888"/>
      <c r="K107" s="888"/>
      <c r="L107" s="888"/>
      <c r="M107" s="888"/>
      <c r="N107" s="888"/>
      <c r="O107" s="888"/>
      <c r="P107" s="126">
        <f>D107+E107+F107+G107</f>
        <v>0</v>
      </c>
    </row>
    <row r="108" spans="1:16" ht="26.25">
      <c r="A108" s="107" t="s">
        <v>84</v>
      </c>
      <c r="B108" s="108" t="s">
        <v>103</v>
      </c>
      <c r="C108" s="96">
        <f>SUM(C109:C109)</f>
        <v>22.54</v>
      </c>
      <c r="D108" s="96">
        <f>SUM(D109:D109)</f>
        <v>20.5</v>
      </c>
      <c r="E108" s="96">
        <f>SUM(E109:E109)</f>
        <v>0</v>
      </c>
      <c r="F108" s="96">
        <f>SUM(F109:F109)</f>
        <v>0</v>
      </c>
      <c r="G108" s="96">
        <f>SUM(G109:G109)</f>
        <v>2.04</v>
      </c>
      <c r="H108" s="127"/>
      <c r="I108" s="96">
        <f aca="true" t="shared" si="10" ref="I108:N108">SUM(I109:I109)</f>
        <v>32.21</v>
      </c>
      <c r="J108" s="96">
        <f t="shared" si="10"/>
        <v>0</v>
      </c>
      <c r="K108" s="96">
        <f t="shared" si="10"/>
        <v>0</v>
      </c>
      <c r="L108" s="96">
        <f t="shared" si="10"/>
        <v>0</v>
      </c>
      <c r="M108" s="96">
        <f t="shared" si="10"/>
        <v>0</v>
      </c>
      <c r="N108" s="96">
        <f t="shared" si="10"/>
        <v>32.21</v>
      </c>
      <c r="O108" s="107"/>
      <c r="P108" s="107"/>
    </row>
    <row r="109" spans="1:16" ht="39">
      <c r="A109" s="128">
        <v>1</v>
      </c>
      <c r="B109" s="244" t="s">
        <v>275</v>
      </c>
      <c r="C109" s="100">
        <f>SUM(D109:G109)</f>
        <v>22.54</v>
      </c>
      <c r="D109" s="100">
        <v>20.5</v>
      </c>
      <c r="E109" s="100"/>
      <c r="F109" s="100"/>
      <c r="G109" s="100">
        <v>2.04</v>
      </c>
      <c r="H109" s="850" t="s">
        <v>2117</v>
      </c>
      <c r="I109" s="100">
        <f>SUM(J109:N109)</f>
        <v>32.21</v>
      </c>
      <c r="J109" s="100"/>
      <c r="K109" s="100"/>
      <c r="L109" s="100"/>
      <c r="M109" s="100"/>
      <c r="N109" s="100">
        <v>32.21</v>
      </c>
      <c r="O109" s="99" t="s">
        <v>1840</v>
      </c>
      <c r="P109" s="128"/>
    </row>
    <row r="110" spans="1:16" ht="12.75">
      <c r="A110" s="107" t="s">
        <v>92</v>
      </c>
      <c r="B110" s="248" t="s">
        <v>266</v>
      </c>
      <c r="C110" s="96">
        <f>SUM(C111:C113)</f>
        <v>0.63</v>
      </c>
      <c r="D110" s="96">
        <f>SUM(D111:D113)</f>
        <v>0.63</v>
      </c>
      <c r="E110" s="96">
        <f>SUM(E111:E113)</f>
        <v>0</v>
      </c>
      <c r="F110" s="96">
        <f>SUM(F111:F113)</f>
        <v>0</v>
      </c>
      <c r="G110" s="96">
        <f>SUM(G111:G113)</f>
        <v>0</v>
      </c>
      <c r="H110" s="238"/>
      <c r="I110" s="96">
        <f aca="true" t="shared" si="11" ref="I110:N110">SUM(I111:I112)</f>
        <v>0.84</v>
      </c>
      <c r="J110" s="96">
        <f t="shared" si="11"/>
        <v>0</v>
      </c>
      <c r="K110" s="96">
        <f t="shared" si="11"/>
        <v>0</v>
      </c>
      <c r="L110" s="96">
        <f t="shared" si="11"/>
        <v>0.84</v>
      </c>
      <c r="M110" s="96">
        <f t="shared" si="11"/>
        <v>0</v>
      </c>
      <c r="N110" s="96">
        <f t="shared" si="11"/>
        <v>0</v>
      </c>
      <c r="O110" s="847"/>
      <c r="P110" s="107"/>
    </row>
    <row r="111" spans="1:16" ht="39">
      <c r="A111" s="128">
        <v>1</v>
      </c>
      <c r="B111" s="244" t="s">
        <v>276</v>
      </c>
      <c r="C111" s="100">
        <f>SUM(D111:G111)</f>
        <v>0.5</v>
      </c>
      <c r="D111" s="100">
        <v>0.5</v>
      </c>
      <c r="E111" s="100"/>
      <c r="F111" s="100"/>
      <c r="G111" s="100">
        <v>0</v>
      </c>
      <c r="H111" s="851" t="s">
        <v>2059</v>
      </c>
      <c r="I111" s="100">
        <f>SUM(J111:N111)</f>
        <v>0.76</v>
      </c>
      <c r="J111" s="100"/>
      <c r="K111" s="100"/>
      <c r="L111" s="100">
        <v>0.76</v>
      </c>
      <c r="M111" s="100"/>
      <c r="N111" s="100"/>
      <c r="O111" s="99" t="s">
        <v>1840</v>
      </c>
      <c r="P111" s="128"/>
    </row>
    <row r="112" spans="1:16" ht="39">
      <c r="A112" s="128">
        <v>2</v>
      </c>
      <c r="B112" s="244" t="s">
        <v>277</v>
      </c>
      <c r="C112" s="100">
        <f>SUM(D112:G112)</f>
        <v>0.05</v>
      </c>
      <c r="D112" s="100">
        <v>0.05</v>
      </c>
      <c r="E112" s="100"/>
      <c r="F112" s="100"/>
      <c r="G112" s="100">
        <v>0</v>
      </c>
      <c r="H112" s="852" t="s">
        <v>1870</v>
      </c>
      <c r="I112" s="100">
        <f>SUM(J112:N112)</f>
        <v>0.08</v>
      </c>
      <c r="J112" s="100"/>
      <c r="K112" s="100"/>
      <c r="L112" s="100">
        <v>0.08</v>
      </c>
      <c r="M112" s="100"/>
      <c r="N112" s="100"/>
      <c r="O112" s="99" t="s">
        <v>1840</v>
      </c>
      <c r="P112" s="128"/>
    </row>
    <row r="113" spans="1:16" ht="39">
      <c r="A113" s="128">
        <v>3</v>
      </c>
      <c r="B113" s="244" t="s">
        <v>267</v>
      </c>
      <c r="C113" s="100">
        <v>0.08</v>
      </c>
      <c r="D113" s="100">
        <v>0.08</v>
      </c>
      <c r="E113" s="100"/>
      <c r="F113" s="100"/>
      <c r="G113" s="100">
        <v>0</v>
      </c>
      <c r="H113" s="852" t="s">
        <v>2143</v>
      </c>
      <c r="I113" s="100">
        <v>0.12</v>
      </c>
      <c r="J113" s="100"/>
      <c r="K113" s="100"/>
      <c r="L113" s="100">
        <v>0.12</v>
      </c>
      <c r="M113" s="100"/>
      <c r="N113" s="100"/>
      <c r="O113" s="99" t="s">
        <v>1840</v>
      </c>
      <c r="P113" s="128"/>
    </row>
    <row r="114" spans="1:16" ht="12.75">
      <c r="A114" s="107" t="s">
        <v>94</v>
      </c>
      <c r="B114" s="249" t="s">
        <v>93</v>
      </c>
      <c r="C114" s="96">
        <f>SUM(C115:C135)</f>
        <v>54.92</v>
      </c>
      <c r="D114" s="96">
        <f>SUM(D115:D135)</f>
        <v>45.59</v>
      </c>
      <c r="E114" s="96">
        <f>SUM(E115:E135)</f>
        <v>0</v>
      </c>
      <c r="F114" s="96">
        <f>SUM(F115:F135)</f>
        <v>0</v>
      </c>
      <c r="G114" s="96">
        <f>SUM(G115:G135)</f>
        <v>9.329999999999998</v>
      </c>
      <c r="H114" s="238"/>
      <c r="I114" s="96">
        <f>SUM(I116:I135)</f>
        <v>269.5899999999999</v>
      </c>
      <c r="J114" s="96">
        <f>SUM(J116:J134)</f>
        <v>0</v>
      </c>
      <c r="K114" s="96">
        <f>SUM(K116:K134)</f>
        <v>68.38</v>
      </c>
      <c r="L114" s="96">
        <f>SUM(L116:L135)</f>
        <v>201.18</v>
      </c>
      <c r="M114" s="96">
        <f>SUM(M116:M135)</f>
        <v>0.03</v>
      </c>
      <c r="N114" s="96">
        <f>SUM(N116:N134)</f>
        <v>0</v>
      </c>
      <c r="O114" s="847"/>
      <c r="P114" s="107"/>
    </row>
    <row r="115" spans="1:16" ht="39">
      <c r="A115" s="128">
        <v>1</v>
      </c>
      <c r="B115" s="244" t="s">
        <v>268</v>
      </c>
      <c r="C115" s="100">
        <v>0.03</v>
      </c>
      <c r="D115" s="100">
        <v>0</v>
      </c>
      <c r="E115" s="100"/>
      <c r="F115" s="100"/>
      <c r="G115" s="100">
        <v>0.03</v>
      </c>
      <c r="H115" s="109" t="s">
        <v>2128</v>
      </c>
      <c r="I115" s="100">
        <v>1.5</v>
      </c>
      <c r="J115" s="100"/>
      <c r="K115" s="100"/>
      <c r="L115" s="100">
        <v>1.5</v>
      </c>
      <c r="M115" s="100"/>
      <c r="N115" s="100"/>
      <c r="O115" s="99" t="s">
        <v>1840</v>
      </c>
      <c r="P115" s="128"/>
    </row>
    <row r="116" spans="1:16" ht="39">
      <c r="A116" s="128">
        <v>2</v>
      </c>
      <c r="B116" s="244" t="s">
        <v>278</v>
      </c>
      <c r="C116" s="100">
        <f aca="true" t="shared" si="12" ref="C116:C134">SUM(D116:G116)</f>
        <v>2.5</v>
      </c>
      <c r="D116" s="100">
        <v>2.16</v>
      </c>
      <c r="E116" s="100"/>
      <c r="F116" s="100"/>
      <c r="G116" s="100">
        <v>0.34</v>
      </c>
      <c r="H116" s="850" t="s">
        <v>2117</v>
      </c>
      <c r="I116" s="100">
        <f aca="true" t="shared" si="13" ref="I116:I135">SUM(J116:N116)</f>
        <v>3.82</v>
      </c>
      <c r="J116" s="100"/>
      <c r="K116" s="100">
        <v>3.82</v>
      </c>
      <c r="L116" s="100"/>
      <c r="M116" s="100"/>
      <c r="N116" s="100"/>
      <c r="O116" s="99" t="s">
        <v>1840</v>
      </c>
      <c r="P116" s="128"/>
    </row>
    <row r="117" spans="1:16" ht="39">
      <c r="A117" s="128">
        <v>3</v>
      </c>
      <c r="B117" s="244" t="s">
        <v>279</v>
      </c>
      <c r="C117" s="100">
        <f t="shared" si="12"/>
        <v>2.1</v>
      </c>
      <c r="D117" s="100">
        <v>2.1</v>
      </c>
      <c r="E117" s="100"/>
      <c r="F117" s="100"/>
      <c r="G117" s="100">
        <v>0</v>
      </c>
      <c r="H117" s="850" t="s">
        <v>2117</v>
      </c>
      <c r="I117" s="100">
        <f t="shared" si="13"/>
        <v>3.21</v>
      </c>
      <c r="J117" s="100"/>
      <c r="K117" s="100"/>
      <c r="L117" s="100">
        <v>3.21</v>
      </c>
      <c r="M117" s="100"/>
      <c r="N117" s="100"/>
      <c r="O117" s="99" t="s">
        <v>1840</v>
      </c>
      <c r="P117" s="128"/>
    </row>
    <row r="118" spans="1:16" ht="39">
      <c r="A118" s="128">
        <v>4</v>
      </c>
      <c r="B118" s="244" t="s">
        <v>280</v>
      </c>
      <c r="C118" s="100">
        <f t="shared" si="12"/>
        <v>4.22</v>
      </c>
      <c r="D118" s="100">
        <v>4.22</v>
      </c>
      <c r="E118" s="100"/>
      <c r="F118" s="100"/>
      <c r="G118" s="100">
        <v>0</v>
      </c>
      <c r="H118" s="850" t="s">
        <v>2117</v>
      </c>
      <c r="I118" s="100">
        <f t="shared" si="13"/>
        <v>6.45</v>
      </c>
      <c r="J118" s="100"/>
      <c r="K118" s="100"/>
      <c r="L118" s="100">
        <v>6.45</v>
      </c>
      <c r="M118" s="100"/>
      <c r="N118" s="100"/>
      <c r="O118" s="99" t="s">
        <v>1840</v>
      </c>
      <c r="P118" s="128"/>
    </row>
    <row r="119" spans="1:16" ht="52.5">
      <c r="A119" s="128">
        <v>5</v>
      </c>
      <c r="B119" s="250" t="s">
        <v>281</v>
      </c>
      <c r="C119" s="100">
        <f t="shared" si="12"/>
        <v>8.5</v>
      </c>
      <c r="D119" s="100">
        <v>8</v>
      </c>
      <c r="E119" s="100"/>
      <c r="F119" s="100"/>
      <c r="G119" s="100">
        <v>0.5</v>
      </c>
      <c r="H119" s="850" t="s">
        <v>2144</v>
      </c>
      <c r="I119" s="100">
        <f t="shared" si="13"/>
        <v>28.24</v>
      </c>
      <c r="J119" s="100"/>
      <c r="K119" s="100">
        <v>28.24</v>
      </c>
      <c r="L119" s="100"/>
      <c r="M119" s="100"/>
      <c r="N119" s="100"/>
      <c r="O119" s="99" t="s">
        <v>1840</v>
      </c>
      <c r="P119" s="128"/>
    </row>
    <row r="120" spans="1:16" ht="66">
      <c r="A120" s="128">
        <v>6</v>
      </c>
      <c r="B120" s="244" t="s">
        <v>282</v>
      </c>
      <c r="C120" s="100">
        <f t="shared" si="12"/>
        <v>1.4</v>
      </c>
      <c r="D120" s="100">
        <v>0</v>
      </c>
      <c r="E120" s="100"/>
      <c r="F120" s="100"/>
      <c r="G120" s="100">
        <v>1.4</v>
      </c>
      <c r="H120" s="106" t="s">
        <v>2145</v>
      </c>
      <c r="I120" s="100">
        <f t="shared" si="13"/>
        <v>15.58</v>
      </c>
      <c r="J120" s="100"/>
      <c r="K120" s="100"/>
      <c r="L120" s="100">
        <v>15.58</v>
      </c>
      <c r="M120" s="100"/>
      <c r="N120" s="100"/>
      <c r="O120" s="99" t="s">
        <v>1840</v>
      </c>
      <c r="P120" s="128"/>
    </row>
    <row r="121" spans="1:16" ht="39">
      <c r="A121" s="128">
        <v>7</v>
      </c>
      <c r="B121" s="244" t="s">
        <v>283</v>
      </c>
      <c r="C121" s="100">
        <f t="shared" si="12"/>
        <v>2.62</v>
      </c>
      <c r="D121" s="100">
        <v>2.62</v>
      </c>
      <c r="E121" s="100"/>
      <c r="F121" s="100"/>
      <c r="G121" s="100">
        <v>0</v>
      </c>
      <c r="H121" s="850" t="s">
        <v>2054</v>
      </c>
      <c r="I121" s="100">
        <f t="shared" si="13"/>
        <v>4.01</v>
      </c>
      <c r="J121" s="100"/>
      <c r="K121" s="100">
        <v>4.01</v>
      </c>
      <c r="L121" s="100"/>
      <c r="M121" s="100"/>
      <c r="N121" s="100"/>
      <c r="O121" s="99" t="s">
        <v>1840</v>
      </c>
      <c r="P121" s="128"/>
    </row>
    <row r="122" spans="1:16" ht="39">
      <c r="A122" s="128">
        <v>8</v>
      </c>
      <c r="B122" s="244" t="s">
        <v>284</v>
      </c>
      <c r="C122" s="100">
        <f t="shared" si="12"/>
        <v>2.7</v>
      </c>
      <c r="D122" s="100">
        <v>2.7</v>
      </c>
      <c r="E122" s="100"/>
      <c r="F122" s="100"/>
      <c r="G122" s="100">
        <v>0</v>
      </c>
      <c r="H122" s="850" t="s">
        <v>2054</v>
      </c>
      <c r="I122" s="100">
        <f t="shared" si="13"/>
        <v>4.13</v>
      </c>
      <c r="J122" s="100"/>
      <c r="K122" s="100"/>
      <c r="L122" s="100">
        <v>4.13</v>
      </c>
      <c r="M122" s="100"/>
      <c r="N122" s="100"/>
      <c r="O122" s="99" t="s">
        <v>1840</v>
      </c>
      <c r="P122" s="128"/>
    </row>
    <row r="123" spans="1:16" ht="39">
      <c r="A123" s="128">
        <v>9</v>
      </c>
      <c r="B123" s="244" t="s">
        <v>285</v>
      </c>
      <c r="C123" s="100">
        <f t="shared" si="12"/>
        <v>6</v>
      </c>
      <c r="D123" s="100">
        <v>6</v>
      </c>
      <c r="E123" s="100"/>
      <c r="F123" s="100"/>
      <c r="G123" s="100">
        <v>0</v>
      </c>
      <c r="H123" s="852" t="s">
        <v>2052</v>
      </c>
      <c r="I123" s="100">
        <f t="shared" si="13"/>
        <v>9.18</v>
      </c>
      <c r="J123" s="100"/>
      <c r="K123" s="100">
        <v>9.18</v>
      </c>
      <c r="L123" s="100"/>
      <c r="M123" s="100"/>
      <c r="N123" s="100"/>
      <c r="O123" s="99" t="s">
        <v>1840</v>
      </c>
      <c r="P123" s="128"/>
    </row>
    <row r="124" spans="1:16" ht="39">
      <c r="A124" s="128">
        <v>10</v>
      </c>
      <c r="B124" s="244" t="s">
        <v>286</v>
      </c>
      <c r="C124" s="100">
        <f t="shared" si="12"/>
        <v>0.3</v>
      </c>
      <c r="D124" s="100">
        <v>0</v>
      </c>
      <c r="E124" s="100"/>
      <c r="F124" s="100"/>
      <c r="G124" s="100">
        <v>0.3</v>
      </c>
      <c r="H124" s="852" t="s">
        <v>2052</v>
      </c>
      <c r="I124" s="100">
        <f t="shared" si="13"/>
        <v>7.77</v>
      </c>
      <c r="J124" s="100"/>
      <c r="K124" s="100">
        <v>7.77</v>
      </c>
      <c r="L124" s="100"/>
      <c r="M124" s="100"/>
      <c r="N124" s="100"/>
      <c r="O124" s="99" t="s">
        <v>1840</v>
      </c>
      <c r="P124" s="128"/>
    </row>
    <row r="125" spans="1:16" ht="39">
      <c r="A125" s="128">
        <v>11</v>
      </c>
      <c r="B125" s="244" t="s">
        <v>287</v>
      </c>
      <c r="C125" s="100">
        <f t="shared" si="12"/>
        <v>2.8</v>
      </c>
      <c r="D125" s="100">
        <v>1</v>
      </c>
      <c r="E125" s="100"/>
      <c r="F125" s="100"/>
      <c r="G125" s="100">
        <v>1.8</v>
      </c>
      <c r="H125" s="852" t="s">
        <v>2052</v>
      </c>
      <c r="I125" s="100">
        <f t="shared" si="13"/>
        <v>91.53</v>
      </c>
      <c r="J125" s="100"/>
      <c r="K125" s="100"/>
      <c r="L125" s="100">
        <v>91.53</v>
      </c>
      <c r="M125" s="100"/>
      <c r="N125" s="100"/>
      <c r="O125" s="99" t="s">
        <v>1840</v>
      </c>
      <c r="P125" s="128"/>
    </row>
    <row r="126" spans="1:16" ht="39">
      <c r="A126" s="128">
        <v>12</v>
      </c>
      <c r="B126" s="244" t="s">
        <v>288</v>
      </c>
      <c r="C126" s="100">
        <f t="shared" si="12"/>
        <v>0.35</v>
      </c>
      <c r="D126" s="100">
        <v>0.35</v>
      </c>
      <c r="E126" s="100"/>
      <c r="F126" s="100"/>
      <c r="G126" s="100">
        <v>0</v>
      </c>
      <c r="H126" s="852" t="s">
        <v>2146</v>
      </c>
      <c r="I126" s="100">
        <f t="shared" si="13"/>
        <v>0.54</v>
      </c>
      <c r="J126" s="100"/>
      <c r="K126" s="100">
        <v>0.54</v>
      </c>
      <c r="L126" s="100"/>
      <c r="M126" s="100"/>
      <c r="N126" s="100"/>
      <c r="O126" s="99" t="s">
        <v>1840</v>
      </c>
      <c r="P126" s="128"/>
    </row>
    <row r="127" spans="1:16" ht="39">
      <c r="A127" s="128">
        <v>13</v>
      </c>
      <c r="B127" s="244" t="s">
        <v>289</v>
      </c>
      <c r="C127" s="100">
        <f t="shared" si="12"/>
        <v>8.9</v>
      </c>
      <c r="D127" s="100">
        <v>8.1</v>
      </c>
      <c r="E127" s="100"/>
      <c r="F127" s="100"/>
      <c r="G127" s="100">
        <v>0.8</v>
      </c>
      <c r="H127" s="852" t="s">
        <v>2147</v>
      </c>
      <c r="I127" s="100">
        <f t="shared" si="13"/>
        <v>13.61</v>
      </c>
      <c r="J127" s="100"/>
      <c r="K127" s="100">
        <v>13.61</v>
      </c>
      <c r="L127" s="100"/>
      <c r="M127" s="100"/>
      <c r="N127" s="100"/>
      <c r="O127" s="99" t="s">
        <v>1840</v>
      </c>
      <c r="P127" s="128"/>
    </row>
    <row r="128" spans="1:16" ht="52.5">
      <c r="A128" s="128">
        <v>14</v>
      </c>
      <c r="B128" s="244" t="s">
        <v>290</v>
      </c>
      <c r="C128" s="100">
        <f t="shared" si="12"/>
        <v>6.5</v>
      </c>
      <c r="D128" s="100">
        <v>4</v>
      </c>
      <c r="E128" s="100"/>
      <c r="F128" s="100"/>
      <c r="G128" s="100">
        <v>2.4999999999999996</v>
      </c>
      <c r="H128" s="852" t="s">
        <v>2148</v>
      </c>
      <c r="I128" s="100">
        <f t="shared" si="13"/>
        <v>44.38</v>
      </c>
      <c r="J128" s="100"/>
      <c r="K128" s="100"/>
      <c r="L128" s="100">
        <v>44.38</v>
      </c>
      <c r="M128" s="100"/>
      <c r="N128" s="100"/>
      <c r="O128" s="99" t="s">
        <v>1840</v>
      </c>
      <c r="P128" s="128"/>
    </row>
    <row r="129" spans="1:16" ht="39">
      <c r="A129" s="128">
        <v>15</v>
      </c>
      <c r="B129" s="244" t="s">
        <v>291</v>
      </c>
      <c r="C129" s="100">
        <f t="shared" si="12"/>
        <v>2</v>
      </c>
      <c r="D129" s="100">
        <v>2</v>
      </c>
      <c r="E129" s="100"/>
      <c r="F129" s="100"/>
      <c r="G129" s="100">
        <v>0</v>
      </c>
      <c r="H129" s="851" t="s">
        <v>2149</v>
      </c>
      <c r="I129" s="100">
        <f t="shared" si="13"/>
        <v>3.06</v>
      </c>
      <c r="J129" s="100"/>
      <c r="K129" s="100"/>
      <c r="L129" s="100">
        <v>3.06</v>
      </c>
      <c r="M129" s="100"/>
      <c r="N129" s="100"/>
      <c r="O129" s="99" t="s">
        <v>1840</v>
      </c>
      <c r="P129" s="128"/>
    </row>
    <row r="130" spans="1:16" ht="39">
      <c r="A130" s="128">
        <v>16</v>
      </c>
      <c r="B130" s="244" t="s">
        <v>292</v>
      </c>
      <c r="C130" s="100">
        <f t="shared" si="12"/>
        <v>0.75</v>
      </c>
      <c r="D130" s="100">
        <v>0.75</v>
      </c>
      <c r="E130" s="100"/>
      <c r="F130" s="100"/>
      <c r="G130" s="100">
        <v>0</v>
      </c>
      <c r="H130" s="852" t="s">
        <v>2150</v>
      </c>
      <c r="I130" s="100">
        <f t="shared" si="13"/>
        <v>1.15</v>
      </c>
      <c r="J130" s="100"/>
      <c r="K130" s="100">
        <v>1.15</v>
      </c>
      <c r="L130" s="100"/>
      <c r="M130" s="100"/>
      <c r="N130" s="100"/>
      <c r="O130" s="99" t="s">
        <v>1840</v>
      </c>
      <c r="P130" s="128"/>
    </row>
    <row r="131" spans="1:16" ht="39">
      <c r="A131" s="128">
        <v>17</v>
      </c>
      <c r="B131" s="244" t="s">
        <v>293</v>
      </c>
      <c r="C131" s="100">
        <f t="shared" si="12"/>
        <v>1.1</v>
      </c>
      <c r="D131" s="100">
        <v>0</v>
      </c>
      <c r="E131" s="100"/>
      <c r="F131" s="100"/>
      <c r="G131" s="100">
        <v>1.1</v>
      </c>
      <c r="H131" s="853" t="s">
        <v>2069</v>
      </c>
      <c r="I131" s="100">
        <f t="shared" si="13"/>
        <v>26.06</v>
      </c>
      <c r="J131" s="100"/>
      <c r="K131" s="100"/>
      <c r="L131" s="100">
        <v>26.06</v>
      </c>
      <c r="M131" s="100"/>
      <c r="N131" s="100"/>
      <c r="O131" s="99" t="s">
        <v>1840</v>
      </c>
      <c r="P131" s="128"/>
    </row>
    <row r="132" spans="1:16" ht="39">
      <c r="A132" s="128">
        <v>18</v>
      </c>
      <c r="B132" s="251" t="s">
        <v>294</v>
      </c>
      <c r="C132" s="100">
        <f t="shared" si="12"/>
        <v>0.03</v>
      </c>
      <c r="D132" s="100">
        <v>0</v>
      </c>
      <c r="E132" s="100"/>
      <c r="F132" s="100"/>
      <c r="G132" s="100">
        <v>0.03</v>
      </c>
      <c r="H132" s="852" t="s">
        <v>2151</v>
      </c>
      <c r="I132" s="100">
        <f t="shared" si="13"/>
        <v>1.5</v>
      </c>
      <c r="J132" s="100"/>
      <c r="K132" s="100"/>
      <c r="L132" s="100">
        <v>1.5</v>
      </c>
      <c r="M132" s="100"/>
      <c r="N132" s="100"/>
      <c r="O132" s="99" t="s">
        <v>1840</v>
      </c>
      <c r="P132" s="128"/>
    </row>
    <row r="133" spans="1:16" ht="39">
      <c r="A133" s="128">
        <v>19</v>
      </c>
      <c r="B133" s="42" t="s">
        <v>295</v>
      </c>
      <c r="C133" s="100">
        <f t="shared" si="12"/>
        <v>2</v>
      </c>
      <c r="D133" s="100">
        <v>1.57</v>
      </c>
      <c r="E133" s="100"/>
      <c r="F133" s="100"/>
      <c r="G133" s="100">
        <v>0.43</v>
      </c>
      <c r="H133" s="851" t="s">
        <v>2152</v>
      </c>
      <c r="I133" s="100">
        <f t="shared" si="13"/>
        <v>5.28</v>
      </c>
      <c r="J133" s="100"/>
      <c r="K133" s="100"/>
      <c r="L133" s="100">
        <v>5.28</v>
      </c>
      <c r="M133" s="100"/>
      <c r="N133" s="100"/>
      <c r="O133" s="99" t="s">
        <v>1840</v>
      </c>
      <c r="P133" s="128"/>
    </row>
    <row r="134" spans="1:16" ht="39">
      <c r="A134" s="128">
        <v>20</v>
      </c>
      <c r="B134" s="244" t="s">
        <v>296</v>
      </c>
      <c r="C134" s="100">
        <f t="shared" si="12"/>
        <v>0.07</v>
      </c>
      <c r="D134" s="100">
        <v>0</v>
      </c>
      <c r="E134" s="100"/>
      <c r="F134" s="100"/>
      <c r="G134" s="100">
        <v>0.07</v>
      </c>
      <c r="H134" s="851" t="s">
        <v>2059</v>
      </c>
      <c r="I134" s="100">
        <f t="shared" si="13"/>
        <v>0.06</v>
      </c>
      <c r="J134" s="100"/>
      <c r="K134" s="100">
        <v>0.06</v>
      </c>
      <c r="L134" s="100"/>
      <c r="M134" s="100"/>
      <c r="N134" s="100"/>
      <c r="O134" s="99" t="s">
        <v>1840</v>
      </c>
      <c r="P134" s="128"/>
    </row>
    <row r="135" spans="1:16" ht="39">
      <c r="A135" s="128">
        <v>21</v>
      </c>
      <c r="B135" s="33" t="s">
        <v>604</v>
      </c>
      <c r="C135" s="100">
        <v>0.05</v>
      </c>
      <c r="D135" s="100">
        <v>0.02</v>
      </c>
      <c r="E135" s="100"/>
      <c r="F135" s="100"/>
      <c r="G135" s="100">
        <v>0.03</v>
      </c>
      <c r="H135" s="854" t="s">
        <v>605</v>
      </c>
      <c r="I135" s="100">
        <f t="shared" si="13"/>
        <v>0.03</v>
      </c>
      <c r="J135" s="100"/>
      <c r="K135" s="100"/>
      <c r="L135" s="100"/>
      <c r="M135" s="100">
        <v>0.03</v>
      </c>
      <c r="N135" s="100"/>
      <c r="O135" s="99" t="s">
        <v>1036</v>
      </c>
      <c r="P135" s="128"/>
    </row>
    <row r="136" spans="1:16" ht="12.75">
      <c r="A136" s="107" t="s">
        <v>96</v>
      </c>
      <c r="B136" s="248" t="s">
        <v>95</v>
      </c>
      <c r="C136" s="96">
        <f>SUM(C137:C137)</f>
        <v>2.1799999999999997</v>
      </c>
      <c r="D136" s="96">
        <f>SUM(D137:D137)</f>
        <v>1.64</v>
      </c>
      <c r="E136" s="96">
        <f>SUM(E137:E137)</f>
        <v>0</v>
      </c>
      <c r="F136" s="96">
        <f>SUM(F137:F137)</f>
        <v>0</v>
      </c>
      <c r="G136" s="96">
        <f>SUM(G137:G137)</f>
        <v>0.54</v>
      </c>
      <c r="H136" s="238"/>
      <c r="I136" s="96">
        <f aca="true" t="shared" si="14" ref="I136:N136">I137</f>
        <v>3.46</v>
      </c>
      <c r="J136" s="96">
        <f t="shared" si="14"/>
        <v>0</v>
      </c>
      <c r="K136" s="96">
        <f t="shared" si="14"/>
        <v>3.46</v>
      </c>
      <c r="L136" s="96">
        <f t="shared" si="14"/>
        <v>0</v>
      </c>
      <c r="M136" s="96">
        <f t="shared" si="14"/>
        <v>0</v>
      </c>
      <c r="N136" s="96">
        <f t="shared" si="14"/>
        <v>0</v>
      </c>
      <c r="O136" s="847"/>
      <c r="P136" s="107"/>
    </row>
    <row r="137" spans="1:16" ht="52.5">
      <c r="A137" s="128">
        <v>1</v>
      </c>
      <c r="B137" s="252" t="s">
        <v>297</v>
      </c>
      <c r="C137" s="100">
        <f>SUM(D137:G137)</f>
        <v>2.1799999999999997</v>
      </c>
      <c r="D137" s="100">
        <v>1.64</v>
      </c>
      <c r="E137" s="100"/>
      <c r="F137" s="100"/>
      <c r="G137" s="100">
        <v>0.54</v>
      </c>
      <c r="H137" s="852" t="s">
        <v>2153</v>
      </c>
      <c r="I137" s="100">
        <f>SUM(J137:N137)</f>
        <v>3.46</v>
      </c>
      <c r="J137" s="100"/>
      <c r="K137" s="100">
        <v>3.46</v>
      </c>
      <c r="L137" s="100"/>
      <c r="M137" s="100"/>
      <c r="N137" s="100"/>
      <c r="O137" s="99" t="s">
        <v>1840</v>
      </c>
      <c r="P137" s="128"/>
    </row>
    <row r="138" spans="1:16" ht="12.75">
      <c r="A138" s="107" t="s">
        <v>97</v>
      </c>
      <c r="B138" s="253" t="s">
        <v>120</v>
      </c>
      <c r="C138" s="96">
        <f>SUM(C139:C145)</f>
        <v>4.4</v>
      </c>
      <c r="D138" s="96">
        <f>SUM(D139:D145)</f>
        <v>4.4</v>
      </c>
      <c r="E138" s="96">
        <f>SUM(E139:E145)</f>
        <v>0</v>
      </c>
      <c r="F138" s="96">
        <f>SUM(F139:F145)</f>
        <v>0</v>
      </c>
      <c r="G138" s="96">
        <f>SUM(G139:G145)</f>
        <v>0</v>
      </c>
      <c r="H138" s="238"/>
      <c r="I138" s="96">
        <f aca="true" t="shared" si="15" ref="I138:N138">SUM(I140:I145)</f>
        <v>6.47</v>
      </c>
      <c r="J138" s="96">
        <f t="shared" si="15"/>
        <v>0</v>
      </c>
      <c r="K138" s="96">
        <f t="shared" si="15"/>
        <v>6.12</v>
      </c>
      <c r="L138" s="96">
        <f t="shared" si="15"/>
        <v>0.08</v>
      </c>
      <c r="M138" s="96">
        <f t="shared" si="15"/>
        <v>0</v>
      </c>
      <c r="N138" s="96">
        <f t="shared" si="15"/>
        <v>0.26999999999999996</v>
      </c>
      <c r="O138" s="847"/>
      <c r="P138" s="107"/>
    </row>
    <row r="139" spans="1:16" ht="132">
      <c r="A139" s="128">
        <v>1</v>
      </c>
      <c r="B139" s="252" t="s">
        <v>270</v>
      </c>
      <c r="C139" s="100">
        <v>0.18</v>
      </c>
      <c r="D139" s="100">
        <v>0.18</v>
      </c>
      <c r="E139" s="100"/>
      <c r="F139" s="100"/>
      <c r="G139" s="100">
        <v>0</v>
      </c>
      <c r="H139" s="109" t="s">
        <v>2323</v>
      </c>
      <c r="I139" s="100">
        <v>0.27</v>
      </c>
      <c r="J139" s="100"/>
      <c r="K139" s="100"/>
      <c r="L139" s="100"/>
      <c r="M139" s="100"/>
      <c r="N139" s="100">
        <v>0.27</v>
      </c>
      <c r="O139" s="99" t="s">
        <v>1840</v>
      </c>
      <c r="P139" s="128"/>
    </row>
    <row r="140" spans="1:16" ht="66">
      <c r="A140" s="128">
        <v>2</v>
      </c>
      <c r="B140" s="244" t="s">
        <v>298</v>
      </c>
      <c r="C140" s="100">
        <f aca="true" t="shared" si="16" ref="C140:C145">SUM(D140:G140)</f>
        <v>0.01</v>
      </c>
      <c r="D140" s="100">
        <v>0.01</v>
      </c>
      <c r="E140" s="100"/>
      <c r="F140" s="100"/>
      <c r="G140" s="100">
        <v>0</v>
      </c>
      <c r="H140" s="852" t="s">
        <v>2105</v>
      </c>
      <c r="I140" s="100">
        <f aca="true" t="shared" si="17" ref="I140:I145">SUM(J140:N140)</f>
        <v>0.02</v>
      </c>
      <c r="J140" s="100"/>
      <c r="K140" s="100"/>
      <c r="L140" s="100"/>
      <c r="M140" s="100"/>
      <c r="N140" s="100">
        <v>0.02</v>
      </c>
      <c r="O140" s="99" t="s">
        <v>1840</v>
      </c>
      <c r="P140" s="128"/>
    </row>
    <row r="141" spans="1:16" ht="39">
      <c r="A141" s="128">
        <v>3</v>
      </c>
      <c r="B141" s="244" t="s">
        <v>299</v>
      </c>
      <c r="C141" s="100">
        <f t="shared" si="16"/>
        <v>4</v>
      </c>
      <c r="D141" s="100">
        <v>4</v>
      </c>
      <c r="E141" s="100"/>
      <c r="F141" s="100"/>
      <c r="G141" s="100">
        <v>0</v>
      </c>
      <c r="H141" s="850" t="s">
        <v>2054</v>
      </c>
      <c r="I141" s="100">
        <f t="shared" si="17"/>
        <v>6.12</v>
      </c>
      <c r="J141" s="100"/>
      <c r="K141" s="100">
        <v>6.12</v>
      </c>
      <c r="L141" s="100"/>
      <c r="M141" s="100"/>
      <c r="N141" s="100"/>
      <c r="O141" s="99" t="s">
        <v>1840</v>
      </c>
      <c r="P141" s="128"/>
    </row>
    <row r="142" spans="1:16" ht="66">
      <c r="A142" s="128">
        <v>4</v>
      </c>
      <c r="B142" s="218" t="s">
        <v>300</v>
      </c>
      <c r="C142" s="100">
        <f t="shared" si="16"/>
        <v>0.05</v>
      </c>
      <c r="D142" s="100">
        <v>0.05</v>
      </c>
      <c r="E142" s="100"/>
      <c r="F142" s="100"/>
      <c r="G142" s="100">
        <v>0</v>
      </c>
      <c r="H142" s="850" t="s">
        <v>2054</v>
      </c>
      <c r="I142" s="100">
        <f t="shared" si="17"/>
        <v>0.08</v>
      </c>
      <c r="J142" s="100"/>
      <c r="K142" s="100"/>
      <c r="L142" s="100">
        <v>0.08</v>
      </c>
      <c r="M142" s="100"/>
      <c r="N142" s="100"/>
      <c r="O142" s="99" t="s">
        <v>1840</v>
      </c>
      <c r="P142" s="128"/>
    </row>
    <row r="143" spans="1:16" ht="78.75">
      <c r="A143" s="128">
        <v>5</v>
      </c>
      <c r="B143" s="244" t="s">
        <v>301</v>
      </c>
      <c r="C143" s="100">
        <f t="shared" si="16"/>
        <v>0.1</v>
      </c>
      <c r="D143" s="100">
        <v>0.1</v>
      </c>
      <c r="E143" s="100"/>
      <c r="F143" s="100"/>
      <c r="G143" s="100">
        <v>0</v>
      </c>
      <c r="H143" s="852" t="s">
        <v>2154</v>
      </c>
      <c r="I143" s="100">
        <f t="shared" si="17"/>
        <v>0.15</v>
      </c>
      <c r="J143" s="100"/>
      <c r="K143" s="100"/>
      <c r="L143" s="100"/>
      <c r="M143" s="100"/>
      <c r="N143" s="100">
        <v>0.15</v>
      </c>
      <c r="O143" s="99" t="s">
        <v>1840</v>
      </c>
      <c r="P143" s="128"/>
    </row>
    <row r="144" spans="1:16" ht="39">
      <c r="A144" s="128">
        <v>6</v>
      </c>
      <c r="B144" s="244" t="s">
        <v>302</v>
      </c>
      <c r="C144" s="100">
        <f t="shared" si="16"/>
        <v>0.03</v>
      </c>
      <c r="D144" s="100">
        <v>0.03</v>
      </c>
      <c r="E144" s="100"/>
      <c r="F144" s="100"/>
      <c r="G144" s="100">
        <v>0</v>
      </c>
      <c r="H144" s="855" t="s">
        <v>2155</v>
      </c>
      <c r="I144" s="100">
        <f t="shared" si="17"/>
        <v>0.05</v>
      </c>
      <c r="J144" s="100"/>
      <c r="K144" s="100"/>
      <c r="L144" s="100"/>
      <c r="M144" s="100"/>
      <c r="N144" s="100">
        <v>0.05</v>
      </c>
      <c r="O144" s="99" t="s">
        <v>1840</v>
      </c>
      <c r="P144" s="128"/>
    </row>
    <row r="145" spans="1:16" ht="92.25">
      <c r="A145" s="128">
        <v>7</v>
      </c>
      <c r="B145" s="42" t="s">
        <v>303</v>
      </c>
      <c r="C145" s="100">
        <f t="shared" si="16"/>
        <v>0.03</v>
      </c>
      <c r="D145" s="100">
        <v>0.03</v>
      </c>
      <c r="E145" s="100"/>
      <c r="F145" s="100"/>
      <c r="G145" s="100">
        <v>0</v>
      </c>
      <c r="H145" s="106" t="s">
        <v>2156</v>
      </c>
      <c r="I145" s="100">
        <f t="shared" si="17"/>
        <v>0.05</v>
      </c>
      <c r="J145" s="100"/>
      <c r="K145" s="100"/>
      <c r="L145" s="100"/>
      <c r="M145" s="100"/>
      <c r="N145" s="100">
        <v>0.05</v>
      </c>
      <c r="O145" s="99" t="s">
        <v>1840</v>
      </c>
      <c r="P145" s="128"/>
    </row>
    <row r="146" spans="1:16" ht="12.75">
      <c r="A146" s="107" t="s">
        <v>119</v>
      </c>
      <c r="B146" s="227" t="s">
        <v>225</v>
      </c>
      <c r="C146" s="96">
        <f>C147</f>
        <v>0.56</v>
      </c>
      <c r="D146" s="96">
        <f aca="true" t="shared" si="18" ref="D146:N146">D147</f>
        <v>0.56</v>
      </c>
      <c r="E146" s="96">
        <f t="shared" si="18"/>
        <v>0</v>
      </c>
      <c r="F146" s="96">
        <f t="shared" si="18"/>
        <v>0</v>
      </c>
      <c r="G146" s="96">
        <f t="shared" si="18"/>
        <v>0</v>
      </c>
      <c r="H146" s="238"/>
      <c r="I146" s="96">
        <f t="shared" si="18"/>
        <v>0.8600000000000001</v>
      </c>
      <c r="J146" s="96">
        <f t="shared" si="18"/>
        <v>0</v>
      </c>
      <c r="K146" s="96">
        <f t="shared" si="18"/>
        <v>0.2</v>
      </c>
      <c r="L146" s="96">
        <f t="shared" si="18"/>
        <v>0.2</v>
      </c>
      <c r="M146" s="96">
        <f t="shared" si="18"/>
        <v>0.46</v>
      </c>
      <c r="N146" s="96">
        <f t="shared" si="18"/>
        <v>0</v>
      </c>
      <c r="O146" s="847"/>
      <c r="P146" s="107"/>
    </row>
    <row r="147" spans="1:16" ht="52.5">
      <c r="A147" s="128">
        <v>1</v>
      </c>
      <c r="B147" s="244" t="s">
        <v>304</v>
      </c>
      <c r="C147" s="100">
        <f>SUM(D147:G147)</f>
        <v>0.56</v>
      </c>
      <c r="D147" s="100">
        <v>0.56</v>
      </c>
      <c r="E147" s="100"/>
      <c r="F147" s="100"/>
      <c r="G147" s="100">
        <v>0</v>
      </c>
      <c r="H147" s="852" t="s">
        <v>2157</v>
      </c>
      <c r="I147" s="100">
        <f>SUM(J147:N147)</f>
        <v>0.8600000000000001</v>
      </c>
      <c r="J147" s="100"/>
      <c r="K147" s="100">
        <v>0.2</v>
      </c>
      <c r="L147" s="100">
        <v>0.2</v>
      </c>
      <c r="M147" s="100">
        <v>0.46</v>
      </c>
      <c r="N147" s="100"/>
      <c r="O147" s="99" t="s">
        <v>1840</v>
      </c>
      <c r="P147" s="128"/>
    </row>
    <row r="148" spans="1:16" ht="12.75">
      <c r="A148" s="107" t="s">
        <v>121</v>
      </c>
      <c r="B148" s="249" t="s">
        <v>218</v>
      </c>
      <c r="C148" s="96">
        <f>SUM(C149:C150)</f>
        <v>4.99</v>
      </c>
      <c r="D148" s="96">
        <f>SUM(D149:D150)</f>
        <v>4.99</v>
      </c>
      <c r="E148" s="96">
        <f>SUM(E149:E150)</f>
        <v>0</v>
      </c>
      <c r="F148" s="96">
        <f>SUM(F149:F150)</f>
        <v>0</v>
      </c>
      <c r="G148" s="96">
        <f>SUM(G149:G150)</f>
        <v>0</v>
      </c>
      <c r="H148" s="238"/>
      <c r="I148" s="96">
        <f aca="true" t="shared" si="19" ref="I148:N148">SUM(I149:I150)</f>
        <v>7.64</v>
      </c>
      <c r="J148" s="96">
        <f t="shared" si="19"/>
        <v>0</v>
      </c>
      <c r="K148" s="96">
        <f t="shared" si="19"/>
        <v>0</v>
      </c>
      <c r="L148" s="96">
        <f t="shared" si="19"/>
        <v>0</v>
      </c>
      <c r="M148" s="96">
        <f t="shared" si="19"/>
        <v>0.02</v>
      </c>
      <c r="N148" s="96">
        <f t="shared" si="19"/>
        <v>7.62</v>
      </c>
      <c r="O148" s="847"/>
      <c r="P148" s="107"/>
    </row>
    <row r="149" spans="1:16" ht="52.5">
      <c r="A149" s="128">
        <v>1</v>
      </c>
      <c r="B149" s="244" t="s">
        <v>305</v>
      </c>
      <c r="C149" s="100">
        <f>SUM(D149:G149)</f>
        <v>4.98</v>
      </c>
      <c r="D149" s="100">
        <v>4.98</v>
      </c>
      <c r="E149" s="100"/>
      <c r="F149" s="100"/>
      <c r="G149" s="100">
        <v>0</v>
      </c>
      <c r="H149" s="851" t="s">
        <v>2104</v>
      </c>
      <c r="I149" s="100">
        <f>SUM(J149:N149)</f>
        <v>7.62</v>
      </c>
      <c r="J149" s="100"/>
      <c r="K149" s="100"/>
      <c r="L149" s="100"/>
      <c r="M149" s="100"/>
      <c r="N149" s="100">
        <v>7.62</v>
      </c>
      <c r="O149" s="99" t="s">
        <v>1840</v>
      </c>
      <c r="P149" s="128"/>
    </row>
    <row r="150" spans="1:16" ht="39">
      <c r="A150" s="128">
        <v>2</v>
      </c>
      <c r="B150" s="244" t="s">
        <v>306</v>
      </c>
      <c r="C150" s="100">
        <f>SUM(D150:G150)</f>
        <v>0.01</v>
      </c>
      <c r="D150" s="100">
        <v>0.01</v>
      </c>
      <c r="E150" s="100"/>
      <c r="F150" s="100"/>
      <c r="G150" s="100">
        <v>0</v>
      </c>
      <c r="H150" s="852" t="s">
        <v>2158</v>
      </c>
      <c r="I150" s="100">
        <f>SUM(J150:N150)</f>
        <v>0.02</v>
      </c>
      <c r="J150" s="100"/>
      <c r="K150" s="100"/>
      <c r="L150" s="100"/>
      <c r="M150" s="100">
        <v>0.02</v>
      </c>
      <c r="N150" s="100"/>
      <c r="O150" s="99" t="s">
        <v>1840</v>
      </c>
      <c r="P150" s="128"/>
    </row>
    <row r="151" spans="1:16" ht="12.75">
      <c r="A151" s="107" t="s">
        <v>126</v>
      </c>
      <c r="B151" s="249" t="s">
        <v>215</v>
      </c>
      <c r="C151" s="96">
        <f>SUM(C152:C169)</f>
        <v>68.55</v>
      </c>
      <c r="D151" s="96">
        <f>SUM(D152:D169)</f>
        <v>37.75</v>
      </c>
      <c r="E151" s="96">
        <f>SUM(E152:E169)</f>
        <v>0</v>
      </c>
      <c r="F151" s="96">
        <f>SUM(F152:F169)</f>
        <v>0</v>
      </c>
      <c r="G151" s="96">
        <f>SUM(G152:G169)</f>
        <v>30.8</v>
      </c>
      <c r="H151" s="238"/>
      <c r="I151" s="96">
        <f aca="true" t="shared" si="20" ref="I151:N151">SUM(I153:I169)</f>
        <v>68.28999999999999</v>
      </c>
      <c r="J151" s="96">
        <f t="shared" si="20"/>
        <v>0</v>
      </c>
      <c r="K151" s="96">
        <f t="shared" si="20"/>
        <v>0</v>
      </c>
      <c r="L151" s="96">
        <f t="shared" si="20"/>
        <v>20.65</v>
      </c>
      <c r="M151" s="96">
        <f t="shared" si="20"/>
        <v>19.04</v>
      </c>
      <c r="N151" s="96">
        <f t="shared" si="20"/>
        <v>28.6</v>
      </c>
      <c r="O151" s="847"/>
      <c r="P151" s="107"/>
    </row>
    <row r="152" spans="1:16" ht="39">
      <c r="A152" s="128">
        <v>1</v>
      </c>
      <c r="B152" s="244" t="s">
        <v>271</v>
      </c>
      <c r="C152" s="100">
        <v>1.6</v>
      </c>
      <c r="D152" s="100">
        <v>0.6</v>
      </c>
      <c r="E152" s="100"/>
      <c r="F152" s="100"/>
      <c r="G152" s="100">
        <v>1</v>
      </c>
      <c r="H152" s="109" t="s">
        <v>2159</v>
      </c>
      <c r="I152" s="100">
        <v>2.29</v>
      </c>
      <c r="J152" s="100"/>
      <c r="K152" s="100"/>
      <c r="L152" s="100"/>
      <c r="M152" s="100">
        <v>2.29</v>
      </c>
      <c r="N152" s="100"/>
      <c r="O152" s="99" t="s">
        <v>1840</v>
      </c>
      <c r="P152" s="128"/>
    </row>
    <row r="153" spans="1:16" ht="39">
      <c r="A153" s="128">
        <v>2</v>
      </c>
      <c r="B153" s="244" t="s">
        <v>271</v>
      </c>
      <c r="C153" s="100">
        <f aca="true" t="shared" si="21" ref="C153:C169">SUM(D153:G153)</f>
        <v>1</v>
      </c>
      <c r="D153" s="100">
        <v>1</v>
      </c>
      <c r="E153" s="100"/>
      <c r="F153" s="100"/>
      <c r="G153" s="100">
        <v>0</v>
      </c>
      <c r="H153" s="852" t="s">
        <v>2160</v>
      </c>
      <c r="I153" s="100">
        <f aca="true" t="shared" si="22" ref="I153:I169">SUM(J153:N153)</f>
        <v>1.53</v>
      </c>
      <c r="J153" s="100"/>
      <c r="K153" s="100"/>
      <c r="L153" s="100"/>
      <c r="M153" s="100">
        <v>1.53</v>
      </c>
      <c r="N153" s="100"/>
      <c r="O153" s="99" t="s">
        <v>1840</v>
      </c>
      <c r="P153" s="128"/>
    </row>
    <row r="154" spans="1:16" ht="39">
      <c r="A154" s="128">
        <v>3</v>
      </c>
      <c r="B154" s="244" t="s">
        <v>307</v>
      </c>
      <c r="C154" s="100">
        <f t="shared" si="21"/>
        <v>2.5</v>
      </c>
      <c r="D154" s="100">
        <v>2.5</v>
      </c>
      <c r="E154" s="100"/>
      <c r="F154" s="100"/>
      <c r="G154" s="100">
        <v>0</v>
      </c>
      <c r="H154" s="852" t="s">
        <v>2161</v>
      </c>
      <c r="I154" s="100">
        <f t="shared" si="22"/>
        <v>3.82</v>
      </c>
      <c r="J154" s="100"/>
      <c r="K154" s="100"/>
      <c r="L154" s="100"/>
      <c r="M154" s="100">
        <v>3.82</v>
      </c>
      <c r="N154" s="100"/>
      <c r="O154" s="99" t="s">
        <v>1840</v>
      </c>
      <c r="P154" s="128"/>
    </row>
    <row r="155" spans="1:16" ht="39">
      <c r="A155" s="128">
        <v>4</v>
      </c>
      <c r="B155" s="244" t="s">
        <v>308</v>
      </c>
      <c r="C155" s="100">
        <f t="shared" si="21"/>
        <v>4</v>
      </c>
      <c r="D155" s="100">
        <v>4</v>
      </c>
      <c r="E155" s="100"/>
      <c r="F155" s="100"/>
      <c r="G155" s="100">
        <v>0</v>
      </c>
      <c r="H155" s="851" t="s">
        <v>2162</v>
      </c>
      <c r="I155" s="100">
        <f t="shared" si="22"/>
        <v>6.12</v>
      </c>
      <c r="J155" s="100"/>
      <c r="K155" s="100"/>
      <c r="L155" s="100">
        <v>6.12</v>
      </c>
      <c r="M155" s="100"/>
      <c r="N155" s="100"/>
      <c r="O155" s="99" t="s">
        <v>1840</v>
      </c>
      <c r="P155" s="128"/>
    </row>
    <row r="156" spans="1:16" ht="39">
      <c r="A156" s="128">
        <v>5</v>
      </c>
      <c r="B156" s="42" t="s">
        <v>309</v>
      </c>
      <c r="C156" s="100">
        <f t="shared" si="21"/>
        <v>2.4</v>
      </c>
      <c r="D156" s="100">
        <v>2.4</v>
      </c>
      <c r="E156" s="100"/>
      <c r="F156" s="100"/>
      <c r="G156" s="100">
        <v>0</v>
      </c>
      <c r="H156" s="851" t="s">
        <v>2163</v>
      </c>
      <c r="I156" s="100">
        <f t="shared" si="22"/>
        <v>3.67</v>
      </c>
      <c r="J156" s="100"/>
      <c r="K156" s="100"/>
      <c r="L156" s="100">
        <v>3.67</v>
      </c>
      <c r="M156" s="100"/>
      <c r="N156" s="100"/>
      <c r="O156" s="99" t="s">
        <v>1840</v>
      </c>
      <c r="P156" s="128"/>
    </row>
    <row r="157" spans="1:16" ht="12.75" hidden="1">
      <c r="A157" s="41"/>
      <c r="B157" s="42"/>
      <c r="C157" s="100"/>
      <c r="D157" s="100"/>
      <c r="E157" s="100"/>
      <c r="F157" s="100"/>
      <c r="G157" s="100"/>
      <c r="H157" s="106"/>
      <c r="I157" s="100"/>
      <c r="J157" s="100"/>
      <c r="K157" s="100"/>
      <c r="L157" s="100"/>
      <c r="M157" s="100"/>
      <c r="N157" s="100"/>
      <c r="O157" s="99"/>
      <c r="P157" s="128"/>
    </row>
    <row r="158" spans="1:16" ht="39">
      <c r="A158" s="128">
        <v>6</v>
      </c>
      <c r="B158" s="244" t="s">
        <v>311</v>
      </c>
      <c r="C158" s="100">
        <f t="shared" si="21"/>
        <v>2.6</v>
      </c>
      <c r="D158" s="100">
        <v>2.6</v>
      </c>
      <c r="E158" s="100"/>
      <c r="F158" s="100"/>
      <c r="G158" s="100">
        <v>0</v>
      </c>
      <c r="H158" s="852" t="s">
        <v>2158</v>
      </c>
      <c r="I158" s="100">
        <f t="shared" si="22"/>
        <v>3.98</v>
      </c>
      <c r="J158" s="100"/>
      <c r="K158" s="100"/>
      <c r="L158" s="100">
        <v>3.98</v>
      </c>
      <c r="M158" s="100"/>
      <c r="N158" s="100"/>
      <c r="O158" s="99" t="s">
        <v>1840</v>
      </c>
      <c r="P158" s="128"/>
    </row>
    <row r="159" spans="1:16" ht="39">
      <c r="A159" s="128">
        <v>7</v>
      </c>
      <c r="B159" s="42" t="s">
        <v>312</v>
      </c>
      <c r="C159" s="100">
        <f t="shared" si="21"/>
        <v>1.15</v>
      </c>
      <c r="D159" s="100">
        <v>1.15</v>
      </c>
      <c r="E159" s="100"/>
      <c r="F159" s="100"/>
      <c r="G159" s="100">
        <v>0</v>
      </c>
      <c r="H159" s="851" t="s">
        <v>2059</v>
      </c>
      <c r="I159" s="100">
        <f t="shared" si="22"/>
        <v>1.76</v>
      </c>
      <c r="J159" s="100"/>
      <c r="K159" s="100"/>
      <c r="L159" s="100"/>
      <c r="M159" s="100">
        <v>1.76</v>
      </c>
      <c r="N159" s="100"/>
      <c r="O159" s="99" t="s">
        <v>1840</v>
      </c>
      <c r="P159" s="128"/>
    </row>
    <row r="160" spans="1:16" ht="39">
      <c r="A160" s="128">
        <v>8</v>
      </c>
      <c r="B160" s="42" t="s">
        <v>313</v>
      </c>
      <c r="C160" s="100">
        <f t="shared" si="21"/>
        <v>1.9</v>
      </c>
      <c r="D160" s="100">
        <v>0</v>
      </c>
      <c r="E160" s="100"/>
      <c r="F160" s="100"/>
      <c r="G160" s="100">
        <v>1.9</v>
      </c>
      <c r="H160" s="851" t="s">
        <v>2059</v>
      </c>
      <c r="I160" s="100">
        <f t="shared" si="22"/>
        <v>2.91</v>
      </c>
      <c r="J160" s="100"/>
      <c r="K160" s="100"/>
      <c r="L160" s="100"/>
      <c r="M160" s="100">
        <v>2.91</v>
      </c>
      <c r="N160" s="100"/>
      <c r="O160" s="99" t="s">
        <v>1840</v>
      </c>
      <c r="P160" s="128"/>
    </row>
    <row r="161" spans="1:16" ht="39">
      <c r="A161" s="128">
        <v>9</v>
      </c>
      <c r="B161" s="254" t="s">
        <v>314</v>
      </c>
      <c r="C161" s="100">
        <f t="shared" si="21"/>
        <v>1.5</v>
      </c>
      <c r="D161" s="100">
        <v>0</v>
      </c>
      <c r="E161" s="100"/>
      <c r="F161" s="100"/>
      <c r="G161" s="100">
        <v>1.5</v>
      </c>
      <c r="H161" s="851" t="s">
        <v>2059</v>
      </c>
      <c r="I161" s="100">
        <f t="shared" si="22"/>
        <v>2.29</v>
      </c>
      <c r="J161" s="100"/>
      <c r="K161" s="100"/>
      <c r="L161" s="100"/>
      <c r="M161" s="100">
        <v>2.29</v>
      </c>
      <c r="N161" s="100"/>
      <c r="O161" s="99" t="s">
        <v>1840</v>
      </c>
      <c r="P161" s="128"/>
    </row>
    <row r="162" spans="1:16" ht="39">
      <c r="A162" s="128">
        <v>10</v>
      </c>
      <c r="B162" s="244" t="s">
        <v>315</v>
      </c>
      <c r="C162" s="100">
        <f t="shared" si="21"/>
        <v>1</v>
      </c>
      <c r="D162" s="100">
        <v>1</v>
      </c>
      <c r="E162" s="100"/>
      <c r="F162" s="100"/>
      <c r="G162" s="100">
        <v>0</v>
      </c>
      <c r="H162" s="852" t="s">
        <v>2053</v>
      </c>
      <c r="I162" s="100">
        <f t="shared" si="22"/>
        <v>1.53</v>
      </c>
      <c r="J162" s="100"/>
      <c r="K162" s="100"/>
      <c r="L162" s="100">
        <v>1.53</v>
      </c>
      <c r="M162" s="100"/>
      <c r="N162" s="100"/>
      <c r="O162" s="99" t="s">
        <v>1840</v>
      </c>
      <c r="P162" s="128"/>
    </row>
    <row r="163" spans="1:16" ht="39">
      <c r="A163" s="128">
        <v>11</v>
      </c>
      <c r="B163" s="244" t="s">
        <v>316</v>
      </c>
      <c r="C163" s="100">
        <f t="shared" si="21"/>
        <v>1</v>
      </c>
      <c r="D163" s="100">
        <v>1</v>
      </c>
      <c r="E163" s="100"/>
      <c r="F163" s="100"/>
      <c r="G163" s="100">
        <v>0</v>
      </c>
      <c r="H163" s="852" t="s">
        <v>2053</v>
      </c>
      <c r="I163" s="100">
        <f t="shared" si="22"/>
        <v>1.53</v>
      </c>
      <c r="J163" s="100"/>
      <c r="K163" s="100"/>
      <c r="L163" s="100">
        <v>1.53</v>
      </c>
      <c r="M163" s="100"/>
      <c r="N163" s="100"/>
      <c r="O163" s="99" t="s">
        <v>1840</v>
      </c>
      <c r="P163" s="128"/>
    </row>
    <row r="164" spans="1:16" ht="39">
      <c r="A164" s="128">
        <v>12</v>
      </c>
      <c r="B164" s="244" t="s">
        <v>317</v>
      </c>
      <c r="C164" s="100">
        <f t="shared" si="21"/>
        <v>1.13</v>
      </c>
      <c r="D164" s="100">
        <v>0</v>
      </c>
      <c r="E164" s="100"/>
      <c r="F164" s="100"/>
      <c r="G164" s="100">
        <v>1.13</v>
      </c>
      <c r="H164" s="851" t="s">
        <v>2164</v>
      </c>
      <c r="I164" s="100">
        <f t="shared" si="22"/>
        <v>1.73</v>
      </c>
      <c r="J164" s="100"/>
      <c r="K164" s="100"/>
      <c r="L164" s="100"/>
      <c r="M164" s="100">
        <v>1.73</v>
      </c>
      <c r="N164" s="100"/>
      <c r="O164" s="99" t="s">
        <v>1840</v>
      </c>
      <c r="P164" s="128"/>
    </row>
    <row r="165" spans="1:16" ht="39">
      <c r="A165" s="128">
        <v>13</v>
      </c>
      <c r="B165" s="244" t="s">
        <v>318</v>
      </c>
      <c r="C165" s="100">
        <f t="shared" si="21"/>
        <v>2</v>
      </c>
      <c r="D165" s="100">
        <v>2</v>
      </c>
      <c r="E165" s="100"/>
      <c r="F165" s="100"/>
      <c r="G165" s="100">
        <v>0</v>
      </c>
      <c r="H165" s="852" t="s">
        <v>269</v>
      </c>
      <c r="I165" s="100">
        <f t="shared" si="22"/>
        <v>3.06</v>
      </c>
      <c r="J165" s="100"/>
      <c r="K165" s="100"/>
      <c r="L165" s="100"/>
      <c r="M165" s="100">
        <v>3.06</v>
      </c>
      <c r="N165" s="100"/>
      <c r="O165" s="99" t="s">
        <v>1840</v>
      </c>
      <c r="P165" s="128"/>
    </row>
    <row r="166" spans="1:16" ht="39">
      <c r="A166" s="128">
        <v>14</v>
      </c>
      <c r="B166" s="244" t="s">
        <v>319</v>
      </c>
      <c r="C166" s="100">
        <f t="shared" si="21"/>
        <v>41</v>
      </c>
      <c r="D166" s="100">
        <v>16.7</v>
      </c>
      <c r="E166" s="100"/>
      <c r="F166" s="100"/>
      <c r="G166" s="100">
        <v>24.3</v>
      </c>
      <c r="H166" s="852" t="s">
        <v>1870</v>
      </c>
      <c r="I166" s="100">
        <f t="shared" si="22"/>
        <v>28.6</v>
      </c>
      <c r="J166" s="100"/>
      <c r="K166" s="100"/>
      <c r="L166" s="100"/>
      <c r="M166" s="100"/>
      <c r="N166" s="100">
        <v>28.6</v>
      </c>
      <c r="O166" s="99" t="s">
        <v>1840</v>
      </c>
      <c r="P166" s="128"/>
    </row>
    <row r="167" spans="1:16" ht="39">
      <c r="A167" s="128">
        <v>15</v>
      </c>
      <c r="B167" s="42" t="s">
        <v>271</v>
      </c>
      <c r="C167" s="100">
        <f t="shared" si="21"/>
        <v>0.97</v>
      </c>
      <c r="D167" s="100">
        <v>0</v>
      </c>
      <c r="E167" s="100"/>
      <c r="F167" s="100"/>
      <c r="G167" s="100">
        <v>0.97</v>
      </c>
      <c r="H167" s="851" t="s">
        <v>2165</v>
      </c>
      <c r="I167" s="100">
        <f t="shared" si="22"/>
        <v>1.48</v>
      </c>
      <c r="J167" s="100"/>
      <c r="K167" s="100"/>
      <c r="L167" s="100"/>
      <c r="M167" s="100">
        <v>1.48</v>
      </c>
      <c r="N167" s="100"/>
      <c r="O167" s="99" t="s">
        <v>1840</v>
      </c>
      <c r="P167" s="128"/>
    </row>
    <row r="168" spans="1:16" ht="39">
      <c r="A168" s="128">
        <v>16</v>
      </c>
      <c r="B168" s="244" t="s">
        <v>320</v>
      </c>
      <c r="C168" s="100">
        <f t="shared" si="21"/>
        <v>2.5</v>
      </c>
      <c r="D168" s="100">
        <v>2.5</v>
      </c>
      <c r="E168" s="100"/>
      <c r="F168" s="100"/>
      <c r="G168" s="100">
        <v>0</v>
      </c>
      <c r="H168" s="852" t="s">
        <v>2166</v>
      </c>
      <c r="I168" s="100">
        <f t="shared" si="22"/>
        <v>3.82</v>
      </c>
      <c r="J168" s="100"/>
      <c r="K168" s="100"/>
      <c r="L168" s="100">
        <v>3.82</v>
      </c>
      <c r="M168" s="100"/>
      <c r="N168" s="100"/>
      <c r="O168" s="99" t="s">
        <v>1840</v>
      </c>
      <c r="P168" s="128"/>
    </row>
    <row r="169" spans="1:16" ht="39">
      <c r="A169" s="128">
        <v>17</v>
      </c>
      <c r="B169" s="244" t="s">
        <v>321</v>
      </c>
      <c r="C169" s="100">
        <f t="shared" si="21"/>
        <v>0.3</v>
      </c>
      <c r="D169" s="100">
        <v>0.3</v>
      </c>
      <c r="E169" s="100"/>
      <c r="F169" s="100"/>
      <c r="G169" s="100">
        <v>0</v>
      </c>
      <c r="H169" s="852" t="s">
        <v>2167</v>
      </c>
      <c r="I169" s="100">
        <f t="shared" si="22"/>
        <v>0.46</v>
      </c>
      <c r="J169" s="100"/>
      <c r="K169" s="100"/>
      <c r="L169" s="100"/>
      <c r="M169" s="100">
        <v>0.46</v>
      </c>
      <c r="N169" s="100"/>
      <c r="O169" s="99" t="s">
        <v>1840</v>
      </c>
      <c r="P169" s="128"/>
    </row>
    <row r="170" spans="1:16" ht="12.75">
      <c r="A170" s="107" t="s">
        <v>128</v>
      </c>
      <c r="B170" s="249" t="s">
        <v>217</v>
      </c>
      <c r="C170" s="96">
        <f>SUM(C171:C190)</f>
        <v>264.92999999999995</v>
      </c>
      <c r="D170" s="96">
        <f>SUM(D171:D190)</f>
        <v>151.05999999999997</v>
      </c>
      <c r="E170" s="96">
        <f>SUM(E171:E190)</f>
        <v>0</v>
      </c>
      <c r="F170" s="96">
        <f>SUM(F171:F190)</f>
        <v>0</v>
      </c>
      <c r="G170" s="96">
        <f>SUM(G171:G190)</f>
        <v>113.86999999999999</v>
      </c>
      <c r="H170" s="238"/>
      <c r="I170" s="96">
        <f aca="true" t="shared" si="23" ref="I170:N170">SUM(I171:I190)</f>
        <v>382.47</v>
      </c>
      <c r="J170" s="96">
        <f t="shared" si="23"/>
        <v>0</v>
      </c>
      <c r="K170" s="96">
        <f t="shared" si="23"/>
        <v>18.939999999999998</v>
      </c>
      <c r="L170" s="96">
        <f t="shared" si="23"/>
        <v>57.81</v>
      </c>
      <c r="M170" s="96">
        <f t="shared" si="23"/>
        <v>13.680000000000001</v>
      </c>
      <c r="N170" s="96">
        <f t="shared" si="23"/>
        <v>292.04</v>
      </c>
      <c r="O170" s="847"/>
      <c r="P170" s="107"/>
    </row>
    <row r="171" spans="1:16" ht="39">
      <c r="A171" s="128">
        <v>1</v>
      </c>
      <c r="B171" s="244" t="s">
        <v>322</v>
      </c>
      <c r="C171" s="100">
        <f aca="true" t="shared" si="24" ref="C171:C188">SUM(D171:G171)</f>
        <v>2.09</v>
      </c>
      <c r="D171" s="100">
        <v>1.59</v>
      </c>
      <c r="E171" s="100"/>
      <c r="F171" s="100"/>
      <c r="G171" s="100">
        <v>0.5</v>
      </c>
      <c r="H171" s="851" t="s">
        <v>2168</v>
      </c>
      <c r="I171" s="100">
        <f aca="true" t="shared" si="25" ref="I171:I190">SUM(J171:N171)</f>
        <v>2.89</v>
      </c>
      <c r="J171" s="100"/>
      <c r="K171" s="100"/>
      <c r="L171" s="100"/>
      <c r="M171" s="100">
        <v>2.89</v>
      </c>
      <c r="N171" s="100"/>
      <c r="O171" s="99" t="s">
        <v>1840</v>
      </c>
      <c r="P171" s="128"/>
    </row>
    <row r="172" spans="1:16" ht="39">
      <c r="A172" s="128">
        <v>2</v>
      </c>
      <c r="B172" s="250" t="s">
        <v>323</v>
      </c>
      <c r="C172" s="100">
        <f t="shared" si="24"/>
        <v>3.1</v>
      </c>
      <c r="D172" s="100">
        <v>3.1</v>
      </c>
      <c r="E172" s="100"/>
      <c r="F172" s="100"/>
      <c r="G172" s="100">
        <v>0</v>
      </c>
      <c r="H172" s="851" t="s">
        <v>2168</v>
      </c>
      <c r="I172" s="100">
        <f t="shared" si="25"/>
        <v>4.74</v>
      </c>
      <c r="J172" s="100"/>
      <c r="K172" s="100"/>
      <c r="L172" s="100">
        <v>4.74</v>
      </c>
      <c r="M172" s="100"/>
      <c r="N172" s="100"/>
      <c r="O172" s="99" t="s">
        <v>1840</v>
      </c>
      <c r="P172" s="128"/>
    </row>
    <row r="173" spans="1:16" ht="39">
      <c r="A173" s="128">
        <v>3</v>
      </c>
      <c r="B173" s="244" t="s">
        <v>324</v>
      </c>
      <c r="C173" s="100">
        <f t="shared" si="24"/>
        <v>4.859999999999999</v>
      </c>
      <c r="D173" s="100">
        <v>0</v>
      </c>
      <c r="E173" s="100"/>
      <c r="F173" s="100"/>
      <c r="G173" s="100">
        <v>4.859999999999999</v>
      </c>
      <c r="H173" s="851" t="s">
        <v>2169</v>
      </c>
      <c r="I173" s="100">
        <f t="shared" si="25"/>
        <v>6.62</v>
      </c>
      <c r="J173" s="100"/>
      <c r="K173" s="100"/>
      <c r="L173" s="100"/>
      <c r="M173" s="100">
        <v>6.62</v>
      </c>
      <c r="N173" s="100"/>
      <c r="O173" s="99" t="s">
        <v>1840</v>
      </c>
      <c r="P173" s="128"/>
    </row>
    <row r="174" spans="1:16" ht="66">
      <c r="A174" s="128">
        <v>4</v>
      </c>
      <c r="B174" s="244" t="s">
        <v>325</v>
      </c>
      <c r="C174" s="100">
        <f t="shared" si="24"/>
        <v>3.6</v>
      </c>
      <c r="D174" s="100">
        <v>3.6</v>
      </c>
      <c r="E174" s="100"/>
      <c r="F174" s="100"/>
      <c r="G174" s="100">
        <v>0</v>
      </c>
      <c r="H174" s="852" t="s">
        <v>2105</v>
      </c>
      <c r="I174" s="100">
        <f t="shared" si="25"/>
        <v>5.51</v>
      </c>
      <c r="J174" s="100"/>
      <c r="K174" s="100"/>
      <c r="L174" s="100">
        <v>5.51</v>
      </c>
      <c r="M174" s="100"/>
      <c r="N174" s="100"/>
      <c r="O174" s="99" t="s">
        <v>1840</v>
      </c>
      <c r="P174" s="128"/>
    </row>
    <row r="175" spans="1:16" ht="39">
      <c r="A175" s="128">
        <v>5</v>
      </c>
      <c r="B175" s="244" t="s">
        <v>326</v>
      </c>
      <c r="C175" s="100">
        <f t="shared" si="24"/>
        <v>25</v>
      </c>
      <c r="D175" s="100">
        <v>9.9</v>
      </c>
      <c r="E175" s="100"/>
      <c r="F175" s="100"/>
      <c r="G175" s="100">
        <v>15.1</v>
      </c>
      <c r="H175" s="852" t="s">
        <v>2105</v>
      </c>
      <c r="I175" s="100">
        <f t="shared" si="25"/>
        <v>15.14</v>
      </c>
      <c r="J175" s="100"/>
      <c r="K175" s="100"/>
      <c r="L175" s="100"/>
      <c r="M175" s="100"/>
      <c r="N175" s="100">
        <v>15.14</v>
      </c>
      <c r="O175" s="99" t="s">
        <v>1840</v>
      </c>
      <c r="P175" s="128"/>
    </row>
    <row r="176" spans="1:16" ht="39">
      <c r="A176" s="128">
        <v>6</v>
      </c>
      <c r="B176" s="244" t="s">
        <v>271</v>
      </c>
      <c r="C176" s="100">
        <f t="shared" si="24"/>
        <v>1.7</v>
      </c>
      <c r="D176" s="100">
        <v>1.7</v>
      </c>
      <c r="E176" s="100"/>
      <c r="F176" s="100"/>
      <c r="G176" s="100">
        <v>0</v>
      </c>
      <c r="H176" s="850" t="s">
        <v>2054</v>
      </c>
      <c r="I176" s="100">
        <f t="shared" si="25"/>
        <v>2.6</v>
      </c>
      <c r="J176" s="100"/>
      <c r="K176" s="100"/>
      <c r="L176" s="100"/>
      <c r="M176" s="100">
        <v>2.6</v>
      </c>
      <c r="N176" s="100"/>
      <c r="O176" s="99" t="s">
        <v>1840</v>
      </c>
      <c r="P176" s="128"/>
    </row>
    <row r="177" spans="1:16" ht="39">
      <c r="A177" s="128">
        <v>7</v>
      </c>
      <c r="B177" s="244" t="s">
        <v>327</v>
      </c>
      <c r="C177" s="100">
        <f t="shared" si="24"/>
        <v>3</v>
      </c>
      <c r="D177" s="100">
        <v>3</v>
      </c>
      <c r="E177" s="100"/>
      <c r="F177" s="100"/>
      <c r="G177" s="100">
        <v>0</v>
      </c>
      <c r="H177" s="850" t="s">
        <v>2054</v>
      </c>
      <c r="I177" s="100">
        <f t="shared" si="25"/>
        <v>4.59</v>
      </c>
      <c r="J177" s="100"/>
      <c r="K177" s="100"/>
      <c r="L177" s="100">
        <v>4.59</v>
      </c>
      <c r="M177" s="100"/>
      <c r="N177" s="100"/>
      <c r="O177" s="99" t="s">
        <v>216</v>
      </c>
      <c r="P177" s="128"/>
    </row>
    <row r="178" spans="1:16" ht="39">
      <c r="A178" s="128">
        <v>8</v>
      </c>
      <c r="B178" s="42" t="s">
        <v>328</v>
      </c>
      <c r="C178" s="100">
        <f t="shared" si="24"/>
        <v>102.3</v>
      </c>
      <c r="D178" s="100">
        <v>52.9</v>
      </c>
      <c r="E178" s="100"/>
      <c r="F178" s="100"/>
      <c r="G178" s="100">
        <v>49.4</v>
      </c>
      <c r="H178" s="106" t="s">
        <v>2170</v>
      </c>
      <c r="I178" s="100">
        <f t="shared" si="25"/>
        <v>80.91</v>
      </c>
      <c r="J178" s="100"/>
      <c r="K178" s="100"/>
      <c r="L178" s="100"/>
      <c r="M178" s="100"/>
      <c r="N178" s="100">
        <v>80.91</v>
      </c>
      <c r="O178" s="99" t="s">
        <v>1840</v>
      </c>
      <c r="P178" s="128"/>
    </row>
    <row r="179" spans="1:16" ht="39">
      <c r="A179" s="128">
        <v>9</v>
      </c>
      <c r="B179" s="244" t="s">
        <v>271</v>
      </c>
      <c r="C179" s="100">
        <f t="shared" si="24"/>
        <v>0.1</v>
      </c>
      <c r="D179" s="100">
        <v>0.1</v>
      </c>
      <c r="E179" s="100"/>
      <c r="F179" s="100"/>
      <c r="G179" s="100">
        <v>0</v>
      </c>
      <c r="H179" s="852" t="s">
        <v>2052</v>
      </c>
      <c r="I179" s="100">
        <f t="shared" si="25"/>
        <v>0.15</v>
      </c>
      <c r="J179" s="100"/>
      <c r="K179" s="100"/>
      <c r="L179" s="100"/>
      <c r="M179" s="100">
        <v>0.15</v>
      </c>
      <c r="N179" s="100"/>
      <c r="O179" s="99" t="s">
        <v>1840</v>
      </c>
      <c r="P179" s="128"/>
    </row>
    <row r="180" spans="1:16" ht="39">
      <c r="A180" s="128">
        <v>10</v>
      </c>
      <c r="B180" s="244" t="s">
        <v>329</v>
      </c>
      <c r="C180" s="100">
        <f t="shared" si="24"/>
        <v>13.5</v>
      </c>
      <c r="D180" s="100">
        <v>9</v>
      </c>
      <c r="E180" s="100"/>
      <c r="F180" s="100"/>
      <c r="G180" s="100">
        <v>4.5</v>
      </c>
      <c r="H180" s="852" t="s">
        <v>2052</v>
      </c>
      <c r="I180" s="100">
        <f t="shared" si="25"/>
        <v>19.12</v>
      </c>
      <c r="J180" s="100"/>
      <c r="K180" s="100"/>
      <c r="L180" s="100">
        <v>19.12</v>
      </c>
      <c r="M180" s="100"/>
      <c r="N180" s="100"/>
      <c r="O180" s="99" t="s">
        <v>1840</v>
      </c>
      <c r="P180" s="128"/>
    </row>
    <row r="181" spans="1:16" ht="66">
      <c r="A181" s="128">
        <v>11</v>
      </c>
      <c r="B181" s="244" t="s">
        <v>330</v>
      </c>
      <c r="C181" s="100">
        <f t="shared" si="24"/>
        <v>13</v>
      </c>
      <c r="D181" s="100">
        <v>9</v>
      </c>
      <c r="E181" s="100"/>
      <c r="F181" s="100"/>
      <c r="G181" s="100">
        <v>4</v>
      </c>
      <c r="H181" s="852" t="s">
        <v>2052</v>
      </c>
      <c r="I181" s="100">
        <f t="shared" si="25"/>
        <v>17.64</v>
      </c>
      <c r="J181" s="100"/>
      <c r="K181" s="100"/>
      <c r="L181" s="100">
        <v>17.64</v>
      </c>
      <c r="M181" s="100"/>
      <c r="N181" s="100"/>
      <c r="O181" s="99" t="s">
        <v>1840</v>
      </c>
      <c r="P181" s="128"/>
    </row>
    <row r="182" spans="1:16" ht="39">
      <c r="A182" s="128">
        <v>12</v>
      </c>
      <c r="B182" s="244" t="s">
        <v>331</v>
      </c>
      <c r="C182" s="100">
        <f t="shared" si="24"/>
        <v>70</v>
      </c>
      <c r="D182" s="100">
        <v>43.2</v>
      </c>
      <c r="E182" s="100"/>
      <c r="F182" s="100"/>
      <c r="G182" s="100">
        <v>26.8</v>
      </c>
      <c r="H182" s="853" t="s">
        <v>2069</v>
      </c>
      <c r="I182" s="100">
        <f t="shared" si="25"/>
        <v>195.99</v>
      </c>
      <c r="J182" s="100"/>
      <c r="K182" s="100"/>
      <c r="L182" s="100"/>
      <c r="M182" s="100"/>
      <c r="N182" s="100">
        <v>195.99</v>
      </c>
      <c r="O182" s="99" t="s">
        <v>1840</v>
      </c>
      <c r="P182" s="128"/>
    </row>
    <row r="183" spans="1:16" ht="52.5">
      <c r="A183" s="128">
        <v>13</v>
      </c>
      <c r="B183" s="244" t="s">
        <v>332</v>
      </c>
      <c r="C183" s="100">
        <f t="shared" si="24"/>
        <v>2.73</v>
      </c>
      <c r="D183" s="100">
        <v>2.73</v>
      </c>
      <c r="E183" s="100"/>
      <c r="F183" s="100"/>
      <c r="G183" s="100">
        <v>0</v>
      </c>
      <c r="H183" s="850" t="s">
        <v>2171</v>
      </c>
      <c r="I183" s="100">
        <f t="shared" si="25"/>
        <v>4.18</v>
      </c>
      <c r="J183" s="100"/>
      <c r="K183" s="100"/>
      <c r="L183" s="100">
        <v>4.18</v>
      </c>
      <c r="M183" s="100"/>
      <c r="N183" s="100"/>
      <c r="O183" s="99" t="s">
        <v>1840</v>
      </c>
      <c r="P183" s="128"/>
    </row>
    <row r="184" spans="1:16" ht="39">
      <c r="A184" s="128">
        <v>14</v>
      </c>
      <c r="B184" s="244" t="s">
        <v>333</v>
      </c>
      <c r="C184" s="100">
        <f t="shared" si="24"/>
        <v>0.74</v>
      </c>
      <c r="D184" s="100">
        <v>0.74</v>
      </c>
      <c r="E184" s="100"/>
      <c r="F184" s="100"/>
      <c r="G184" s="100">
        <v>0</v>
      </c>
      <c r="H184" s="850" t="s">
        <v>2172</v>
      </c>
      <c r="I184" s="100">
        <f t="shared" si="25"/>
        <v>1.13</v>
      </c>
      <c r="J184" s="100"/>
      <c r="K184" s="100"/>
      <c r="L184" s="100">
        <v>1.13</v>
      </c>
      <c r="M184" s="100"/>
      <c r="N184" s="100"/>
      <c r="O184" s="99" t="s">
        <v>1840</v>
      </c>
      <c r="P184" s="128"/>
    </row>
    <row r="185" spans="1:16" ht="39">
      <c r="A185" s="128">
        <v>15</v>
      </c>
      <c r="B185" s="244" t="s">
        <v>271</v>
      </c>
      <c r="C185" s="100">
        <f t="shared" si="24"/>
        <v>0.31</v>
      </c>
      <c r="D185" s="100">
        <v>0.31</v>
      </c>
      <c r="E185" s="100"/>
      <c r="F185" s="100"/>
      <c r="G185" s="100">
        <v>0</v>
      </c>
      <c r="H185" s="850" t="s">
        <v>2173</v>
      </c>
      <c r="I185" s="100">
        <f t="shared" si="25"/>
        <v>0.47</v>
      </c>
      <c r="J185" s="100"/>
      <c r="K185" s="100"/>
      <c r="L185" s="100"/>
      <c r="M185" s="100">
        <v>0.47</v>
      </c>
      <c r="N185" s="100"/>
      <c r="O185" s="99" t="s">
        <v>1840</v>
      </c>
      <c r="P185" s="128"/>
    </row>
    <row r="186" spans="1:16" ht="39">
      <c r="A186" s="128">
        <v>16</v>
      </c>
      <c r="B186" s="244" t="s">
        <v>271</v>
      </c>
      <c r="C186" s="100">
        <f t="shared" si="24"/>
        <v>0.59</v>
      </c>
      <c r="D186" s="100">
        <v>0.59</v>
      </c>
      <c r="E186" s="100"/>
      <c r="F186" s="100"/>
      <c r="G186" s="100">
        <v>0</v>
      </c>
      <c r="H186" s="850" t="s">
        <v>2173</v>
      </c>
      <c r="I186" s="100">
        <f t="shared" si="25"/>
        <v>0.9</v>
      </c>
      <c r="J186" s="100"/>
      <c r="K186" s="100"/>
      <c r="L186" s="100"/>
      <c r="M186" s="100">
        <v>0.9</v>
      </c>
      <c r="N186" s="100"/>
      <c r="O186" s="99" t="s">
        <v>1840</v>
      </c>
      <c r="P186" s="128"/>
    </row>
    <row r="187" spans="1:16" ht="39">
      <c r="A187" s="128">
        <v>17</v>
      </c>
      <c r="B187" s="244" t="s">
        <v>334</v>
      </c>
      <c r="C187" s="100">
        <f t="shared" si="24"/>
        <v>0.03</v>
      </c>
      <c r="D187" s="100">
        <v>0</v>
      </c>
      <c r="E187" s="100"/>
      <c r="F187" s="100"/>
      <c r="G187" s="100">
        <v>0.03</v>
      </c>
      <c r="H187" s="106" t="s">
        <v>2174</v>
      </c>
      <c r="I187" s="100">
        <f t="shared" si="25"/>
        <v>0.05</v>
      </c>
      <c r="J187" s="100"/>
      <c r="K187" s="100"/>
      <c r="L187" s="100"/>
      <c r="M187" s="100">
        <v>0.05</v>
      </c>
      <c r="N187" s="100"/>
      <c r="O187" s="99" t="s">
        <v>1840</v>
      </c>
      <c r="P187" s="128"/>
    </row>
    <row r="188" spans="1:16" ht="92.25">
      <c r="A188" s="128">
        <v>18</v>
      </c>
      <c r="B188" s="244" t="s">
        <v>335</v>
      </c>
      <c r="C188" s="100">
        <f t="shared" si="24"/>
        <v>17</v>
      </c>
      <c r="D188" s="100">
        <v>9.2</v>
      </c>
      <c r="E188" s="100"/>
      <c r="F188" s="100"/>
      <c r="G188" s="100">
        <v>7.800000000000001</v>
      </c>
      <c r="H188" s="851" t="s">
        <v>2175</v>
      </c>
      <c r="I188" s="100">
        <f t="shared" si="25"/>
        <v>17.74</v>
      </c>
      <c r="J188" s="100"/>
      <c r="K188" s="100">
        <v>17.74</v>
      </c>
      <c r="L188" s="100"/>
      <c r="M188" s="100"/>
      <c r="N188" s="100"/>
      <c r="O188" s="99" t="s">
        <v>1840</v>
      </c>
      <c r="P188" s="128"/>
    </row>
    <row r="189" spans="1:16" ht="43.5" customHeight="1">
      <c r="A189" s="128">
        <v>19</v>
      </c>
      <c r="B189" s="244" t="s">
        <v>1653</v>
      </c>
      <c r="C189" s="100">
        <v>0.88</v>
      </c>
      <c r="D189" s="100"/>
      <c r="E189" s="100"/>
      <c r="F189" s="100"/>
      <c r="G189" s="100">
        <v>0.88</v>
      </c>
      <c r="H189" s="851" t="s">
        <v>2052</v>
      </c>
      <c r="I189" s="100">
        <f t="shared" si="25"/>
        <v>1.2</v>
      </c>
      <c r="J189" s="100"/>
      <c r="K189" s="100">
        <v>1.2</v>
      </c>
      <c r="L189" s="100"/>
      <c r="M189" s="100"/>
      <c r="N189" s="100"/>
      <c r="O189" s="99" t="s">
        <v>1363</v>
      </c>
      <c r="P189" s="128"/>
    </row>
    <row r="190" spans="1:16" ht="39">
      <c r="A190" s="128">
        <v>20</v>
      </c>
      <c r="B190" s="244" t="s">
        <v>2176</v>
      </c>
      <c r="C190" s="232">
        <v>0.4</v>
      </c>
      <c r="D190" s="377">
        <v>0.4</v>
      </c>
      <c r="E190" s="31"/>
      <c r="F190" s="31"/>
      <c r="G190" s="31"/>
      <c r="H190" s="240" t="s">
        <v>2324</v>
      </c>
      <c r="I190" s="100">
        <f t="shared" si="25"/>
        <v>0.9</v>
      </c>
      <c r="J190" s="100"/>
      <c r="K190" s="100"/>
      <c r="L190" s="100">
        <v>0.9</v>
      </c>
      <c r="M190" s="100"/>
      <c r="N190" s="100"/>
      <c r="O190" s="99" t="s">
        <v>1840</v>
      </c>
      <c r="P190" s="128"/>
    </row>
    <row r="191" spans="1:16" ht="12.75">
      <c r="A191" s="107" t="s">
        <v>342</v>
      </c>
      <c r="B191" s="249" t="s">
        <v>336</v>
      </c>
      <c r="C191" s="39">
        <f>SUM(C192:C197)</f>
        <v>11.45</v>
      </c>
      <c r="D191" s="39">
        <f>SUM(D192:D197)</f>
        <v>11.45</v>
      </c>
      <c r="E191" s="39">
        <f>SUM(E192:E197)</f>
        <v>0</v>
      </c>
      <c r="F191" s="39">
        <f>SUM(F192:F197)</f>
        <v>0</v>
      </c>
      <c r="G191" s="39">
        <f>SUM(G192:G197)</f>
        <v>0</v>
      </c>
      <c r="H191" s="238"/>
      <c r="I191" s="96">
        <f aca="true" t="shared" si="26" ref="I191:N191">SUM(I192:I196)</f>
        <v>16.6</v>
      </c>
      <c r="J191" s="96">
        <f t="shared" si="26"/>
        <v>0.2</v>
      </c>
      <c r="K191" s="96">
        <f t="shared" si="26"/>
        <v>0</v>
      </c>
      <c r="L191" s="96">
        <f t="shared" si="26"/>
        <v>16.400000000000002</v>
      </c>
      <c r="M191" s="96">
        <f t="shared" si="26"/>
        <v>0</v>
      </c>
      <c r="N191" s="96">
        <f t="shared" si="26"/>
        <v>0</v>
      </c>
      <c r="O191" s="847"/>
      <c r="P191" s="107"/>
    </row>
    <row r="192" spans="1:16" ht="39">
      <c r="A192" s="128">
        <v>1</v>
      </c>
      <c r="B192" s="42" t="s">
        <v>337</v>
      </c>
      <c r="C192" s="100">
        <f>SUM(D192:G192)</f>
        <v>0.62</v>
      </c>
      <c r="D192" s="100">
        <v>0.62</v>
      </c>
      <c r="E192" s="100"/>
      <c r="F192" s="100"/>
      <c r="G192" s="100">
        <v>0</v>
      </c>
      <c r="H192" s="853" t="s">
        <v>2177</v>
      </c>
      <c r="I192" s="100">
        <f aca="true" t="shared" si="27" ref="I192:I197">SUM(J192:N192)</f>
        <v>0.95</v>
      </c>
      <c r="J192" s="100"/>
      <c r="K192" s="100"/>
      <c r="L192" s="100">
        <v>0.95</v>
      </c>
      <c r="M192" s="100"/>
      <c r="N192" s="100"/>
      <c r="O192" s="99" t="s">
        <v>1840</v>
      </c>
      <c r="P192" s="128"/>
    </row>
    <row r="193" spans="1:16" ht="39">
      <c r="A193" s="128">
        <v>2</v>
      </c>
      <c r="B193" s="244" t="s">
        <v>338</v>
      </c>
      <c r="C193" s="100">
        <f>SUM(D193:G193)</f>
        <v>0.13</v>
      </c>
      <c r="D193" s="100">
        <v>0.13</v>
      </c>
      <c r="E193" s="100"/>
      <c r="F193" s="100"/>
      <c r="G193" s="100">
        <v>0</v>
      </c>
      <c r="H193" s="850" t="s">
        <v>2117</v>
      </c>
      <c r="I193" s="100">
        <f t="shared" si="27"/>
        <v>0.2</v>
      </c>
      <c r="J193" s="100">
        <v>0.2</v>
      </c>
      <c r="K193" s="100"/>
      <c r="L193" s="100"/>
      <c r="M193" s="100"/>
      <c r="N193" s="100"/>
      <c r="O193" s="99" t="s">
        <v>1840</v>
      </c>
      <c r="P193" s="128"/>
    </row>
    <row r="194" spans="1:16" ht="39">
      <c r="A194" s="128">
        <v>3</v>
      </c>
      <c r="B194" s="244" t="s">
        <v>339</v>
      </c>
      <c r="C194" s="100">
        <f>SUM(D194:G194)</f>
        <v>3.28</v>
      </c>
      <c r="D194" s="100">
        <v>3.28</v>
      </c>
      <c r="E194" s="100"/>
      <c r="F194" s="100"/>
      <c r="G194" s="100">
        <v>0</v>
      </c>
      <c r="H194" s="850" t="s">
        <v>2117</v>
      </c>
      <c r="I194" s="100">
        <f t="shared" si="27"/>
        <v>5.02</v>
      </c>
      <c r="J194" s="100"/>
      <c r="K194" s="100"/>
      <c r="L194" s="100">
        <v>5.02</v>
      </c>
      <c r="M194" s="100"/>
      <c r="N194" s="100"/>
      <c r="O194" s="99" t="s">
        <v>1840</v>
      </c>
      <c r="P194" s="128"/>
    </row>
    <row r="195" spans="1:16" ht="39">
      <c r="A195" s="128">
        <v>4</v>
      </c>
      <c r="B195" s="244" t="s">
        <v>340</v>
      </c>
      <c r="C195" s="100">
        <f>SUM(D195:G195)</f>
        <v>6.32</v>
      </c>
      <c r="D195" s="100">
        <v>6.32</v>
      </c>
      <c r="E195" s="100"/>
      <c r="F195" s="100"/>
      <c r="G195" s="100">
        <v>0</v>
      </c>
      <c r="H195" s="853" t="s">
        <v>2069</v>
      </c>
      <c r="I195" s="100">
        <f t="shared" si="27"/>
        <v>9.67</v>
      </c>
      <c r="J195" s="100"/>
      <c r="K195" s="100"/>
      <c r="L195" s="100">
        <v>9.67</v>
      </c>
      <c r="M195" s="100"/>
      <c r="N195" s="100"/>
      <c r="O195" s="99" t="s">
        <v>1840</v>
      </c>
      <c r="P195" s="128"/>
    </row>
    <row r="196" spans="1:16" ht="39">
      <c r="A196" s="128">
        <v>5</v>
      </c>
      <c r="B196" s="42" t="s">
        <v>341</v>
      </c>
      <c r="C196" s="100">
        <f>SUM(D196:G196)</f>
        <v>0.5</v>
      </c>
      <c r="D196" s="100">
        <v>0.5</v>
      </c>
      <c r="E196" s="100"/>
      <c r="F196" s="100"/>
      <c r="G196" s="100">
        <v>0</v>
      </c>
      <c r="H196" s="852" t="s">
        <v>1870</v>
      </c>
      <c r="I196" s="100">
        <f t="shared" si="27"/>
        <v>0.76</v>
      </c>
      <c r="J196" s="100"/>
      <c r="K196" s="100"/>
      <c r="L196" s="100">
        <v>0.76</v>
      </c>
      <c r="M196" s="100"/>
      <c r="N196" s="100"/>
      <c r="O196" s="99" t="s">
        <v>1840</v>
      </c>
      <c r="P196" s="128"/>
    </row>
    <row r="197" spans="1:16" ht="50.25" customHeight="1">
      <c r="A197" s="128">
        <v>6</v>
      </c>
      <c r="B197" s="42" t="s">
        <v>1841</v>
      </c>
      <c r="C197" s="100">
        <v>0.6</v>
      </c>
      <c r="D197" s="100">
        <v>0.6</v>
      </c>
      <c r="E197" s="100"/>
      <c r="F197" s="100"/>
      <c r="G197" s="100"/>
      <c r="H197" s="852" t="s">
        <v>2117</v>
      </c>
      <c r="I197" s="100">
        <f t="shared" si="27"/>
        <v>0.8</v>
      </c>
      <c r="J197" s="100"/>
      <c r="K197" s="100"/>
      <c r="L197" s="100">
        <v>0.8</v>
      </c>
      <c r="M197" s="100"/>
      <c r="N197" s="100"/>
      <c r="O197" s="99" t="s">
        <v>1363</v>
      </c>
      <c r="P197" s="128"/>
    </row>
    <row r="198" spans="1:16" ht="12.75">
      <c r="A198" s="107" t="s">
        <v>122</v>
      </c>
      <c r="B198" s="227" t="s">
        <v>127</v>
      </c>
      <c r="C198" s="96">
        <f>SUM(C199:C200)</f>
        <v>0.31999999999999995</v>
      </c>
      <c r="D198" s="96">
        <f>SUM(D199:D200)</f>
        <v>0.22999999999999998</v>
      </c>
      <c r="E198" s="96">
        <f>SUM(E199:E200)</f>
        <v>0</v>
      </c>
      <c r="F198" s="96">
        <f>SUM(F199:F200)</f>
        <v>0</v>
      </c>
      <c r="G198" s="96">
        <f>SUM(G199:G200)</f>
        <v>0.09</v>
      </c>
      <c r="H198" s="238"/>
      <c r="I198" s="96">
        <f aca="true" t="shared" si="28" ref="I198:N198">I199</f>
        <v>7.5</v>
      </c>
      <c r="J198" s="96">
        <f t="shared" si="28"/>
        <v>0</v>
      </c>
      <c r="K198" s="96">
        <f t="shared" si="28"/>
        <v>0</v>
      </c>
      <c r="L198" s="96">
        <f t="shared" si="28"/>
        <v>0</v>
      </c>
      <c r="M198" s="96">
        <f t="shared" si="28"/>
        <v>0</v>
      </c>
      <c r="N198" s="96">
        <f t="shared" si="28"/>
        <v>7.5</v>
      </c>
      <c r="O198" s="847"/>
      <c r="P198" s="107"/>
    </row>
    <row r="199" spans="1:16" ht="45" customHeight="1">
      <c r="A199" s="128">
        <v>1</v>
      </c>
      <c r="B199" s="32" t="s">
        <v>606</v>
      </c>
      <c r="C199" s="100">
        <v>0.16999999999999998</v>
      </c>
      <c r="D199" s="100">
        <v>0.08</v>
      </c>
      <c r="E199" s="100"/>
      <c r="F199" s="100"/>
      <c r="G199" s="100">
        <v>0.09</v>
      </c>
      <c r="H199" s="106" t="s">
        <v>2174</v>
      </c>
      <c r="I199" s="100">
        <f>SUM(J199:N199)</f>
        <v>7.5</v>
      </c>
      <c r="J199" s="100"/>
      <c r="K199" s="100"/>
      <c r="L199" s="100"/>
      <c r="M199" s="100"/>
      <c r="N199" s="100">
        <v>7.5</v>
      </c>
      <c r="O199" s="99" t="s">
        <v>1036</v>
      </c>
      <c r="P199" s="128"/>
    </row>
    <row r="200" spans="1:16" ht="39">
      <c r="A200" s="128">
        <v>2</v>
      </c>
      <c r="B200" s="244" t="s">
        <v>2178</v>
      </c>
      <c r="C200" s="31">
        <v>0.15</v>
      </c>
      <c r="D200" s="100">
        <v>0.15</v>
      </c>
      <c r="E200" s="96"/>
      <c r="F200" s="96"/>
      <c r="G200" s="96"/>
      <c r="H200" s="122" t="s">
        <v>2179</v>
      </c>
      <c r="I200" s="238">
        <f>SUM(J200:N200)</f>
        <v>0.3</v>
      </c>
      <c r="J200" s="96"/>
      <c r="K200" s="96"/>
      <c r="L200" s="100">
        <v>0.3</v>
      </c>
      <c r="M200" s="96"/>
      <c r="N200" s="96"/>
      <c r="O200" s="99" t="s">
        <v>1840</v>
      </c>
      <c r="P200" s="128"/>
    </row>
    <row r="201" spans="1:16" ht="12.75">
      <c r="A201" s="107" t="s">
        <v>123</v>
      </c>
      <c r="B201" s="249" t="s">
        <v>273</v>
      </c>
      <c r="C201" s="96">
        <f>SUM(C202:C203)</f>
        <v>4.78</v>
      </c>
      <c r="D201" s="96">
        <f>SUM(D202:D203)</f>
        <v>4.78</v>
      </c>
      <c r="E201" s="96">
        <f>SUM(E202:E203)</f>
        <v>0</v>
      </c>
      <c r="F201" s="96">
        <f>SUM(F202:F203)</f>
        <v>0</v>
      </c>
      <c r="G201" s="96">
        <f>SUM(G202:G203)</f>
        <v>0</v>
      </c>
      <c r="H201" s="238"/>
      <c r="I201" s="96">
        <f aca="true" t="shared" si="29" ref="I201:N201">SUM(I202:I203)</f>
        <v>7.31</v>
      </c>
      <c r="J201" s="96">
        <f t="shared" si="29"/>
        <v>0</v>
      </c>
      <c r="K201" s="96">
        <f t="shared" si="29"/>
        <v>0</v>
      </c>
      <c r="L201" s="96">
        <f t="shared" si="29"/>
        <v>7.31</v>
      </c>
      <c r="M201" s="96">
        <f t="shared" si="29"/>
        <v>0</v>
      </c>
      <c r="N201" s="96">
        <f t="shared" si="29"/>
        <v>0</v>
      </c>
      <c r="O201" s="847"/>
      <c r="P201" s="107"/>
    </row>
    <row r="202" spans="1:16" ht="39">
      <c r="A202" s="128">
        <v>1</v>
      </c>
      <c r="B202" s="244" t="s">
        <v>344</v>
      </c>
      <c r="C202" s="100">
        <f>SUM(D202:G202)</f>
        <v>3.96</v>
      </c>
      <c r="D202" s="100">
        <v>3.96</v>
      </c>
      <c r="E202" s="100"/>
      <c r="F202" s="100"/>
      <c r="G202" s="100">
        <v>0</v>
      </c>
      <c r="H202" s="850" t="s">
        <v>2054</v>
      </c>
      <c r="I202" s="100">
        <f>SUM(J202:N202)</f>
        <v>6.06</v>
      </c>
      <c r="J202" s="100"/>
      <c r="K202" s="100"/>
      <c r="L202" s="100">
        <v>6.06</v>
      </c>
      <c r="M202" s="100"/>
      <c r="N202" s="100"/>
      <c r="O202" s="99" t="s">
        <v>1840</v>
      </c>
      <c r="P202" s="128"/>
    </row>
    <row r="203" spans="1:16" ht="39">
      <c r="A203" s="128">
        <v>2</v>
      </c>
      <c r="B203" s="244" t="s">
        <v>345</v>
      </c>
      <c r="C203" s="100">
        <f>SUM(D203:G203)</f>
        <v>0.82</v>
      </c>
      <c r="D203" s="100">
        <v>0.82</v>
      </c>
      <c r="E203" s="100"/>
      <c r="F203" s="100"/>
      <c r="G203" s="100">
        <v>0</v>
      </c>
      <c r="H203" s="852" t="s">
        <v>1870</v>
      </c>
      <c r="I203" s="100">
        <f>SUM(J203:N203)</f>
        <v>1.25</v>
      </c>
      <c r="J203" s="100"/>
      <c r="K203" s="100"/>
      <c r="L203" s="100">
        <v>1.25</v>
      </c>
      <c r="M203" s="100"/>
      <c r="N203" s="100"/>
      <c r="O203" s="99" t="s">
        <v>1840</v>
      </c>
      <c r="P203" s="128"/>
    </row>
    <row r="204" spans="1:16" ht="12.75">
      <c r="A204" s="107" t="s">
        <v>126</v>
      </c>
      <c r="B204" s="249" t="s">
        <v>98</v>
      </c>
      <c r="C204" s="96">
        <f>SUM(C205:C208)</f>
        <v>0.57</v>
      </c>
      <c r="D204" s="96">
        <f>SUM(D205:D208)</f>
        <v>0.57</v>
      </c>
      <c r="E204" s="96">
        <f>SUM(E205:E208)</f>
        <v>0</v>
      </c>
      <c r="F204" s="96">
        <f>SUM(F205:F208)</f>
        <v>0</v>
      </c>
      <c r="G204" s="96">
        <f>SUM(G205:G208)</f>
        <v>0</v>
      </c>
      <c r="H204" s="238"/>
      <c r="I204" s="96">
        <f aca="true" t="shared" si="30" ref="I204:N204">SUM(I205:I207)</f>
        <v>0.56</v>
      </c>
      <c r="J204" s="96">
        <f t="shared" si="30"/>
        <v>0</v>
      </c>
      <c r="K204" s="96">
        <f t="shared" si="30"/>
        <v>0</v>
      </c>
      <c r="L204" s="96">
        <f t="shared" si="30"/>
        <v>0.56</v>
      </c>
      <c r="M204" s="96">
        <f t="shared" si="30"/>
        <v>0</v>
      </c>
      <c r="N204" s="96">
        <f t="shared" si="30"/>
        <v>0</v>
      </c>
      <c r="O204" s="847"/>
      <c r="P204" s="107"/>
    </row>
    <row r="205" spans="1:16" ht="39">
      <c r="A205" s="128">
        <v>1</v>
      </c>
      <c r="B205" s="244" t="s">
        <v>347</v>
      </c>
      <c r="C205" s="100">
        <f>SUM(D205:G205)</f>
        <v>0.15</v>
      </c>
      <c r="D205" s="100">
        <v>0.15</v>
      </c>
      <c r="E205" s="100"/>
      <c r="F205" s="100"/>
      <c r="G205" s="100">
        <v>0</v>
      </c>
      <c r="H205" s="853" t="s">
        <v>2180</v>
      </c>
      <c r="I205" s="100">
        <f>SUM(J205:N205)</f>
        <v>0.23</v>
      </c>
      <c r="J205" s="100"/>
      <c r="K205" s="100"/>
      <c r="L205" s="100">
        <v>0.23</v>
      </c>
      <c r="M205" s="100"/>
      <c r="N205" s="100"/>
      <c r="O205" s="99" t="s">
        <v>1840</v>
      </c>
      <c r="P205" s="128"/>
    </row>
    <row r="206" spans="1:16" ht="39">
      <c r="A206" s="128">
        <v>2</v>
      </c>
      <c r="B206" s="244" t="s">
        <v>348</v>
      </c>
      <c r="C206" s="100">
        <f>SUM(D206:G206)</f>
        <v>0.01</v>
      </c>
      <c r="D206" s="100">
        <v>0.01</v>
      </c>
      <c r="E206" s="100"/>
      <c r="F206" s="100"/>
      <c r="G206" s="100">
        <v>0</v>
      </c>
      <c r="H206" s="852" t="s">
        <v>2181</v>
      </c>
      <c r="I206" s="100">
        <f>SUM(J206:N206)</f>
        <v>0.02</v>
      </c>
      <c r="J206" s="100"/>
      <c r="K206" s="100"/>
      <c r="L206" s="100">
        <v>0.02</v>
      </c>
      <c r="M206" s="100"/>
      <c r="N206" s="100"/>
      <c r="O206" s="99" t="s">
        <v>1840</v>
      </c>
      <c r="P206" s="128"/>
    </row>
    <row r="207" spans="1:16" ht="39">
      <c r="A207" s="128">
        <v>3</v>
      </c>
      <c r="B207" s="244" t="s">
        <v>349</v>
      </c>
      <c r="C207" s="100">
        <f>SUM(D207:G207)</f>
        <v>0.2</v>
      </c>
      <c r="D207" s="100">
        <v>0.2</v>
      </c>
      <c r="E207" s="100"/>
      <c r="F207" s="100"/>
      <c r="G207" s="100">
        <v>0</v>
      </c>
      <c r="H207" s="852" t="s">
        <v>2102</v>
      </c>
      <c r="I207" s="100">
        <f>SUM(J207:N207)</f>
        <v>0.31</v>
      </c>
      <c r="J207" s="100"/>
      <c r="K207" s="100"/>
      <c r="L207" s="100">
        <v>0.31</v>
      </c>
      <c r="M207" s="100"/>
      <c r="N207" s="100"/>
      <c r="O207" s="99" t="s">
        <v>1840</v>
      </c>
      <c r="P207" s="128"/>
    </row>
    <row r="208" spans="1:16" ht="39">
      <c r="A208" s="128">
        <v>4</v>
      </c>
      <c r="B208" s="244" t="s">
        <v>212</v>
      </c>
      <c r="C208" s="100">
        <v>0.21</v>
      </c>
      <c r="D208" s="100">
        <v>0.21</v>
      </c>
      <c r="E208" s="100"/>
      <c r="F208" s="100"/>
      <c r="G208" s="100">
        <v>0</v>
      </c>
      <c r="H208" s="852" t="s">
        <v>2182</v>
      </c>
      <c r="I208" s="100">
        <v>0.32</v>
      </c>
      <c r="J208" s="100"/>
      <c r="K208" s="100"/>
      <c r="L208" s="100">
        <v>0.32</v>
      </c>
      <c r="M208" s="100"/>
      <c r="N208" s="100"/>
      <c r="O208" s="99" t="s">
        <v>1840</v>
      </c>
      <c r="P208" s="128"/>
    </row>
    <row r="209" spans="1:16" ht="12.75">
      <c r="A209" s="107" t="s">
        <v>128</v>
      </c>
      <c r="B209" s="249" t="s">
        <v>274</v>
      </c>
      <c r="C209" s="96">
        <f>SUM(C210:C212)</f>
        <v>1.1800000000000002</v>
      </c>
      <c r="D209" s="96">
        <f>SUM(D210:D212)</f>
        <v>0</v>
      </c>
      <c r="E209" s="96">
        <f>SUM(E210:E212)</f>
        <v>0</v>
      </c>
      <c r="F209" s="96">
        <f>SUM(F210:F212)</f>
        <v>0</v>
      </c>
      <c r="G209" s="96">
        <f>SUM(G210:G212)</f>
        <v>1.1800000000000002</v>
      </c>
      <c r="H209" s="238"/>
      <c r="I209" s="96">
        <f aca="true" t="shared" si="31" ref="I209:N209">SUM(I210:I211)</f>
        <v>56.5</v>
      </c>
      <c r="J209" s="96">
        <f t="shared" si="31"/>
        <v>0</v>
      </c>
      <c r="K209" s="96">
        <f t="shared" si="31"/>
        <v>0</v>
      </c>
      <c r="L209" s="96">
        <f t="shared" si="31"/>
        <v>56.5</v>
      </c>
      <c r="M209" s="96">
        <f t="shared" si="31"/>
        <v>0</v>
      </c>
      <c r="N209" s="96">
        <f t="shared" si="31"/>
        <v>0</v>
      </c>
      <c r="O209" s="847"/>
      <c r="P209" s="107"/>
    </row>
    <row r="210" spans="1:16" ht="39">
      <c r="A210" s="128">
        <v>1</v>
      </c>
      <c r="B210" s="244" t="s">
        <v>350</v>
      </c>
      <c r="C210" s="100">
        <f>SUM(D210:G210)</f>
        <v>1.1</v>
      </c>
      <c r="D210" s="100">
        <v>0</v>
      </c>
      <c r="E210" s="100"/>
      <c r="F210" s="100"/>
      <c r="G210" s="100">
        <v>1.1</v>
      </c>
      <c r="H210" s="851" t="s">
        <v>2183</v>
      </c>
      <c r="I210" s="100">
        <f>SUM(J210:N210)</f>
        <v>55</v>
      </c>
      <c r="J210" s="100"/>
      <c r="K210" s="100"/>
      <c r="L210" s="100">
        <v>55</v>
      </c>
      <c r="M210" s="100"/>
      <c r="N210" s="100"/>
      <c r="O210" s="99" t="s">
        <v>1840</v>
      </c>
      <c r="P210" s="128"/>
    </row>
    <row r="211" spans="1:16" ht="39">
      <c r="A211" s="128">
        <v>2</v>
      </c>
      <c r="B211" s="244" t="s">
        <v>351</v>
      </c>
      <c r="C211" s="100">
        <f>SUM(D211:G211)</f>
        <v>0.03</v>
      </c>
      <c r="D211" s="100">
        <v>0</v>
      </c>
      <c r="E211" s="100"/>
      <c r="F211" s="100"/>
      <c r="G211" s="100">
        <v>0.03</v>
      </c>
      <c r="H211" s="852" t="s">
        <v>2184</v>
      </c>
      <c r="I211" s="100">
        <f>SUM(J211:N211)</f>
        <v>1.5</v>
      </c>
      <c r="J211" s="100"/>
      <c r="K211" s="100"/>
      <c r="L211" s="100">
        <v>1.5</v>
      </c>
      <c r="M211" s="100"/>
      <c r="N211" s="100"/>
      <c r="O211" s="99" t="s">
        <v>1840</v>
      </c>
      <c r="P211" s="128"/>
    </row>
    <row r="212" spans="1:16" ht="39">
      <c r="A212" s="98">
        <v>3</v>
      </c>
      <c r="B212" s="34" t="s">
        <v>1826</v>
      </c>
      <c r="C212" s="124">
        <v>0.05</v>
      </c>
      <c r="D212" s="124"/>
      <c r="E212" s="124"/>
      <c r="F212" s="124"/>
      <c r="G212" s="124">
        <v>0.05</v>
      </c>
      <c r="H212" s="856" t="s">
        <v>2117</v>
      </c>
      <c r="I212" s="109"/>
      <c r="J212" s="104"/>
      <c r="K212" s="239"/>
      <c r="L212" s="104"/>
      <c r="M212" s="104"/>
      <c r="N212" s="104"/>
      <c r="O212" s="99" t="s">
        <v>1363</v>
      </c>
      <c r="P212" s="104"/>
    </row>
    <row r="213" spans="1:16" ht="26.25">
      <c r="A213" s="113" t="s">
        <v>342</v>
      </c>
      <c r="B213" s="123" t="s">
        <v>602</v>
      </c>
      <c r="C213" s="96">
        <f>SUM(C214)</f>
        <v>0.45</v>
      </c>
      <c r="D213" s="96">
        <f aca="true" t="shared" si="32" ref="D213:N213">SUM(D214)</f>
        <v>0</v>
      </c>
      <c r="E213" s="96">
        <f t="shared" si="32"/>
        <v>0</v>
      </c>
      <c r="F213" s="96">
        <f t="shared" si="32"/>
        <v>0</v>
      </c>
      <c r="G213" s="96">
        <f t="shared" si="32"/>
        <v>0.45</v>
      </c>
      <c r="H213" s="238">
        <f t="shared" si="32"/>
        <v>0</v>
      </c>
      <c r="I213" s="96">
        <f t="shared" si="32"/>
        <v>2.1</v>
      </c>
      <c r="J213" s="96">
        <f t="shared" si="32"/>
        <v>0</v>
      </c>
      <c r="K213" s="96">
        <f t="shared" si="32"/>
        <v>2.1</v>
      </c>
      <c r="L213" s="96">
        <f t="shared" si="32"/>
        <v>0</v>
      </c>
      <c r="M213" s="96">
        <f t="shared" si="32"/>
        <v>0</v>
      </c>
      <c r="N213" s="96">
        <f t="shared" si="32"/>
        <v>0</v>
      </c>
      <c r="O213" s="840"/>
      <c r="P213" s="104"/>
    </row>
    <row r="214" spans="1:16" ht="39">
      <c r="A214" s="98">
        <v>1</v>
      </c>
      <c r="B214" s="32" t="s">
        <v>603</v>
      </c>
      <c r="C214" s="124">
        <v>0.45</v>
      </c>
      <c r="D214" s="124"/>
      <c r="E214" s="124"/>
      <c r="F214" s="124"/>
      <c r="G214" s="124">
        <v>0.45</v>
      </c>
      <c r="H214" s="856" t="s">
        <v>2185</v>
      </c>
      <c r="I214" s="109">
        <f>SUM(J214:N214)</f>
        <v>2.1</v>
      </c>
      <c r="J214" s="104"/>
      <c r="K214" s="325">
        <v>2.1</v>
      </c>
      <c r="L214" s="104"/>
      <c r="M214" s="104"/>
      <c r="N214" s="104"/>
      <c r="O214" s="99" t="s">
        <v>1363</v>
      </c>
      <c r="P214" s="104"/>
    </row>
    <row r="215" spans="1:16" ht="12.75">
      <c r="A215" s="113" t="s">
        <v>343</v>
      </c>
      <c r="B215" s="227" t="s">
        <v>140</v>
      </c>
      <c r="C215" s="379">
        <f>SUM(C216:C216)</f>
        <v>0.6</v>
      </c>
      <c r="D215" s="96"/>
      <c r="E215" s="96"/>
      <c r="F215" s="96"/>
      <c r="G215" s="96">
        <v>0.6</v>
      </c>
      <c r="H215" s="857"/>
      <c r="I215" s="238">
        <f>SUM(J215:N215)</f>
        <v>0</v>
      </c>
      <c r="J215" s="96"/>
      <c r="K215" s="96"/>
      <c r="L215" s="100"/>
      <c r="M215" s="96"/>
      <c r="N215" s="96"/>
      <c r="O215" s="840"/>
      <c r="P215" s="104"/>
    </row>
    <row r="216" spans="1:16" ht="39">
      <c r="A216" s="98">
        <v>1</v>
      </c>
      <c r="B216" s="244" t="s">
        <v>2186</v>
      </c>
      <c r="C216" s="380">
        <v>0.6</v>
      </c>
      <c r="D216" s="96"/>
      <c r="E216" s="96"/>
      <c r="F216" s="96"/>
      <c r="G216" s="100">
        <v>0.6</v>
      </c>
      <c r="H216" s="323" t="s">
        <v>2114</v>
      </c>
      <c r="I216" s="238">
        <f>SUM(J216:N216)</f>
        <v>0.8</v>
      </c>
      <c r="J216" s="96"/>
      <c r="K216" s="96"/>
      <c r="L216" s="100">
        <v>0.8</v>
      </c>
      <c r="M216" s="96"/>
      <c r="N216" s="96"/>
      <c r="O216" s="99" t="s">
        <v>1840</v>
      </c>
      <c r="P216" s="104"/>
    </row>
    <row r="217" spans="1:16" ht="12.75">
      <c r="A217" s="835">
        <f>A216+A214+A212+A208+A203+A200+A197+A190+A169+A150+A147+A145+A137+A135+A113+A109</f>
        <v>92</v>
      </c>
      <c r="B217" s="249" t="s">
        <v>2334</v>
      </c>
      <c r="C217" s="125">
        <f>C108+C110+C114+C136+C138+C146+C148+C151+C170+C191+C198+C201+C204+C209+C213+C215</f>
        <v>443.0499999999999</v>
      </c>
      <c r="D217" s="125">
        <f aca="true" t="shared" si="33" ref="D217:N217">D108+D110+D114+D136+D138+D146+D148+D151+D170+D191+D198+D201+D204+D209+D213+D215</f>
        <v>284.15</v>
      </c>
      <c r="E217" s="125">
        <f t="shared" si="33"/>
        <v>0</v>
      </c>
      <c r="F217" s="125">
        <f t="shared" si="33"/>
        <v>0</v>
      </c>
      <c r="G217" s="125">
        <f t="shared" si="33"/>
        <v>158.89999999999998</v>
      </c>
      <c r="H217" s="125">
        <f t="shared" si="33"/>
        <v>0</v>
      </c>
      <c r="I217" s="125">
        <f t="shared" si="33"/>
        <v>862.3999999999999</v>
      </c>
      <c r="J217" s="125">
        <f t="shared" si="33"/>
        <v>0.2</v>
      </c>
      <c r="K217" s="125">
        <f t="shared" si="33"/>
        <v>99.19999999999999</v>
      </c>
      <c r="L217" s="125">
        <f t="shared" si="33"/>
        <v>361.53</v>
      </c>
      <c r="M217" s="125">
        <f t="shared" si="33"/>
        <v>33.230000000000004</v>
      </c>
      <c r="N217" s="125">
        <f t="shared" si="33"/>
        <v>368.24</v>
      </c>
      <c r="O217" s="107"/>
      <c r="P217" s="107"/>
    </row>
    <row r="218" spans="1:16" ht="12.75">
      <c r="A218" s="835">
        <f>A217+80</f>
        <v>172</v>
      </c>
      <c r="B218" s="249" t="s">
        <v>2335</v>
      </c>
      <c r="C218" s="96">
        <f>C106+C217</f>
        <v>715.5899999999999</v>
      </c>
      <c r="D218" s="96">
        <f>D106+D217</f>
        <v>476.84</v>
      </c>
      <c r="E218" s="96"/>
      <c r="F218" s="96"/>
      <c r="G218" s="96">
        <f>G106+G217</f>
        <v>238.75</v>
      </c>
      <c r="H218" s="96"/>
      <c r="I218" s="96">
        <f aca="true" t="shared" si="34" ref="I218:N218">I106+I217</f>
        <v>1182.4099999999999</v>
      </c>
      <c r="J218" s="96">
        <f t="shared" si="34"/>
        <v>0.2</v>
      </c>
      <c r="K218" s="96">
        <f t="shared" si="34"/>
        <v>246.4</v>
      </c>
      <c r="L218" s="96">
        <f t="shared" si="34"/>
        <v>507.48</v>
      </c>
      <c r="M218" s="96">
        <f t="shared" si="34"/>
        <v>52.89</v>
      </c>
      <c r="N218" s="96">
        <f t="shared" si="34"/>
        <v>375.44</v>
      </c>
      <c r="O218" s="107"/>
      <c r="P218" s="107"/>
    </row>
    <row r="220" spans="11:15" ht="22.5" customHeight="1">
      <c r="K220" s="886" t="s">
        <v>2327</v>
      </c>
      <c r="L220" s="886"/>
      <c r="M220" s="886"/>
      <c r="N220" s="886"/>
      <c r="O220" s="886"/>
    </row>
  </sheetData>
  <sheetProtection/>
  <mergeCells count="23">
    <mergeCell ref="A1:E1"/>
    <mergeCell ref="F1:P1"/>
    <mergeCell ref="A2:E2"/>
    <mergeCell ref="F2:P2"/>
    <mergeCell ref="A3:E3"/>
    <mergeCell ref="A5:P5"/>
    <mergeCell ref="F3:P3"/>
    <mergeCell ref="A4:P4"/>
    <mergeCell ref="K220:O220"/>
    <mergeCell ref="A11:O11"/>
    <mergeCell ref="A106:B106"/>
    <mergeCell ref="A107:O107"/>
    <mergeCell ref="O8:O9"/>
    <mergeCell ref="H8:H9"/>
    <mergeCell ref="B8:B9"/>
    <mergeCell ref="A8:A9"/>
    <mergeCell ref="A6:P6"/>
    <mergeCell ref="I8:I9"/>
    <mergeCell ref="J8:N8"/>
    <mergeCell ref="A7:P7"/>
    <mergeCell ref="D8:G8"/>
    <mergeCell ref="P8:P9"/>
    <mergeCell ref="C8:C9"/>
  </mergeCells>
  <conditionalFormatting sqref="E88:G88 D90:E96 E98:G98 E70:G70 C73:G73 E74:G86 C71:G71 B13 E36:F36 E13:G13 C15:G15 E32:G33 E35:G35 C19:F19 E45:G45 E16:G17 E37:G40 E22:F30 E21:G21 E20:F20">
    <cfRule type="cellIs" priority="1" dxfId="56" operator="equal" stopIfTrue="1">
      <formula>0</formula>
    </cfRule>
    <cfRule type="cellIs" priority="2" dxfId="57" operator="equal" stopIfTrue="1">
      <formula>0</formula>
    </cfRule>
    <cfRule type="cellIs" priority="3" dxfId="56" operator="equal" stopIfTrue="1">
      <formula>0</formula>
    </cfRule>
  </conditionalFormatting>
  <conditionalFormatting sqref="E98:G98 E45:G45 E88:G88 B13 E36:F36 D90:E96 E13:G13 C15:G15 E32:G33 E35:G35 C19:F19 E37:G40 E70:G70 C73:G73 E74:G86 E16:G17 E22:F30 C71:G71 E21:G21 E20:F20">
    <cfRule type="duplicateValues" priority="4" dxfId="58">
      <formula>AND(COUNTIF($E$98:$G$98,B13)+COUNTIF($E$45:$G$45,B13)+COUNTIF($E$88:$G$88,B13)+COUNTIF($B$13:$B$13,B13)+COUNTIF($E$36:$F$36,B13)+COUNTIF($D$90:$E$96,B13)+COUNTIF($E$13:$G$13,B13)+COUNTIF($C$15:$G$15,B13)+COUNTIF($E$32:$G$33,B13)+COUNTIF($E$35:$G$35,B13)+COUNTIF($C$19:$F$19,B13)+COUNTIF($E$37:$G$40,B13)+COUNTIF($E$70:$G$70,B13)+COUNTIF($C$73:$G$73,B13)+COUNTIF($E$74:$G$86,B13)+COUNTIF($E$16:$G$17,B13)+COUNTIF($E$22:$F$30,B13)+COUNTIF($C$71:$G$71,B13)+COUNTIF($E$21:$G$21,B13)+COUNTIF($E$20:$F$20,B13)&gt;1,NOT(ISBLANK(B13)))</formula>
    </cfRule>
  </conditionalFormatting>
  <printOptions horizontalCentered="1"/>
  <pageMargins left="0.26" right="0.2" top="0.68" bottom="0.64" header="0.118110236220472" footer="0.275590551181102"/>
  <pageSetup fitToHeight="100" horizontalDpi="600" verticalDpi="600" orientation="landscape" paperSize="9" scale="90" r:id="rId2"/>
  <headerFooter>
    <oddFooter>&amp;L&amp;9Phụ lục &amp;A&amp;R&amp;10&amp;P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P110"/>
  <sheetViews>
    <sheetView showZeros="0" zoomScale="85" zoomScaleNormal="85" zoomScaleSheetLayoutView="70" zoomScalePageLayoutView="0" workbookViewId="0" topLeftCell="A1">
      <pane ySplit="9" topLeftCell="A46" activePane="bottomLeft" state="frozen"/>
      <selection pane="topLeft" activeCell="A1" sqref="A1"/>
      <selection pane="bottomLeft" activeCell="S15" sqref="S15"/>
    </sheetView>
  </sheetViews>
  <sheetFormatPr defaultColWidth="6.875" defaultRowHeight="15.75"/>
  <cols>
    <col min="1" max="1" width="4.375" style="269" customWidth="1"/>
    <col min="2" max="2" width="21.50390625" style="270" customWidth="1"/>
    <col min="3" max="3" width="8.125" style="269" customWidth="1"/>
    <col min="4" max="4" width="8.625" style="271" customWidth="1"/>
    <col min="5" max="5" width="5.625" style="271" customWidth="1"/>
    <col min="6" max="6" width="5.50390625" style="271" customWidth="1"/>
    <col min="7" max="7" width="6.125" style="271" customWidth="1"/>
    <col min="8" max="8" width="12.875" style="270" customWidth="1"/>
    <col min="9" max="9" width="8.625" style="269" customWidth="1"/>
    <col min="10" max="10" width="5.50390625" style="269" customWidth="1"/>
    <col min="11" max="12" width="6.625" style="269" customWidth="1"/>
    <col min="13" max="13" width="5.625" style="269" customWidth="1"/>
    <col min="14" max="14" width="6.625" style="269" customWidth="1"/>
    <col min="15" max="15" width="16.50390625" style="270" customWidth="1"/>
    <col min="16" max="16" width="4.875" style="269" customWidth="1"/>
    <col min="17" max="16384" width="6.875" style="269" customWidth="1"/>
  </cols>
  <sheetData>
    <row r="1" spans="1:16" s="265" customFormat="1" ht="15.75" customHeight="1">
      <c r="A1" s="869" t="s">
        <v>2325</v>
      </c>
      <c r="B1" s="869"/>
      <c r="C1" s="869"/>
      <c r="D1" s="869"/>
      <c r="E1" s="869"/>
      <c r="F1" s="869" t="s">
        <v>23</v>
      </c>
      <c r="G1" s="869"/>
      <c r="H1" s="869"/>
      <c r="I1" s="869"/>
      <c r="J1" s="869"/>
      <c r="K1" s="869"/>
      <c r="L1" s="869"/>
      <c r="M1" s="869"/>
      <c r="N1" s="869"/>
      <c r="O1" s="869"/>
      <c r="P1" s="869"/>
    </row>
    <row r="2" spans="1:16" s="265" customFormat="1" ht="15.75" customHeight="1">
      <c r="A2" s="870" t="s">
        <v>2326</v>
      </c>
      <c r="B2" s="870"/>
      <c r="C2" s="870"/>
      <c r="D2" s="870"/>
      <c r="E2" s="870"/>
      <c r="F2" s="869" t="s">
        <v>24</v>
      </c>
      <c r="G2" s="869"/>
      <c r="H2" s="869"/>
      <c r="I2" s="869"/>
      <c r="J2" s="869"/>
      <c r="K2" s="869"/>
      <c r="L2" s="869"/>
      <c r="M2" s="869"/>
      <c r="N2" s="869"/>
      <c r="O2" s="869"/>
      <c r="P2" s="869"/>
    </row>
    <row r="3" spans="1:16" s="265" customFormat="1" ht="15.75">
      <c r="A3" s="893"/>
      <c r="B3" s="893"/>
      <c r="C3" s="893"/>
      <c r="D3" s="893"/>
      <c r="E3" s="893"/>
      <c r="F3" s="893"/>
      <c r="G3" s="893"/>
      <c r="H3" s="893"/>
      <c r="I3" s="893"/>
      <c r="J3" s="893"/>
      <c r="K3" s="893"/>
      <c r="L3" s="893"/>
      <c r="M3" s="893"/>
      <c r="N3" s="893"/>
      <c r="O3" s="893"/>
      <c r="P3" s="893"/>
    </row>
    <row r="4" spans="1:16" s="265" customFormat="1" ht="15.75">
      <c r="A4" s="897" t="s">
        <v>670</v>
      </c>
      <c r="B4" s="897"/>
      <c r="C4" s="897"/>
      <c r="D4" s="897"/>
      <c r="E4" s="897"/>
      <c r="F4" s="897"/>
      <c r="G4" s="897"/>
      <c r="H4" s="897"/>
      <c r="I4" s="897"/>
      <c r="J4" s="897"/>
      <c r="K4" s="897"/>
      <c r="L4" s="897"/>
      <c r="M4" s="897"/>
      <c r="N4" s="897"/>
      <c r="O4" s="897"/>
      <c r="P4" s="897"/>
    </row>
    <row r="5" spans="1:16" s="265" customFormat="1" ht="18.75" customHeight="1">
      <c r="A5" s="897" t="s">
        <v>352</v>
      </c>
      <c r="B5" s="897"/>
      <c r="C5" s="897"/>
      <c r="D5" s="897"/>
      <c r="E5" s="897"/>
      <c r="F5" s="897"/>
      <c r="G5" s="897"/>
      <c r="H5" s="897"/>
      <c r="I5" s="897"/>
      <c r="J5" s="897"/>
      <c r="K5" s="897"/>
      <c r="L5" s="897"/>
      <c r="M5" s="897"/>
      <c r="N5" s="897"/>
      <c r="O5" s="897"/>
      <c r="P5" s="897"/>
    </row>
    <row r="6" spans="1:16" s="265" customFormat="1" ht="18" customHeight="1">
      <c r="A6" s="881" t="str">
        <f>'1.THD.Tong'!A6:O6</f>
        <v>(Kèm theo Nghị quyết số 256/NQ-HĐND ngày 08 tháng 12 năm 2020 của Hội đồng nhân dân tỉnh)</v>
      </c>
      <c r="B6" s="881"/>
      <c r="C6" s="881"/>
      <c r="D6" s="881"/>
      <c r="E6" s="881"/>
      <c r="F6" s="881"/>
      <c r="G6" s="881"/>
      <c r="H6" s="881"/>
      <c r="I6" s="881"/>
      <c r="J6" s="881"/>
      <c r="K6" s="881"/>
      <c r="L6" s="881"/>
      <c r="M6" s="881"/>
      <c r="N6" s="881"/>
      <c r="O6" s="881"/>
      <c r="P6" s="881"/>
    </row>
    <row r="7" spans="1:16" s="265" customFormat="1" ht="15.75">
      <c r="A7" s="895"/>
      <c r="B7" s="895"/>
      <c r="C7" s="895"/>
      <c r="D7" s="895"/>
      <c r="E7" s="895"/>
      <c r="F7" s="895"/>
      <c r="G7" s="895"/>
      <c r="H7" s="895"/>
      <c r="I7" s="895"/>
      <c r="J7" s="895"/>
      <c r="K7" s="895"/>
      <c r="L7" s="895"/>
      <c r="M7" s="895"/>
      <c r="N7" s="895"/>
      <c r="O7" s="895"/>
      <c r="P7" s="895"/>
    </row>
    <row r="8" spans="1:16" s="266" customFormat="1" ht="12.75">
      <c r="A8" s="890" t="s">
        <v>20</v>
      </c>
      <c r="B8" s="884" t="s">
        <v>76</v>
      </c>
      <c r="C8" s="884" t="s">
        <v>77</v>
      </c>
      <c r="D8" s="884" t="s">
        <v>78</v>
      </c>
      <c r="E8" s="884"/>
      <c r="F8" s="884"/>
      <c r="G8" s="884"/>
      <c r="H8" s="884" t="s">
        <v>79</v>
      </c>
      <c r="I8" s="884" t="s">
        <v>16</v>
      </c>
      <c r="J8" s="884" t="s">
        <v>15</v>
      </c>
      <c r="K8" s="884"/>
      <c r="L8" s="884"/>
      <c r="M8" s="884"/>
      <c r="N8" s="884"/>
      <c r="O8" s="884" t="s">
        <v>80</v>
      </c>
      <c r="P8" s="884" t="s">
        <v>14</v>
      </c>
    </row>
    <row r="9" spans="1:16" s="266" customFormat="1" ht="78.75" customHeight="1">
      <c r="A9" s="890"/>
      <c r="B9" s="884"/>
      <c r="C9" s="884"/>
      <c r="D9" s="22" t="s">
        <v>13</v>
      </c>
      <c r="E9" s="22" t="s">
        <v>12</v>
      </c>
      <c r="F9" s="22" t="s">
        <v>81</v>
      </c>
      <c r="G9" s="22" t="s">
        <v>22</v>
      </c>
      <c r="H9" s="884"/>
      <c r="I9" s="884"/>
      <c r="J9" s="22" t="s">
        <v>10</v>
      </c>
      <c r="K9" s="22" t="s">
        <v>9</v>
      </c>
      <c r="L9" s="22" t="s">
        <v>82</v>
      </c>
      <c r="M9" s="22" t="s">
        <v>83</v>
      </c>
      <c r="N9" s="22" t="s">
        <v>6</v>
      </c>
      <c r="O9" s="884"/>
      <c r="P9" s="884"/>
    </row>
    <row r="10" spans="1:16" s="267" customFormat="1" ht="38.25">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s="225" customFormat="1" ht="12.75" customHeight="1">
      <c r="A11" s="892" t="s">
        <v>552</v>
      </c>
      <c r="B11" s="892"/>
      <c r="C11" s="892"/>
      <c r="D11" s="892"/>
      <c r="E11" s="892"/>
      <c r="F11" s="892"/>
      <c r="G11" s="892"/>
      <c r="H11" s="892"/>
      <c r="I11" s="892"/>
      <c r="J11" s="892"/>
      <c r="K11" s="892"/>
      <c r="L11" s="892"/>
      <c r="M11" s="892"/>
      <c r="N11" s="892"/>
      <c r="O11" s="892"/>
      <c r="P11" s="892"/>
    </row>
    <row r="12" spans="1:16" s="226" customFormat="1" ht="12.75">
      <c r="A12" s="44" t="s">
        <v>84</v>
      </c>
      <c r="B12" s="24" t="s">
        <v>353</v>
      </c>
      <c r="C12" s="45">
        <f aca="true" t="shared" si="0" ref="C12:N12">C13+C22+C24+C26+C30</f>
        <v>27.06</v>
      </c>
      <c r="D12" s="45">
        <f t="shared" si="0"/>
        <v>19.84</v>
      </c>
      <c r="E12" s="45">
        <f t="shared" si="0"/>
        <v>1.44</v>
      </c>
      <c r="F12" s="45">
        <f t="shared" si="0"/>
        <v>0</v>
      </c>
      <c r="G12" s="45">
        <f t="shared" si="0"/>
        <v>5.779999999999999</v>
      </c>
      <c r="H12" s="45">
        <f t="shared" si="0"/>
        <v>0</v>
      </c>
      <c r="I12" s="45">
        <f t="shared" si="0"/>
        <v>68.95</v>
      </c>
      <c r="J12" s="45">
        <f t="shared" si="0"/>
        <v>0</v>
      </c>
      <c r="K12" s="45">
        <f t="shared" si="0"/>
        <v>0</v>
      </c>
      <c r="L12" s="45">
        <f t="shared" si="0"/>
        <v>46.650000000000006</v>
      </c>
      <c r="M12" s="45">
        <f t="shared" si="0"/>
        <v>0</v>
      </c>
      <c r="N12" s="45">
        <f t="shared" si="0"/>
        <v>22.3</v>
      </c>
      <c r="O12" s="46"/>
      <c r="P12" s="35"/>
    </row>
    <row r="13" spans="1:16" s="228" customFormat="1" ht="12.75">
      <c r="A13" s="43" t="s">
        <v>354</v>
      </c>
      <c r="B13" s="24" t="s">
        <v>93</v>
      </c>
      <c r="C13" s="39">
        <f>SUM(C14:C21)</f>
        <v>21.13</v>
      </c>
      <c r="D13" s="39">
        <f>SUM(D14:D21)</f>
        <v>16.65</v>
      </c>
      <c r="E13" s="39">
        <f>SUM(E14:E21)</f>
        <v>0</v>
      </c>
      <c r="F13" s="39">
        <f>SUM(F14:F21)</f>
        <v>0</v>
      </c>
      <c r="G13" s="39">
        <f>SUM(G14:G21)</f>
        <v>4.48</v>
      </c>
      <c r="H13" s="40"/>
      <c r="I13" s="39">
        <f>SUM(J13:N13)</f>
        <v>43.150000000000006</v>
      </c>
      <c r="J13" s="39">
        <f>SUM(J14:J21)</f>
        <v>0</v>
      </c>
      <c r="K13" s="39">
        <f>SUM(K14:K21)</f>
        <v>0</v>
      </c>
      <c r="L13" s="39">
        <f>SUM(L14:L21)</f>
        <v>43.150000000000006</v>
      </c>
      <c r="M13" s="39">
        <f>SUM(M14:M21)</f>
        <v>0</v>
      </c>
      <c r="N13" s="39">
        <f>SUM(N14:N21)</f>
        <v>0</v>
      </c>
      <c r="O13" s="29"/>
      <c r="P13" s="29"/>
    </row>
    <row r="14" spans="1:16" s="228" customFormat="1" ht="51">
      <c r="A14" s="88">
        <v>1</v>
      </c>
      <c r="B14" s="146" t="s">
        <v>609</v>
      </c>
      <c r="C14" s="234">
        <v>0.56</v>
      </c>
      <c r="D14" s="235">
        <v>0.5</v>
      </c>
      <c r="E14" s="236"/>
      <c r="F14" s="236"/>
      <c r="G14" s="235">
        <v>0.06</v>
      </c>
      <c r="H14" s="132" t="s">
        <v>610</v>
      </c>
      <c r="I14" s="31">
        <f>SUM(J14:N14)</f>
        <v>1.2</v>
      </c>
      <c r="J14" s="39"/>
      <c r="K14" s="39"/>
      <c r="L14" s="31">
        <v>1.2</v>
      </c>
      <c r="M14" s="39"/>
      <c r="N14" s="39"/>
      <c r="O14" s="27" t="s">
        <v>611</v>
      </c>
      <c r="P14" s="29"/>
    </row>
    <row r="15" spans="1:16" s="228" customFormat="1" ht="51">
      <c r="A15" s="88">
        <v>2</v>
      </c>
      <c r="B15" s="146" t="s">
        <v>612</v>
      </c>
      <c r="C15" s="234">
        <v>0.02</v>
      </c>
      <c r="D15" s="235"/>
      <c r="E15" s="236"/>
      <c r="F15" s="236"/>
      <c r="G15" s="235">
        <v>0.02</v>
      </c>
      <c r="H15" s="146" t="s">
        <v>2344</v>
      </c>
      <c r="I15" s="31">
        <f aca="true" t="shared" si="1" ref="I15:I21">SUM(J15:N15)</f>
        <v>0.15</v>
      </c>
      <c r="J15" s="39"/>
      <c r="K15" s="39"/>
      <c r="L15" s="31">
        <v>0.15</v>
      </c>
      <c r="M15" s="39"/>
      <c r="N15" s="39"/>
      <c r="O15" s="27" t="s">
        <v>611</v>
      </c>
      <c r="P15" s="29"/>
    </row>
    <row r="16" spans="1:16" s="228" customFormat="1" ht="51">
      <c r="A16" s="88">
        <v>3</v>
      </c>
      <c r="B16" s="147" t="s">
        <v>613</v>
      </c>
      <c r="C16" s="150">
        <v>2.55</v>
      </c>
      <c r="D16" s="150">
        <v>1.5</v>
      </c>
      <c r="E16" s="150"/>
      <c r="F16" s="150"/>
      <c r="G16" s="150">
        <v>1.05</v>
      </c>
      <c r="H16" s="147" t="s">
        <v>361</v>
      </c>
      <c r="I16" s="31">
        <f t="shared" si="1"/>
        <v>6</v>
      </c>
      <c r="J16" s="39"/>
      <c r="K16" s="39"/>
      <c r="L16" s="31">
        <v>6</v>
      </c>
      <c r="M16" s="39"/>
      <c r="N16" s="39"/>
      <c r="O16" s="27" t="s">
        <v>611</v>
      </c>
      <c r="P16" s="29"/>
    </row>
    <row r="17" spans="1:16" s="228" customFormat="1" ht="64.5" customHeight="1">
      <c r="A17" s="148">
        <v>4</v>
      </c>
      <c r="B17" s="147" t="s">
        <v>614</v>
      </c>
      <c r="C17" s="133">
        <v>5.6</v>
      </c>
      <c r="D17" s="133">
        <v>3</v>
      </c>
      <c r="E17" s="133"/>
      <c r="F17" s="133"/>
      <c r="G17" s="133">
        <v>2.6</v>
      </c>
      <c r="H17" s="27" t="s">
        <v>615</v>
      </c>
      <c r="I17" s="31">
        <f t="shared" si="1"/>
        <v>11</v>
      </c>
      <c r="J17" s="39"/>
      <c r="K17" s="39"/>
      <c r="L17" s="31">
        <v>11</v>
      </c>
      <c r="M17" s="39"/>
      <c r="N17" s="39"/>
      <c r="O17" s="27" t="s">
        <v>616</v>
      </c>
      <c r="P17" s="29"/>
    </row>
    <row r="18" spans="1:16" s="228" customFormat="1" ht="60.75" customHeight="1">
      <c r="A18" s="148">
        <v>5</v>
      </c>
      <c r="B18" s="147" t="s">
        <v>617</v>
      </c>
      <c r="C18" s="133">
        <v>2.7</v>
      </c>
      <c r="D18" s="133">
        <v>2.15</v>
      </c>
      <c r="E18" s="133"/>
      <c r="F18" s="133"/>
      <c r="G18" s="133">
        <v>0.55</v>
      </c>
      <c r="H18" s="90" t="s">
        <v>618</v>
      </c>
      <c r="I18" s="31">
        <f t="shared" si="1"/>
        <v>8.5</v>
      </c>
      <c r="J18" s="39"/>
      <c r="K18" s="39"/>
      <c r="L18" s="31">
        <v>8.5</v>
      </c>
      <c r="M18" s="39"/>
      <c r="N18" s="39"/>
      <c r="O18" s="27" t="s">
        <v>616</v>
      </c>
      <c r="P18" s="29"/>
    </row>
    <row r="19" spans="1:16" s="228" customFormat="1" ht="63.75">
      <c r="A19" s="148">
        <v>6</v>
      </c>
      <c r="B19" s="147" t="s">
        <v>619</v>
      </c>
      <c r="C19" s="133">
        <v>0.15</v>
      </c>
      <c r="D19" s="151"/>
      <c r="E19" s="151"/>
      <c r="F19" s="151"/>
      <c r="G19" s="151">
        <v>0.15</v>
      </c>
      <c r="H19" s="90" t="s">
        <v>620</v>
      </c>
      <c r="I19" s="31">
        <f t="shared" si="1"/>
        <v>0.8</v>
      </c>
      <c r="J19" s="39"/>
      <c r="K19" s="39"/>
      <c r="L19" s="31">
        <v>0.8</v>
      </c>
      <c r="M19" s="39"/>
      <c r="N19" s="39"/>
      <c r="O19" s="27" t="s">
        <v>621</v>
      </c>
      <c r="P19" s="29"/>
    </row>
    <row r="20" spans="1:16" s="228" customFormat="1" ht="38.25">
      <c r="A20" s="148">
        <v>7</v>
      </c>
      <c r="B20" s="147" t="s">
        <v>622</v>
      </c>
      <c r="C20" s="133">
        <v>9.5</v>
      </c>
      <c r="D20" s="151">
        <v>9.5</v>
      </c>
      <c r="E20" s="151"/>
      <c r="F20" s="151"/>
      <c r="G20" s="151"/>
      <c r="H20" s="134" t="s">
        <v>623</v>
      </c>
      <c r="I20" s="31">
        <f t="shared" si="1"/>
        <v>15</v>
      </c>
      <c r="J20" s="39"/>
      <c r="K20" s="39"/>
      <c r="L20" s="31">
        <v>15</v>
      </c>
      <c r="M20" s="39"/>
      <c r="N20" s="39"/>
      <c r="O20" s="27" t="s">
        <v>624</v>
      </c>
      <c r="P20" s="29"/>
    </row>
    <row r="21" spans="1:16" s="228" customFormat="1" ht="38.25">
      <c r="A21" s="148">
        <v>8</v>
      </c>
      <c r="B21" s="147" t="s">
        <v>625</v>
      </c>
      <c r="C21" s="133">
        <v>0.05</v>
      </c>
      <c r="D21" s="151"/>
      <c r="E21" s="151"/>
      <c r="F21" s="151"/>
      <c r="G21" s="151">
        <v>0.05</v>
      </c>
      <c r="H21" s="134" t="s">
        <v>399</v>
      </c>
      <c r="I21" s="31">
        <f t="shared" si="1"/>
        <v>0.5</v>
      </c>
      <c r="J21" s="39"/>
      <c r="K21" s="39"/>
      <c r="L21" s="31">
        <v>0.5</v>
      </c>
      <c r="M21" s="39"/>
      <c r="N21" s="39"/>
      <c r="O21" s="27" t="s">
        <v>626</v>
      </c>
      <c r="P21" s="29"/>
    </row>
    <row r="22" spans="1:16" s="228" customFormat="1" ht="12.75">
      <c r="A22" s="43" t="s">
        <v>356</v>
      </c>
      <c r="B22" s="24" t="s">
        <v>225</v>
      </c>
      <c r="C22" s="39">
        <f>C23</f>
        <v>1.97</v>
      </c>
      <c r="D22" s="39">
        <f aca="true" t="shared" si="2" ref="D22:M22">D23</f>
        <v>1.97</v>
      </c>
      <c r="E22" s="39">
        <f t="shared" si="2"/>
        <v>0</v>
      </c>
      <c r="F22" s="39">
        <f t="shared" si="2"/>
        <v>0</v>
      </c>
      <c r="G22" s="39">
        <f t="shared" si="2"/>
        <v>0</v>
      </c>
      <c r="H22" s="40"/>
      <c r="I22" s="39">
        <f>L22</f>
        <v>2.5</v>
      </c>
      <c r="J22" s="39">
        <f t="shared" si="2"/>
        <v>0</v>
      </c>
      <c r="K22" s="39">
        <f t="shared" si="2"/>
        <v>0</v>
      </c>
      <c r="L22" s="39">
        <f t="shared" si="2"/>
        <v>2.5</v>
      </c>
      <c r="M22" s="39">
        <f t="shared" si="2"/>
        <v>0</v>
      </c>
      <c r="N22" s="39"/>
      <c r="O22" s="38"/>
      <c r="P22" s="29"/>
    </row>
    <row r="23" spans="1:16" s="228" customFormat="1" ht="51">
      <c r="A23" s="88">
        <v>1</v>
      </c>
      <c r="B23" s="135" t="s">
        <v>627</v>
      </c>
      <c r="C23" s="150">
        <v>1.97</v>
      </c>
      <c r="D23" s="31">
        <f>C23</f>
        <v>1.97</v>
      </c>
      <c r="E23" s="31"/>
      <c r="F23" s="31"/>
      <c r="G23" s="31"/>
      <c r="H23" s="135" t="s">
        <v>628</v>
      </c>
      <c r="I23" s="31">
        <f>L23</f>
        <v>2.5</v>
      </c>
      <c r="J23" s="31"/>
      <c r="K23" s="31"/>
      <c r="L23" s="31">
        <v>2.5</v>
      </c>
      <c r="M23" s="31"/>
      <c r="N23" s="31"/>
      <c r="O23" s="27" t="s">
        <v>611</v>
      </c>
      <c r="P23" s="35"/>
    </row>
    <row r="24" spans="1:16" s="228" customFormat="1" ht="25.5">
      <c r="A24" s="43" t="s">
        <v>360</v>
      </c>
      <c r="B24" s="24" t="s">
        <v>357</v>
      </c>
      <c r="C24" s="39">
        <f>C25</f>
        <v>0.8999999999999999</v>
      </c>
      <c r="D24" s="39">
        <f>D25</f>
        <v>0.3</v>
      </c>
      <c r="E24" s="39">
        <f>E32</f>
        <v>0</v>
      </c>
      <c r="F24" s="39">
        <f>F32</f>
        <v>0</v>
      </c>
      <c r="G24" s="39">
        <f>G25</f>
        <v>0.6</v>
      </c>
      <c r="H24" s="40"/>
      <c r="I24" s="39">
        <f>I25</f>
        <v>1</v>
      </c>
      <c r="J24" s="39">
        <f>J25</f>
        <v>0</v>
      </c>
      <c r="K24" s="39">
        <f>K25</f>
        <v>0</v>
      </c>
      <c r="L24" s="39">
        <f>L25</f>
        <v>1</v>
      </c>
      <c r="M24" s="39">
        <f>M32</f>
        <v>0</v>
      </c>
      <c r="N24" s="39"/>
      <c r="O24" s="38"/>
      <c r="P24" s="29"/>
    </row>
    <row r="25" spans="1:16" s="228" customFormat="1" ht="66.75" customHeight="1">
      <c r="A25" s="88">
        <v>1</v>
      </c>
      <c r="B25" s="135" t="s">
        <v>629</v>
      </c>
      <c r="C25" s="150">
        <f>D25+G25</f>
        <v>0.8999999999999999</v>
      </c>
      <c r="D25" s="31">
        <v>0.3</v>
      </c>
      <c r="E25" s="31"/>
      <c r="F25" s="31"/>
      <c r="G25" s="31">
        <v>0.6</v>
      </c>
      <c r="H25" s="135" t="s">
        <v>628</v>
      </c>
      <c r="I25" s="31">
        <f>L25</f>
        <v>1</v>
      </c>
      <c r="J25" s="31"/>
      <c r="K25" s="31"/>
      <c r="L25" s="31">
        <v>1</v>
      </c>
      <c r="M25" s="31"/>
      <c r="N25" s="31"/>
      <c r="O25" s="27" t="s">
        <v>630</v>
      </c>
      <c r="P25" s="35"/>
    </row>
    <row r="26" spans="1:16" s="228" customFormat="1" ht="12.75">
      <c r="A26" s="43" t="s">
        <v>367</v>
      </c>
      <c r="B26" s="24" t="s">
        <v>631</v>
      </c>
      <c r="C26" s="237">
        <f>C27+C29+C28</f>
        <v>2.51</v>
      </c>
      <c r="D26" s="237">
        <f>D27+D29+D28</f>
        <v>0.76</v>
      </c>
      <c r="E26" s="237">
        <f>E27+E29+E28</f>
        <v>1.44</v>
      </c>
      <c r="F26" s="237">
        <f>F27+F29+F28</f>
        <v>0</v>
      </c>
      <c r="G26" s="237">
        <f>G27+G29+G28</f>
        <v>0.31</v>
      </c>
      <c r="H26" s="147"/>
      <c r="I26" s="39">
        <f>N26</f>
        <v>20.8</v>
      </c>
      <c r="J26" s="39">
        <f>SUM(J27:J29)</f>
        <v>0</v>
      </c>
      <c r="K26" s="39">
        <f>SUM(K27:K29)</f>
        <v>0</v>
      </c>
      <c r="L26" s="39">
        <f>SUM(L27:L29)</f>
        <v>0</v>
      </c>
      <c r="M26" s="39">
        <f>SUM(M27:M29)</f>
        <v>0</v>
      </c>
      <c r="N26" s="39">
        <f>SUM(N27:N29)</f>
        <v>20.8</v>
      </c>
      <c r="O26" s="27"/>
      <c r="P26" s="29"/>
    </row>
    <row r="27" spans="1:16" s="228" customFormat="1" ht="85.5" customHeight="1">
      <c r="A27" s="88">
        <v>1</v>
      </c>
      <c r="B27" s="135" t="s">
        <v>632</v>
      </c>
      <c r="C27" s="150">
        <v>2.46</v>
      </c>
      <c r="D27" s="150">
        <v>0.73</v>
      </c>
      <c r="E27" s="150">
        <v>1.44</v>
      </c>
      <c r="F27" s="150"/>
      <c r="G27" s="150">
        <v>0.29</v>
      </c>
      <c r="H27" s="135" t="s">
        <v>633</v>
      </c>
      <c r="I27" s="31">
        <f>N27</f>
        <v>20</v>
      </c>
      <c r="J27" s="39"/>
      <c r="K27" s="39"/>
      <c r="L27" s="39"/>
      <c r="M27" s="39"/>
      <c r="N27" s="31">
        <v>20</v>
      </c>
      <c r="O27" s="27" t="s">
        <v>630</v>
      </c>
      <c r="P27" s="29"/>
    </row>
    <row r="28" spans="1:16" s="228" customFormat="1" ht="66" customHeight="1">
      <c r="A28" s="88">
        <v>2</v>
      </c>
      <c r="B28" s="35" t="s">
        <v>634</v>
      </c>
      <c r="C28" s="150">
        <v>0.04</v>
      </c>
      <c r="D28" s="150">
        <v>0.03</v>
      </c>
      <c r="E28" s="150"/>
      <c r="F28" s="150"/>
      <c r="G28" s="150">
        <v>0.01</v>
      </c>
      <c r="H28" s="135" t="s">
        <v>355</v>
      </c>
      <c r="I28" s="31">
        <f>N28</f>
        <v>0.6</v>
      </c>
      <c r="J28" s="39"/>
      <c r="K28" s="39"/>
      <c r="L28" s="39"/>
      <c r="M28" s="39"/>
      <c r="N28" s="31">
        <v>0.6</v>
      </c>
      <c r="O28" s="27" t="s">
        <v>630</v>
      </c>
      <c r="P28" s="29"/>
    </row>
    <row r="29" spans="1:16" s="228" customFormat="1" ht="76.5">
      <c r="A29" s="41">
        <v>3</v>
      </c>
      <c r="B29" s="35" t="s">
        <v>369</v>
      </c>
      <c r="C29" s="150">
        <v>0.01</v>
      </c>
      <c r="D29" s="150"/>
      <c r="E29" s="150"/>
      <c r="F29" s="150"/>
      <c r="G29" s="150">
        <v>0.01</v>
      </c>
      <c r="H29" s="135" t="s">
        <v>359</v>
      </c>
      <c r="I29" s="31">
        <f>N29</f>
        <v>0.2</v>
      </c>
      <c r="J29" s="39"/>
      <c r="K29" s="39"/>
      <c r="L29" s="39"/>
      <c r="M29" s="39"/>
      <c r="N29" s="31">
        <v>0.2</v>
      </c>
      <c r="O29" s="27" t="s">
        <v>630</v>
      </c>
      <c r="P29" s="29"/>
    </row>
    <row r="30" spans="1:16" s="228" customFormat="1" ht="25.5">
      <c r="A30" s="43" t="s">
        <v>635</v>
      </c>
      <c r="B30" s="24" t="s">
        <v>636</v>
      </c>
      <c r="C30" s="237">
        <v>0.55</v>
      </c>
      <c r="D30" s="237">
        <v>0.16</v>
      </c>
      <c r="E30" s="237"/>
      <c r="F30" s="237"/>
      <c r="G30" s="237">
        <v>0.39</v>
      </c>
      <c r="H30" s="135"/>
      <c r="I30" s="39">
        <f>I31</f>
        <v>1.5</v>
      </c>
      <c r="J30" s="39"/>
      <c r="K30" s="39"/>
      <c r="L30" s="39"/>
      <c r="M30" s="39"/>
      <c r="N30" s="39">
        <f>N31</f>
        <v>1.5</v>
      </c>
      <c r="O30" s="90"/>
      <c r="P30" s="29"/>
    </row>
    <row r="31" spans="1:16" s="228" customFormat="1" ht="89.25">
      <c r="A31" s="88">
        <v>1</v>
      </c>
      <c r="B31" s="135" t="s">
        <v>637</v>
      </c>
      <c r="C31" s="150">
        <v>0.55</v>
      </c>
      <c r="D31" s="150">
        <v>0.16</v>
      </c>
      <c r="E31" s="150"/>
      <c r="F31" s="150"/>
      <c r="G31" s="150">
        <v>0.39</v>
      </c>
      <c r="H31" s="135" t="s">
        <v>638</v>
      </c>
      <c r="I31" s="31">
        <f>N31</f>
        <v>1.5</v>
      </c>
      <c r="J31" s="39"/>
      <c r="K31" s="39"/>
      <c r="L31" s="39"/>
      <c r="M31" s="39"/>
      <c r="N31" s="31">
        <v>1.5</v>
      </c>
      <c r="O31" s="27" t="s">
        <v>630</v>
      </c>
      <c r="P31" s="29"/>
    </row>
    <row r="32" spans="1:16" s="228" customFormat="1" ht="12.75">
      <c r="A32" s="43" t="s">
        <v>92</v>
      </c>
      <c r="B32" s="24" t="s">
        <v>371</v>
      </c>
      <c r="C32" s="39">
        <f>SUM(C33:C36)</f>
        <v>4.83</v>
      </c>
      <c r="D32" s="39">
        <f aca="true" t="shared" si="3" ref="D32:L32">SUM(D33:D36)</f>
        <v>4.529999999999999</v>
      </c>
      <c r="E32" s="39">
        <f t="shared" si="3"/>
        <v>0</v>
      </c>
      <c r="F32" s="39">
        <f t="shared" si="3"/>
        <v>0</v>
      </c>
      <c r="G32" s="39">
        <f t="shared" si="3"/>
        <v>0.3</v>
      </c>
      <c r="H32" s="39">
        <f t="shared" si="3"/>
        <v>0</v>
      </c>
      <c r="I32" s="39">
        <f t="shared" si="3"/>
        <v>8.1</v>
      </c>
      <c r="J32" s="39">
        <f t="shared" si="3"/>
        <v>0</v>
      </c>
      <c r="K32" s="39">
        <f t="shared" si="3"/>
        <v>0</v>
      </c>
      <c r="L32" s="39">
        <f t="shared" si="3"/>
        <v>8.1</v>
      </c>
      <c r="M32" s="39">
        <f>M33+M34</f>
        <v>0</v>
      </c>
      <c r="N32" s="39">
        <f>N33+N34</f>
        <v>0</v>
      </c>
      <c r="O32" s="24"/>
      <c r="P32" s="29"/>
    </row>
    <row r="33" spans="1:16" s="228" customFormat="1" ht="63.75">
      <c r="A33" s="88">
        <v>1</v>
      </c>
      <c r="B33" s="134" t="s">
        <v>639</v>
      </c>
      <c r="C33" s="151">
        <v>2</v>
      </c>
      <c r="D33" s="151">
        <v>2</v>
      </c>
      <c r="E33" s="39"/>
      <c r="F33" s="39"/>
      <c r="G33" s="133"/>
      <c r="H33" s="53" t="s">
        <v>640</v>
      </c>
      <c r="I33" s="31">
        <f>L33</f>
        <v>3.5</v>
      </c>
      <c r="J33" s="39"/>
      <c r="K33" s="39"/>
      <c r="L33" s="31">
        <v>3.5</v>
      </c>
      <c r="M33" s="39"/>
      <c r="N33" s="39"/>
      <c r="O33" s="27" t="s">
        <v>641</v>
      </c>
      <c r="P33" s="24"/>
    </row>
    <row r="34" spans="1:16" s="228" customFormat="1" ht="48.75" customHeight="1">
      <c r="A34" s="88">
        <v>2</v>
      </c>
      <c r="B34" s="134" t="s">
        <v>642</v>
      </c>
      <c r="C34" s="151">
        <v>0.3</v>
      </c>
      <c r="D34" s="151"/>
      <c r="E34" s="39"/>
      <c r="F34" s="39"/>
      <c r="G34" s="151">
        <v>0.3</v>
      </c>
      <c r="H34" s="53" t="s">
        <v>640</v>
      </c>
      <c r="I34" s="31">
        <f>L34</f>
        <v>0.6</v>
      </c>
      <c r="J34" s="39"/>
      <c r="K34" s="39"/>
      <c r="L34" s="31">
        <v>0.6</v>
      </c>
      <c r="M34" s="39"/>
      <c r="N34" s="39"/>
      <c r="O34" s="27" t="s">
        <v>643</v>
      </c>
      <c r="P34" s="24"/>
    </row>
    <row r="35" spans="1:16" s="268" customFormat="1" ht="13.5" hidden="1">
      <c r="A35" s="88"/>
      <c r="B35" s="134"/>
      <c r="C35" s="151"/>
      <c r="D35" s="151"/>
      <c r="E35" s="39"/>
      <c r="F35" s="39"/>
      <c r="G35" s="151"/>
      <c r="H35" s="53"/>
      <c r="I35" s="31"/>
      <c r="J35" s="39"/>
      <c r="K35" s="39"/>
      <c r="L35" s="31"/>
      <c r="M35" s="39"/>
      <c r="N35" s="39"/>
      <c r="O35" s="329"/>
      <c r="P35" s="24"/>
    </row>
    <row r="36" spans="1:16" s="228" customFormat="1" ht="52.5">
      <c r="A36" s="88">
        <v>3</v>
      </c>
      <c r="B36" s="135" t="s">
        <v>644</v>
      </c>
      <c r="C36" s="133">
        <v>2.53</v>
      </c>
      <c r="D36" s="133">
        <v>2.53</v>
      </c>
      <c r="E36" s="39"/>
      <c r="F36" s="39"/>
      <c r="G36" s="151"/>
      <c r="H36" s="53" t="s">
        <v>374</v>
      </c>
      <c r="I36" s="31">
        <v>4</v>
      </c>
      <c r="J36" s="39"/>
      <c r="K36" s="39"/>
      <c r="L36" s="31">
        <v>4</v>
      </c>
      <c r="M36" s="39"/>
      <c r="N36" s="39"/>
      <c r="O36" s="27" t="s">
        <v>611</v>
      </c>
      <c r="P36" s="24"/>
    </row>
    <row r="37" spans="1:16" s="228" customFormat="1" ht="12.75">
      <c r="A37" s="43" t="s">
        <v>94</v>
      </c>
      <c r="B37" s="24" t="s">
        <v>336</v>
      </c>
      <c r="C37" s="91">
        <f>C38</f>
        <v>0.62</v>
      </c>
      <c r="D37" s="91">
        <f>D38</f>
        <v>0.62</v>
      </c>
      <c r="E37" s="91">
        <f>E38</f>
        <v>0</v>
      </c>
      <c r="F37" s="91">
        <f>F38</f>
        <v>0</v>
      </c>
      <c r="G37" s="91">
        <f>G38</f>
        <v>0</v>
      </c>
      <c r="H37" s="53"/>
      <c r="I37" s="39">
        <f>I38</f>
        <v>1</v>
      </c>
      <c r="J37" s="39">
        <f>J38</f>
        <v>0</v>
      </c>
      <c r="K37" s="39">
        <f>K38</f>
        <v>0</v>
      </c>
      <c r="L37" s="39">
        <f>L38</f>
        <v>1</v>
      </c>
      <c r="M37" s="39"/>
      <c r="N37" s="39"/>
      <c r="O37" s="90"/>
      <c r="P37" s="29"/>
    </row>
    <row r="38" spans="1:16" s="228" customFormat="1" ht="52.5">
      <c r="A38" s="88">
        <v>1</v>
      </c>
      <c r="B38" s="27" t="s">
        <v>645</v>
      </c>
      <c r="C38" s="133">
        <v>0.62</v>
      </c>
      <c r="D38" s="133">
        <v>0.62</v>
      </c>
      <c r="E38" s="39"/>
      <c r="F38" s="39"/>
      <c r="G38" s="133"/>
      <c r="H38" s="53" t="s">
        <v>374</v>
      </c>
      <c r="I38" s="31">
        <f>L38</f>
        <v>1</v>
      </c>
      <c r="J38" s="39"/>
      <c r="K38" s="39"/>
      <c r="L38" s="31">
        <v>1</v>
      </c>
      <c r="M38" s="39"/>
      <c r="N38" s="39"/>
      <c r="O38" s="27" t="s">
        <v>611</v>
      </c>
      <c r="P38" s="29"/>
    </row>
    <row r="39" spans="1:16" s="268" customFormat="1" ht="13.5">
      <c r="A39" s="43" t="s">
        <v>96</v>
      </c>
      <c r="B39" s="24" t="s">
        <v>375</v>
      </c>
      <c r="C39" s="39">
        <f>SUM(C40:C43)</f>
        <v>4.7</v>
      </c>
      <c r="D39" s="39">
        <f>SUM(D40:D43)</f>
        <v>3.3</v>
      </c>
      <c r="E39" s="39">
        <f>SUM(E40:E43)</f>
        <v>0</v>
      </c>
      <c r="F39" s="39">
        <f>SUM(F40:F43)</f>
        <v>0</v>
      </c>
      <c r="G39" s="39">
        <f>SUM(G40:G43)</f>
        <v>1.4000000000000001</v>
      </c>
      <c r="H39" s="40"/>
      <c r="I39" s="39">
        <v>4.7</v>
      </c>
      <c r="J39" s="39">
        <f>J40+J41+J42</f>
        <v>0</v>
      </c>
      <c r="K39" s="39">
        <v>3</v>
      </c>
      <c r="L39" s="39">
        <f>L40+L41+L42</f>
        <v>1.7</v>
      </c>
      <c r="M39" s="39">
        <f>M40+M41+M42</f>
        <v>0</v>
      </c>
      <c r="N39" s="39">
        <f>N40+N41+N42</f>
        <v>0</v>
      </c>
      <c r="O39" s="38"/>
      <c r="P39" s="29"/>
    </row>
    <row r="40" spans="1:16" s="228" customFormat="1" ht="52.5">
      <c r="A40" s="88">
        <v>1</v>
      </c>
      <c r="B40" s="27" t="s">
        <v>646</v>
      </c>
      <c r="C40" s="133">
        <v>1.3</v>
      </c>
      <c r="D40" s="133"/>
      <c r="E40" s="133"/>
      <c r="F40" s="133"/>
      <c r="G40" s="133">
        <v>1.3</v>
      </c>
      <c r="H40" s="135" t="s">
        <v>628</v>
      </c>
      <c r="I40" s="31">
        <f>L40</f>
        <v>1</v>
      </c>
      <c r="J40" s="39"/>
      <c r="K40" s="39"/>
      <c r="L40" s="31">
        <v>1</v>
      </c>
      <c r="M40" s="39"/>
      <c r="N40" s="39"/>
      <c r="O40" s="27" t="s">
        <v>611</v>
      </c>
      <c r="P40" s="29"/>
    </row>
    <row r="41" spans="1:16" s="268" customFormat="1" ht="52.5">
      <c r="A41" s="88">
        <v>2</v>
      </c>
      <c r="B41" s="27" t="s">
        <v>647</v>
      </c>
      <c r="C41" s="133">
        <v>0.1</v>
      </c>
      <c r="D41" s="133"/>
      <c r="E41" s="133"/>
      <c r="F41" s="133"/>
      <c r="G41" s="133">
        <v>0.1</v>
      </c>
      <c r="H41" s="27" t="s">
        <v>648</v>
      </c>
      <c r="I41" s="31">
        <f>L41</f>
        <v>0.2</v>
      </c>
      <c r="J41" s="151"/>
      <c r="K41" s="151"/>
      <c r="L41" s="151">
        <v>0.2</v>
      </c>
      <c r="M41" s="151"/>
      <c r="N41" s="151"/>
      <c r="O41" s="27" t="s">
        <v>611</v>
      </c>
      <c r="P41" s="35"/>
    </row>
    <row r="42" spans="1:16" s="228" customFormat="1" ht="65.25" customHeight="1">
      <c r="A42" s="41">
        <v>3</v>
      </c>
      <c r="B42" s="27" t="s">
        <v>649</v>
      </c>
      <c r="C42" s="133">
        <f>D42</f>
        <v>0.3</v>
      </c>
      <c r="D42" s="217">
        <v>0.3</v>
      </c>
      <c r="E42" s="217"/>
      <c r="F42" s="217"/>
      <c r="G42" s="133"/>
      <c r="H42" s="27" t="s">
        <v>364</v>
      </c>
      <c r="I42" s="31">
        <f>L42</f>
        <v>0.5</v>
      </c>
      <c r="J42" s="151"/>
      <c r="K42" s="151"/>
      <c r="L42" s="151">
        <v>0.5</v>
      </c>
      <c r="M42" s="151"/>
      <c r="N42" s="151"/>
      <c r="O42" s="27" t="s">
        <v>630</v>
      </c>
      <c r="P42" s="35"/>
    </row>
    <row r="43" spans="1:16" s="228" customFormat="1" ht="66.75" customHeight="1">
      <c r="A43" s="41">
        <v>4</v>
      </c>
      <c r="B43" s="27" t="s">
        <v>376</v>
      </c>
      <c r="C43" s="151">
        <v>3</v>
      </c>
      <c r="D43" s="151">
        <v>3</v>
      </c>
      <c r="E43" s="151"/>
      <c r="F43" s="151"/>
      <c r="G43" s="151"/>
      <c r="H43" s="58" t="s">
        <v>377</v>
      </c>
      <c r="I43" s="151">
        <v>6.1</v>
      </c>
      <c r="J43" s="151"/>
      <c r="K43" s="151">
        <v>3</v>
      </c>
      <c r="L43" s="151">
        <v>3.1</v>
      </c>
      <c r="M43" s="151"/>
      <c r="N43" s="151"/>
      <c r="O43" s="27" t="s">
        <v>630</v>
      </c>
      <c r="P43" s="35"/>
    </row>
    <row r="44" spans="1:16" s="228" customFormat="1" ht="12.75">
      <c r="A44" s="43" t="s">
        <v>97</v>
      </c>
      <c r="B44" s="24" t="s">
        <v>549</v>
      </c>
      <c r="C44" s="39">
        <f>C45</f>
        <v>15.3</v>
      </c>
      <c r="D44" s="39">
        <f aca="true" t="shared" si="4" ref="D44:N44">D45</f>
        <v>0</v>
      </c>
      <c r="E44" s="39">
        <f t="shared" si="4"/>
        <v>15.3</v>
      </c>
      <c r="F44" s="39">
        <f t="shared" si="4"/>
        <v>0</v>
      </c>
      <c r="G44" s="39">
        <f t="shared" si="4"/>
        <v>0</v>
      </c>
      <c r="H44" s="39"/>
      <c r="I44" s="39">
        <f>K44</f>
        <v>1.5</v>
      </c>
      <c r="J44" s="39">
        <f t="shared" si="4"/>
        <v>0</v>
      </c>
      <c r="K44" s="39">
        <f t="shared" si="4"/>
        <v>1.5</v>
      </c>
      <c r="L44" s="39">
        <f t="shared" si="4"/>
        <v>0</v>
      </c>
      <c r="M44" s="39">
        <f t="shared" si="4"/>
        <v>0</v>
      </c>
      <c r="N44" s="39">
        <f t="shared" si="4"/>
        <v>0</v>
      </c>
      <c r="O44" s="38"/>
      <c r="P44" s="29"/>
    </row>
    <row r="45" spans="1:16" s="228" customFormat="1" ht="60" customHeight="1">
      <c r="A45" s="41">
        <v>1</v>
      </c>
      <c r="B45" s="135" t="s">
        <v>650</v>
      </c>
      <c r="C45" s="133">
        <f>E45</f>
        <v>15.3</v>
      </c>
      <c r="D45" s="217"/>
      <c r="E45" s="217">
        <v>15.3</v>
      </c>
      <c r="F45" s="217"/>
      <c r="G45" s="133"/>
      <c r="H45" s="136" t="s">
        <v>651</v>
      </c>
      <c r="I45" s="31">
        <f>K45</f>
        <v>1.5</v>
      </c>
      <c r="J45" s="151"/>
      <c r="K45" s="151">
        <v>1.5</v>
      </c>
      <c r="L45" s="151"/>
      <c r="M45" s="151"/>
      <c r="N45" s="151"/>
      <c r="O45" s="27" t="s">
        <v>652</v>
      </c>
      <c r="P45" s="35"/>
    </row>
    <row r="46" spans="1:16" s="228" customFormat="1" ht="12.75">
      <c r="A46" s="87" t="s">
        <v>118</v>
      </c>
      <c r="B46" s="152" t="s">
        <v>273</v>
      </c>
      <c r="C46" s="237">
        <f>C47+C48</f>
        <v>45.08</v>
      </c>
      <c r="D46" s="237">
        <f>D47+D48</f>
        <v>2</v>
      </c>
      <c r="E46" s="237">
        <f>E47+E48</f>
        <v>0</v>
      </c>
      <c r="F46" s="237">
        <f>F47+F48</f>
        <v>0</v>
      </c>
      <c r="G46" s="237">
        <f>G47+G48</f>
        <v>43.08</v>
      </c>
      <c r="H46" s="24"/>
      <c r="I46" s="153">
        <v>10.3</v>
      </c>
      <c r="J46" s="153"/>
      <c r="K46" s="153"/>
      <c r="L46" s="153">
        <v>0.3</v>
      </c>
      <c r="M46" s="153"/>
      <c r="N46" s="153">
        <f>N47</f>
        <v>10</v>
      </c>
      <c r="O46" s="90"/>
      <c r="P46" s="35"/>
    </row>
    <row r="47" spans="1:16" s="228" customFormat="1" ht="52.5">
      <c r="A47" s="88">
        <v>1</v>
      </c>
      <c r="B47" s="35" t="s">
        <v>653</v>
      </c>
      <c r="C47" s="133">
        <v>43.08</v>
      </c>
      <c r="D47" s="133"/>
      <c r="E47" s="133"/>
      <c r="F47" s="133"/>
      <c r="G47" s="133">
        <v>43.08</v>
      </c>
      <c r="H47" s="137" t="s">
        <v>654</v>
      </c>
      <c r="I47" s="151">
        <f>N47</f>
        <v>10</v>
      </c>
      <c r="J47" s="151"/>
      <c r="K47" s="151"/>
      <c r="L47" s="151"/>
      <c r="M47" s="151"/>
      <c r="N47" s="151">
        <v>10</v>
      </c>
      <c r="O47" s="27" t="s">
        <v>611</v>
      </c>
      <c r="P47" s="35"/>
    </row>
    <row r="48" spans="1:16" s="228" customFormat="1" ht="66.75" customHeight="1">
      <c r="A48" s="76">
        <v>2</v>
      </c>
      <c r="B48" s="146" t="s">
        <v>426</v>
      </c>
      <c r="C48" s="151">
        <v>2</v>
      </c>
      <c r="D48" s="151">
        <v>2</v>
      </c>
      <c r="E48" s="151"/>
      <c r="F48" s="151"/>
      <c r="G48" s="151"/>
      <c r="H48" s="146" t="s">
        <v>412</v>
      </c>
      <c r="I48" s="31">
        <v>0.3</v>
      </c>
      <c r="J48" s="31"/>
      <c r="K48" s="31"/>
      <c r="L48" s="31">
        <v>0.3</v>
      </c>
      <c r="M48" s="31"/>
      <c r="N48" s="31"/>
      <c r="O48" s="27" t="s">
        <v>630</v>
      </c>
      <c r="P48" s="146"/>
    </row>
    <row r="49" spans="1:16" s="228" customFormat="1" ht="26.25">
      <c r="A49" s="87" t="s">
        <v>119</v>
      </c>
      <c r="B49" s="24" t="s">
        <v>228</v>
      </c>
      <c r="C49" s="233">
        <f>C50</f>
        <v>1.91</v>
      </c>
      <c r="D49" s="233">
        <f>D50</f>
        <v>0</v>
      </c>
      <c r="E49" s="233">
        <f>E50</f>
        <v>1</v>
      </c>
      <c r="F49" s="233">
        <f>F50</f>
        <v>0</v>
      </c>
      <c r="G49" s="233">
        <f>G50</f>
        <v>0.91</v>
      </c>
      <c r="H49" s="272"/>
      <c r="I49" s="151"/>
      <c r="J49" s="151"/>
      <c r="K49" s="151"/>
      <c r="L49" s="151"/>
      <c r="M49" s="151"/>
      <c r="N49" s="151"/>
      <c r="O49" s="90"/>
      <c r="P49" s="35"/>
    </row>
    <row r="50" spans="1:16" s="228" customFormat="1" ht="39">
      <c r="A50" s="88">
        <v>1</v>
      </c>
      <c r="B50" s="138" t="s">
        <v>655</v>
      </c>
      <c r="C50" s="150">
        <v>1.91</v>
      </c>
      <c r="D50" s="150"/>
      <c r="E50" s="150">
        <v>1</v>
      </c>
      <c r="F50" s="150"/>
      <c r="G50" s="150">
        <v>0.91</v>
      </c>
      <c r="H50" s="137" t="s">
        <v>656</v>
      </c>
      <c r="I50" s="151"/>
      <c r="J50" s="151"/>
      <c r="K50" s="151"/>
      <c r="L50" s="151"/>
      <c r="M50" s="151"/>
      <c r="N50" s="151"/>
      <c r="O50" s="27" t="s">
        <v>216</v>
      </c>
      <c r="P50" s="35"/>
    </row>
    <row r="51" spans="1:16" s="228" customFormat="1" ht="12.75">
      <c r="A51" s="36"/>
      <c r="B51" s="38" t="s">
        <v>2188</v>
      </c>
      <c r="C51" s="153">
        <f>C46+C39+C37+C32+C12+C44+C49</f>
        <v>99.49999999999999</v>
      </c>
      <c r="D51" s="153">
        <f aca="true" t="shared" si="5" ref="D51:N51">D46+D39+D37+D32+D12+D44+D49</f>
        <v>30.29</v>
      </c>
      <c r="E51" s="153">
        <f t="shared" si="5"/>
        <v>17.740000000000002</v>
      </c>
      <c r="F51" s="153">
        <f t="shared" si="5"/>
        <v>0</v>
      </c>
      <c r="G51" s="153">
        <f t="shared" si="5"/>
        <v>51.46999999999999</v>
      </c>
      <c r="H51" s="153">
        <f t="shared" si="5"/>
        <v>0</v>
      </c>
      <c r="I51" s="153">
        <f t="shared" si="5"/>
        <v>94.55000000000001</v>
      </c>
      <c r="J51" s="153">
        <f t="shared" si="5"/>
        <v>0</v>
      </c>
      <c r="K51" s="153">
        <f t="shared" si="5"/>
        <v>4.5</v>
      </c>
      <c r="L51" s="153">
        <f t="shared" si="5"/>
        <v>57.75000000000001</v>
      </c>
      <c r="M51" s="153">
        <f t="shared" si="5"/>
        <v>0</v>
      </c>
      <c r="N51" s="153">
        <f t="shared" si="5"/>
        <v>32.3</v>
      </c>
      <c r="O51" s="35"/>
      <c r="P51" s="26"/>
    </row>
    <row r="52" spans="1:16" s="228" customFormat="1" ht="36" customHeight="1">
      <c r="A52" s="894" t="s">
        <v>657</v>
      </c>
      <c r="B52" s="894"/>
      <c r="C52" s="894"/>
      <c r="D52" s="894"/>
      <c r="E52" s="894"/>
      <c r="F52" s="894"/>
      <c r="G52" s="894"/>
      <c r="H52" s="894"/>
      <c r="I52" s="894"/>
      <c r="J52" s="894"/>
      <c r="K52" s="894"/>
      <c r="L52" s="894"/>
      <c r="M52" s="894"/>
      <c r="N52" s="894"/>
      <c r="O52" s="894"/>
      <c r="P52" s="894"/>
    </row>
    <row r="53" spans="1:16" s="228" customFormat="1" ht="12.75">
      <c r="A53" s="78" t="s">
        <v>84</v>
      </c>
      <c r="B53" s="152" t="s">
        <v>99</v>
      </c>
      <c r="C53" s="153">
        <f>SUM(C54:C57)</f>
        <v>64.77</v>
      </c>
      <c r="D53" s="153">
        <f aca="true" t="shared" si="6" ref="D53:N53">SUM(D54:D57)</f>
        <v>12.31</v>
      </c>
      <c r="E53" s="153">
        <f t="shared" si="6"/>
        <v>0</v>
      </c>
      <c r="F53" s="153">
        <f t="shared" si="6"/>
        <v>0</v>
      </c>
      <c r="G53" s="153">
        <f t="shared" si="6"/>
        <v>52.46</v>
      </c>
      <c r="H53" s="155"/>
      <c r="I53" s="154">
        <f t="shared" si="6"/>
        <v>42.31</v>
      </c>
      <c r="J53" s="154">
        <f t="shared" si="6"/>
        <v>0</v>
      </c>
      <c r="K53" s="154">
        <f t="shared" si="6"/>
        <v>0</v>
      </c>
      <c r="L53" s="154">
        <f t="shared" si="6"/>
        <v>9</v>
      </c>
      <c r="M53" s="154">
        <f t="shared" si="6"/>
        <v>0</v>
      </c>
      <c r="N53" s="154">
        <f t="shared" si="6"/>
        <v>33.31</v>
      </c>
      <c r="O53" s="34"/>
      <c r="P53" s="152"/>
    </row>
    <row r="54" spans="1:16" s="228" customFormat="1" ht="39">
      <c r="A54" s="76">
        <v>1</v>
      </c>
      <c r="B54" s="146" t="s">
        <v>378</v>
      </c>
      <c r="C54" s="151">
        <v>45</v>
      </c>
      <c r="D54" s="151"/>
      <c r="E54" s="151"/>
      <c r="F54" s="151"/>
      <c r="G54" s="151">
        <v>45</v>
      </c>
      <c r="H54" s="146" t="s">
        <v>355</v>
      </c>
      <c r="I54" s="49">
        <v>7.31</v>
      </c>
      <c r="J54" s="49"/>
      <c r="K54" s="49"/>
      <c r="L54" s="49"/>
      <c r="M54" s="49"/>
      <c r="N54" s="49">
        <v>7.31</v>
      </c>
      <c r="O54" s="27" t="s">
        <v>658</v>
      </c>
      <c r="P54" s="146"/>
    </row>
    <row r="55" spans="1:16" s="228" customFormat="1" ht="39">
      <c r="A55" s="76">
        <v>2</v>
      </c>
      <c r="B55" s="50" t="s">
        <v>379</v>
      </c>
      <c r="C55" s="217">
        <v>6.46</v>
      </c>
      <c r="D55" s="217"/>
      <c r="E55" s="217"/>
      <c r="F55" s="217"/>
      <c r="G55" s="217">
        <f>C55</f>
        <v>6.46</v>
      </c>
      <c r="H55" s="146" t="s">
        <v>355</v>
      </c>
      <c r="I55" s="49">
        <v>9</v>
      </c>
      <c r="J55" s="49"/>
      <c r="K55" s="49"/>
      <c r="L55" s="49">
        <v>9</v>
      </c>
      <c r="M55" s="49"/>
      <c r="N55" s="49"/>
      <c r="O55" s="27" t="s">
        <v>658</v>
      </c>
      <c r="P55" s="146"/>
    </row>
    <row r="56" spans="1:16" s="228" customFormat="1" ht="39">
      <c r="A56" s="76">
        <v>3</v>
      </c>
      <c r="B56" s="51" t="s">
        <v>380</v>
      </c>
      <c r="C56" s="217">
        <v>10.5</v>
      </c>
      <c r="D56" s="52">
        <v>9.5</v>
      </c>
      <c r="E56" s="52"/>
      <c r="F56" s="52"/>
      <c r="G56" s="52">
        <v>1</v>
      </c>
      <c r="H56" s="51" t="s">
        <v>381</v>
      </c>
      <c r="I56" s="31">
        <v>20</v>
      </c>
      <c r="J56" s="31"/>
      <c r="K56" s="31"/>
      <c r="L56" s="31"/>
      <c r="M56" s="31"/>
      <c r="N56" s="31">
        <v>20</v>
      </c>
      <c r="O56" s="27" t="s">
        <v>658</v>
      </c>
      <c r="P56" s="146"/>
    </row>
    <row r="57" spans="1:16" s="228" customFormat="1" ht="39">
      <c r="A57" s="76">
        <v>4</v>
      </c>
      <c r="B57" s="146" t="s">
        <v>382</v>
      </c>
      <c r="C57" s="217">
        <v>2.81</v>
      </c>
      <c r="D57" s="217">
        <v>2.81</v>
      </c>
      <c r="E57" s="151"/>
      <c r="F57" s="151"/>
      <c r="G57" s="151"/>
      <c r="H57" s="146" t="s">
        <v>383</v>
      </c>
      <c r="I57" s="31">
        <v>6</v>
      </c>
      <c r="J57" s="31"/>
      <c r="K57" s="31"/>
      <c r="L57" s="31"/>
      <c r="M57" s="31"/>
      <c r="N57" s="31">
        <v>6</v>
      </c>
      <c r="O57" s="27" t="s">
        <v>658</v>
      </c>
      <c r="P57" s="146"/>
    </row>
    <row r="58" spans="1:16" s="228" customFormat="1" ht="12.75">
      <c r="A58" s="78" t="s">
        <v>92</v>
      </c>
      <c r="B58" s="152" t="s">
        <v>353</v>
      </c>
      <c r="C58" s="153">
        <f>C59+C74+C81+C84</f>
        <v>77.57999999999998</v>
      </c>
      <c r="D58" s="153">
        <f>D59+D74+D81+D84</f>
        <v>21.13</v>
      </c>
      <c r="E58" s="153">
        <f>E59+E74+E81+E84</f>
        <v>5.4</v>
      </c>
      <c r="F58" s="153">
        <f>F59+F74+F81+F84</f>
        <v>0</v>
      </c>
      <c r="G58" s="153">
        <f>G59+G74+G81+G84</f>
        <v>51.05000000000001</v>
      </c>
      <c r="H58" s="156"/>
      <c r="I58" s="153">
        <f aca="true" t="shared" si="7" ref="I58:N58">I59+I74+I81</f>
        <v>128.50000000000003</v>
      </c>
      <c r="J58" s="153">
        <f t="shared" si="7"/>
        <v>0</v>
      </c>
      <c r="K58" s="153">
        <f t="shared" si="7"/>
        <v>78.42</v>
      </c>
      <c r="L58" s="153">
        <f t="shared" si="7"/>
        <v>37.629999999999995</v>
      </c>
      <c r="M58" s="153">
        <f t="shared" si="7"/>
        <v>0.65</v>
      </c>
      <c r="N58" s="153">
        <f t="shared" si="7"/>
        <v>11.8</v>
      </c>
      <c r="O58" s="157"/>
      <c r="P58" s="157"/>
    </row>
    <row r="59" spans="1:16" s="228" customFormat="1" ht="12.75">
      <c r="A59" s="78" t="s">
        <v>384</v>
      </c>
      <c r="B59" s="152" t="s">
        <v>93</v>
      </c>
      <c r="C59" s="153">
        <f>SUM(C60:C73)</f>
        <v>28.59</v>
      </c>
      <c r="D59" s="153">
        <f aca="true" t="shared" si="8" ref="D59:N59">SUM(D60:D73)</f>
        <v>10.83</v>
      </c>
      <c r="E59" s="153">
        <f t="shared" si="8"/>
        <v>5.4</v>
      </c>
      <c r="F59" s="153">
        <f t="shared" si="8"/>
        <v>0</v>
      </c>
      <c r="G59" s="153">
        <f t="shared" si="8"/>
        <v>12.360000000000003</v>
      </c>
      <c r="H59" s="154">
        <f t="shared" si="8"/>
        <v>0</v>
      </c>
      <c r="I59" s="154">
        <f t="shared" si="8"/>
        <v>78.70000000000002</v>
      </c>
      <c r="J59" s="154">
        <f t="shared" si="8"/>
        <v>0</v>
      </c>
      <c r="K59" s="154">
        <f t="shared" si="8"/>
        <v>39.42</v>
      </c>
      <c r="L59" s="154">
        <f t="shared" si="8"/>
        <v>27.63</v>
      </c>
      <c r="M59" s="154">
        <f t="shared" si="8"/>
        <v>0.65</v>
      </c>
      <c r="N59" s="154">
        <f t="shared" si="8"/>
        <v>11</v>
      </c>
      <c r="O59" s="157"/>
      <c r="P59" s="157"/>
    </row>
    <row r="60" spans="1:16" s="228" customFormat="1" ht="66">
      <c r="A60" s="41">
        <v>1</v>
      </c>
      <c r="B60" s="27" t="s">
        <v>362</v>
      </c>
      <c r="C60" s="31">
        <v>13.4</v>
      </c>
      <c r="D60" s="31">
        <v>8.79</v>
      </c>
      <c r="E60" s="31"/>
      <c r="F60" s="31"/>
      <c r="G60" s="31">
        <v>4.61</v>
      </c>
      <c r="H60" s="27" t="s">
        <v>363</v>
      </c>
      <c r="I60" s="31">
        <v>30</v>
      </c>
      <c r="J60" s="31"/>
      <c r="K60" s="31">
        <v>30</v>
      </c>
      <c r="L60" s="31"/>
      <c r="M60" s="31"/>
      <c r="N60" s="31"/>
      <c r="O60" s="27" t="s">
        <v>658</v>
      </c>
      <c r="P60" s="35"/>
    </row>
    <row r="61" spans="1:16" s="228" customFormat="1" ht="39">
      <c r="A61" s="41">
        <v>2</v>
      </c>
      <c r="B61" s="27" t="s">
        <v>365</v>
      </c>
      <c r="C61" s="31">
        <f>2000*2/10000</f>
        <v>0.4</v>
      </c>
      <c r="D61" s="31"/>
      <c r="E61" s="31"/>
      <c r="F61" s="31"/>
      <c r="G61" s="31">
        <v>0.4</v>
      </c>
      <c r="H61" s="50" t="s">
        <v>355</v>
      </c>
      <c r="I61" s="31">
        <v>2.5</v>
      </c>
      <c r="J61" s="31"/>
      <c r="K61" s="31"/>
      <c r="L61" s="31">
        <v>2.5</v>
      </c>
      <c r="M61" s="31"/>
      <c r="N61" s="31"/>
      <c r="O61" s="27" t="s">
        <v>658</v>
      </c>
      <c r="P61" s="35"/>
    </row>
    <row r="62" spans="1:16" s="228" customFormat="1" ht="39">
      <c r="A62" s="41">
        <v>3</v>
      </c>
      <c r="B62" s="146" t="s">
        <v>366</v>
      </c>
      <c r="C62" s="229">
        <f>25*1200/10000</f>
        <v>3</v>
      </c>
      <c r="D62" s="230"/>
      <c r="E62" s="230"/>
      <c r="F62" s="230"/>
      <c r="G62" s="230">
        <f>C62</f>
        <v>3</v>
      </c>
      <c r="H62" s="139" t="s">
        <v>355</v>
      </c>
      <c r="I62" s="31">
        <v>6</v>
      </c>
      <c r="J62" s="31"/>
      <c r="K62" s="31"/>
      <c r="L62" s="31">
        <v>6</v>
      </c>
      <c r="M62" s="31"/>
      <c r="N62" s="31"/>
      <c r="O62" s="27" t="s">
        <v>658</v>
      </c>
      <c r="P62" s="146"/>
    </row>
    <row r="63" spans="1:16" s="228" customFormat="1" ht="52.5">
      <c r="A63" s="41">
        <v>4</v>
      </c>
      <c r="B63" s="158" t="s">
        <v>659</v>
      </c>
      <c r="C63" s="31">
        <f>C64+C65</f>
        <v>0.38</v>
      </c>
      <c r="D63" s="31">
        <f>D64+D65</f>
        <v>0</v>
      </c>
      <c r="E63" s="31">
        <f>E64+E65</f>
        <v>0</v>
      </c>
      <c r="F63" s="31">
        <f>F64+F65</f>
        <v>0</v>
      </c>
      <c r="G63" s="31">
        <f>G64+G65</f>
        <v>0.38</v>
      </c>
      <c r="H63" s="135" t="s">
        <v>660</v>
      </c>
      <c r="I63" s="31">
        <f aca="true" t="shared" si="9" ref="I63:N63">I64+I65</f>
        <v>5.5</v>
      </c>
      <c r="J63" s="31">
        <f t="shared" si="9"/>
        <v>0</v>
      </c>
      <c r="K63" s="31">
        <f t="shared" si="9"/>
        <v>0</v>
      </c>
      <c r="L63" s="31">
        <f t="shared" si="9"/>
        <v>5.5</v>
      </c>
      <c r="M63" s="31">
        <f t="shared" si="9"/>
        <v>0</v>
      </c>
      <c r="N63" s="31">
        <f t="shared" si="9"/>
        <v>0</v>
      </c>
      <c r="O63" s="27" t="s">
        <v>661</v>
      </c>
      <c r="P63" s="146"/>
    </row>
    <row r="64" spans="1:16" s="228" customFormat="1" ht="52.5">
      <c r="A64" s="43"/>
      <c r="B64" s="159" t="s">
        <v>662</v>
      </c>
      <c r="C64" s="31">
        <v>0.24</v>
      </c>
      <c r="D64" s="31"/>
      <c r="E64" s="31"/>
      <c r="F64" s="31"/>
      <c r="G64" s="31">
        <v>0.24</v>
      </c>
      <c r="H64" s="135" t="s">
        <v>663</v>
      </c>
      <c r="I64" s="31">
        <v>3.5</v>
      </c>
      <c r="J64" s="31"/>
      <c r="K64" s="31"/>
      <c r="L64" s="31">
        <v>3.5</v>
      </c>
      <c r="M64" s="31"/>
      <c r="N64" s="149"/>
      <c r="O64" s="27" t="s">
        <v>661</v>
      </c>
      <c r="P64" s="146"/>
    </row>
    <row r="65" spans="1:16" s="228" customFormat="1" ht="37.5" customHeight="1">
      <c r="A65" s="43"/>
      <c r="B65" s="159" t="s">
        <v>664</v>
      </c>
      <c r="C65" s="31">
        <v>0.14</v>
      </c>
      <c r="D65" s="31"/>
      <c r="E65" s="31"/>
      <c r="F65" s="31"/>
      <c r="G65" s="31">
        <v>0.14</v>
      </c>
      <c r="H65" s="135" t="s">
        <v>355</v>
      </c>
      <c r="I65" s="31">
        <v>2</v>
      </c>
      <c r="J65" s="31"/>
      <c r="K65" s="31"/>
      <c r="L65" s="31">
        <v>2</v>
      </c>
      <c r="M65" s="31"/>
      <c r="N65" s="149"/>
      <c r="O65" s="27" t="s">
        <v>661</v>
      </c>
      <c r="P65" s="146"/>
    </row>
    <row r="66" spans="1:16" s="228" customFormat="1" ht="39">
      <c r="A66" s="76">
        <v>5</v>
      </c>
      <c r="B66" s="146" t="s">
        <v>385</v>
      </c>
      <c r="C66" s="229">
        <v>7.1</v>
      </c>
      <c r="D66" s="230"/>
      <c r="E66" s="230">
        <v>5.4</v>
      </c>
      <c r="F66" s="230"/>
      <c r="G66" s="230">
        <v>1.6999999999999993</v>
      </c>
      <c r="H66" s="139" t="s">
        <v>386</v>
      </c>
      <c r="I66" s="31">
        <v>11</v>
      </c>
      <c r="J66" s="31"/>
      <c r="K66" s="31"/>
      <c r="L66" s="31"/>
      <c r="M66" s="31"/>
      <c r="N66" s="31">
        <v>11</v>
      </c>
      <c r="O66" s="27" t="s">
        <v>658</v>
      </c>
      <c r="P66" s="146"/>
    </row>
    <row r="67" spans="1:16" s="228" customFormat="1" ht="39">
      <c r="A67" s="76">
        <v>6</v>
      </c>
      <c r="B67" s="146" t="s">
        <v>387</v>
      </c>
      <c r="C67" s="151">
        <v>0.35</v>
      </c>
      <c r="D67" s="151"/>
      <c r="E67" s="151"/>
      <c r="F67" s="151"/>
      <c r="G67" s="151">
        <v>0.35</v>
      </c>
      <c r="H67" s="146" t="s">
        <v>388</v>
      </c>
      <c r="I67" s="31">
        <v>0.7</v>
      </c>
      <c r="J67" s="31"/>
      <c r="K67" s="31"/>
      <c r="L67" s="31">
        <v>0.7</v>
      </c>
      <c r="M67" s="31"/>
      <c r="N67" s="31"/>
      <c r="O67" s="27" t="s">
        <v>658</v>
      </c>
      <c r="P67" s="146"/>
    </row>
    <row r="68" spans="1:16" s="228" customFormat="1" ht="39">
      <c r="A68" s="76">
        <v>7</v>
      </c>
      <c r="B68" s="146" t="s">
        <v>389</v>
      </c>
      <c r="C68" s="151">
        <v>0.3</v>
      </c>
      <c r="D68" s="151"/>
      <c r="E68" s="151"/>
      <c r="F68" s="151"/>
      <c r="G68" s="151">
        <v>0.3</v>
      </c>
      <c r="H68" s="146" t="s">
        <v>390</v>
      </c>
      <c r="I68" s="31">
        <v>0.6</v>
      </c>
      <c r="J68" s="31"/>
      <c r="K68" s="31"/>
      <c r="L68" s="31">
        <v>0.6</v>
      </c>
      <c r="M68" s="31"/>
      <c r="N68" s="31"/>
      <c r="O68" s="27" t="s">
        <v>658</v>
      </c>
      <c r="P68" s="146"/>
    </row>
    <row r="69" spans="1:16" s="228" customFormat="1" ht="39">
      <c r="A69" s="76">
        <v>8</v>
      </c>
      <c r="B69" s="146" t="s">
        <v>391</v>
      </c>
      <c r="C69" s="151">
        <v>0.35</v>
      </c>
      <c r="D69" s="151">
        <v>0.05</v>
      </c>
      <c r="E69" s="151"/>
      <c r="F69" s="151"/>
      <c r="G69" s="151">
        <v>0.3</v>
      </c>
      <c r="H69" s="146" t="s">
        <v>392</v>
      </c>
      <c r="I69" s="31">
        <v>0.2</v>
      </c>
      <c r="J69" s="31"/>
      <c r="K69" s="31"/>
      <c r="L69" s="31">
        <v>0.2</v>
      </c>
      <c r="M69" s="31"/>
      <c r="N69" s="31"/>
      <c r="O69" s="27" t="s">
        <v>658</v>
      </c>
      <c r="P69" s="146"/>
    </row>
    <row r="70" spans="1:16" s="228" customFormat="1" ht="66">
      <c r="A70" s="76">
        <v>9</v>
      </c>
      <c r="B70" s="53" t="s">
        <v>393</v>
      </c>
      <c r="C70" s="52">
        <v>0.16</v>
      </c>
      <c r="D70" s="52">
        <v>0.01</v>
      </c>
      <c r="E70" s="52"/>
      <c r="F70" s="52"/>
      <c r="G70" s="52">
        <v>0.15</v>
      </c>
      <c r="H70" s="63" t="s">
        <v>364</v>
      </c>
      <c r="I70" s="31">
        <v>1.3</v>
      </c>
      <c r="J70" s="31"/>
      <c r="K70" s="31">
        <v>0.32</v>
      </c>
      <c r="L70" s="31">
        <v>0.33</v>
      </c>
      <c r="M70" s="31">
        <v>0.65</v>
      </c>
      <c r="N70" s="31"/>
      <c r="O70" s="27" t="s">
        <v>658</v>
      </c>
      <c r="P70" s="146"/>
    </row>
    <row r="71" spans="1:16" s="228" customFormat="1" ht="52.5">
      <c r="A71" s="76">
        <v>10</v>
      </c>
      <c r="B71" s="146" t="s">
        <v>394</v>
      </c>
      <c r="C71" s="217">
        <v>0.65</v>
      </c>
      <c r="D71" s="217"/>
      <c r="E71" s="217"/>
      <c r="F71" s="217"/>
      <c r="G71" s="217">
        <v>0.65</v>
      </c>
      <c r="H71" s="146" t="s">
        <v>395</v>
      </c>
      <c r="I71" s="31">
        <v>3</v>
      </c>
      <c r="J71" s="31"/>
      <c r="K71" s="31">
        <v>3</v>
      </c>
      <c r="L71" s="31"/>
      <c r="M71" s="31"/>
      <c r="N71" s="31"/>
      <c r="O71" s="27" t="s">
        <v>658</v>
      </c>
      <c r="P71" s="146"/>
    </row>
    <row r="72" spans="1:16" s="228" customFormat="1" ht="52.5">
      <c r="A72" s="76">
        <v>11</v>
      </c>
      <c r="B72" s="50" t="s">
        <v>396</v>
      </c>
      <c r="C72" s="217">
        <v>2.09</v>
      </c>
      <c r="D72" s="217">
        <v>1.98</v>
      </c>
      <c r="E72" s="217"/>
      <c r="F72" s="217"/>
      <c r="G72" s="217">
        <v>0.11</v>
      </c>
      <c r="H72" s="146" t="s">
        <v>397</v>
      </c>
      <c r="I72" s="31">
        <v>12</v>
      </c>
      <c r="J72" s="31"/>
      <c r="K72" s="31">
        <v>6</v>
      </c>
      <c r="L72" s="31">
        <v>6</v>
      </c>
      <c r="M72" s="31"/>
      <c r="N72" s="31"/>
      <c r="O72" s="27" t="s">
        <v>658</v>
      </c>
      <c r="P72" s="146"/>
    </row>
    <row r="73" spans="1:16" s="228" customFormat="1" ht="39">
      <c r="A73" s="76">
        <v>12</v>
      </c>
      <c r="B73" s="146" t="s">
        <v>398</v>
      </c>
      <c r="C73" s="151">
        <v>0.03</v>
      </c>
      <c r="D73" s="151"/>
      <c r="E73" s="151"/>
      <c r="F73" s="151"/>
      <c r="G73" s="151">
        <v>0.03</v>
      </c>
      <c r="H73" s="146" t="s">
        <v>364</v>
      </c>
      <c r="I73" s="31">
        <v>0.4</v>
      </c>
      <c r="J73" s="31"/>
      <c r="K73" s="31">
        <v>0.1</v>
      </c>
      <c r="L73" s="31">
        <v>0.3</v>
      </c>
      <c r="M73" s="31"/>
      <c r="N73" s="31"/>
      <c r="O73" s="27" t="s">
        <v>658</v>
      </c>
      <c r="P73" s="146"/>
    </row>
    <row r="74" spans="1:16" s="228" customFormat="1" ht="12.75">
      <c r="A74" s="78" t="s">
        <v>400</v>
      </c>
      <c r="B74" s="152" t="s">
        <v>95</v>
      </c>
      <c r="C74" s="231">
        <f>SUM(C75:C80)</f>
        <v>48.43</v>
      </c>
      <c r="D74" s="231">
        <f>SUM(D75:D80)</f>
        <v>10</v>
      </c>
      <c r="E74" s="231">
        <f>SUM(E75:E80)</f>
        <v>0</v>
      </c>
      <c r="F74" s="231">
        <f>SUM(F75:F80)</f>
        <v>0</v>
      </c>
      <c r="G74" s="231">
        <f>SUM(G75:G80)</f>
        <v>38.43</v>
      </c>
      <c r="H74" s="140"/>
      <c r="I74" s="54">
        <f aca="true" t="shared" si="10" ref="I74:N74">SUM(I78:I80)</f>
        <v>49</v>
      </c>
      <c r="J74" s="54">
        <f t="shared" si="10"/>
        <v>0</v>
      </c>
      <c r="K74" s="54">
        <f t="shared" si="10"/>
        <v>39</v>
      </c>
      <c r="L74" s="54">
        <f t="shared" si="10"/>
        <v>10</v>
      </c>
      <c r="M74" s="54">
        <f t="shared" si="10"/>
        <v>0</v>
      </c>
      <c r="N74" s="54">
        <f t="shared" si="10"/>
        <v>0</v>
      </c>
      <c r="O74" s="152"/>
      <c r="P74" s="152"/>
    </row>
    <row r="75" spans="1:16" s="228" customFormat="1" ht="39">
      <c r="A75" s="41">
        <v>1</v>
      </c>
      <c r="B75" s="27" t="s">
        <v>368</v>
      </c>
      <c r="C75" s="31">
        <v>1</v>
      </c>
      <c r="D75" s="31"/>
      <c r="E75" s="31"/>
      <c r="F75" s="31"/>
      <c r="G75" s="31">
        <v>1</v>
      </c>
      <c r="H75" s="50" t="s">
        <v>355</v>
      </c>
      <c r="I75" s="31">
        <v>3</v>
      </c>
      <c r="J75" s="31"/>
      <c r="K75" s="31">
        <v>1</v>
      </c>
      <c r="L75" s="31">
        <v>2</v>
      </c>
      <c r="M75" s="31"/>
      <c r="N75" s="31"/>
      <c r="O75" s="27" t="s">
        <v>658</v>
      </c>
      <c r="P75" s="35"/>
    </row>
    <row r="76" spans="1:16" s="228" customFormat="1" ht="39">
      <c r="A76" s="41">
        <v>2</v>
      </c>
      <c r="B76" s="27" t="s">
        <v>547</v>
      </c>
      <c r="C76" s="31">
        <f>SUM(D76:G76)</f>
        <v>16</v>
      </c>
      <c r="D76" s="31"/>
      <c r="E76" s="31"/>
      <c r="F76" s="31"/>
      <c r="G76" s="31">
        <v>16</v>
      </c>
      <c r="H76" s="50" t="s">
        <v>361</v>
      </c>
      <c r="I76" s="31">
        <f>SUM(J76:N76)</f>
        <v>5</v>
      </c>
      <c r="J76" s="31"/>
      <c r="K76" s="31"/>
      <c r="L76" s="31"/>
      <c r="M76" s="31">
        <v>5</v>
      </c>
      <c r="N76" s="31"/>
      <c r="O76" s="27" t="s">
        <v>658</v>
      </c>
      <c r="P76" s="35"/>
    </row>
    <row r="77" spans="1:16" s="228" customFormat="1" ht="39">
      <c r="A77" s="41">
        <v>3</v>
      </c>
      <c r="B77" s="141" t="s">
        <v>665</v>
      </c>
      <c r="C77" s="31">
        <v>8</v>
      </c>
      <c r="D77" s="31">
        <v>0.5</v>
      </c>
      <c r="E77" s="232"/>
      <c r="F77" s="232"/>
      <c r="G77" s="31">
        <v>7.5</v>
      </c>
      <c r="H77" s="33" t="s">
        <v>666</v>
      </c>
      <c r="I77" s="28">
        <v>8</v>
      </c>
      <c r="J77" s="85">
        <v>8</v>
      </c>
      <c r="K77" s="85"/>
      <c r="L77" s="85"/>
      <c r="M77" s="85"/>
      <c r="N77" s="85"/>
      <c r="O77" s="27" t="s">
        <v>661</v>
      </c>
      <c r="P77" s="35"/>
    </row>
    <row r="78" spans="1:16" s="228" customFormat="1" ht="39">
      <c r="A78" s="41">
        <v>4</v>
      </c>
      <c r="B78" s="146" t="s">
        <v>401</v>
      </c>
      <c r="C78" s="151">
        <v>18.45</v>
      </c>
      <c r="D78" s="151">
        <v>9.5</v>
      </c>
      <c r="E78" s="151"/>
      <c r="F78" s="151"/>
      <c r="G78" s="151">
        <v>8.95</v>
      </c>
      <c r="H78" s="146" t="s">
        <v>364</v>
      </c>
      <c r="I78" s="31">
        <v>20</v>
      </c>
      <c r="J78" s="31"/>
      <c r="K78" s="31">
        <v>10</v>
      </c>
      <c r="L78" s="31">
        <v>10</v>
      </c>
      <c r="M78" s="31"/>
      <c r="N78" s="31"/>
      <c r="O78" s="27" t="s">
        <v>658</v>
      </c>
      <c r="P78" s="146"/>
    </row>
    <row r="79" spans="1:16" s="228" customFormat="1" ht="39">
      <c r="A79" s="41">
        <v>6</v>
      </c>
      <c r="B79" s="160" t="s">
        <v>402</v>
      </c>
      <c r="C79" s="151">
        <v>2.98</v>
      </c>
      <c r="D79" s="151"/>
      <c r="E79" s="151"/>
      <c r="F79" s="151"/>
      <c r="G79" s="151">
        <v>2.98</v>
      </c>
      <c r="H79" s="134" t="s">
        <v>361</v>
      </c>
      <c r="I79" s="31">
        <v>4</v>
      </c>
      <c r="J79" s="31"/>
      <c r="K79" s="31">
        <v>4</v>
      </c>
      <c r="L79" s="31"/>
      <c r="M79" s="31"/>
      <c r="N79" s="31"/>
      <c r="O79" s="27" t="s">
        <v>658</v>
      </c>
      <c r="P79" s="146"/>
    </row>
    <row r="80" spans="1:16" s="228" customFormat="1" ht="66">
      <c r="A80" s="41">
        <v>7</v>
      </c>
      <c r="B80" s="146" t="s">
        <v>403</v>
      </c>
      <c r="C80" s="217">
        <v>2</v>
      </c>
      <c r="D80" s="217"/>
      <c r="E80" s="217"/>
      <c r="F80" s="217"/>
      <c r="G80" s="217">
        <v>2</v>
      </c>
      <c r="H80" s="146" t="s">
        <v>404</v>
      </c>
      <c r="I80" s="31">
        <v>25</v>
      </c>
      <c r="J80" s="31"/>
      <c r="K80" s="31">
        <v>25</v>
      </c>
      <c r="L80" s="31"/>
      <c r="M80" s="31"/>
      <c r="N80" s="31"/>
      <c r="O80" s="27" t="s">
        <v>658</v>
      </c>
      <c r="P80" s="146"/>
    </row>
    <row r="81" spans="1:16" ht="12.75">
      <c r="A81" s="78" t="s">
        <v>405</v>
      </c>
      <c r="B81" s="152" t="s">
        <v>120</v>
      </c>
      <c r="C81" s="233">
        <f>C83+C82</f>
        <v>0.32</v>
      </c>
      <c r="D81" s="233">
        <f>D83+D82</f>
        <v>0.3</v>
      </c>
      <c r="E81" s="233">
        <f>E83+E82</f>
        <v>0</v>
      </c>
      <c r="F81" s="233">
        <f>F83+F82</f>
        <v>0</v>
      </c>
      <c r="G81" s="233">
        <f>G83+G82</f>
        <v>0.02</v>
      </c>
      <c r="H81" s="89"/>
      <c r="I81" s="55">
        <f aca="true" t="shared" si="11" ref="I81:N81">I83</f>
        <v>0.8</v>
      </c>
      <c r="J81" s="55">
        <f t="shared" si="11"/>
        <v>0</v>
      </c>
      <c r="K81" s="55">
        <f t="shared" si="11"/>
        <v>0</v>
      </c>
      <c r="L81" s="55">
        <f t="shared" si="11"/>
        <v>0</v>
      </c>
      <c r="M81" s="55">
        <f t="shared" si="11"/>
        <v>0</v>
      </c>
      <c r="N81" s="55">
        <f t="shared" si="11"/>
        <v>0.8</v>
      </c>
      <c r="O81" s="152"/>
      <c r="P81" s="152"/>
    </row>
    <row r="82" spans="1:16" ht="66">
      <c r="A82" s="41">
        <v>1</v>
      </c>
      <c r="B82" s="47" t="s">
        <v>369</v>
      </c>
      <c r="C82" s="217">
        <v>0.02</v>
      </c>
      <c r="D82" s="217"/>
      <c r="E82" s="217"/>
      <c r="F82" s="217"/>
      <c r="G82" s="217">
        <v>0.02</v>
      </c>
      <c r="H82" s="47" t="s">
        <v>370</v>
      </c>
      <c r="I82" s="77">
        <v>0.1</v>
      </c>
      <c r="J82" s="31"/>
      <c r="K82" s="31"/>
      <c r="L82" s="31"/>
      <c r="M82" s="31"/>
      <c r="N82" s="77">
        <v>0.1</v>
      </c>
      <c r="O82" s="27" t="s">
        <v>661</v>
      </c>
      <c r="P82" s="35"/>
    </row>
    <row r="83" spans="1:16" ht="39">
      <c r="A83" s="161">
        <v>2</v>
      </c>
      <c r="B83" s="160" t="s">
        <v>406</v>
      </c>
      <c r="C83" s="151">
        <v>0.3</v>
      </c>
      <c r="D83" s="151">
        <v>0.3</v>
      </c>
      <c r="E83" s="151"/>
      <c r="F83" s="151"/>
      <c r="G83" s="151"/>
      <c r="H83" s="160" t="s">
        <v>359</v>
      </c>
      <c r="I83" s="31">
        <v>0.8</v>
      </c>
      <c r="J83" s="31"/>
      <c r="K83" s="31"/>
      <c r="L83" s="31"/>
      <c r="M83" s="31"/>
      <c r="N83" s="31">
        <v>0.8</v>
      </c>
      <c r="O83" s="27" t="s">
        <v>658</v>
      </c>
      <c r="P83" s="146"/>
    </row>
    <row r="84" spans="1:16" ht="12.75">
      <c r="A84" s="43" t="s">
        <v>667</v>
      </c>
      <c r="B84" s="24" t="s">
        <v>357</v>
      </c>
      <c r="C84" s="39">
        <f>C85</f>
        <v>0.24</v>
      </c>
      <c r="D84" s="39">
        <f aca="true" t="shared" si="12" ref="D84:M84">D85</f>
        <v>0</v>
      </c>
      <c r="E84" s="39">
        <f t="shared" si="12"/>
        <v>0</v>
      </c>
      <c r="F84" s="39">
        <f t="shared" si="12"/>
        <v>0</v>
      </c>
      <c r="G84" s="39">
        <f t="shared" si="12"/>
        <v>0.24</v>
      </c>
      <c r="H84" s="40"/>
      <c r="I84" s="39">
        <f t="shared" si="12"/>
        <v>4.5</v>
      </c>
      <c r="J84" s="39">
        <f t="shared" si="12"/>
        <v>0</v>
      </c>
      <c r="K84" s="39">
        <f t="shared" si="12"/>
        <v>0</v>
      </c>
      <c r="L84" s="39">
        <f t="shared" si="12"/>
        <v>4.5</v>
      </c>
      <c r="M84" s="39">
        <f t="shared" si="12"/>
        <v>0</v>
      </c>
      <c r="N84" s="39"/>
      <c r="O84" s="23"/>
      <c r="P84" s="29"/>
    </row>
    <row r="85" spans="1:16" ht="39">
      <c r="A85" s="41">
        <v>1</v>
      </c>
      <c r="B85" s="27" t="s">
        <v>358</v>
      </c>
      <c r="C85" s="31">
        <v>0.24</v>
      </c>
      <c r="D85" s="31"/>
      <c r="E85" s="31"/>
      <c r="F85" s="31"/>
      <c r="G85" s="31">
        <v>0.24</v>
      </c>
      <c r="H85" s="53" t="s">
        <v>359</v>
      </c>
      <c r="I85" s="31">
        <v>4.5</v>
      </c>
      <c r="J85" s="31"/>
      <c r="K85" s="31"/>
      <c r="L85" s="31">
        <v>4.5</v>
      </c>
      <c r="M85" s="31"/>
      <c r="N85" s="31"/>
      <c r="O85" s="27" t="s">
        <v>658</v>
      </c>
      <c r="P85" s="35"/>
    </row>
    <row r="86" spans="1:16" ht="12.75">
      <c r="A86" s="78" t="s">
        <v>94</v>
      </c>
      <c r="B86" s="57" t="s">
        <v>407</v>
      </c>
      <c r="C86" s="233">
        <v>14.71</v>
      </c>
      <c r="D86" s="233">
        <f aca="true" t="shared" si="13" ref="D86:N86">D87</f>
        <v>0</v>
      </c>
      <c r="E86" s="233">
        <f t="shared" si="13"/>
        <v>0</v>
      </c>
      <c r="F86" s="233">
        <f t="shared" si="13"/>
        <v>0</v>
      </c>
      <c r="G86" s="233">
        <f t="shared" si="13"/>
        <v>14.71</v>
      </c>
      <c r="H86" s="89"/>
      <c r="I86" s="55">
        <f t="shared" si="13"/>
        <v>50</v>
      </c>
      <c r="J86" s="55">
        <f t="shared" si="13"/>
        <v>0</v>
      </c>
      <c r="K86" s="55">
        <f t="shared" si="13"/>
        <v>0</v>
      </c>
      <c r="L86" s="55">
        <f t="shared" si="13"/>
        <v>0</v>
      </c>
      <c r="M86" s="55">
        <f t="shared" si="13"/>
        <v>0</v>
      </c>
      <c r="N86" s="55">
        <f t="shared" si="13"/>
        <v>50</v>
      </c>
      <c r="O86" s="152"/>
      <c r="P86" s="152"/>
    </row>
    <row r="87" spans="1:16" ht="39">
      <c r="A87" s="76">
        <v>1</v>
      </c>
      <c r="B87" s="146" t="s">
        <v>408</v>
      </c>
      <c r="C87" s="217">
        <v>14.71</v>
      </c>
      <c r="D87" s="217"/>
      <c r="E87" s="217"/>
      <c r="F87" s="217"/>
      <c r="G87" s="217">
        <v>14.71</v>
      </c>
      <c r="H87" s="146" t="s">
        <v>355</v>
      </c>
      <c r="I87" s="31">
        <v>50</v>
      </c>
      <c r="J87" s="31"/>
      <c r="K87" s="31"/>
      <c r="L87" s="31"/>
      <c r="M87" s="31"/>
      <c r="N87" s="31">
        <v>50</v>
      </c>
      <c r="O87" s="27" t="s">
        <v>658</v>
      </c>
      <c r="P87" s="146"/>
    </row>
    <row r="88" spans="1:16" ht="12.75">
      <c r="A88" s="78" t="s">
        <v>96</v>
      </c>
      <c r="B88" s="152" t="s">
        <v>215</v>
      </c>
      <c r="C88" s="153">
        <f>SUM(C89:C89)</f>
        <v>3</v>
      </c>
      <c r="D88" s="153">
        <f>SUM(D89:D89)</f>
        <v>3</v>
      </c>
      <c r="E88" s="153">
        <f>SUM(E89:E89)</f>
        <v>0</v>
      </c>
      <c r="F88" s="153">
        <f>SUM(F89:F89)</f>
        <v>0</v>
      </c>
      <c r="G88" s="153">
        <f>SUM(G89:G89)</f>
        <v>0</v>
      </c>
      <c r="H88" s="155"/>
      <c r="I88" s="154">
        <f aca="true" t="shared" si="14" ref="I88:N88">SUM(I89:I89)</f>
        <v>4</v>
      </c>
      <c r="J88" s="154">
        <f t="shared" si="14"/>
        <v>0</v>
      </c>
      <c r="K88" s="154">
        <f t="shared" si="14"/>
        <v>0</v>
      </c>
      <c r="L88" s="154">
        <f t="shared" si="14"/>
        <v>0</v>
      </c>
      <c r="M88" s="154">
        <f t="shared" si="14"/>
        <v>4</v>
      </c>
      <c r="N88" s="154">
        <f t="shared" si="14"/>
        <v>0</v>
      </c>
      <c r="O88" s="152"/>
      <c r="P88" s="152"/>
    </row>
    <row r="89" spans="1:16" ht="39">
      <c r="A89" s="76">
        <v>1</v>
      </c>
      <c r="B89" s="146" t="s">
        <v>410</v>
      </c>
      <c r="C89" s="229">
        <v>3</v>
      </c>
      <c r="D89" s="230">
        <v>3</v>
      </c>
      <c r="E89" s="230"/>
      <c r="F89" s="230"/>
      <c r="G89" s="230"/>
      <c r="H89" s="139" t="s">
        <v>409</v>
      </c>
      <c r="I89" s="49">
        <v>4</v>
      </c>
      <c r="J89" s="49"/>
      <c r="K89" s="49"/>
      <c r="L89" s="49"/>
      <c r="M89" s="49">
        <v>4</v>
      </c>
      <c r="N89" s="49"/>
      <c r="O89" s="27" t="s">
        <v>658</v>
      </c>
      <c r="P89" s="146"/>
    </row>
    <row r="90" spans="1:16" ht="12.75">
      <c r="A90" s="78" t="s">
        <v>97</v>
      </c>
      <c r="B90" s="152" t="s">
        <v>371</v>
      </c>
      <c r="C90" s="231">
        <f aca="true" t="shared" si="15" ref="C90:N90">SUM(C91:C98)</f>
        <v>21.04</v>
      </c>
      <c r="D90" s="231">
        <f t="shared" si="15"/>
        <v>19.04</v>
      </c>
      <c r="E90" s="231">
        <f t="shared" si="15"/>
        <v>0</v>
      </c>
      <c r="F90" s="231">
        <f t="shared" si="15"/>
        <v>0</v>
      </c>
      <c r="G90" s="231">
        <f t="shared" si="15"/>
        <v>2</v>
      </c>
      <c r="H90" s="140">
        <f t="shared" si="15"/>
        <v>0</v>
      </c>
      <c r="I90" s="54">
        <f t="shared" si="15"/>
        <v>41.2</v>
      </c>
      <c r="J90" s="54">
        <f t="shared" si="15"/>
        <v>0</v>
      </c>
      <c r="K90" s="54">
        <f t="shared" si="15"/>
        <v>0</v>
      </c>
      <c r="L90" s="54">
        <f t="shared" si="15"/>
        <v>41.2</v>
      </c>
      <c r="M90" s="54">
        <f t="shared" si="15"/>
        <v>0</v>
      </c>
      <c r="N90" s="54">
        <f t="shared" si="15"/>
        <v>0</v>
      </c>
      <c r="O90" s="152"/>
      <c r="P90" s="152"/>
    </row>
    <row r="91" spans="1:16" ht="39">
      <c r="A91" s="41">
        <v>1</v>
      </c>
      <c r="B91" s="27" t="s">
        <v>372</v>
      </c>
      <c r="C91" s="31">
        <v>1.22</v>
      </c>
      <c r="D91" s="31">
        <v>1.22</v>
      </c>
      <c r="E91" s="31"/>
      <c r="F91" s="31"/>
      <c r="G91" s="31"/>
      <c r="H91" s="27" t="s">
        <v>361</v>
      </c>
      <c r="I91" s="31">
        <v>2.2</v>
      </c>
      <c r="J91" s="31"/>
      <c r="K91" s="31"/>
      <c r="L91" s="31">
        <v>2.2</v>
      </c>
      <c r="M91" s="31"/>
      <c r="N91" s="31"/>
      <c r="O91" s="27" t="s">
        <v>658</v>
      </c>
      <c r="P91" s="35"/>
    </row>
    <row r="92" spans="1:16" ht="39">
      <c r="A92" s="41">
        <v>2</v>
      </c>
      <c r="B92" s="146" t="s">
        <v>411</v>
      </c>
      <c r="C92" s="151">
        <v>1</v>
      </c>
      <c r="D92" s="151"/>
      <c r="E92" s="151"/>
      <c r="F92" s="151"/>
      <c r="G92" s="151">
        <v>1</v>
      </c>
      <c r="H92" s="146" t="s">
        <v>412</v>
      </c>
      <c r="I92" s="31">
        <v>1.5</v>
      </c>
      <c r="J92" s="31"/>
      <c r="K92" s="31"/>
      <c r="L92" s="31">
        <v>1.5</v>
      </c>
      <c r="M92" s="31"/>
      <c r="N92" s="31"/>
      <c r="O92" s="27" t="s">
        <v>658</v>
      </c>
      <c r="P92" s="146"/>
    </row>
    <row r="93" spans="1:16" ht="39">
      <c r="A93" s="41">
        <v>3</v>
      </c>
      <c r="B93" s="146" t="s">
        <v>413</v>
      </c>
      <c r="C93" s="151">
        <v>1</v>
      </c>
      <c r="D93" s="151"/>
      <c r="E93" s="151"/>
      <c r="F93" s="151"/>
      <c r="G93" s="151">
        <v>1</v>
      </c>
      <c r="H93" s="146" t="s">
        <v>414</v>
      </c>
      <c r="I93" s="31">
        <v>1.5</v>
      </c>
      <c r="J93" s="31"/>
      <c r="K93" s="31"/>
      <c r="L93" s="31">
        <v>1.5</v>
      </c>
      <c r="M93" s="31"/>
      <c r="N93" s="31"/>
      <c r="O93" s="27" t="s">
        <v>658</v>
      </c>
      <c r="P93" s="146"/>
    </row>
    <row r="94" spans="1:16" ht="39">
      <c r="A94" s="41">
        <v>4</v>
      </c>
      <c r="B94" s="146" t="s">
        <v>415</v>
      </c>
      <c r="C94" s="151">
        <v>4.35</v>
      </c>
      <c r="D94" s="151">
        <v>4.35</v>
      </c>
      <c r="E94" s="151"/>
      <c r="F94" s="151"/>
      <c r="G94" s="151"/>
      <c r="H94" s="146" t="s">
        <v>416</v>
      </c>
      <c r="I94" s="31">
        <v>9</v>
      </c>
      <c r="J94" s="31"/>
      <c r="K94" s="31"/>
      <c r="L94" s="31">
        <v>9</v>
      </c>
      <c r="M94" s="31"/>
      <c r="N94" s="31"/>
      <c r="O94" s="27" t="s">
        <v>658</v>
      </c>
      <c r="P94" s="146"/>
    </row>
    <row r="95" spans="1:16" ht="52.5">
      <c r="A95" s="41">
        <v>5</v>
      </c>
      <c r="B95" s="146" t="s">
        <v>417</v>
      </c>
      <c r="C95" s="151">
        <v>4.7</v>
      </c>
      <c r="D95" s="151">
        <v>4.7</v>
      </c>
      <c r="E95" s="151"/>
      <c r="F95" s="151"/>
      <c r="G95" s="151"/>
      <c r="H95" s="146" t="s">
        <v>418</v>
      </c>
      <c r="I95" s="31">
        <v>9</v>
      </c>
      <c r="J95" s="31"/>
      <c r="K95" s="31"/>
      <c r="L95" s="31">
        <v>9</v>
      </c>
      <c r="M95" s="31"/>
      <c r="N95" s="31"/>
      <c r="O95" s="27" t="s">
        <v>658</v>
      </c>
      <c r="P95" s="146"/>
    </row>
    <row r="96" spans="1:16" ht="39">
      <c r="A96" s="41">
        <v>6</v>
      </c>
      <c r="B96" s="51" t="s">
        <v>419</v>
      </c>
      <c r="C96" s="217">
        <v>3</v>
      </c>
      <c r="D96" s="52">
        <v>3</v>
      </c>
      <c r="E96" s="52"/>
      <c r="F96" s="52"/>
      <c r="G96" s="52"/>
      <c r="H96" s="51" t="s">
        <v>420</v>
      </c>
      <c r="I96" s="31">
        <v>6.5</v>
      </c>
      <c r="J96" s="31"/>
      <c r="K96" s="31"/>
      <c r="L96" s="31">
        <v>6.5</v>
      </c>
      <c r="M96" s="31"/>
      <c r="N96" s="31"/>
      <c r="O96" s="27" t="s">
        <v>658</v>
      </c>
      <c r="P96" s="146"/>
    </row>
    <row r="97" spans="1:16" ht="39">
      <c r="A97" s="41">
        <v>7</v>
      </c>
      <c r="B97" s="146" t="s">
        <v>421</v>
      </c>
      <c r="C97" s="151">
        <v>2.77</v>
      </c>
      <c r="D97" s="151">
        <v>2.77</v>
      </c>
      <c r="E97" s="151"/>
      <c r="F97" s="151"/>
      <c r="G97" s="151"/>
      <c r="H97" s="146" t="s">
        <v>422</v>
      </c>
      <c r="I97" s="31">
        <v>5.5</v>
      </c>
      <c r="J97" s="31"/>
      <c r="K97" s="31"/>
      <c r="L97" s="31">
        <f>I97</f>
        <v>5.5</v>
      </c>
      <c r="M97" s="31"/>
      <c r="N97" s="31"/>
      <c r="O97" s="27" t="s">
        <v>658</v>
      </c>
      <c r="P97" s="146"/>
    </row>
    <row r="98" spans="1:16" ht="39">
      <c r="A98" s="41">
        <v>8</v>
      </c>
      <c r="B98" s="146" t="s">
        <v>423</v>
      </c>
      <c r="C98" s="151">
        <v>3</v>
      </c>
      <c r="D98" s="151">
        <v>3</v>
      </c>
      <c r="E98" s="151"/>
      <c r="F98" s="151"/>
      <c r="G98" s="151"/>
      <c r="H98" s="146" t="s">
        <v>424</v>
      </c>
      <c r="I98" s="31">
        <v>6</v>
      </c>
      <c r="J98" s="31"/>
      <c r="K98" s="31"/>
      <c r="L98" s="31">
        <v>6</v>
      </c>
      <c r="M98" s="31"/>
      <c r="N98" s="31"/>
      <c r="O98" s="27" t="s">
        <v>658</v>
      </c>
      <c r="P98" s="146"/>
    </row>
    <row r="99" spans="1:16" ht="26.25">
      <c r="A99" s="78" t="s">
        <v>118</v>
      </c>
      <c r="B99" s="152" t="s">
        <v>425</v>
      </c>
      <c r="C99" s="153">
        <f>C100</f>
        <v>0.34</v>
      </c>
      <c r="D99" s="153">
        <f aca="true" t="shared" si="16" ref="D99:N99">D100</f>
        <v>0.34</v>
      </c>
      <c r="E99" s="153">
        <f t="shared" si="16"/>
        <v>0</v>
      </c>
      <c r="F99" s="153">
        <f t="shared" si="16"/>
        <v>0</v>
      </c>
      <c r="G99" s="153">
        <f t="shared" si="16"/>
        <v>0</v>
      </c>
      <c r="H99" s="155"/>
      <c r="I99" s="154">
        <f t="shared" si="16"/>
        <v>7</v>
      </c>
      <c r="J99" s="154">
        <f t="shared" si="16"/>
        <v>0</v>
      </c>
      <c r="K99" s="154">
        <f t="shared" si="16"/>
        <v>0</v>
      </c>
      <c r="L99" s="154">
        <f t="shared" si="16"/>
        <v>7</v>
      </c>
      <c r="M99" s="154">
        <f t="shared" si="16"/>
        <v>0</v>
      </c>
      <c r="N99" s="154">
        <f t="shared" si="16"/>
        <v>0</v>
      </c>
      <c r="O99" s="146"/>
      <c r="P99" s="146"/>
    </row>
    <row r="100" spans="1:16" ht="39">
      <c r="A100" s="41">
        <v>1</v>
      </c>
      <c r="B100" s="27" t="s">
        <v>373</v>
      </c>
      <c r="C100" s="31">
        <v>0.34</v>
      </c>
      <c r="D100" s="31">
        <v>0.34</v>
      </c>
      <c r="E100" s="31"/>
      <c r="F100" s="31"/>
      <c r="G100" s="31"/>
      <c r="H100" s="53" t="s">
        <v>374</v>
      </c>
      <c r="I100" s="31">
        <v>7</v>
      </c>
      <c r="J100" s="31"/>
      <c r="K100" s="31"/>
      <c r="L100" s="31">
        <v>7</v>
      </c>
      <c r="M100" s="31"/>
      <c r="N100" s="31"/>
      <c r="O100" s="27" t="s">
        <v>658</v>
      </c>
      <c r="P100" s="35"/>
    </row>
    <row r="101" spans="1:16" ht="12.75">
      <c r="A101" s="78" t="s">
        <v>119</v>
      </c>
      <c r="B101" s="152" t="s">
        <v>98</v>
      </c>
      <c r="C101" s="153">
        <f>C102+C103</f>
        <v>0.25</v>
      </c>
      <c r="D101" s="153">
        <f aca="true" t="shared" si="17" ref="D101:N101">D102+D103</f>
        <v>0</v>
      </c>
      <c r="E101" s="153">
        <f t="shared" si="17"/>
        <v>0</v>
      </c>
      <c r="F101" s="153">
        <f t="shared" si="17"/>
        <v>0</v>
      </c>
      <c r="G101" s="153">
        <f t="shared" si="17"/>
        <v>0.25</v>
      </c>
      <c r="H101" s="155"/>
      <c r="I101" s="154">
        <f t="shared" si="17"/>
        <v>1.2</v>
      </c>
      <c r="J101" s="154">
        <f t="shared" si="17"/>
        <v>0</v>
      </c>
      <c r="K101" s="154">
        <f t="shared" si="17"/>
        <v>0</v>
      </c>
      <c r="L101" s="154">
        <f t="shared" si="17"/>
        <v>0.84</v>
      </c>
      <c r="M101" s="154">
        <f t="shared" si="17"/>
        <v>0.36</v>
      </c>
      <c r="N101" s="154">
        <f t="shared" si="17"/>
        <v>0</v>
      </c>
      <c r="O101" s="152"/>
      <c r="P101" s="152"/>
    </row>
    <row r="102" spans="1:16" ht="39">
      <c r="A102" s="76">
        <v>1</v>
      </c>
      <c r="B102" s="160" t="s">
        <v>427</v>
      </c>
      <c r="C102" s="151">
        <v>0.07</v>
      </c>
      <c r="D102" s="151"/>
      <c r="E102" s="151"/>
      <c r="F102" s="151"/>
      <c r="G102" s="151">
        <v>0.07</v>
      </c>
      <c r="H102" s="160" t="s">
        <v>428</v>
      </c>
      <c r="I102" s="31">
        <v>0.84</v>
      </c>
      <c r="J102" s="31"/>
      <c r="K102" s="31"/>
      <c r="L102" s="31">
        <v>0.84</v>
      </c>
      <c r="M102" s="31"/>
      <c r="N102" s="31"/>
      <c r="O102" s="27" t="s">
        <v>658</v>
      </c>
      <c r="P102" s="146"/>
    </row>
    <row r="103" spans="1:16" ht="52.5">
      <c r="A103" s="76">
        <v>2</v>
      </c>
      <c r="B103" s="51" t="s">
        <v>429</v>
      </c>
      <c r="C103" s="217">
        <v>0.18</v>
      </c>
      <c r="D103" s="52"/>
      <c r="E103" s="52"/>
      <c r="F103" s="52"/>
      <c r="G103" s="52">
        <v>0.18</v>
      </c>
      <c r="H103" s="63" t="s">
        <v>430</v>
      </c>
      <c r="I103" s="31">
        <v>0.36</v>
      </c>
      <c r="J103" s="31"/>
      <c r="K103" s="31"/>
      <c r="L103" s="31"/>
      <c r="M103" s="31">
        <v>0.36</v>
      </c>
      <c r="N103" s="31"/>
      <c r="O103" s="27" t="s">
        <v>658</v>
      </c>
      <c r="P103" s="146"/>
    </row>
    <row r="104" spans="1:16" ht="12.75">
      <c r="A104" s="43" t="s">
        <v>121</v>
      </c>
      <c r="B104" s="24" t="s">
        <v>549</v>
      </c>
      <c r="C104" s="39">
        <f>SUM(C105:C105)</f>
        <v>4.3</v>
      </c>
      <c r="D104" s="39">
        <f>SUM(D105:D105)</f>
        <v>0</v>
      </c>
      <c r="E104" s="39">
        <f>SUM(E105:E105)</f>
        <v>2.5</v>
      </c>
      <c r="F104" s="39">
        <f>SUM(F105:F105)</f>
        <v>0</v>
      </c>
      <c r="G104" s="39">
        <f>SUM(G105:G105)</f>
        <v>1.8</v>
      </c>
      <c r="H104" s="40"/>
      <c r="I104" s="39">
        <f aca="true" t="shared" si="18" ref="I104:N104">SUM(I105:I105)</f>
        <v>0.5</v>
      </c>
      <c r="J104" s="39">
        <f t="shared" si="18"/>
        <v>0</v>
      </c>
      <c r="K104" s="39">
        <f t="shared" si="18"/>
        <v>0.5</v>
      </c>
      <c r="L104" s="39">
        <f t="shared" si="18"/>
        <v>0</v>
      </c>
      <c r="M104" s="39">
        <f t="shared" si="18"/>
        <v>0</v>
      </c>
      <c r="N104" s="39">
        <f t="shared" si="18"/>
        <v>0</v>
      </c>
      <c r="O104" s="23"/>
      <c r="P104" s="29"/>
    </row>
    <row r="105" spans="1:16" ht="39">
      <c r="A105" s="41">
        <v>1</v>
      </c>
      <c r="B105" s="27" t="s">
        <v>550</v>
      </c>
      <c r="C105" s="151">
        <f>SUM(D105:G105)</f>
        <v>4.3</v>
      </c>
      <c r="D105" s="151"/>
      <c r="E105" s="151">
        <v>2.5</v>
      </c>
      <c r="F105" s="151"/>
      <c r="G105" s="151">
        <v>1.8</v>
      </c>
      <c r="H105" s="58" t="s">
        <v>364</v>
      </c>
      <c r="I105" s="151">
        <f>SUM(J105:N105)</f>
        <v>0.5</v>
      </c>
      <c r="J105" s="151"/>
      <c r="K105" s="151">
        <v>0.5</v>
      </c>
      <c r="L105" s="151"/>
      <c r="M105" s="151"/>
      <c r="N105" s="151"/>
      <c r="O105" s="27" t="s">
        <v>658</v>
      </c>
      <c r="P105" s="35"/>
    </row>
    <row r="106" spans="1:16" ht="12.75">
      <c r="A106" s="30"/>
      <c r="B106" s="29" t="s">
        <v>668</v>
      </c>
      <c r="C106" s="39">
        <f>C104+C101+C99+C90+C88+C86+C58+C53</f>
        <v>185.98999999999998</v>
      </c>
      <c r="D106" s="39">
        <f aca="true" t="shared" si="19" ref="D106:N106">D104+D101+D99+D90+D88+D86+D58+D53</f>
        <v>55.82</v>
      </c>
      <c r="E106" s="39">
        <f t="shared" si="19"/>
        <v>7.9</v>
      </c>
      <c r="F106" s="39">
        <f t="shared" si="19"/>
        <v>0</v>
      </c>
      <c r="G106" s="39">
        <f t="shared" si="19"/>
        <v>122.27000000000001</v>
      </c>
      <c r="H106" s="39">
        <f t="shared" si="19"/>
        <v>0</v>
      </c>
      <c r="I106" s="39">
        <f t="shared" si="19"/>
        <v>274.71000000000004</v>
      </c>
      <c r="J106" s="39">
        <f t="shared" si="19"/>
        <v>0</v>
      </c>
      <c r="K106" s="39">
        <f t="shared" si="19"/>
        <v>78.92</v>
      </c>
      <c r="L106" s="39">
        <f t="shared" si="19"/>
        <v>95.67</v>
      </c>
      <c r="M106" s="39">
        <f t="shared" si="19"/>
        <v>5.010000000000001</v>
      </c>
      <c r="N106" s="39">
        <f t="shared" si="19"/>
        <v>95.11</v>
      </c>
      <c r="O106" s="35"/>
      <c r="P106" s="35"/>
    </row>
    <row r="107" spans="1:16" ht="12.75">
      <c r="A107" s="23"/>
      <c r="B107" s="29" t="s">
        <v>669</v>
      </c>
      <c r="C107" s="39">
        <f>C106+C51</f>
        <v>285.48999999999995</v>
      </c>
      <c r="D107" s="39">
        <f>D106+D51</f>
        <v>86.11</v>
      </c>
      <c r="E107" s="39">
        <f>E106+E51</f>
        <v>25.64</v>
      </c>
      <c r="F107" s="39">
        <f>F106+F51</f>
        <v>0</v>
      </c>
      <c r="G107" s="39">
        <f>G106+G51</f>
        <v>173.74</v>
      </c>
      <c r="H107" s="40"/>
      <c r="I107" s="39">
        <f aca="true" t="shared" si="20" ref="I107:N107">I106+I51</f>
        <v>369.26000000000005</v>
      </c>
      <c r="J107" s="39">
        <f t="shared" si="20"/>
        <v>0</v>
      </c>
      <c r="K107" s="39">
        <f t="shared" si="20"/>
        <v>83.42</v>
      </c>
      <c r="L107" s="39">
        <f t="shared" si="20"/>
        <v>153.42000000000002</v>
      </c>
      <c r="M107" s="39">
        <f t="shared" si="20"/>
        <v>5.010000000000001</v>
      </c>
      <c r="N107" s="39">
        <f t="shared" si="20"/>
        <v>127.41</v>
      </c>
      <c r="O107" s="35"/>
      <c r="P107" s="35"/>
    </row>
    <row r="110" spans="12:16" ht="22.5" customHeight="1">
      <c r="L110" s="896" t="s">
        <v>2327</v>
      </c>
      <c r="M110" s="896"/>
      <c r="N110" s="896"/>
      <c r="O110" s="896"/>
      <c r="P110" s="896"/>
    </row>
  </sheetData>
  <sheetProtection/>
  <mergeCells count="22">
    <mergeCell ref="A4:P4"/>
    <mergeCell ref="A6:P6"/>
    <mergeCell ref="O8:O9"/>
    <mergeCell ref="H8:H9"/>
    <mergeCell ref="L110:P110"/>
    <mergeCell ref="A1:E1"/>
    <mergeCell ref="F1:P1"/>
    <mergeCell ref="A2:E2"/>
    <mergeCell ref="F2:P2"/>
    <mergeCell ref="A3:E3"/>
    <mergeCell ref="J8:N8"/>
    <mergeCell ref="A5:P5"/>
    <mergeCell ref="D8:G8"/>
    <mergeCell ref="A11:P11"/>
    <mergeCell ref="B8:B9"/>
    <mergeCell ref="P8:P9"/>
    <mergeCell ref="F3:P3"/>
    <mergeCell ref="A52:P52"/>
    <mergeCell ref="A7:P7"/>
    <mergeCell ref="A8:A9"/>
    <mergeCell ref="I8:I9"/>
    <mergeCell ref="C8:C9"/>
  </mergeCells>
  <printOptions horizontalCentered="1"/>
  <pageMargins left="0.26" right="0.2" top="0.68" bottom="0.64" header="0.118110236220472" footer="0.275590551181102"/>
  <pageSetup fitToHeight="100" horizontalDpi="600" verticalDpi="600" orientation="landscape" paperSize="9" r:id="rId4"/>
  <headerFooter>
    <oddFooter>&amp;L&amp;9Phụ lục &amp;A&amp;R&amp;10&amp;P</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P153"/>
  <sheetViews>
    <sheetView showZeros="0" zoomScale="70" zoomScaleNormal="70" zoomScaleSheetLayoutView="70" zoomScalePageLayoutView="0" workbookViewId="0" topLeftCell="A1">
      <pane ySplit="9" topLeftCell="A10" activePane="bottomLeft" state="frozen"/>
      <selection pane="topLeft" activeCell="A1" sqref="A1"/>
      <selection pane="bottomLeft" activeCell="O13" sqref="O13"/>
    </sheetView>
  </sheetViews>
  <sheetFormatPr defaultColWidth="6.875" defaultRowHeight="15.75"/>
  <cols>
    <col min="1" max="1" width="4.375" style="280" customWidth="1"/>
    <col min="2" max="2" width="21.50390625" style="317" customWidth="1"/>
    <col min="3" max="3" width="8.125" style="280" customWidth="1"/>
    <col min="4" max="4" width="8.625" style="318" customWidth="1"/>
    <col min="5" max="5" width="5.625" style="318" customWidth="1"/>
    <col min="6" max="6" width="5.50390625" style="318" customWidth="1"/>
    <col min="7" max="7" width="6.125" style="318" customWidth="1"/>
    <col min="8" max="8" width="12.875" style="317" customWidth="1"/>
    <col min="9" max="9" width="8.625" style="280" customWidth="1"/>
    <col min="10" max="10" width="6.375" style="280" customWidth="1"/>
    <col min="11" max="12" width="6.625" style="280" customWidth="1"/>
    <col min="13" max="13" width="5.625" style="280" customWidth="1"/>
    <col min="14" max="14" width="6.625" style="280" customWidth="1"/>
    <col min="15" max="15" width="16.50390625" style="317" customWidth="1"/>
    <col min="16" max="16" width="4.875" style="280" customWidth="1"/>
    <col min="17" max="16384" width="6.875" style="280" customWidth="1"/>
  </cols>
  <sheetData>
    <row r="1" spans="1:16" s="258" customFormat="1" ht="15.75" customHeight="1">
      <c r="A1" s="906" t="s">
        <v>2325</v>
      </c>
      <c r="B1" s="906"/>
      <c r="C1" s="906"/>
      <c r="D1" s="906"/>
      <c r="E1" s="906"/>
      <c r="F1" s="907" t="s">
        <v>23</v>
      </c>
      <c r="G1" s="907"/>
      <c r="H1" s="907"/>
      <c r="I1" s="907"/>
      <c r="J1" s="907"/>
      <c r="K1" s="907"/>
      <c r="L1" s="907"/>
      <c r="M1" s="907"/>
      <c r="N1" s="907"/>
      <c r="O1" s="907"/>
      <c r="P1" s="907"/>
    </row>
    <row r="2" spans="1:16" s="258" customFormat="1" ht="15.75" customHeight="1">
      <c r="A2" s="907" t="s">
        <v>2326</v>
      </c>
      <c r="B2" s="907"/>
      <c r="C2" s="907"/>
      <c r="D2" s="907"/>
      <c r="E2" s="907"/>
      <c r="F2" s="907" t="s">
        <v>24</v>
      </c>
      <c r="G2" s="907"/>
      <c r="H2" s="907"/>
      <c r="I2" s="907"/>
      <c r="J2" s="907"/>
      <c r="K2" s="907"/>
      <c r="L2" s="907"/>
      <c r="M2" s="907"/>
      <c r="N2" s="907"/>
      <c r="O2" s="907"/>
      <c r="P2" s="907"/>
    </row>
    <row r="3" spans="1:16" s="258" customFormat="1" ht="15">
      <c r="A3" s="898"/>
      <c r="B3" s="898"/>
      <c r="C3" s="898"/>
      <c r="D3" s="898"/>
      <c r="E3" s="898"/>
      <c r="F3" s="898"/>
      <c r="G3" s="898"/>
      <c r="H3" s="898"/>
      <c r="I3" s="898"/>
      <c r="J3" s="898"/>
      <c r="K3" s="898"/>
      <c r="L3" s="898"/>
      <c r="M3" s="898"/>
      <c r="N3" s="898"/>
      <c r="O3" s="898"/>
      <c r="P3" s="898"/>
    </row>
    <row r="4" spans="1:16" s="258" customFormat="1" ht="15">
      <c r="A4" s="897" t="s">
        <v>834</v>
      </c>
      <c r="B4" s="897"/>
      <c r="C4" s="897"/>
      <c r="D4" s="897"/>
      <c r="E4" s="897"/>
      <c r="F4" s="897"/>
      <c r="G4" s="897"/>
      <c r="H4" s="897"/>
      <c r="I4" s="897"/>
      <c r="J4" s="897"/>
      <c r="K4" s="897"/>
      <c r="L4" s="897"/>
      <c r="M4" s="897"/>
      <c r="N4" s="897"/>
      <c r="O4" s="897"/>
      <c r="P4" s="897"/>
    </row>
    <row r="5" spans="1:16" s="258" customFormat="1" ht="18.75" customHeight="1">
      <c r="A5" s="897" t="s">
        <v>502</v>
      </c>
      <c r="B5" s="897"/>
      <c r="C5" s="897"/>
      <c r="D5" s="897"/>
      <c r="E5" s="897"/>
      <c r="F5" s="897"/>
      <c r="G5" s="897"/>
      <c r="H5" s="897"/>
      <c r="I5" s="897"/>
      <c r="J5" s="897"/>
      <c r="K5" s="897"/>
      <c r="L5" s="897"/>
      <c r="M5" s="897"/>
      <c r="N5" s="897"/>
      <c r="O5" s="897"/>
      <c r="P5" s="897"/>
    </row>
    <row r="6" spans="1:16" s="258" customFormat="1" ht="26.25" customHeight="1">
      <c r="A6" s="900" t="str">
        <f>'1.THD.Tong'!A6:O6</f>
        <v>(Kèm theo Nghị quyết số 256/NQ-HĐND ngày 08 tháng 12 năm 2020 của Hội đồng nhân dân tỉnh)</v>
      </c>
      <c r="B6" s="900"/>
      <c r="C6" s="900"/>
      <c r="D6" s="900"/>
      <c r="E6" s="900"/>
      <c r="F6" s="900"/>
      <c r="G6" s="900"/>
      <c r="H6" s="900"/>
      <c r="I6" s="900"/>
      <c r="J6" s="900"/>
      <c r="K6" s="900"/>
      <c r="L6" s="900"/>
      <c r="M6" s="900"/>
      <c r="N6" s="900"/>
      <c r="O6" s="900"/>
      <c r="P6" s="900"/>
    </row>
    <row r="7" spans="1:16" s="258" customFormat="1" ht="15">
      <c r="A7" s="904"/>
      <c r="B7" s="904"/>
      <c r="C7" s="904"/>
      <c r="D7" s="904"/>
      <c r="E7" s="904"/>
      <c r="F7" s="904"/>
      <c r="G7" s="904"/>
      <c r="H7" s="904"/>
      <c r="I7" s="904"/>
      <c r="J7" s="904"/>
      <c r="K7" s="904"/>
      <c r="L7" s="904"/>
      <c r="M7" s="904"/>
      <c r="N7" s="904"/>
      <c r="O7" s="904"/>
      <c r="P7" s="904"/>
    </row>
    <row r="8" spans="1:16" s="274" customFormat="1" ht="12.75">
      <c r="A8" s="905" t="s">
        <v>20</v>
      </c>
      <c r="B8" s="899" t="s">
        <v>76</v>
      </c>
      <c r="C8" s="899" t="s">
        <v>77</v>
      </c>
      <c r="D8" s="899" t="s">
        <v>78</v>
      </c>
      <c r="E8" s="899"/>
      <c r="F8" s="899"/>
      <c r="G8" s="899"/>
      <c r="H8" s="899" t="s">
        <v>79</v>
      </c>
      <c r="I8" s="899" t="s">
        <v>16</v>
      </c>
      <c r="J8" s="899" t="s">
        <v>15</v>
      </c>
      <c r="K8" s="899"/>
      <c r="L8" s="899"/>
      <c r="M8" s="899"/>
      <c r="N8" s="899"/>
      <c r="O8" s="899" t="s">
        <v>80</v>
      </c>
      <c r="P8" s="899" t="s">
        <v>14</v>
      </c>
    </row>
    <row r="9" spans="1:16" s="274" customFormat="1" ht="78.75" customHeight="1">
      <c r="A9" s="905"/>
      <c r="B9" s="899"/>
      <c r="C9" s="899"/>
      <c r="D9" s="829" t="s">
        <v>13</v>
      </c>
      <c r="E9" s="829" t="s">
        <v>12</v>
      </c>
      <c r="F9" s="829" t="s">
        <v>81</v>
      </c>
      <c r="G9" s="829" t="s">
        <v>22</v>
      </c>
      <c r="H9" s="899"/>
      <c r="I9" s="899"/>
      <c r="J9" s="829" t="s">
        <v>10</v>
      </c>
      <c r="K9" s="829" t="s">
        <v>9</v>
      </c>
      <c r="L9" s="829" t="s">
        <v>82</v>
      </c>
      <c r="M9" s="829" t="s">
        <v>83</v>
      </c>
      <c r="N9" s="829" t="s">
        <v>6</v>
      </c>
      <c r="O9" s="899"/>
      <c r="P9" s="899"/>
    </row>
    <row r="10" spans="1:16" s="276" customFormat="1" ht="39">
      <c r="A10" s="275">
        <v>-1</v>
      </c>
      <c r="B10" s="275">
        <v>-2</v>
      </c>
      <c r="C10" s="275" t="s">
        <v>132</v>
      </c>
      <c r="D10" s="275">
        <v>-4</v>
      </c>
      <c r="E10" s="275">
        <v>-5</v>
      </c>
      <c r="F10" s="275">
        <v>-6</v>
      </c>
      <c r="G10" s="275">
        <v>-7</v>
      </c>
      <c r="H10" s="275">
        <v>-8</v>
      </c>
      <c r="I10" s="275" t="s">
        <v>133</v>
      </c>
      <c r="J10" s="275">
        <v>-10</v>
      </c>
      <c r="K10" s="275">
        <v>-11</v>
      </c>
      <c r="L10" s="275">
        <v>-12</v>
      </c>
      <c r="M10" s="275">
        <v>-13</v>
      </c>
      <c r="N10" s="275">
        <v>-14</v>
      </c>
      <c r="O10" s="275">
        <v>-15</v>
      </c>
      <c r="P10" s="275">
        <v>-16</v>
      </c>
    </row>
    <row r="11" spans="1:16" ht="12.75">
      <c r="A11" s="277" t="s">
        <v>552</v>
      </c>
      <c r="B11" s="277"/>
      <c r="C11" s="278"/>
      <c r="D11" s="278"/>
      <c r="E11" s="278"/>
      <c r="F11" s="278"/>
      <c r="G11" s="278"/>
      <c r="H11" s="277"/>
      <c r="I11" s="279"/>
      <c r="J11" s="279"/>
      <c r="K11" s="279"/>
      <c r="L11" s="279"/>
      <c r="M11" s="279"/>
      <c r="N11" s="279"/>
      <c r="O11" s="277"/>
      <c r="P11" s="277"/>
    </row>
    <row r="12" spans="1:16" ht="12.75">
      <c r="A12" s="281" t="s">
        <v>84</v>
      </c>
      <c r="B12" s="282" t="s">
        <v>671</v>
      </c>
      <c r="C12" s="283">
        <f>C13</f>
        <v>1.35</v>
      </c>
      <c r="D12" s="283">
        <f aca="true" t="shared" si="0" ref="D12:N12">D13</f>
        <v>0</v>
      </c>
      <c r="E12" s="283">
        <f t="shared" si="0"/>
        <v>0</v>
      </c>
      <c r="F12" s="283">
        <f t="shared" si="0"/>
        <v>0</v>
      </c>
      <c r="G12" s="283">
        <f t="shared" si="0"/>
        <v>1.35</v>
      </c>
      <c r="H12" s="283"/>
      <c r="I12" s="283">
        <f t="shared" si="0"/>
        <v>1</v>
      </c>
      <c r="J12" s="283">
        <f t="shared" si="0"/>
        <v>0</v>
      </c>
      <c r="K12" s="283">
        <f t="shared" si="0"/>
        <v>0</v>
      </c>
      <c r="L12" s="283">
        <f t="shared" si="0"/>
        <v>1</v>
      </c>
      <c r="M12" s="283">
        <f t="shared" si="0"/>
        <v>0</v>
      </c>
      <c r="N12" s="283">
        <f t="shared" si="0"/>
        <v>0</v>
      </c>
      <c r="O12" s="282"/>
      <c r="P12" s="282"/>
    </row>
    <row r="13" spans="1:16" ht="144" customHeight="1">
      <c r="A13" s="256">
        <v>1</v>
      </c>
      <c r="B13" s="284" t="s">
        <v>672</v>
      </c>
      <c r="C13" s="285">
        <f aca="true" t="shared" si="1" ref="C13:C63">SUM(D13:G13)</f>
        <v>1.35</v>
      </c>
      <c r="D13" s="286">
        <v>0</v>
      </c>
      <c r="E13" s="287"/>
      <c r="F13" s="286"/>
      <c r="G13" s="287">
        <v>1.35</v>
      </c>
      <c r="H13" s="288" t="s">
        <v>673</v>
      </c>
      <c r="I13" s="286">
        <v>1</v>
      </c>
      <c r="J13" s="286"/>
      <c r="K13" s="286"/>
      <c r="L13" s="286">
        <v>1</v>
      </c>
      <c r="M13" s="286"/>
      <c r="N13" s="286"/>
      <c r="O13" s="289" t="s">
        <v>1972</v>
      </c>
      <c r="P13" s="256"/>
    </row>
    <row r="14" spans="1:16" ht="12.75">
      <c r="A14" s="273" t="s">
        <v>92</v>
      </c>
      <c r="B14" s="290" t="s">
        <v>674</v>
      </c>
      <c r="C14" s="283">
        <f>C15</f>
        <v>0.8</v>
      </c>
      <c r="D14" s="283">
        <f aca="true" t="shared" si="2" ref="D14:N14">D15</f>
        <v>0.32</v>
      </c>
      <c r="E14" s="283">
        <f t="shared" si="2"/>
        <v>0</v>
      </c>
      <c r="F14" s="283">
        <f t="shared" si="2"/>
        <v>0</v>
      </c>
      <c r="G14" s="283">
        <f t="shared" si="2"/>
        <v>0.48</v>
      </c>
      <c r="H14" s="283"/>
      <c r="I14" s="283">
        <f t="shared" si="2"/>
        <v>0.959376</v>
      </c>
      <c r="J14" s="283">
        <f t="shared" si="2"/>
        <v>0</v>
      </c>
      <c r="K14" s="283">
        <f t="shared" si="2"/>
        <v>0</v>
      </c>
      <c r="L14" s="283">
        <f t="shared" si="2"/>
        <v>0.959376</v>
      </c>
      <c r="M14" s="283">
        <f t="shared" si="2"/>
        <v>0</v>
      </c>
      <c r="N14" s="283">
        <f t="shared" si="2"/>
        <v>0</v>
      </c>
      <c r="O14" s="291"/>
      <c r="P14" s="145"/>
    </row>
    <row r="15" spans="1:16" ht="118.5">
      <c r="A15" s="256">
        <v>1</v>
      </c>
      <c r="B15" s="284" t="s">
        <v>675</v>
      </c>
      <c r="C15" s="285">
        <f t="shared" si="1"/>
        <v>0.8</v>
      </c>
      <c r="D15" s="286">
        <v>0.32</v>
      </c>
      <c r="E15" s="287"/>
      <c r="F15" s="286"/>
      <c r="G15" s="287">
        <v>0.48</v>
      </c>
      <c r="H15" s="292" t="s">
        <v>676</v>
      </c>
      <c r="I15" s="286">
        <v>0.959376</v>
      </c>
      <c r="J15" s="286"/>
      <c r="K15" s="286"/>
      <c r="L15" s="286">
        <f>I15</f>
        <v>0.959376</v>
      </c>
      <c r="M15" s="286"/>
      <c r="N15" s="286"/>
      <c r="O15" s="289" t="s">
        <v>677</v>
      </c>
      <c r="P15" s="256"/>
    </row>
    <row r="16" spans="1:16" ht="12.75">
      <c r="A16" s="273" t="s">
        <v>94</v>
      </c>
      <c r="B16" s="290" t="s">
        <v>93</v>
      </c>
      <c r="C16" s="283">
        <f>SUM(C17:C31)</f>
        <v>147.88</v>
      </c>
      <c r="D16" s="283">
        <f aca="true" t="shared" si="3" ref="D16:N16">SUM(D17:D31)</f>
        <v>32.769999999999996</v>
      </c>
      <c r="E16" s="283">
        <f t="shared" si="3"/>
        <v>2.74</v>
      </c>
      <c r="F16" s="283">
        <f t="shared" si="3"/>
        <v>0</v>
      </c>
      <c r="G16" s="283">
        <f t="shared" si="3"/>
        <v>112.37000000000002</v>
      </c>
      <c r="H16" s="283"/>
      <c r="I16" s="283">
        <f t="shared" si="3"/>
        <v>180.525414</v>
      </c>
      <c r="J16" s="283">
        <f t="shared" si="3"/>
        <v>165.02999999999997</v>
      </c>
      <c r="K16" s="283">
        <f t="shared" si="3"/>
        <v>13.129999999999999</v>
      </c>
      <c r="L16" s="283">
        <f t="shared" si="3"/>
        <v>2.3699999999999997</v>
      </c>
      <c r="M16" s="283">
        <f t="shared" si="3"/>
        <v>0</v>
      </c>
      <c r="N16" s="283">
        <f t="shared" si="3"/>
        <v>0</v>
      </c>
      <c r="O16" s="291"/>
      <c r="P16" s="145"/>
    </row>
    <row r="17" spans="1:16" ht="166.5" customHeight="1">
      <c r="A17" s="256">
        <v>1</v>
      </c>
      <c r="B17" s="284" t="s">
        <v>678</v>
      </c>
      <c r="C17" s="285">
        <f t="shared" si="1"/>
        <v>24.29</v>
      </c>
      <c r="D17" s="286">
        <v>18.79</v>
      </c>
      <c r="E17" s="287"/>
      <c r="F17" s="286"/>
      <c r="G17" s="287">
        <v>5.5</v>
      </c>
      <c r="H17" s="288" t="s">
        <v>679</v>
      </c>
      <c r="I17" s="286">
        <v>41.828976</v>
      </c>
      <c r="J17" s="286">
        <v>41.83</v>
      </c>
      <c r="K17" s="286"/>
      <c r="L17" s="286"/>
      <c r="M17" s="286"/>
      <c r="N17" s="286"/>
      <c r="O17" s="289" t="s">
        <v>1973</v>
      </c>
      <c r="P17" s="256"/>
    </row>
    <row r="18" spans="1:16" ht="118.5">
      <c r="A18" s="256">
        <v>2</v>
      </c>
      <c r="B18" s="284" t="s">
        <v>680</v>
      </c>
      <c r="C18" s="285">
        <f t="shared" si="1"/>
        <v>31.98</v>
      </c>
      <c r="D18" s="286">
        <v>0</v>
      </c>
      <c r="E18" s="287"/>
      <c r="F18" s="286"/>
      <c r="G18" s="287">
        <v>31.98</v>
      </c>
      <c r="H18" s="288" t="s">
        <v>681</v>
      </c>
      <c r="I18" s="286">
        <v>38.107872</v>
      </c>
      <c r="J18" s="286">
        <v>38.11</v>
      </c>
      <c r="K18" s="286"/>
      <c r="L18" s="286"/>
      <c r="M18" s="286"/>
      <c r="N18" s="286"/>
      <c r="O18" s="289" t="s">
        <v>1974</v>
      </c>
      <c r="P18" s="256"/>
    </row>
    <row r="19" spans="1:16" ht="118.5">
      <c r="A19" s="256">
        <v>3</v>
      </c>
      <c r="B19" s="284" t="s">
        <v>682</v>
      </c>
      <c r="C19" s="285">
        <f t="shared" si="1"/>
        <v>33.830000000000005</v>
      </c>
      <c r="D19" s="286">
        <v>3.47</v>
      </c>
      <c r="E19" s="287"/>
      <c r="F19" s="286"/>
      <c r="G19" s="287">
        <v>30.360000000000003</v>
      </c>
      <c r="H19" s="288" t="s">
        <v>683</v>
      </c>
      <c r="I19" s="286">
        <v>50.949831</v>
      </c>
      <c r="J19" s="286">
        <v>50.95</v>
      </c>
      <c r="K19" s="286"/>
      <c r="L19" s="286"/>
      <c r="M19" s="286"/>
      <c r="N19" s="286"/>
      <c r="O19" s="289" t="s">
        <v>1974</v>
      </c>
      <c r="P19" s="256"/>
    </row>
    <row r="20" spans="1:16" ht="122.25" customHeight="1">
      <c r="A20" s="256">
        <v>4</v>
      </c>
      <c r="B20" s="284" t="s">
        <v>684</v>
      </c>
      <c r="C20" s="285">
        <f t="shared" si="1"/>
        <v>1.2000000000000002</v>
      </c>
      <c r="D20" s="286">
        <v>0</v>
      </c>
      <c r="E20" s="287"/>
      <c r="F20" s="286"/>
      <c r="G20" s="287">
        <v>1.2000000000000002</v>
      </c>
      <c r="H20" s="293" t="s">
        <v>685</v>
      </c>
      <c r="I20" s="286">
        <v>0.63825</v>
      </c>
      <c r="J20" s="286"/>
      <c r="K20" s="286"/>
      <c r="L20" s="286">
        <v>0.64</v>
      </c>
      <c r="M20" s="286"/>
      <c r="N20" s="286"/>
      <c r="O20" s="289" t="s">
        <v>686</v>
      </c>
      <c r="P20" s="256"/>
    </row>
    <row r="21" spans="1:16" ht="78.75">
      <c r="A21" s="256">
        <v>5</v>
      </c>
      <c r="B21" s="284" t="s">
        <v>687</v>
      </c>
      <c r="C21" s="285">
        <f t="shared" si="1"/>
        <v>9.5</v>
      </c>
      <c r="D21" s="286">
        <v>7.5</v>
      </c>
      <c r="E21" s="287"/>
      <c r="F21" s="286"/>
      <c r="G21" s="287">
        <v>2</v>
      </c>
      <c r="H21" s="288" t="s">
        <v>685</v>
      </c>
      <c r="I21" s="286">
        <v>11.5368</v>
      </c>
      <c r="J21" s="286"/>
      <c r="K21" s="286">
        <v>11.54</v>
      </c>
      <c r="L21" s="286"/>
      <c r="M21" s="286"/>
      <c r="N21" s="286"/>
      <c r="O21" s="289" t="s">
        <v>688</v>
      </c>
      <c r="P21" s="256"/>
    </row>
    <row r="22" spans="1:16" ht="39">
      <c r="A22" s="256">
        <v>6</v>
      </c>
      <c r="B22" s="284" t="s">
        <v>689</v>
      </c>
      <c r="C22" s="285">
        <f t="shared" si="1"/>
        <v>1.7</v>
      </c>
      <c r="D22" s="286">
        <v>0</v>
      </c>
      <c r="E22" s="287"/>
      <c r="F22" s="286"/>
      <c r="G22" s="287">
        <v>1.7</v>
      </c>
      <c r="H22" s="293" t="s">
        <v>690</v>
      </c>
      <c r="I22" s="286">
        <v>0.923565</v>
      </c>
      <c r="J22" s="286">
        <v>0.92</v>
      </c>
      <c r="K22" s="286"/>
      <c r="L22" s="286"/>
      <c r="M22" s="286"/>
      <c r="N22" s="286"/>
      <c r="O22" s="289" t="s">
        <v>691</v>
      </c>
      <c r="P22" s="256"/>
    </row>
    <row r="23" spans="1:16" ht="92.25">
      <c r="A23" s="256">
        <v>7</v>
      </c>
      <c r="B23" s="284" t="s">
        <v>692</v>
      </c>
      <c r="C23" s="285">
        <f t="shared" si="1"/>
        <v>0.2</v>
      </c>
      <c r="D23" s="286">
        <v>0</v>
      </c>
      <c r="E23" s="287"/>
      <c r="F23" s="286"/>
      <c r="G23" s="287">
        <v>0.2</v>
      </c>
      <c r="H23" s="288" t="s">
        <v>693</v>
      </c>
      <c r="I23" s="286">
        <v>1.6</v>
      </c>
      <c r="J23" s="286">
        <v>1.6</v>
      </c>
      <c r="K23" s="286"/>
      <c r="L23" s="286"/>
      <c r="M23" s="286"/>
      <c r="N23" s="286"/>
      <c r="O23" s="289" t="s">
        <v>694</v>
      </c>
      <c r="P23" s="256"/>
    </row>
    <row r="24" spans="1:16" ht="52.5">
      <c r="A24" s="256">
        <v>8</v>
      </c>
      <c r="B24" s="284" t="s">
        <v>695</v>
      </c>
      <c r="C24" s="285">
        <f t="shared" si="1"/>
        <v>28.65</v>
      </c>
      <c r="D24" s="286">
        <v>1.29</v>
      </c>
      <c r="E24" s="287"/>
      <c r="F24" s="286"/>
      <c r="G24" s="287">
        <v>27.36</v>
      </c>
      <c r="H24" s="288" t="s">
        <v>693</v>
      </c>
      <c r="I24" s="286">
        <v>17.07012</v>
      </c>
      <c r="J24" s="286">
        <v>17.07</v>
      </c>
      <c r="K24" s="286"/>
      <c r="L24" s="286"/>
      <c r="M24" s="286"/>
      <c r="N24" s="286"/>
      <c r="O24" s="289" t="s">
        <v>696</v>
      </c>
      <c r="P24" s="256"/>
    </row>
    <row r="25" spans="1:16" ht="78.75">
      <c r="A25" s="256">
        <v>9</v>
      </c>
      <c r="B25" s="284" t="s">
        <v>697</v>
      </c>
      <c r="C25" s="285">
        <f t="shared" si="1"/>
        <v>10</v>
      </c>
      <c r="D25" s="286">
        <v>0</v>
      </c>
      <c r="E25" s="287">
        <v>2.74</v>
      </c>
      <c r="F25" s="286"/>
      <c r="G25" s="287">
        <v>7.26</v>
      </c>
      <c r="H25" s="288" t="s">
        <v>698</v>
      </c>
      <c r="I25" s="286">
        <v>14.55</v>
      </c>
      <c r="J25" s="286">
        <v>14.55</v>
      </c>
      <c r="K25" s="286"/>
      <c r="L25" s="286"/>
      <c r="M25" s="286"/>
      <c r="N25" s="286"/>
      <c r="O25" s="289" t="s">
        <v>699</v>
      </c>
      <c r="P25" s="256"/>
    </row>
    <row r="26" spans="1:16" ht="52.5">
      <c r="A26" s="256">
        <v>10</v>
      </c>
      <c r="B26" s="284" t="s">
        <v>700</v>
      </c>
      <c r="C26" s="285">
        <f t="shared" si="1"/>
        <v>0.5</v>
      </c>
      <c r="D26" s="286">
        <v>0.2</v>
      </c>
      <c r="E26" s="287"/>
      <c r="F26" s="286"/>
      <c r="G26" s="287">
        <v>0.3</v>
      </c>
      <c r="H26" s="288" t="s">
        <v>701</v>
      </c>
      <c r="I26" s="286">
        <f aca="true" t="shared" si="4" ref="I26:I31">SUM(J26:N26)</f>
        <v>0.64</v>
      </c>
      <c r="J26" s="286"/>
      <c r="K26" s="286"/>
      <c r="L26" s="286">
        <v>0.64</v>
      </c>
      <c r="M26" s="286"/>
      <c r="N26" s="286"/>
      <c r="O26" s="289" t="s">
        <v>702</v>
      </c>
      <c r="P26" s="256"/>
    </row>
    <row r="27" spans="1:16" ht="66">
      <c r="A27" s="256">
        <v>11</v>
      </c>
      <c r="B27" s="284" t="s">
        <v>703</v>
      </c>
      <c r="C27" s="285">
        <f t="shared" si="1"/>
        <v>0.5</v>
      </c>
      <c r="D27" s="286">
        <v>0.2</v>
      </c>
      <c r="E27" s="287"/>
      <c r="F27" s="286"/>
      <c r="G27" s="287">
        <v>0.3</v>
      </c>
      <c r="H27" s="288" t="s">
        <v>701</v>
      </c>
      <c r="I27" s="286">
        <f t="shared" si="4"/>
        <v>0.64</v>
      </c>
      <c r="J27" s="286"/>
      <c r="K27" s="286"/>
      <c r="L27" s="286">
        <v>0.64</v>
      </c>
      <c r="M27" s="286"/>
      <c r="N27" s="286"/>
      <c r="O27" s="289" t="s">
        <v>704</v>
      </c>
      <c r="P27" s="256"/>
    </row>
    <row r="28" spans="1:16" ht="52.5">
      <c r="A28" s="256">
        <v>12</v>
      </c>
      <c r="B28" s="284" t="s">
        <v>705</v>
      </c>
      <c r="C28" s="285">
        <f t="shared" si="1"/>
        <v>0.05</v>
      </c>
      <c r="D28" s="286">
        <v>0.01</v>
      </c>
      <c r="E28" s="287"/>
      <c r="F28" s="286"/>
      <c r="G28" s="287">
        <v>0.04</v>
      </c>
      <c r="H28" s="288" t="s">
        <v>706</v>
      </c>
      <c r="I28" s="286">
        <f t="shared" si="4"/>
        <v>0.07</v>
      </c>
      <c r="J28" s="286"/>
      <c r="K28" s="286"/>
      <c r="L28" s="286">
        <v>0.07</v>
      </c>
      <c r="M28" s="286"/>
      <c r="N28" s="286"/>
      <c r="O28" s="289" t="s">
        <v>707</v>
      </c>
      <c r="P28" s="256"/>
    </row>
    <row r="29" spans="1:16" ht="52.5">
      <c r="A29" s="256">
        <v>13</v>
      </c>
      <c r="B29" s="284" t="s">
        <v>708</v>
      </c>
      <c r="C29" s="285">
        <f t="shared" si="1"/>
        <v>0.2</v>
      </c>
      <c r="D29" s="286"/>
      <c r="E29" s="287"/>
      <c r="F29" s="286"/>
      <c r="G29" s="287">
        <v>0.2</v>
      </c>
      <c r="H29" s="288" t="s">
        <v>701</v>
      </c>
      <c r="I29" s="286">
        <f t="shared" si="4"/>
        <v>0.27</v>
      </c>
      <c r="J29" s="286"/>
      <c r="K29" s="286"/>
      <c r="L29" s="286">
        <v>0.27</v>
      </c>
      <c r="M29" s="286"/>
      <c r="N29" s="286"/>
      <c r="O29" s="289" t="s">
        <v>709</v>
      </c>
      <c r="P29" s="256"/>
    </row>
    <row r="30" spans="1:16" ht="52.5">
      <c r="A30" s="256">
        <v>14</v>
      </c>
      <c r="B30" s="284" t="s">
        <v>710</v>
      </c>
      <c r="C30" s="285">
        <f t="shared" si="1"/>
        <v>0.08</v>
      </c>
      <c r="D30" s="286"/>
      <c r="E30" s="287"/>
      <c r="F30" s="286"/>
      <c r="G30" s="287">
        <v>0.08</v>
      </c>
      <c r="H30" s="288" t="s">
        <v>701</v>
      </c>
      <c r="I30" s="286">
        <f t="shared" si="4"/>
        <v>0.11</v>
      </c>
      <c r="J30" s="286"/>
      <c r="K30" s="286"/>
      <c r="L30" s="286">
        <v>0.11</v>
      </c>
      <c r="M30" s="286"/>
      <c r="N30" s="286"/>
      <c r="O30" s="289" t="s">
        <v>711</v>
      </c>
      <c r="P30" s="256"/>
    </row>
    <row r="31" spans="1:16" ht="108" customHeight="1">
      <c r="A31" s="256">
        <v>15</v>
      </c>
      <c r="B31" s="284" t="s">
        <v>712</v>
      </c>
      <c r="C31" s="285">
        <f t="shared" si="1"/>
        <v>5.2</v>
      </c>
      <c r="D31" s="286">
        <v>1.31</v>
      </c>
      <c r="E31" s="287"/>
      <c r="F31" s="286"/>
      <c r="G31" s="287">
        <f>5.2-1.31</f>
        <v>3.89</v>
      </c>
      <c r="H31" s="288" t="s">
        <v>693</v>
      </c>
      <c r="I31" s="286">
        <f t="shared" si="4"/>
        <v>1.59</v>
      </c>
      <c r="J31" s="286"/>
      <c r="K31" s="286">
        <v>1.59</v>
      </c>
      <c r="L31" s="286"/>
      <c r="M31" s="286"/>
      <c r="N31" s="286"/>
      <c r="O31" s="289" t="s">
        <v>713</v>
      </c>
      <c r="P31" s="256"/>
    </row>
    <row r="32" spans="1:16" ht="12.75">
      <c r="A32" s="273" t="s">
        <v>96</v>
      </c>
      <c r="B32" s="290" t="s">
        <v>433</v>
      </c>
      <c r="C32" s="283">
        <f>SUM(C33:C35)</f>
        <v>7.01</v>
      </c>
      <c r="D32" s="283">
        <f aca="true" t="shared" si="5" ref="D32:N32">SUM(D33:D35)</f>
        <v>1.5</v>
      </c>
      <c r="E32" s="283">
        <f t="shared" si="5"/>
        <v>0</v>
      </c>
      <c r="F32" s="283">
        <f t="shared" si="5"/>
        <v>0</v>
      </c>
      <c r="G32" s="283">
        <f t="shared" si="5"/>
        <v>5.51</v>
      </c>
      <c r="H32" s="283"/>
      <c r="I32" s="283">
        <f t="shared" si="5"/>
        <v>3.5494190000000003</v>
      </c>
      <c r="J32" s="283">
        <f t="shared" si="5"/>
        <v>0</v>
      </c>
      <c r="K32" s="283">
        <f t="shared" si="5"/>
        <v>3.47</v>
      </c>
      <c r="L32" s="283">
        <f t="shared" si="5"/>
        <v>0.08</v>
      </c>
      <c r="M32" s="283">
        <f t="shared" si="5"/>
        <v>0</v>
      </c>
      <c r="N32" s="283">
        <f t="shared" si="5"/>
        <v>0</v>
      </c>
      <c r="O32" s="291"/>
      <c r="P32" s="145"/>
    </row>
    <row r="33" spans="1:16" ht="105">
      <c r="A33" s="256">
        <v>1</v>
      </c>
      <c r="B33" s="294" t="s">
        <v>714</v>
      </c>
      <c r="C33" s="285">
        <f t="shared" si="1"/>
        <v>0.01</v>
      </c>
      <c r="D33" s="286">
        <v>0</v>
      </c>
      <c r="E33" s="287"/>
      <c r="F33" s="286"/>
      <c r="G33" s="287">
        <v>0.01</v>
      </c>
      <c r="H33" s="292" t="s">
        <v>715</v>
      </c>
      <c r="I33" s="286">
        <v>0.012144</v>
      </c>
      <c r="J33" s="286"/>
      <c r="K33" s="286"/>
      <c r="L33" s="286">
        <v>0.01</v>
      </c>
      <c r="M33" s="286"/>
      <c r="N33" s="286"/>
      <c r="O33" s="289" t="s">
        <v>716</v>
      </c>
      <c r="P33" s="256"/>
    </row>
    <row r="34" spans="1:16" ht="184.5">
      <c r="A34" s="256">
        <v>2</v>
      </c>
      <c r="B34" s="284" t="s">
        <v>717</v>
      </c>
      <c r="C34" s="285">
        <f t="shared" si="1"/>
        <v>5</v>
      </c>
      <c r="D34" s="286">
        <v>1.5</v>
      </c>
      <c r="E34" s="287"/>
      <c r="F34" s="286"/>
      <c r="G34" s="287">
        <v>3.5</v>
      </c>
      <c r="H34" s="288" t="s">
        <v>718</v>
      </c>
      <c r="I34" s="286">
        <v>3.47</v>
      </c>
      <c r="J34" s="286"/>
      <c r="K34" s="286">
        <v>3.47</v>
      </c>
      <c r="L34" s="286"/>
      <c r="M34" s="286"/>
      <c r="N34" s="286"/>
      <c r="O34" s="289" t="s">
        <v>1975</v>
      </c>
      <c r="P34" s="256"/>
    </row>
    <row r="35" spans="1:16" ht="92.25">
      <c r="A35" s="256">
        <v>3</v>
      </c>
      <c r="B35" s="284" t="s">
        <v>719</v>
      </c>
      <c r="C35" s="285">
        <f t="shared" si="1"/>
        <v>2</v>
      </c>
      <c r="D35" s="286">
        <v>0</v>
      </c>
      <c r="E35" s="287"/>
      <c r="F35" s="286"/>
      <c r="G35" s="287">
        <v>2</v>
      </c>
      <c r="H35" s="288" t="s">
        <v>720</v>
      </c>
      <c r="I35" s="286">
        <v>0.067275</v>
      </c>
      <c r="J35" s="286"/>
      <c r="K35" s="286"/>
      <c r="L35" s="286">
        <v>0.07</v>
      </c>
      <c r="M35" s="286"/>
      <c r="N35" s="286"/>
      <c r="O35" s="289" t="s">
        <v>1976</v>
      </c>
      <c r="P35" s="256"/>
    </row>
    <row r="36" spans="1:16" ht="12.75">
      <c r="A36" s="273" t="s">
        <v>97</v>
      </c>
      <c r="B36" s="290" t="s">
        <v>120</v>
      </c>
      <c r="C36" s="283">
        <f>SUM(C37:C48)</f>
        <v>351.9400000000001</v>
      </c>
      <c r="D36" s="283">
        <f aca="true" t="shared" si="6" ref="D36:N36">SUM(D37:D48)</f>
        <v>66.84000000000002</v>
      </c>
      <c r="E36" s="283">
        <f t="shared" si="6"/>
        <v>2.62</v>
      </c>
      <c r="F36" s="283">
        <f t="shared" si="6"/>
        <v>0</v>
      </c>
      <c r="G36" s="283">
        <f t="shared" si="6"/>
        <v>282.4800000000001</v>
      </c>
      <c r="H36" s="283"/>
      <c r="I36" s="283">
        <f t="shared" si="6"/>
        <v>253.760088</v>
      </c>
      <c r="J36" s="283">
        <f t="shared" si="6"/>
        <v>228.79999999999998</v>
      </c>
      <c r="K36" s="283">
        <f t="shared" si="6"/>
        <v>0</v>
      </c>
      <c r="L36" s="283">
        <f t="shared" si="6"/>
        <v>0.05</v>
      </c>
      <c r="M36" s="283">
        <f t="shared" si="6"/>
        <v>0</v>
      </c>
      <c r="N36" s="283">
        <f t="shared" si="6"/>
        <v>24.91</v>
      </c>
      <c r="O36" s="291"/>
      <c r="P36" s="145"/>
    </row>
    <row r="37" spans="1:16" ht="36" customHeight="1">
      <c r="A37" s="256">
        <v>1</v>
      </c>
      <c r="B37" s="284" t="s">
        <v>721</v>
      </c>
      <c r="C37" s="285">
        <f t="shared" si="1"/>
        <v>164</v>
      </c>
      <c r="D37" s="286">
        <v>0</v>
      </c>
      <c r="E37" s="287"/>
      <c r="F37" s="286"/>
      <c r="G37" s="287">
        <v>164</v>
      </c>
      <c r="H37" s="288" t="s">
        <v>722</v>
      </c>
      <c r="I37" s="286">
        <v>82.01</v>
      </c>
      <c r="J37" s="286">
        <v>82.01</v>
      </c>
      <c r="K37" s="286"/>
      <c r="L37" s="286"/>
      <c r="M37" s="286"/>
      <c r="N37" s="286"/>
      <c r="O37" s="289" t="s">
        <v>723</v>
      </c>
      <c r="P37" s="256"/>
    </row>
    <row r="38" spans="1:16" ht="171">
      <c r="A38" s="256">
        <v>2</v>
      </c>
      <c r="B38" s="284" t="s">
        <v>724</v>
      </c>
      <c r="C38" s="285">
        <f t="shared" si="1"/>
        <v>5.4</v>
      </c>
      <c r="D38" s="285">
        <v>0</v>
      </c>
      <c r="E38" s="295">
        <v>1.84</v>
      </c>
      <c r="F38" s="285"/>
      <c r="G38" s="287">
        <v>3.56</v>
      </c>
      <c r="H38" s="293" t="s">
        <v>693</v>
      </c>
      <c r="I38" s="285">
        <v>3.83</v>
      </c>
      <c r="J38" s="285">
        <v>3.83</v>
      </c>
      <c r="K38" s="285"/>
      <c r="L38" s="285"/>
      <c r="M38" s="285"/>
      <c r="N38" s="285"/>
      <c r="O38" s="289" t="s">
        <v>725</v>
      </c>
      <c r="P38" s="296"/>
    </row>
    <row r="39" spans="1:16" ht="39">
      <c r="A39" s="256">
        <v>3</v>
      </c>
      <c r="B39" s="297" t="s">
        <v>726</v>
      </c>
      <c r="C39" s="285">
        <f t="shared" si="1"/>
        <v>8.3</v>
      </c>
      <c r="D39" s="286">
        <v>0</v>
      </c>
      <c r="E39" s="287"/>
      <c r="F39" s="286"/>
      <c r="G39" s="287">
        <v>8.3</v>
      </c>
      <c r="H39" s="298" t="s">
        <v>683</v>
      </c>
      <c r="I39" s="286">
        <v>11.1</v>
      </c>
      <c r="J39" s="286">
        <v>11.1</v>
      </c>
      <c r="K39" s="286"/>
      <c r="L39" s="286"/>
      <c r="M39" s="286"/>
      <c r="N39" s="286"/>
      <c r="O39" s="289" t="s">
        <v>727</v>
      </c>
      <c r="P39" s="256"/>
    </row>
    <row r="40" spans="1:16" ht="39">
      <c r="A40" s="256">
        <v>4</v>
      </c>
      <c r="B40" s="297" t="s">
        <v>728</v>
      </c>
      <c r="C40" s="285">
        <f t="shared" si="1"/>
        <v>49</v>
      </c>
      <c r="D40" s="286">
        <v>29.86</v>
      </c>
      <c r="E40" s="287"/>
      <c r="F40" s="286"/>
      <c r="G40" s="287">
        <v>19.14</v>
      </c>
      <c r="H40" s="298" t="s">
        <v>683</v>
      </c>
      <c r="I40" s="286">
        <v>52.97</v>
      </c>
      <c r="J40" s="286">
        <v>52.97</v>
      </c>
      <c r="K40" s="286"/>
      <c r="L40" s="286"/>
      <c r="M40" s="286"/>
      <c r="N40" s="286"/>
      <c r="O40" s="289" t="s">
        <v>691</v>
      </c>
      <c r="P40" s="256"/>
    </row>
    <row r="41" spans="1:16" ht="130.5" customHeight="1">
      <c r="A41" s="256">
        <v>5</v>
      </c>
      <c r="B41" s="284" t="s">
        <v>729</v>
      </c>
      <c r="C41" s="285">
        <f t="shared" si="1"/>
        <v>19</v>
      </c>
      <c r="D41" s="286">
        <v>0.1</v>
      </c>
      <c r="E41" s="287"/>
      <c r="F41" s="286"/>
      <c r="G41" s="287">
        <v>18.9</v>
      </c>
      <c r="H41" s="288" t="s">
        <v>683</v>
      </c>
      <c r="I41" s="286">
        <v>17.98</v>
      </c>
      <c r="J41" s="286">
        <v>17.98</v>
      </c>
      <c r="K41" s="286"/>
      <c r="L41" s="286"/>
      <c r="M41" s="286"/>
      <c r="N41" s="286"/>
      <c r="O41" s="289" t="s">
        <v>1977</v>
      </c>
      <c r="P41" s="256"/>
    </row>
    <row r="42" spans="1:16" ht="171.75" customHeight="1">
      <c r="A42" s="256">
        <v>6</v>
      </c>
      <c r="B42" s="284" t="s">
        <v>730</v>
      </c>
      <c r="C42" s="285">
        <f t="shared" si="1"/>
        <v>0.04</v>
      </c>
      <c r="D42" s="286">
        <v>0.03</v>
      </c>
      <c r="E42" s="287"/>
      <c r="F42" s="286"/>
      <c r="G42" s="287">
        <v>0.01</v>
      </c>
      <c r="H42" s="288" t="s">
        <v>731</v>
      </c>
      <c r="I42" s="286">
        <v>0.0498</v>
      </c>
      <c r="J42" s="286"/>
      <c r="K42" s="286"/>
      <c r="L42" s="286">
        <v>0.05</v>
      </c>
      <c r="M42" s="286"/>
      <c r="N42" s="286"/>
      <c r="O42" s="289" t="s">
        <v>1978</v>
      </c>
      <c r="P42" s="256"/>
    </row>
    <row r="43" spans="1:16" ht="179.25" customHeight="1">
      <c r="A43" s="256">
        <v>7</v>
      </c>
      <c r="B43" s="284" t="s">
        <v>732</v>
      </c>
      <c r="C43" s="285">
        <f t="shared" si="1"/>
        <v>36.3</v>
      </c>
      <c r="D43" s="299">
        <v>16.05</v>
      </c>
      <c r="E43" s="295"/>
      <c r="F43" s="299"/>
      <c r="G43" s="287">
        <v>20.25</v>
      </c>
      <c r="H43" s="293" t="s">
        <v>690</v>
      </c>
      <c r="I43" s="299">
        <v>28.23</v>
      </c>
      <c r="J43" s="299">
        <v>28.23</v>
      </c>
      <c r="K43" s="299"/>
      <c r="L43" s="299"/>
      <c r="M43" s="299"/>
      <c r="N43" s="299"/>
      <c r="O43" s="289" t="s">
        <v>725</v>
      </c>
      <c r="P43" s="300"/>
    </row>
    <row r="44" spans="1:16" ht="39">
      <c r="A44" s="256">
        <v>8</v>
      </c>
      <c r="B44" s="297" t="s">
        <v>733</v>
      </c>
      <c r="C44" s="285">
        <f t="shared" si="1"/>
        <v>42.900000000000006</v>
      </c>
      <c r="D44" s="286">
        <v>16.73</v>
      </c>
      <c r="E44" s="287">
        <v>0.78</v>
      </c>
      <c r="F44" s="286"/>
      <c r="G44" s="287">
        <v>25.39</v>
      </c>
      <c r="H44" s="298" t="s">
        <v>693</v>
      </c>
      <c r="I44" s="286">
        <v>29.68</v>
      </c>
      <c r="J44" s="286">
        <v>29.68</v>
      </c>
      <c r="K44" s="286"/>
      <c r="L44" s="286"/>
      <c r="M44" s="286"/>
      <c r="N44" s="286"/>
      <c r="O44" s="289" t="s">
        <v>734</v>
      </c>
      <c r="P44" s="256"/>
    </row>
    <row r="45" spans="1:16" ht="39">
      <c r="A45" s="256">
        <v>9</v>
      </c>
      <c r="B45" s="284" t="s">
        <v>735</v>
      </c>
      <c r="C45" s="285">
        <f t="shared" si="1"/>
        <v>4.6</v>
      </c>
      <c r="D45" s="286">
        <v>0</v>
      </c>
      <c r="E45" s="287"/>
      <c r="F45" s="286"/>
      <c r="G45" s="287">
        <v>4.6</v>
      </c>
      <c r="H45" s="298" t="s">
        <v>736</v>
      </c>
      <c r="I45" s="286">
        <v>3</v>
      </c>
      <c r="J45" s="286">
        <v>3</v>
      </c>
      <c r="K45" s="286"/>
      <c r="L45" s="286"/>
      <c r="M45" s="286"/>
      <c r="N45" s="286"/>
      <c r="O45" s="289" t="s">
        <v>691</v>
      </c>
      <c r="P45" s="256"/>
    </row>
    <row r="46" spans="1:16" ht="92.25">
      <c r="A46" s="256">
        <v>10</v>
      </c>
      <c r="B46" s="284" t="s">
        <v>737</v>
      </c>
      <c r="C46" s="285">
        <f t="shared" si="1"/>
        <v>17.5</v>
      </c>
      <c r="D46" s="286">
        <v>3.2</v>
      </c>
      <c r="E46" s="287"/>
      <c r="F46" s="286"/>
      <c r="G46" s="287">
        <v>14.3</v>
      </c>
      <c r="H46" s="288" t="s">
        <v>720</v>
      </c>
      <c r="I46" s="286">
        <v>21.010288</v>
      </c>
      <c r="J46" s="286"/>
      <c r="K46" s="286"/>
      <c r="L46" s="286"/>
      <c r="M46" s="286"/>
      <c r="N46" s="286">
        <v>21.01</v>
      </c>
      <c r="O46" s="289" t="s">
        <v>1979</v>
      </c>
      <c r="P46" s="256"/>
    </row>
    <row r="47" spans="1:16" ht="107.25" customHeight="1">
      <c r="A47" s="256">
        <v>11</v>
      </c>
      <c r="B47" s="284" t="s">
        <v>738</v>
      </c>
      <c r="C47" s="285">
        <f t="shared" si="1"/>
        <v>3.3000000000000003</v>
      </c>
      <c r="D47" s="286">
        <v>0.87</v>
      </c>
      <c r="E47" s="287"/>
      <c r="F47" s="286"/>
      <c r="G47" s="287">
        <v>2.43</v>
      </c>
      <c r="H47" s="288" t="s">
        <v>739</v>
      </c>
      <c r="I47" s="286">
        <f>SUM(K47:N47)</f>
        <v>2.9</v>
      </c>
      <c r="J47" s="286"/>
      <c r="K47" s="286"/>
      <c r="L47" s="286"/>
      <c r="M47" s="286"/>
      <c r="N47" s="286">
        <v>2.9</v>
      </c>
      <c r="O47" s="289" t="s">
        <v>1980</v>
      </c>
      <c r="P47" s="256"/>
    </row>
    <row r="48" spans="1:16" ht="132">
      <c r="A48" s="256">
        <v>12</v>
      </c>
      <c r="B48" s="284" t="s">
        <v>2328</v>
      </c>
      <c r="C48" s="285">
        <f t="shared" si="1"/>
        <v>1.6</v>
      </c>
      <c r="D48" s="286"/>
      <c r="E48" s="287"/>
      <c r="F48" s="286"/>
      <c r="G48" s="287">
        <v>1.6</v>
      </c>
      <c r="H48" s="288" t="s">
        <v>2329</v>
      </c>
      <c r="I48" s="286">
        <v>1</v>
      </c>
      <c r="J48" s="286"/>
      <c r="K48" s="286"/>
      <c r="L48" s="286"/>
      <c r="M48" s="286"/>
      <c r="N48" s="286">
        <v>1</v>
      </c>
      <c r="O48" s="289" t="s">
        <v>2330</v>
      </c>
      <c r="P48" s="256"/>
    </row>
    <row r="49" spans="1:16" ht="12.75">
      <c r="A49" s="273" t="s">
        <v>118</v>
      </c>
      <c r="B49" s="290" t="s">
        <v>218</v>
      </c>
      <c r="C49" s="283">
        <f>SUM(C50:C51)</f>
        <v>2.0999999999999996</v>
      </c>
      <c r="D49" s="283">
        <f aca="true" t="shared" si="7" ref="D49:N49">SUM(D50:D51)</f>
        <v>0</v>
      </c>
      <c r="E49" s="283">
        <f t="shared" si="7"/>
        <v>0.74</v>
      </c>
      <c r="F49" s="283">
        <f t="shared" si="7"/>
        <v>0</v>
      </c>
      <c r="G49" s="283">
        <f t="shared" si="7"/>
        <v>1.36</v>
      </c>
      <c r="H49" s="283"/>
      <c r="I49" s="283">
        <f t="shared" si="7"/>
        <v>0.200312</v>
      </c>
      <c r="J49" s="283">
        <f t="shared" si="7"/>
        <v>0.08</v>
      </c>
      <c r="K49" s="283">
        <f t="shared" si="7"/>
        <v>0</v>
      </c>
      <c r="L49" s="283">
        <f t="shared" si="7"/>
        <v>0</v>
      </c>
      <c r="M49" s="283">
        <f t="shared" si="7"/>
        <v>0.12</v>
      </c>
      <c r="N49" s="283">
        <f t="shared" si="7"/>
        <v>0</v>
      </c>
      <c r="O49" s="291"/>
      <c r="P49" s="145"/>
    </row>
    <row r="50" spans="1:16" ht="39">
      <c r="A50" s="256">
        <v>1</v>
      </c>
      <c r="B50" s="284" t="s">
        <v>740</v>
      </c>
      <c r="C50" s="285">
        <f t="shared" si="1"/>
        <v>2.01</v>
      </c>
      <c r="D50" s="286">
        <v>0</v>
      </c>
      <c r="E50" s="295">
        <v>0.74</v>
      </c>
      <c r="F50" s="286"/>
      <c r="G50" s="287">
        <v>1.27</v>
      </c>
      <c r="H50" s="288" t="s">
        <v>736</v>
      </c>
      <c r="I50" s="286">
        <v>0.08</v>
      </c>
      <c r="J50" s="286">
        <v>0.08</v>
      </c>
      <c r="K50" s="286"/>
      <c r="L50" s="286"/>
      <c r="M50" s="286"/>
      <c r="N50" s="286"/>
      <c r="O50" s="289" t="s">
        <v>741</v>
      </c>
      <c r="P50" s="256"/>
    </row>
    <row r="51" spans="1:16" ht="39">
      <c r="A51" s="256">
        <v>2</v>
      </c>
      <c r="B51" s="284" t="s">
        <v>742</v>
      </c>
      <c r="C51" s="285">
        <f t="shared" si="1"/>
        <v>0.09</v>
      </c>
      <c r="D51" s="286">
        <v>0</v>
      </c>
      <c r="E51" s="295"/>
      <c r="F51" s="286"/>
      <c r="G51" s="287">
        <v>0.09</v>
      </c>
      <c r="H51" s="288" t="s">
        <v>720</v>
      </c>
      <c r="I51" s="286">
        <v>0.120312</v>
      </c>
      <c r="J51" s="286"/>
      <c r="K51" s="286"/>
      <c r="L51" s="286"/>
      <c r="M51" s="286">
        <v>0.12</v>
      </c>
      <c r="N51" s="286"/>
      <c r="O51" s="289" t="s">
        <v>2337</v>
      </c>
      <c r="P51" s="256"/>
    </row>
    <row r="52" spans="1:16" ht="12.75">
      <c r="A52" s="273" t="s">
        <v>119</v>
      </c>
      <c r="B52" s="290" t="s">
        <v>215</v>
      </c>
      <c r="C52" s="283">
        <f>SUM(C53:C57)</f>
        <v>1.3800000000000001</v>
      </c>
      <c r="D52" s="283">
        <f aca="true" t="shared" si="8" ref="D52:N52">SUM(D53:D57)</f>
        <v>0.04</v>
      </c>
      <c r="E52" s="283">
        <f t="shared" si="8"/>
        <v>0</v>
      </c>
      <c r="F52" s="283">
        <f t="shared" si="8"/>
        <v>0</v>
      </c>
      <c r="G52" s="283">
        <f t="shared" si="8"/>
        <v>1.34</v>
      </c>
      <c r="H52" s="283"/>
      <c r="I52" s="283">
        <f t="shared" si="8"/>
        <v>1.64</v>
      </c>
      <c r="J52" s="283">
        <f t="shared" si="8"/>
        <v>0</v>
      </c>
      <c r="K52" s="283">
        <f t="shared" si="8"/>
        <v>0</v>
      </c>
      <c r="L52" s="283">
        <f t="shared" si="8"/>
        <v>0</v>
      </c>
      <c r="M52" s="283">
        <f t="shared" si="8"/>
        <v>1.64</v>
      </c>
      <c r="N52" s="283">
        <f t="shared" si="8"/>
        <v>0</v>
      </c>
      <c r="O52" s="291"/>
      <c r="P52" s="145"/>
    </row>
    <row r="53" spans="1:16" ht="39">
      <c r="A53" s="256">
        <v>1</v>
      </c>
      <c r="B53" s="284" t="s">
        <v>151</v>
      </c>
      <c r="C53" s="285">
        <f t="shared" si="1"/>
        <v>0.25</v>
      </c>
      <c r="D53" s="286">
        <v>0.04</v>
      </c>
      <c r="E53" s="287"/>
      <c r="F53" s="286"/>
      <c r="G53" s="287">
        <v>0.21</v>
      </c>
      <c r="H53" s="298" t="s">
        <v>743</v>
      </c>
      <c r="I53" s="286">
        <v>0.3</v>
      </c>
      <c r="J53" s="286"/>
      <c r="K53" s="286"/>
      <c r="L53" s="286"/>
      <c r="M53" s="286">
        <v>0.3</v>
      </c>
      <c r="N53" s="286"/>
      <c r="O53" s="35" t="s">
        <v>2337</v>
      </c>
      <c r="P53" s="256"/>
    </row>
    <row r="54" spans="1:16" ht="39">
      <c r="A54" s="256">
        <v>2</v>
      </c>
      <c r="B54" s="284" t="s">
        <v>85</v>
      </c>
      <c r="C54" s="285">
        <f t="shared" si="1"/>
        <v>0.03</v>
      </c>
      <c r="D54" s="286">
        <v>0</v>
      </c>
      <c r="E54" s="287"/>
      <c r="F54" s="286"/>
      <c r="G54" s="287">
        <v>0.03</v>
      </c>
      <c r="H54" s="288" t="s">
        <v>744</v>
      </c>
      <c r="I54" s="286">
        <v>0.04</v>
      </c>
      <c r="J54" s="286"/>
      <c r="K54" s="286"/>
      <c r="L54" s="286"/>
      <c r="M54" s="286">
        <v>0.04</v>
      </c>
      <c r="N54" s="286"/>
      <c r="O54" s="289" t="s">
        <v>2337</v>
      </c>
      <c r="P54" s="256"/>
    </row>
    <row r="55" spans="1:16" ht="39">
      <c r="A55" s="256">
        <v>3</v>
      </c>
      <c r="B55" s="284" t="s">
        <v>85</v>
      </c>
      <c r="C55" s="285">
        <f t="shared" si="1"/>
        <v>0.24</v>
      </c>
      <c r="D55" s="286">
        <v>0</v>
      </c>
      <c r="E55" s="287"/>
      <c r="F55" s="286"/>
      <c r="G55" s="287">
        <v>0.24</v>
      </c>
      <c r="H55" s="288" t="s">
        <v>745</v>
      </c>
      <c r="I55" s="286">
        <v>0.29</v>
      </c>
      <c r="J55" s="286"/>
      <c r="K55" s="286"/>
      <c r="L55" s="286"/>
      <c r="M55" s="286">
        <v>0.29</v>
      </c>
      <c r="N55" s="286"/>
      <c r="O55" s="289" t="s">
        <v>2337</v>
      </c>
      <c r="P55" s="256"/>
    </row>
    <row r="56" spans="1:16" ht="39">
      <c r="A56" s="256">
        <v>4</v>
      </c>
      <c r="B56" s="301" t="s">
        <v>85</v>
      </c>
      <c r="C56" s="285">
        <f t="shared" si="1"/>
        <v>0.06</v>
      </c>
      <c r="D56" s="286">
        <v>0</v>
      </c>
      <c r="E56" s="287"/>
      <c r="F56" s="286"/>
      <c r="G56" s="287">
        <v>0.06</v>
      </c>
      <c r="H56" s="288" t="s">
        <v>746</v>
      </c>
      <c r="I56" s="286">
        <v>0.04</v>
      </c>
      <c r="J56" s="286"/>
      <c r="K56" s="286"/>
      <c r="L56" s="286"/>
      <c r="M56" s="286">
        <v>0.04</v>
      </c>
      <c r="N56" s="286"/>
      <c r="O56" s="289" t="s">
        <v>2337</v>
      </c>
      <c r="P56" s="256"/>
    </row>
    <row r="57" spans="1:16" ht="39">
      <c r="A57" s="256">
        <v>5</v>
      </c>
      <c r="B57" s="284" t="s">
        <v>151</v>
      </c>
      <c r="C57" s="285">
        <f t="shared" si="1"/>
        <v>0.8</v>
      </c>
      <c r="D57" s="286">
        <v>0</v>
      </c>
      <c r="E57" s="287"/>
      <c r="F57" s="286"/>
      <c r="G57" s="287">
        <v>0.8</v>
      </c>
      <c r="H57" s="288" t="s">
        <v>747</v>
      </c>
      <c r="I57" s="286">
        <v>0.97</v>
      </c>
      <c r="J57" s="286"/>
      <c r="K57" s="286"/>
      <c r="L57" s="286"/>
      <c r="M57" s="286">
        <v>0.97</v>
      </c>
      <c r="N57" s="286"/>
      <c r="O57" s="35" t="s">
        <v>2337</v>
      </c>
      <c r="P57" s="256"/>
    </row>
    <row r="58" spans="1:16" ht="12.75">
      <c r="A58" s="273" t="s">
        <v>121</v>
      </c>
      <c r="B58" s="290" t="s">
        <v>217</v>
      </c>
      <c r="C58" s="283">
        <f>SUM(C59:C61)</f>
        <v>1.85</v>
      </c>
      <c r="D58" s="283">
        <f aca="true" t="shared" si="9" ref="D58:N58">SUM(D59:D61)</f>
        <v>0</v>
      </c>
      <c r="E58" s="283">
        <f t="shared" si="9"/>
        <v>0</v>
      </c>
      <c r="F58" s="283">
        <f t="shared" si="9"/>
        <v>0</v>
      </c>
      <c r="G58" s="283">
        <f t="shared" si="9"/>
        <v>1.85</v>
      </c>
      <c r="H58" s="283"/>
      <c r="I58" s="283">
        <f t="shared" si="9"/>
        <v>2.2104</v>
      </c>
      <c r="J58" s="283">
        <f t="shared" si="9"/>
        <v>0</v>
      </c>
      <c r="K58" s="283">
        <f t="shared" si="9"/>
        <v>0</v>
      </c>
      <c r="L58" s="283">
        <f t="shared" si="9"/>
        <v>0</v>
      </c>
      <c r="M58" s="283">
        <f t="shared" si="9"/>
        <v>2.21</v>
      </c>
      <c r="N58" s="283">
        <f t="shared" si="9"/>
        <v>0</v>
      </c>
      <c r="O58" s="291"/>
      <c r="P58" s="145"/>
    </row>
    <row r="59" spans="1:16" ht="39">
      <c r="A59" s="256">
        <v>1</v>
      </c>
      <c r="B59" s="301" t="s">
        <v>748</v>
      </c>
      <c r="C59" s="285">
        <f t="shared" si="1"/>
        <v>0.6000000000000001</v>
      </c>
      <c r="D59" s="286">
        <v>0</v>
      </c>
      <c r="E59" s="287"/>
      <c r="F59" s="286"/>
      <c r="G59" s="287">
        <v>0.6000000000000001</v>
      </c>
      <c r="H59" s="288" t="s">
        <v>749</v>
      </c>
      <c r="I59" s="286">
        <v>0.78</v>
      </c>
      <c r="J59" s="286"/>
      <c r="K59" s="286"/>
      <c r="L59" s="286"/>
      <c r="M59" s="286">
        <v>0.78</v>
      </c>
      <c r="N59" s="286"/>
      <c r="O59" s="35" t="s">
        <v>2337</v>
      </c>
      <c r="P59" s="256"/>
    </row>
    <row r="60" spans="1:16" ht="147.75" customHeight="1">
      <c r="A60" s="256">
        <v>2</v>
      </c>
      <c r="B60" s="284" t="s">
        <v>750</v>
      </c>
      <c r="C60" s="285">
        <f t="shared" si="1"/>
        <v>1.05</v>
      </c>
      <c r="D60" s="286">
        <v>0</v>
      </c>
      <c r="E60" s="287"/>
      <c r="F60" s="286"/>
      <c r="G60" s="287">
        <v>1.05</v>
      </c>
      <c r="H60" s="288" t="s">
        <v>751</v>
      </c>
      <c r="I60" s="286">
        <v>1.1904</v>
      </c>
      <c r="J60" s="286"/>
      <c r="K60" s="286"/>
      <c r="L60" s="286"/>
      <c r="M60" s="286">
        <v>1.19</v>
      </c>
      <c r="N60" s="286"/>
      <c r="O60" s="289" t="s">
        <v>1981</v>
      </c>
      <c r="P60" s="256"/>
    </row>
    <row r="61" spans="1:16" ht="39">
      <c r="A61" s="256">
        <v>3</v>
      </c>
      <c r="B61" s="301" t="s">
        <v>748</v>
      </c>
      <c r="C61" s="285">
        <f t="shared" si="1"/>
        <v>0.2</v>
      </c>
      <c r="D61" s="286">
        <v>0</v>
      </c>
      <c r="E61" s="287"/>
      <c r="F61" s="286"/>
      <c r="G61" s="287">
        <v>0.2</v>
      </c>
      <c r="H61" s="288" t="s">
        <v>752</v>
      </c>
      <c r="I61" s="286">
        <v>0.24</v>
      </c>
      <c r="J61" s="286"/>
      <c r="K61" s="286"/>
      <c r="L61" s="286"/>
      <c r="M61" s="286">
        <v>0.24</v>
      </c>
      <c r="N61" s="286"/>
      <c r="O61" s="35" t="s">
        <v>2337</v>
      </c>
      <c r="P61" s="256"/>
    </row>
    <row r="62" spans="1:16" ht="12.75">
      <c r="A62" s="273" t="s">
        <v>122</v>
      </c>
      <c r="B62" s="302" t="s">
        <v>753</v>
      </c>
      <c r="C62" s="283">
        <f>C63</f>
        <v>12</v>
      </c>
      <c r="D62" s="283">
        <f aca="true" t="shared" si="10" ref="D62:N62">D63</f>
        <v>0</v>
      </c>
      <c r="E62" s="283">
        <f t="shared" si="10"/>
        <v>0</v>
      </c>
      <c r="F62" s="283">
        <f t="shared" si="10"/>
        <v>0</v>
      </c>
      <c r="G62" s="283">
        <f t="shared" si="10"/>
        <v>12</v>
      </c>
      <c r="H62" s="283"/>
      <c r="I62" s="283">
        <f t="shared" si="10"/>
        <v>3.3603</v>
      </c>
      <c r="J62" s="283">
        <f t="shared" si="10"/>
        <v>0</v>
      </c>
      <c r="K62" s="283">
        <f t="shared" si="10"/>
        <v>0</v>
      </c>
      <c r="L62" s="283">
        <f t="shared" si="10"/>
        <v>3.36</v>
      </c>
      <c r="M62" s="283">
        <f t="shared" si="10"/>
        <v>0</v>
      </c>
      <c r="N62" s="283">
        <f t="shared" si="10"/>
        <v>0</v>
      </c>
      <c r="O62" s="291"/>
      <c r="P62" s="145"/>
    </row>
    <row r="63" spans="1:16" ht="105">
      <c r="A63" s="256">
        <v>1</v>
      </c>
      <c r="B63" s="284" t="s">
        <v>754</v>
      </c>
      <c r="C63" s="285">
        <f t="shared" si="1"/>
        <v>12</v>
      </c>
      <c r="D63" s="286">
        <v>0</v>
      </c>
      <c r="E63" s="287"/>
      <c r="F63" s="286"/>
      <c r="G63" s="287">
        <v>12</v>
      </c>
      <c r="H63" s="288" t="s">
        <v>718</v>
      </c>
      <c r="I63" s="286">
        <v>3.3603</v>
      </c>
      <c r="J63" s="286"/>
      <c r="K63" s="286"/>
      <c r="L63" s="286">
        <v>3.36</v>
      </c>
      <c r="M63" s="286"/>
      <c r="N63" s="286"/>
      <c r="O63" s="289" t="s">
        <v>1982</v>
      </c>
      <c r="P63" s="256"/>
    </row>
    <row r="64" spans="1:16" s="274" customFormat="1" ht="26.25">
      <c r="A64" s="273" t="s">
        <v>123</v>
      </c>
      <c r="B64" s="290" t="s">
        <v>2249</v>
      </c>
      <c r="C64" s="283">
        <f>D64+E64+F64+G64</f>
        <v>0.01</v>
      </c>
      <c r="D64" s="283">
        <f aca="true" t="shared" si="11" ref="D64:N64">D65</f>
        <v>0</v>
      </c>
      <c r="E64" s="283">
        <f t="shared" si="11"/>
        <v>0.01</v>
      </c>
      <c r="F64" s="283">
        <f t="shared" si="11"/>
        <v>0</v>
      </c>
      <c r="G64" s="283">
        <f t="shared" si="11"/>
        <v>0</v>
      </c>
      <c r="H64" s="283"/>
      <c r="I64" s="283">
        <f>J64+K64+L64+M64+N64</f>
        <v>0.01</v>
      </c>
      <c r="J64" s="283">
        <f t="shared" si="11"/>
        <v>0.01</v>
      </c>
      <c r="K64" s="283">
        <f t="shared" si="11"/>
        <v>0</v>
      </c>
      <c r="L64" s="283">
        <f t="shared" si="11"/>
        <v>0</v>
      </c>
      <c r="M64" s="283">
        <f t="shared" si="11"/>
        <v>0</v>
      </c>
      <c r="N64" s="283">
        <f t="shared" si="11"/>
        <v>0</v>
      </c>
      <c r="O64" s="291"/>
      <c r="P64" s="273"/>
    </row>
    <row r="65" spans="1:16" ht="52.5">
      <c r="A65" s="256">
        <v>1</v>
      </c>
      <c r="B65" s="284" t="s">
        <v>2250</v>
      </c>
      <c r="C65" s="285">
        <f>D65+E65+F65+G65</f>
        <v>0.01</v>
      </c>
      <c r="D65" s="286"/>
      <c r="E65" s="287">
        <v>0.01</v>
      </c>
      <c r="F65" s="286"/>
      <c r="G65" s="287"/>
      <c r="H65" s="288" t="s">
        <v>2252</v>
      </c>
      <c r="I65" s="283">
        <f>J65+K65+L65+M65+N65</f>
        <v>0.01</v>
      </c>
      <c r="J65" s="286">
        <v>0.01</v>
      </c>
      <c r="K65" s="286"/>
      <c r="L65" s="286"/>
      <c r="M65" s="286"/>
      <c r="N65" s="286"/>
      <c r="O65" s="289" t="s">
        <v>2251</v>
      </c>
      <c r="P65" s="256"/>
    </row>
    <row r="66" spans="1:16" ht="12.75">
      <c r="A66" s="273">
        <v>44</v>
      </c>
      <c r="B66" s="290" t="s">
        <v>2331</v>
      </c>
      <c r="C66" s="283">
        <f>SUM(C12,C14,C16,C32,C36,C49,C52,C58,C62,C64)</f>
        <v>526.3200000000002</v>
      </c>
      <c r="D66" s="283">
        <f aca="true" t="shared" si="12" ref="D66:N66">SUM(D12,D14,D16,D32,D36,D49,D52,D58,D62,D64)</f>
        <v>101.47000000000001</v>
      </c>
      <c r="E66" s="283">
        <f t="shared" si="12"/>
        <v>6.11</v>
      </c>
      <c r="F66" s="283">
        <f t="shared" si="12"/>
        <v>0</v>
      </c>
      <c r="G66" s="283">
        <f t="shared" si="12"/>
        <v>418.7400000000001</v>
      </c>
      <c r="H66" s="283">
        <f t="shared" si="12"/>
        <v>0</v>
      </c>
      <c r="I66" s="283">
        <f t="shared" si="12"/>
        <v>447.215309</v>
      </c>
      <c r="J66" s="283">
        <f t="shared" si="12"/>
        <v>393.9199999999999</v>
      </c>
      <c r="K66" s="283">
        <f t="shared" si="12"/>
        <v>16.599999999999998</v>
      </c>
      <c r="L66" s="283">
        <f t="shared" si="12"/>
        <v>7.819376</v>
      </c>
      <c r="M66" s="283">
        <f t="shared" si="12"/>
        <v>3.9699999999999998</v>
      </c>
      <c r="N66" s="283">
        <f t="shared" si="12"/>
        <v>24.91</v>
      </c>
      <c r="O66" s="145"/>
      <c r="P66" s="273"/>
    </row>
    <row r="67" spans="1:16" ht="27" customHeight="1">
      <c r="A67" s="901" t="s">
        <v>657</v>
      </c>
      <c r="B67" s="902"/>
      <c r="C67" s="902"/>
      <c r="D67" s="902"/>
      <c r="E67" s="902"/>
      <c r="F67" s="902"/>
      <c r="G67" s="902"/>
      <c r="H67" s="902"/>
      <c r="I67" s="902"/>
      <c r="J67" s="902"/>
      <c r="K67" s="902"/>
      <c r="L67" s="902"/>
      <c r="M67" s="902"/>
      <c r="N67" s="902"/>
      <c r="O67" s="902"/>
      <c r="P67" s="903"/>
    </row>
    <row r="68" spans="1:16" ht="12.75">
      <c r="A68" s="273" t="s">
        <v>84</v>
      </c>
      <c r="B68" s="290" t="s">
        <v>99</v>
      </c>
      <c r="C68" s="303">
        <f>C69</f>
        <v>4.5</v>
      </c>
      <c r="D68" s="303">
        <f aca="true" t="shared" si="13" ref="D68:P68">D69</f>
        <v>0</v>
      </c>
      <c r="E68" s="303">
        <f t="shared" si="13"/>
        <v>4.5</v>
      </c>
      <c r="F68" s="303">
        <f t="shared" si="13"/>
        <v>0</v>
      </c>
      <c r="G68" s="303">
        <f t="shared" si="13"/>
        <v>0</v>
      </c>
      <c r="H68" s="303"/>
      <c r="I68" s="303">
        <f t="shared" si="13"/>
        <v>0.47</v>
      </c>
      <c r="J68" s="303">
        <f t="shared" si="13"/>
        <v>0</v>
      </c>
      <c r="K68" s="303">
        <f t="shared" si="13"/>
        <v>0</v>
      </c>
      <c r="L68" s="303">
        <f t="shared" si="13"/>
        <v>0.47</v>
      </c>
      <c r="M68" s="303">
        <f t="shared" si="13"/>
        <v>0</v>
      </c>
      <c r="N68" s="303">
        <f t="shared" si="13"/>
        <v>0</v>
      </c>
      <c r="O68" s="291"/>
      <c r="P68" s="303">
        <f t="shared" si="13"/>
        <v>0</v>
      </c>
    </row>
    <row r="69" spans="1:16" ht="39">
      <c r="A69" s="256">
        <v>1</v>
      </c>
      <c r="B69" s="284" t="s">
        <v>507</v>
      </c>
      <c r="C69" s="287">
        <f aca="true" t="shared" si="14" ref="C69:C131">SUM(D69:G69)</f>
        <v>4.5</v>
      </c>
      <c r="D69" s="286">
        <v>0</v>
      </c>
      <c r="E69" s="287">
        <v>4.5</v>
      </c>
      <c r="F69" s="286"/>
      <c r="G69" s="287">
        <v>0</v>
      </c>
      <c r="H69" s="288" t="s">
        <v>755</v>
      </c>
      <c r="I69" s="286">
        <f aca="true" t="shared" si="15" ref="I69:I131">SUM(J69:N69)</f>
        <v>0.47</v>
      </c>
      <c r="J69" s="286"/>
      <c r="K69" s="286"/>
      <c r="L69" s="286">
        <v>0.47</v>
      </c>
      <c r="M69" s="286"/>
      <c r="N69" s="286"/>
      <c r="O69" s="304" t="s">
        <v>911</v>
      </c>
      <c r="P69" s="256"/>
    </row>
    <row r="70" spans="1:16" ht="12.75">
      <c r="A70" s="273" t="s">
        <v>92</v>
      </c>
      <c r="B70" s="290" t="s">
        <v>674</v>
      </c>
      <c r="C70" s="303">
        <f>C71</f>
        <v>0.35000000000000003</v>
      </c>
      <c r="D70" s="303">
        <f aca="true" t="shared" si="16" ref="D70:N70">D71</f>
        <v>0</v>
      </c>
      <c r="E70" s="303">
        <f t="shared" si="16"/>
        <v>0</v>
      </c>
      <c r="F70" s="303">
        <f t="shared" si="16"/>
        <v>0</v>
      </c>
      <c r="G70" s="303">
        <f t="shared" si="16"/>
        <v>0.35000000000000003</v>
      </c>
      <c r="H70" s="303"/>
      <c r="I70" s="303">
        <f t="shared" si="16"/>
        <v>0.4</v>
      </c>
      <c r="J70" s="303">
        <f t="shared" si="16"/>
        <v>0</v>
      </c>
      <c r="K70" s="303">
        <f t="shared" si="16"/>
        <v>0</v>
      </c>
      <c r="L70" s="303">
        <f t="shared" si="16"/>
        <v>0.4</v>
      </c>
      <c r="M70" s="303">
        <f t="shared" si="16"/>
        <v>0</v>
      </c>
      <c r="N70" s="303">
        <f t="shared" si="16"/>
        <v>0</v>
      </c>
      <c r="O70" s="305"/>
      <c r="P70" s="145"/>
    </row>
    <row r="71" spans="1:16" ht="39">
      <c r="A71" s="256">
        <v>1</v>
      </c>
      <c r="B71" s="284" t="s">
        <v>756</v>
      </c>
      <c r="C71" s="287">
        <f t="shared" si="14"/>
        <v>0.35000000000000003</v>
      </c>
      <c r="D71" s="286">
        <v>0</v>
      </c>
      <c r="E71" s="287"/>
      <c r="F71" s="286"/>
      <c r="G71" s="287">
        <v>0.35000000000000003</v>
      </c>
      <c r="H71" s="298" t="s">
        <v>757</v>
      </c>
      <c r="I71" s="286">
        <f t="shared" si="15"/>
        <v>0.4</v>
      </c>
      <c r="J71" s="286"/>
      <c r="K71" s="286"/>
      <c r="L71" s="286">
        <v>0.4</v>
      </c>
      <c r="M71" s="286"/>
      <c r="N71" s="286"/>
      <c r="O71" s="304" t="s">
        <v>911</v>
      </c>
      <c r="P71" s="256"/>
    </row>
    <row r="72" spans="1:16" ht="12.75">
      <c r="A72" s="273" t="s">
        <v>94</v>
      </c>
      <c r="B72" s="290" t="s">
        <v>93</v>
      </c>
      <c r="C72" s="303">
        <f>SUM(C73:C87)</f>
        <v>40.27000000000001</v>
      </c>
      <c r="D72" s="303">
        <f aca="true" t="shared" si="17" ref="D72:N72">SUM(D73:D87)</f>
        <v>5.2</v>
      </c>
      <c r="E72" s="303">
        <f t="shared" si="17"/>
        <v>8.719999999999999</v>
      </c>
      <c r="F72" s="303">
        <f t="shared" si="17"/>
        <v>0</v>
      </c>
      <c r="G72" s="303">
        <f t="shared" si="17"/>
        <v>26.35</v>
      </c>
      <c r="H72" s="303"/>
      <c r="I72" s="303">
        <f t="shared" si="17"/>
        <v>68.32999999999998</v>
      </c>
      <c r="J72" s="303">
        <f t="shared" si="17"/>
        <v>58.56</v>
      </c>
      <c r="K72" s="303">
        <f t="shared" si="17"/>
        <v>4.5</v>
      </c>
      <c r="L72" s="303">
        <f t="shared" si="17"/>
        <v>5.1000000000000005</v>
      </c>
      <c r="M72" s="303">
        <f t="shared" si="17"/>
        <v>0.17</v>
      </c>
      <c r="N72" s="303">
        <f t="shared" si="17"/>
        <v>0</v>
      </c>
      <c r="O72" s="305"/>
      <c r="P72" s="145"/>
    </row>
    <row r="73" spans="1:16" ht="39">
      <c r="A73" s="256">
        <v>1</v>
      </c>
      <c r="B73" s="284" t="s">
        <v>758</v>
      </c>
      <c r="C73" s="287">
        <f t="shared" si="14"/>
        <v>6.4</v>
      </c>
      <c r="D73" s="286">
        <v>0.5</v>
      </c>
      <c r="E73" s="287"/>
      <c r="F73" s="286"/>
      <c r="G73" s="287">
        <v>5.9</v>
      </c>
      <c r="H73" s="298" t="s">
        <v>759</v>
      </c>
      <c r="I73" s="286">
        <f t="shared" si="15"/>
        <v>28.8</v>
      </c>
      <c r="J73" s="286">
        <v>28.8</v>
      </c>
      <c r="K73" s="286"/>
      <c r="L73" s="286"/>
      <c r="M73" s="286"/>
      <c r="N73" s="286"/>
      <c r="O73" s="304" t="s">
        <v>911</v>
      </c>
      <c r="P73" s="256"/>
    </row>
    <row r="74" spans="1:16" ht="78.75">
      <c r="A74" s="256">
        <v>2</v>
      </c>
      <c r="B74" s="301" t="s">
        <v>760</v>
      </c>
      <c r="C74" s="287">
        <f t="shared" si="14"/>
        <v>0.3</v>
      </c>
      <c r="D74" s="286">
        <v>0</v>
      </c>
      <c r="E74" s="306"/>
      <c r="F74" s="286"/>
      <c r="G74" s="287">
        <v>0.3</v>
      </c>
      <c r="H74" s="288" t="s">
        <v>722</v>
      </c>
      <c r="I74" s="286">
        <f t="shared" si="15"/>
        <v>4.5</v>
      </c>
      <c r="J74" s="286"/>
      <c r="K74" s="286">
        <v>4.5</v>
      </c>
      <c r="L74" s="286"/>
      <c r="M74" s="286"/>
      <c r="N74" s="286"/>
      <c r="O74" s="304" t="s">
        <v>911</v>
      </c>
      <c r="P74" s="256"/>
    </row>
    <row r="75" spans="1:16" ht="39">
      <c r="A75" s="256">
        <v>3</v>
      </c>
      <c r="B75" s="284" t="s">
        <v>761</v>
      </c>
      <c r="C75" s="287">
        <f t="shared" si="14"/>
        <v>0.2</v>
      </c>
      <c r="D75" s="286">
        <v>0</v>
      </c>
      <c r="E75" s="295"/>
      <c r="F75" s="286"/>
      <c r="G75" s="287">
        <v>0.2</v>
      </c>
      <c r="H75" s="288" t="s">
        <v>679</v>
      </c>
      <c r="I75" s="286">
        <f t="shared" si="15"/>
        <v>0.18</v>
      </c>
      <c r="J75" s="286">
        <v>0.18</v>
      </c>
      <c r="K75" s="286"/>
      <c r="L75" s="286"/>
      <c r="M75" s="286"/>
      <c r="N75" s="286"/>
      <c r="O75" s="304" t="s">
        <v>911</v>
      </c>
      <c r="P75" s="256"/>
    </row>
    <row r="76" spans="1:16" ht="52.5">
      <c r="A76" s="256">
        <v>4</v>
      </c>
      <c r="B76" s="284" t="s">
        <v>762</v>
      </c>
      <c r="C76" s="287">
        <f t="shared" si="14"/>
        <v>0.7</v>
      </c>
      <c r="D76" s="286">
        <v>0</v>
      </c>
      <c r="E76" s="287"/>
      <c r="F76" s="286"/>
      <c r="G76" s="287">
        <v>0.7</v>
      </c>
      <c r="H76" s="298" t="s">
        <v>683</v>
      </c>
      <c r="I76" s="286">
        <f t="shared" si="15"/>
        <v>0.57</v>
      </c>
      <c r="J76" s="286"/>
      <c r="K76" s="286"/>
      <c r="L76" s="286">
        <v>0.57</v>
      </c>
      <c r="M76" s="286"/>
      <c r="N76" s="286"/>
      <c r="O76" s="304" t="s">
        <v>911</v>
      </c>
      <c r="P76" s="256"/>
    </row>
    <row r="77" spans="1:16" ht="57" customHeight="1">
      <c r="A77" s="256">
        <v>5</v>
      </c>
      <c r="B77" s="284" t="s">
        <v>512</v>
      </c>
      <c r="C77" s="287">
        <f t="shared" si="14"/>
        <v>5.3</v>
      </c>
      <c r="D77" s="286">
        <v>3.5</v>
      </c>
      <c r="E77" s="287"/>
      <c r="F77" s="286"/>
      <c r="G77" s="287">
        <v>1.8</v>
      </c>
      <c r="H77" s="298" t="s">
        <v>683</v>
      </c>
      <c r="I77" s="286">
        <f t="shared" si="15"/>
        <v>6.53</v>
      </c>
      <c r="J77" s="286">
        <v>6.53</v>
      </c>
      <c r="K77" s="286"/>
      <c r="L77" s="286"/>
      <c r="M77" s="286"/>
      <c r="N77" s="286"/>
      <c r="O77" s="304" t="s">
        <v>911</v>
      </c>
      <c r="P77" s="256"/>
    </row>
    <row r="78" spans="1:16" ht="39">
      <c r="A78" s="256">
        <v>6</v>
      </c>
      <c r="B78" s="294" t="s">
        <v>509</v>
      </c>
      <c r="C78" s="287">
        <f t="shared" si="14"/>
        <v>1.54</v>
      </c>
      <c r="D78" s="286">
        <v>0</v>
      </c>
      <c r="E78" s="307"/>
      <c r="F78" s="286"/>
      <c r="G78" s="287">
        <v>1.54</v>
      </c>
      <c r="H78" s="292" t="s">
        <v>683</v>
      </c>
      <c r="I78" s="286">
        <f t="shared" si="15"/>
        <v>1.31</v>
      </c>
      <c r="J78" s="286"/>
      <c r="K78" s="286"/>
      <c r="L78" s="286">
        <v>1.31</v>
      </c>
      <c r="M78" s="286"/>
      <c r="N78" s="286"/>
      <c r="O78" s="304" t="s">
        <v>911</v>
      </c>
      <c r="P78" s="256"/>
    </row>
    <row r="79" spans="1:16" ht="39">
      <c r="A79" s="256">
        <v>7</v>
      </c>
      <c r="B79" s="284" t="s">
        <v>511</v>
      </c>
      <c r="C79" s="287">
        <f t="shared" si="14"/>
        <v>2</v>
      </c>
      <c r="D79" s="286">
        <v>0</v>
      </c>
      <c r="E79" s="287"/>
      <c r="F79" s="286"/>
      <c r="G79" s="287">
        <v>2</v>
      </c>
      <c r="H79" s="288" t="s">
        <v>763</v>
      </c>
      <c r="I79" s="286">
        <f t="shared" si="15"/>
        <v>6.71</v>
      </c>
      <c r="J79" s="286">
        <v>6.71</v>
      </c>
      <c r="K79" s="286"/>
      <c r="L79" s="286"/>
      <c r="M79" s="286"/>
      <c r="N79" s="286"/>
      <c r="O79" s="304" t="s">
        <v>911</v>
      </c>
      <c r="P79" s="256"/>
    </row>
    <row r="80" spans="1:16" ht="39">
      <c r="A80" s="256">
        <v>8</v>
      </c>
      <c r="B80" s="284" t="s">
        <v>764</v>
      </c>
      <c r="C80" s="287">
        <f t="shared" si="14"/>
        <v>13</v>
      </c>
      <c r="D80" s="286">
        <v>0</v>
      </c>
      <c r="E80" s="295">
        <v>6.72</v>
      </c>
      <c r="F80" s="286"/>
      <c r="G80" s="287">
        <v>6.279999999999999</v>
      </c>
      <c r="H80" s="288" t="s">
        <v>765</v>
      </c>
      <c r="I80" s="286">
        <f t="shared" si="15"/>
        <v>3.11</v>
      </c>
      <c r="J80" s="286">
        <v>3.11</v>
      </c>
      <c r="K80" s="286"/>
      <c r="L80" s="286"/>
      <c r="M80" s="286"/>
      <c r="N80" s="286"/>
      <c r="O80" s="304" t="s">
        <v>911</v>
      </c>
      <c r="P80" s="256"/>
    </row>
    <row r="81" spans="1:16" ht="39">
      <c r="A81" s="256">
        <v>9</v>
      </c>
      <c r="B81" s="284" t="s">
        <v>766</v>
      </c>
      <c r="C81" s="287">
        <f t="shared" si="14"/>
        <v>0.1</v>
      </c>
      <c r="D81" s="286">
        <v>0</v>
      </c>
      <c r="E81" s="287"/>
      <c r="F81" s="286"/>
      <c r="G81" s="287">
        <v>0.1</v>
      </c>
      <c r="H81" s="308" t="s">
        <v>720</v>
      </c>
      <c r="I81" s="286">
        <f t="shared" si="15"/>
        <v>0.12</v>
      </c>
      <c r="J81" s="286"/>
      <c r="K81" s="286"/>
      <c r="L81" s="286">
        <v>0.12</v>
      </c>
      <c r="M81" s="286"/>
      <c r="N81" s="286"/>
      <c r="O81" s="304" t="s">
        <v>911</v>
      </c>
      <c r="P81" s="256"/>
    </row>
    <row r="82" spans="1:16" ht="39">
      <c r="A82" s="256">
        <v>10</v>
      </c>
      <c r="B82" s="284" t="s">
        <v>767</v>
      </c>
      <c r="C82" s="287">
        <f t="shared" si="14"/>
        <v>0.6</v>
      </c>
      <c r="D82" s="286">
        <v>0</v>
      </c>
      <c r="E82" s="287"/>
      <c r="F82" s="286"/>
      <c r="G82" s="287">
        <v>0.6</v>
      </c>
      <c r="H82" s="298" t="s">
        <v>698</v>
      </c>
      <c r="I82" s="286">
        <f t="shared" si="15"/>
        <v>0.73</v>
      </c>
      <c r="J82" s="286"/>
      <c r="K82" s="286"/>
      <c r="L82" s="286">
        <v>0.73</v>
      </c>
      <c r="M82" s="286"/>
      <c r="N82" s="286"/>
      <c r="O82" s="304" t="s">
        <v>911</v>
      </c>
      <c r="P82" s="256"/>
    </row>
    <row r="83" spans="1:16" ht="39">
      <c r="A83" s="256">
        <v>11</v>
      </c>
      <c r="B83" s="284" t="s">
        <v>503</v>
      </c>
      <c r="C83" s="287">
        <f t="shared" si="14"/>
        <v>0.28</v>
      </c>
      <c r="D83" s="286">
        <v>0</v>
      </c>
      <c r="E83" s="287"/>
      <c r="F83" s="286"/>
      <c r="G83" s="287">
        <v>0.28</v>
      </c>
      <c r="H83" s="308" t="s">
        <v>698</v>
      </c>
      <c r="I83" s="286">
        <f t="shared" si="15"/>
        <v>0.17</v>
      </c>
      <c r="J83" s="286"/>
      <c r="K83" s="286"/>
      <c r="L83" s="286"/>
      <c r="M83" s="286">
        <v>0.17</v>
      </c>
      <c r="N83" s="286"/>
      <c r="O83" s="304" t="s">
        <v>911</v>
      </c>
      <c r="P83" s="256"/>
    </row>
    <row r="84" spans="1:16" ht="39">
      <c r="A84" s="256">
        <v>12</v>
      </c>
      <c r="B84" s="284" t="s">
        <v>510</v>
      </c>
      <c r="C84" s="287">
        <f t="shared" si="14"/>
        <v>6.15</v>
      </c>
      <c r="D84" s="286">
        <v>1.2</v>
      </c>
      <c r="E84" s="287"/>
      <c r="F84" s="286"/>
      <c r="G84" s="287">
        <v>4.95</v>
      </c>
      <c r="H84" s="292" t="s">
        <v>698</v>
      </c>
      <c r="I84" s="286">
        <f t="shared" si="15"/>
        <v>13.23</v>
      </c>
      <c r="J84" s="286">
        <v>13.23</v>
      </c>
      <c r="K84" s="286"/>
      <c r="L84" s="286"/>
      <c r="M84" s="286"/>
      <c r="N84" s="286"/>
      <c r="O84" s="304" t="s">
        <v>911</v>
      </c>
      <c r="P84" s="256"/>
    </row>
    <row r="85" spans="1:16" ht="39">
      <c r="A85" s="256">
        <v>13</v>
      </c>
      <c r="B85" s="284" t="s">
        <v>508</v>
      </c>
      <c r="C85" s="287">
        <f t="shared" si="14"/>
        <v>2.7</v>
      </c>
      <c r="D85" s="286">
        <v>0</v>
      </c>
      <c r="E85" s="287">
        <v>2</v>
      </c>
      <c r="F85" s="286"/>
      <c r="G85" s="287">
        <v>0.7</v>
      </c>
      <c r="H85" s="298" t="s">
        <v>768</v>
      </c>
      <c r="I85" s="286">
        <f t="shared" si="15"/>
        <v>1.14</v>
      </c>
      <c r="J85" s="286"/>
      <c r="K85" s="286"/>
      <c r="L85" s="286">
        <v>1.14</v>
      </c>
      <c r="M85" s="286"/>
      <c r="N85" s="286"/>
      <c r="O85" s="304" t="s">
        <v>911</v>
      </c>
      <c r="P85" s="256"/>
    </row>
    <row r="86" spans="1:16" ht="66">
      <c r="A86" s="256">
        <v>14</v>
      </c>
      <c r="B86" s="284" t="s">
        <v>769</v>
      </c>
      <c r="C86" s="287">
        <f t="shared" si="14"/>
        <v>0.25</v>
      </c>
      <c r="D86" s="286">
        <v>0</v>
      </c>
      <c r="E86" s="287"/>
      <c r="F86" s="286"/>
      <c r="G86" s="287">
        <v>0.25</v>
      </c>
      <c r="H86" s="288" t="s">
        <v>698</v>
      </c>
      <c r="I86" s="286">
        <f t="shared" si="15"/>
        <v>0.32</v>
      </c>
      <c r="J86" s="286"/>
      <c r="K86" s="286"/>
      <c r="L86" s="286">
        <v>0.32</v>
      </c>
      <c r="M86" s="286"/>
      <c r="N86" s="286"/>
      <c r="O86" s="309" t="s">
        <v>1827</v>
      </c>
      <c r="P86" s="256"/>
    </row>
    <row r="87" spans="1:16" ht="39">
      <c r="A87" s="256">
        <v>15</v>
      </c>
      <c r="B87" s="284" t="s">
        <v>770</v>
      </c>
      <c r="C87" s="287">
        <f t="shared" si="14"/>
        <v>0.75</v>
      </c>
      <c r="D87" s="286">
        <v>0</v>
      </c>
      <c r="E87" s="287"/>
      <c r="F87" s="286"/>
      <c r="G87" s="287">
        <v>0.75</v>
      </c>
      <c r="H87" s="288" t="s">
        <v>698</v>
      </c>
      <c r="I87" s="286">
        <f t="shared" si="15"/>
        <v>0.91</v>
      </c>
      <c r="J87" s="286"/>
      <c r="K87" s="286"/>
      <c r="L87" s="286">
        <v>0.91</v>
      </c>
      <c r="M87" s="286"/>
      <c r="N87" s="286"/>
      <c r="O87" s="304" t="s">
        <v>1363</v>
      </c>
      <c r="P87" s="256"/>
    </row>
    <row r="88" spans="1:16" ht="12.75">
      <c r="A88" s="273" t="s">
        <v>96</v>
      </c>
      <c r="B88" s="290" t="s">
        <v>433</v>
      </c>
      <c r="C88" s="303">
        <f>SUM(C89:C92)</f>
        <v>27.54</v>
      </c>
      <c r="D88" s="303">
        <f>SUM(D89:D92)</f>
        <v>10.09</v>
      </c>
      <c r="E88" s="303">
        <f>SUM(E89:E92)</f>
        <v>4.5</v>
      </c>
      <c r="F88" s="303">
        <f>SUM(F89:F92)</f>
        <v>0</v>
      </c>
      <c r="G88" s="303">
        <f>SUM(G89:G92)</f>
        <v>12.95</v>
      </c>
      <c r="H88" s="303"/>
      <c r="I88" s="303">
        <f aca="true" t="shared" si="18" ref="I88:N88">SUM(I89:I92)</f>
        <v>28.599999999999998</v>
      </c>
      <c r="J88" s="303">
        <f t="shared" si="18"/>
        <v>4.27</v>
      </c>
      <c r="K88" s="303">
        <f t="shared" si="18"/>
        <v>24.33</v>
      </c>
      <c r="L88" s="303">
        <f t="shared" si="18"/>
        <v>0</v>
      </c>
      <c r="M88" s="303">
        <f t="shared" si="18"/>
        <v>0</v>
      </c>
      <c r="N88" s="303">
        <f t="shared" si="18"/>
        <v>0</v>
      </c>
      <c r="O88" s="305"/>
      <c r="P88" s="145"/>
    </row>
    <row r="89" spans="1:16" ht="66">
      <c r="A89" s="256">
        <v>1</v>
      </c>
      <c r="B89" s="284" t="s">
        <v>513</v>
      </c>
      <c r="C89" s="287">
        <f t="shared" si="14"/>
        <v>10.43</v>
      </c>
      <c r="D89" s="286">
        <v>8.7</v>
      </c>
      <c r="E89" s="287"/>
      <c r="F89" s="286"/>
      <c r="G89" s="287">
        <v>1.73</v>
      </c>
      <c r="H89" s="292" t="s">
        <v>679</v>
      </c>
      <c r="I89" s="286">
        <f t="shared" si="15"/>
        <v>23.02</v>
      </c>
      <c r="J89" s="286"/>
      <c r="K89" s="286">
        <v>23.02</v>
      </c>
      <c r="L89" s="286"/>
      <c r="M89" s="286"/>
      <c r="N89" s="286"/>
      <c r="O89" s="304" t="s">
        <v>911</v>
      </c>
      <c r="P89" s="256"/>
    </row>
    <row r="90" spans="1:16" ht="39">
      <c r="A90" s="256">
        <v>2</v>
      </c>
      <c r="B90" s="294" t="s">
        <v>771</v>
      </c>
      <c r="C90" s="287">
        <f t="shared" si="14"/>
        <v>5.2</v>
      </c>
      <c r="D90" s="286">
        <v>0</v>
      </c>
      <c r="E90" s="295"/>
      <c r="F90" s="286"/>
      <c r="G90" s="287">
        <v>5.2</v>
      </c>
      <c r="H90" s="292" t="s">
        <v>698</v>
      </c>
      <c r="I90" s="286">
        <f t="shared" si="15"/>
        <v>0.84</v>
      </c>
      <c r="J90" s="286"/>
      <c r="K90" s="286">
        <v>0.84</v>
      </c>
      <c r="L90" s="286"/>
      <c r="M90" s="286"/>
      <c r="N90" s="286"/>
      <c r="O90" s="304" t="s">
        <v>911</v>
      </c>
      <c r="P90" s="256"/>
    </row>
    <row r="91" spans="1:16" ht="46.5" customHeight="1">
      <c r="A91" s="256">
        <v>3</v>
      </c>
      <c r="B91" s="284" t="s">
        <v>772</v>
      </c>
      <c r="C91" s="287">
        <f t="shared" si="14"/>
        <v>8.5</v>
      </c>
      <c r="D91" s="286">
        <v>0</v>
      </c>
      <c r="E91" s="287">
        <v>4.5</v>
      </c>
      <c r="F91" s="286"/>
      <c r="G91" s="287">
        <v>4</v>
      </c>
      <c r="H91" s="288" t="s">
        <v>698</v>
      </c>
      <c r="I91" s="286">
        <f t="shared" si="15"/>
        <v>0.47</v>
      </c>
      <c r="J91" s="286"/>
      <c r="K91" s="286">
        <v>0.47</v>
      </c>
      <c r="L91" s="286"/>
      <c r="M91" s="286"/>
      <c r="N91" s="286"/>
      <c r="O91" s="144" t="s">
        <v>1036</v>
      </c>
      <c r="P91" s="256"/>
    </row>
    <row r="92" spans="1:16" ht="39">
      <c r="A92" s="256">
        <v>4</v>
      </c>
      <c r="B92" s="294" t="s">
        <v>773</v>
      </c>
      <c r="C92" s="287">
        <f t="shared" si="14"/>
        <v>3.41</v>
      </c>
      <c r="D92" s="286">
        <v>1.39</v>
      </c>
      <c r="E92" s="307"/>
      <c r="F92" s="286"/>
      <c r="G92" s="287">
        <v>2.02</v>
      </c>
      <c r="H92" s="292" t="s">
        <v>774</v>
      </c>
      <c r="I92" s="286">
        <f t="shared" si="15"/>
        <v>4.27</v>
      </c>
      <c r="J92" s="286">
        <v>4.27</v>
      </c>
      <c r="K92" s="286"/>
      <c r="L92" s="286"/>
      <c r="M92" s="286"/>
      <c r="N92" s="286"/>
      <c r="O92" s="304" t="s">
        <v>911</v>
      </c>
      <c r="P92" s="256"/>
    </row>
    <row r="93" spans="1:16" ht="12.75">
      <c r="A93" s="273" t="s">
        <v>97</v>
      </c>
      <c r="B93" s="310" t="s">
        <v>120</v>
      </c>
      <c r="C93" s="303">
        <f>SUM(C94:C101)</f>
        <v>39.24999999999999</v>
      </c>
      <c r="D93" s="303">
        <f aca="true" t="shared" si="19" ref="D93:N93">SUM(D94:D101)</f>
        <v>0.44999999999999996</v>
      </c>
      <c r="E93" s="303">
        <f t="shared" si="19"/>
        <v>24.58</v>
      </c>
      <c r="F93" s="303">
        <f t="shared" si="19"/>
        <v>0</v>
      </c>
      <c r="G93" s="303">
        <f t="shared" si="19"/>
        <v>14.22</v>
      </c>
      <c r="H93" s="303"/>
      <c r="I93" s="303">
        <f t="shared" si="19"/>
        <v>5.14</v>
      </c>
      <c r="J93" s="303">
        <f t="shared" si="19"/>
        <v>0</v>
      </c>
      <c r="K93" s="303">
        <f t="shared" si="19"/>
        <v>0</v>
      </c>
      <c r="L93" s="303">
        <f t="shared" si="19"/>
        <v>0.12000000000000001</v>
      </c>
      <c r="M93" s="303">
        <f t="shared" si="19"/>
        <v>0</v>
      </c>
      <c r="N93" s="303">
        <f t="shared" si="19"/>
        <v>5.02</v>
      </c>
      <c r="O93" s="305"/>
      <c r="P93" s="145"/>
    </row>
    <row r="94" spans="1:16" ht="39">
      <c r="A94" s="256">
        <v>1</v>
      </c>
      <c r="B94" s="311" t="s">
        <v>514</v>
      </c>
      <c r="C94" s="287">
        <f t="shared" si="14"/>
        <v>0.01</v>
      </c>
      <c r="D94" s="286">
        <v>0</v>
      </c>
      <c r="E94" s="312"/>
      <c r="F94" s="286"/>
      <c r="G94" s="287">
        <v>0.01</v>
      </c>
      <c r="H94" s="292" t="s">
        <v>673</v>
      </c>
      <c r="I94" s="286">
        <f t="shared" si="15"/>
        <v>0.01</v>
      </c>
      <c r="J94" s="286"/>
      <c r="K94" s="286"/>
      <c r="L94" s="286">
        <v>0.01</v>
      </c>
      <c r="M94" s="286"/>
      <c r="N94" s="286"/>
      <c r="O94" s="304" t="s">
        <v>911</v>
      </c>
      <c r="P94" s="256"/>
    </row>
    <row r="95" spans="1:16" ht="78.75">
      <c r="A95" s="256">
        <v>2</v>
      </c>
      <c r="B95" s="284" t="s">
        <v>775</v>
      </c>
      <c r="C95" s="287">
        <f t="shared" si="14"/>
        <v>0.05</v>
      </c>
      <c r="D95" s="286">
        <v>0</v>
      </c>
      <c r="E95" s="287"/>
      <c r="F95" s="286"/>
      <c r="G95" s="287">
        <v>0.05</v>
      </c>
      <c r="H95" s="288" t="s">
        <v>776</v>
      </c>
      <c r="I95" s="286">
        <f t="shared" si="15"/>
        <v>0.06</v>
      </c>
      <c r="J95" s="286"/>
      <c r="K95" s="286"/>
      <c r="L95" s="286"/>
      <c r="M95" s="286"/>
      <c r="N95" s="286">
        <v>0.06</v>
      </c>
      <c r="O95" s="304" t="s">
        <v>1983</v>
      </c>
      <c r="P95" s="256"/>
    </row>
    <row r="96" spans="1:16" ht="39">
      <c r="A96" s="256">
        <v>3</v>
      </c>
      <c r="B96" s="284" t="s">
        <v>777</v>
      </c>
      <c r="C96" s="287">
        <f t="shared" si="14"/>
        <v>0.05</v>
      </c>
      <c r="D96" s="286">
        <v>0</v>
      </c>
      <c r="E96" s="295"/>
      <c r="F96" s="286"/>
      <c r="G96" s="287">
        <v>0.05</v>
      </c>
      <c r="H96" s="298" t="s">
        <v>683</v>
      </c>
      <c r="I96" s="286">
        <f t="shared" si="15"/>
        <v>0.06</v>
      </c>
      <c r="J96" s="286"/>
      <c r="K96" s="286"/>
      <c r="L96" s="286"/>
      <c r="M96" s="286"/>
      <c r="N96" s="286">
        <v>0.06</v>
      </c>
      <c r="O96" s="304" t="s">
        <v>911</v>
      </c>
      <c r="P96" s="256"/>
    </row>
    <row r="97" spans="1:16" ht="105">
      <c r="A97" s="256">
        <v>4</v>
      </c>
      <c r="B97" s="284" t="s">
        <v>778</v>
      </c>
      <c r="C97" s="287">
        <f t="shared" si="14"/>
        <v>10.27</v>
      </c>
      <c r="D97" s="286">
        <v>0.41</v>
      </c>
      <c r="E97" s="287">
        <v>6.85</v>
      </c>
      <c r="F97" s="286"/>
      <c r="G97" s="287">
        <v>3.01</v>
      </c>
      <c r="H97" s="298" t="s">
        <v>779</v>
      </c>
      <c r="I97" s="286">
        <f t="shared" si="15"/>
        <v>1.21</v>
      </c>
      <c r="J97" s="286"/>
      <c r="K97" s="286"/>
      <c r="L97" s="286"/>
      <c r="M97" s="286"/>
      <c r="N97" s="286">
        <v>1.21</v>
      </c>
      <c r="O97" s="304" t="s">
        <v>911</v>
      </c>
      <c r="P97" s="256"/>
    </row>
    <row r="98" spans="1:16" ht="66">
      <c r="A98" s="256">
        <v>5</v>
      </c>
      <c r="B98" s="284" t="s">
        <v>780</v>
      </c>
      <c r="C98" s="287">
        <f t="shared" si="14"/>
        <v>0.04</v>
      </c>
      <c r="D98" s="286">
        <v>0.04</v>
      </c>
      <c r="E98" s="287"/>
      <c r="F98" s="286"/>
      <c r="G98" s="287">
        <v>0</v>
      </c>
      <c r="H98" s="288" t="s">
        <v>781</v>
      </c>
      <c r="I98" s="286">
        <f t="shared" si="15"/>
        <v>0.05</v>
      </c>
      <c r="J98" s="286"/>
      <c r="K98" s="286"/>
      <c r="L98" s="286">
        <v>0.05</v>
      </c>
      <c r="M98" s="286"/>
      <c r="N98" s="286"/>
      <c r="O98" s="144" t="s">
        <v>1036</v>
      </c>
      <c r="P98" s="257"/>
    </row>
    <row r="99" spans="1:16" ht="70.5" customHeight="1">
      <c r="A99" s="256">
        <v>6</v>
      </c>
      <c r="B99" s="284" t="s">
        <v>782</v>
      </c>
      <c r="C99" s="287">
        <f t="shared" si="14"/>
        <v>28.73</v>
      </c>
      <c r="D99" s="286">
        <v>0</v>
      </c>
      <c r="E99" s="287">
        <v>17.73</v>
      </c>
      <c r="F99" s="286"/>
      <c r="G99" s="287">
        <v>11</v>
      </c>
      <c r="H99" s="288" t="s">
        <v>783</v>
      </c>
      <c r="I99" s="286">
        <f t="shared" si="15"/>
        <v>3.69</v>
      </c>
      <c r="J99" s="286"/>
      <c r="K99" s="286"/>
      <c r="L99" s="286"/>
      <c r="M99" s="286"/>
      <c r="N99" s="286">
        <v>3.69</v>
      </c>
      <c r="O99" s="144" t="s">
        <v>1036</v>
      </c>
      <c r="P99" s="257"/>
    </row>
    <row r="100" spans="1:16" ht="52.5">
      <c r="A100" s="256">
        <v>7</v>
      </c>
      <c r="B100" s="284" t="s">
        <v>506</v>
      </c>
      <c r="C100" s="287">
        <f t="shared" si="14"/>
        <v>0.05</v>
      </c>
      <c r="D100" s="286">
        <v>0</v>
      </c>
      <c r="E100" s="287"/>
      <c r="F100" s="286"/>
      <c r="G100" s="287">
        <v>0.05</v>
      </c>
      <c r="H100" s="288" t="s">
        <v>784</v>
      </c>
      <c r="I100" s="286">
        <f t="shared" si="15"/>
        <v>0.05</v>
      </c>
      <c r="J100" s="286"/>
      <c r="K100" s="286"/>
      <c r="L100" s="286">
        <v>0.05</v>
      </c>
      <c r="M100" s="286"/>
      <c r="N100" s="286"/>
      <c r="O100" s="304" t="s">
        <v>911</v>
      </c>
      <c r="P100" s="256"/>
    </row>
    <row r="101" spans="1:16" ht="77.25" customHeight="1">
      <c r="A101" s="256">
        <v>8</v>
      </c>
      <c r="B101" s="284" t="s">
        <v>785</v>
      </c>
      <c r="C101" s="287">
        <f t="shared" si="14"/>
        <v>0.05</v>
      </c>
      <c r="D101" s="286">
        <v>0</v>
      </c>
      <c r="E101" s="287"/>
      <c r="F101" s="286"/>
      <c r="G101" s="287">
        <v>0.05</v>
      </c>
      <c r="H101" s="288" t="s">
        <v>786</v>
      </c>
      <c r="I101" s="286">
        <f t="shared" si="15"/>
        <v>0.01</v>
      </c>
      <c r="J101" s="286"/>
      <c r="K101" s="286"/>
      <c r="L101" s="286">
        <v>0.01</v>
      </c>
      <c r="M101" s="286"/>
      <c r="N101" s="286"/>
      <c r="O101" s="309" t="s">
        <v>1825</v>
      </c>
      <c r="P101" s="256"/>
    </row>
    <row r="102" spans="1:16" ht="12.75">
      <c r="A102" s="273" t="s">
        <v>118</v>
      </c>
      <c r="B102" s="290" t="s">
        <v>225</v>
      </c>
      <c r="C102" s="303">
        <f>SUM(C103:C104)</f>
        <v>0.8</v>
      </c>
      <c r="D102" s="303">
        <f aca="true" t="shared" si="20" ref="D102:N102">SUM(D103:D104)</f>
        <v>0.67</v>
      </c>
      <c r="E102" s="303">
        <f t="shared" si="20"/>
        <v>0</v>
      </c>
      <c r="F102" s="303">
        <f t="shared" si="20"/>
        <v>0</v>
      </c>
      <c r="G102" s="303">
        <f t="shared" si="20"/>
        <v>0.13</v>
      </c>
      <c r="H102" s="303"/>
      <c r="I102" s="303">
        <f t="shared" si="20"/>
        <v>0.98</v>
      </c>
      <c r="J102" s="303">
        <f t="shared" si="20"/>
        <v>0</v>
      </c>
      <c r="K102" s="303">
        <f t="shared" si="20"/>
        <v>0</v>
      </c>
      <c r="L102" s="303">
        <f t="shared" si="20"/>
        <v>0.98</v>
      </c>
      <c r="M102" s="303">
        <f t="shared" si="20"/>
        <v>0</v>
      </c>
      <c r="N102" s="303">
        <f t="shared" si="20"/>
        <v>0</v>
      </c>
      <c r="O102" s="305"/>
      <c r="P102" s="145"/>
    </row>
    <row r="103" spans="1:16" ht="44.25" customHeight="1">
      <c r="A103" s="256">
        <v>1</v>
      </c>
      <c r="B103" s="284" t="s">
        <v>787</v>
      </c>
      <c r="C103" s="287">
        <f t="shared" si="14"/>
        <v>0.30000000000000004</v>
      </c>
      <c r="D103" s="286">
        <v>0.17</v>
      </c>
      <c r="E103" s="287"/>
      <c r="F103" s="286"/>
      <c r="G103" s="287">
        <v>0.13</v>
      </c>
      <c r="H103" s="288" t="s">
        <v>679</v>
      </c>
      <c r="I103" s="286">
        <f t="shared" si="15"/>
        <v>0.37</v>
      </c>
      <c r="J103" s="286"/>
      <c r="K103" s="286"/>
      <c r="L103" s="286">
        <v>0.37</v>
      </c>
      <c r="M103" s="286"/>
      <c r="N103" s="286"/>
      <c r="O103" s="144" t="s">
        <v>1036</v>
      </c>
      <c r="P103" s="144"/>
    </row>
    <row r="104" spans="1:16" ht="39">
      <c r="A104" s="256">
        <v>2</v>
      </c>
      <c r="B104" s="284" t="s">
        <v>515</v>
      </c>
      <c r="C104" s="287">
        <f t="shared" si="14"/>
        <v>0.5</v>
      </c>
      <c r="D104" s="286">
        <v>0.5</v>
      </c>
      <c r="E104" s="287"/>
      <c r="F104" s="286"/>
      <c r="G104" s="287">
        <v>0</v>
      </c>
      <c r="H104" s="298" t="s">
        <v>676</v>
      </c>
      <c r="I104" s="286">
        <f t="shared" si="15"/>
        <v>0.61</v>
      </c>
      <c r="J104" s="286"/>
      <c r="K104" s="286"/>
      <c r="L104" s="286">
        <v>0.61</v>
      </c>
      <c r="M104" s="286"/>
      <c r="N104" s="286"/>
      <c r="O104" s="304" t="s">
        <v>911</v>
      </c>
      <c r="P104" s="256"/>
    </row>
    <row r="105" spans="1:16" ht="12.75">
      <c r="A105" s="273" t="s">
        <v>119</v>
      </c>
      <c r="B105" s="290" t="s">
        <v>218</v>
      </c>
      <c r="C105" s="303">
        <f>SUM(C106:C107)</f>
        <v>7.8</v>
      </c>
      <c r="D105" s="303">
        <f aca="true" t="shared" si="21" ref="D105:N105">SUM(D106:D107)</f>
        <v>1.6</v>
      </c>
      <c r="E105" s="303">
        <f t="shared" si="21"/>
        <v>0</v>
      </c>
      <c r="F105" s="303">
        <f t="shared" si="21"/>
        <v>0</v>
      </c>
      <c r="G105" s="303">
        <f t="shared" si="21"/>
        <v>6.199999999999999</v>
      </c>
      <c r="H105" s="303"/>
      <c r="I105" s="303">
        <f t="shared" si="21"/>
        <v>8.94</v>
      </c>
      <c r="J105" s="303">
        <f t="shared" si="21"/>
        <v>3.4</v>
      </c>
      <c r="K105" s="303">
        <f t="shared" si="21"/>
        <v>5.54</v>
      </c>
      <c r="L105" s="303">
        <f t="shared" si="21"/>
        <v>0</v>
      </c>
      <c r="M105" s="303">
        <f t="shared" si="21"/>
        <v>0</v>
      </c>
      <c r="N105" s="303">
        <f t="shared" si="21"/>
        <v>0</v>
      </c>
      <c r="O105" s="305"/>
      <c r="P105" s="145"/>
    </row>
    <row r="106" spans="1:16" ht="92.25">
      <c r="A106" s="256">
        <v>1</v>
      </c>
      <c r="B106" s="284" t="s">
        <v>788</v>
      </c>
      <c r="C106" s="287">
        <f t="shared" si="14"/>
        <v>5</v>
      </c>
      <c r="D106" s="286">
        <v>1.6</v>
      </c>
      <c r="E106" s="295"/>
      <c r="F106" s="286"/>
      <c r="G106" s="287">
        <v>3.4</v>
      </c>
      <c r="H106" s="298" t="s">
        <v>673</v>
      </c>
      <c r="I106" s="286">
        <f t="shared" si="15"/>
        <v>5.54</v>
      </c>
      <c r="J106" s="286"/>
      <c r="K106" s="286">
        <v>5.54</v>
      </c>
      <c r="L106" s="286"/>
      <c r="M106" s="286"/>
      <c r="N106" s="286"/>
      <c r="O106" s="304" t="s">
        <v>911</v>
      </c>
      <c r="P106" s="256"/>
    </row>
    <row r="107" spans="1:16" ht="39">
      <c r="A107" s="256">
        <v>2</v>
      </c>
      <c r="B107" s="284" t="s">
        <v>516</v>
      </c>
      <c r="C107" s="287">
        <f t="shared" si="14"/>
        <v>2.8</v>
      </c>
      <c r="D107" s="286">
        <v>0</v>
      </c>
      <c r="E107" s="287"/>
      <c r="F107" s="286"/>
      <c r="G107" s="287">
        <v>2.8</v>
      </c>
      <c r="H107" s="292" t="s">
        <v>789</v>
      </c>
      <c r="I107" s="286">
        <f t="shared" si="15"/>
        <v>3.4</v>
      </c>
      <c r="J107" s="286">
        <v>3.4</v>
      </c>
      <c r="K107" s="286"/>
      <c r="L107" s="286"/>
      <c r="M107" s="286"/>
      <c r="N107" s="286"/>
      <c r="O107" s="304" t="s">
        <v>911</v>
      </c>
      <c r="P107" s="256"/>
    </row>
    <row r="108" spans="1:16" ht="12.75">
      <c r="A108" s="273" t="s">
        <v>121</v>
      </c>
      <c r="B108" s="290" t="s">
        <v>215</v>
      </c>
      <c r="C108" s="303">
        <f>SUM(C109:C121)</f>
        <v>9.2</v>
      </c>
      <c r="D108" s="303">
        <f aca="true" t="shared" si="22" ref="D108:N108">SUM(D109:D121)</f>
        <v>2.4499999999999997</v>
      </c>
      <c r="E108" s="303">
        <f t="shared" si="22"/>
        <v>1.5</v>
      </c>
      <c r="F108" s="303">
        <f t="shared" si="22"/>
        <v>0</v>
      </c>
      <c r="G108" s="303">
        <f t="shared" si="22"/>
        <v>5.25</v>
      </c>
      <c r="H108" s="303"/>
      <c r="I108" s="303">
        <f t="shared" si="22"/>
        <v>8.610000000000001</v>
      </c>
      <c r="J108" s="303">
        <f t="shared" si="22"/>
        <v>0</v>
      </c>
      <c r="K108" s="303">
        <f t="shared" si="22"/>
        <v>0</v>
      </c>
      <c r="L108" s="303">
        <f t="shared" si="22"/>
        <v>3.55</v>
      </c>
      <c r="M108" s="303">
        <f t="shared" si="22"/>
        <v>4.109999999999999</v>
      </c>
      <c r="N108" s="303">
        <f t="shared" si="22"/>
        <v>0.95</v>
      </c>
      <c r="O108" s="305"/>
      <c r="P108" s="145"/>
    </row>
    <row r="109" spans="1:16" ht="39">
      <c r="A109" s="256">
        <v>1</v>
      </c>
      <c r="B109" s="284" t="s">
        <v>85</v>
      </c>
      <c r="C109" s="287">
        <f t="shared" si="14"/>
        <v>0.62</v>
      </c>
      <c r="D109" s="286">
        <v>0</v>
      </c>
      <c r="E109" s="287"/>
      <c r="F109" s="286"/>
      <c r="G109" s="287">
        <v>0.62</v>
      </c>
      <c r="H109" s="298" t="s">
        <v>790</v>
      </c>
      <c r="I109" s="286">
        <f t="shared" si="15"/>
        <v>0.05</v>
      </c>
      <c r="J109" s="286"/>
      <c r="K109" s="286"/>
      <c r="L109" s="286"/>
      <c r="M109" s="286">
        <v>0.05</v>
      </c>
      <c r="N109" s="286"/>
      <c r="O109" s="304" t="s">
        <v>911</v>
      </c>
      <c r="P109" s="256"/>
    </row>
    <row r="110" spans="1:16" ht="39">
      <c r="A110" s="256">
        <v>2</v>
      </c>
      <c r="B110" s="284" t="s">
        <v>85</v>
      </c>
      <c r="C110" s="287">
        <f t="shared" si="14"/>
        <v>0.41</v>
      </c>
      <c r="D110" s="286">
        <v>0.41</v>
      </c>
      <c r="E110" s="287"/>
      <c r="F110" s="286"/>
      <c r="G110" s="287">
        <v>0</v>
      </c>
      <c r="H110" s="288" t="s">
        <v>765</v>
      </c>
      <c r="I110" s="286">
        <f t="shared" si="15"/>
        <v>0.5</v>
      </c>
      <c r="J110" s="286"/>
      <c r="K110" s="286"/>
      <c r="L110" s="286"/>
      <c r="M110" s="286">
        <v>0.5</v>
      </c>
      <c r="N110" s="286"/>
      <c r="O110" s="304" t="s">
        <v>911</v>
      </c>
      <c r="P110" s="256"/>
    </row>
    <row r="111" spans="1:16" ht="52.5">
      <c r="A111" s="256">
        <v>3</v>
      </c>
      <c r="B111" s="284" t="s">
        <v>151</v>
      </c>
      <c r="C111" s="287">
        <f t="shared" si="14"/>
        <v>0.28</v>
      </c>
      <c r="D111" s="286">
        <v>0</v>
      </c>
      <c r="E111" s="287"/>
      <c r="F111" s="286"/>
      <c r="G111" s="287">
        <v>0.28</v>
      </c>
      <c r="H111" s="298" t="s">
        <v>791</v>
      </c>
      <c r="I111" s="286">
        <f t="shared" si="15"/>
        <v>0.36</v>
      </c>
      <c r="J111" s="286"/>
      <c r="K111" s="286"/>
      <c r="L111" s="286"/>
      <c r="M111" s="286">
        <v>0.36</v>
      </c>
      <c r="N111" s="286"/>
      <c r="O111" s="304" t="s">
        <v>911</v>
      </c>
      <c r="P111" s="256"/>
    </row>
    <row r="112" spans="1:16" ht="39">
      <c r="A112" s="256">
        <v>4</v>
      </c>
      <c r="B112" s="284" t="s">
        <v>792</v>
      </c>
      <c r="C112" s="287">
        <f t="shared" si="14"/>
        <v>0.79</v>
      </c>
      <c r="D112" s="286">
        <v>0.79</v>
      </c>
      <c r="E112" s="287"/>
      <c r="F112" s="286"/>
      <c r="G112" s="287">
        <v>0</v>
      </c>
      <c r="H112" s="298" t="s">
        <v>793</v>
      </c>
      <c r="I112" s="286">
        <f t="shared" si="15"/>
        <v>0.96</v>
      </c>
      <c r="J112" s="286"/>
      <c r="K112" s="286"/>
      <c r="L112" s="286"/>
      <c r="M112" s="286">
        <v>0.96</v>
      </c>
      <c r="N112" s="286"/>
      <c r="O112" s="304" t="s">
        <v>911</v>
      </c>
      <c r="P112" s="256"/>
    </row>
    <row r="113" spans="1:16" ht="39">
      <c r="A113" s="256">
        <v>5</v>
      </c>
      <c r="B113" s="284" t="s">
        <v>794</v>
      </c>
      <c r="C113" s="287">
        <f t="shared" si="14"/>
        <v>0.78</v>
      </c>
      <c r="D113" s="286">
        <v>0.78</v>
      </c>
      <c r="E113" s="287"/>
      <c r="F113" s="286"/>
      <c r="G113" s="287">
        <v>0</v>
      </c>
      <c r="H113" s="298" t="s">
        <v>795</v>
      </c>
      <c r="I113" s="286">
        <f t="shared" si="15"/>
        <v>0.95</v>
      </c>
      <c r="J113" s="286"/>
      <c r="K113" s="286"/>
      <c r="L113" s="286"/>
      <c r="M113" s="286"/>
      <c r="N113" s="286">
        <v>0.95</v>
      </c>
      <c r="O113" s="304" t="s">
        <v>911</v>
      </c>
      <c r="P113" s="256"/>
    </row>
    <row r="114" spans="1:16" ht="78.75">
      <c r="A114" s="256">
        <v>6</v>
      </c>
      <c r="B114" s="284" t="s">
        <v>85</v>
      </c>
      <c r="C114" s="287">
        <f t="shared" si="14"/>
        <v>0.55</v>
      </c>
      <c r="D114" s="286">
        <v>0</v>
      </c>
      <c r="E114" s="287"/>
      <c r="F114" s="286"/>
      <c r="G114" s="287">
        <v>0.55</v>
      </c>
      <c r="H114" s="288" t="s">
        <v>796</v>
      </c>
      <c r="I114" s="286">
        <f t="shared" si="15"/>
        <v>0.55</v>
      </c>
      <c r="J114" s="286"/>
      <c r="K114" s="286"/>
      <c r="L114" s="286"/>
      <c r="M114" s="286">
        <v>0.55</v>
      </c>
      <c r="N114" s="286"/>
      <c r="O114" s="304" t="s">
        <v>1983</v>
      </c>
      <c r="P114" s="256"/>
    </row>
    <row r="115" spans="1:16" ht="39">
      <c r="A115" s="256">
        <v>7</v>
      </c>
      <c r="B115" s="284" t="s">
        <v>797</v>
      </c>
      <c r="C115" s="287">
        <f t="shared" si="14"/>
        <v>0.3</v>
      </c>
      <c r="D115" s="286">
        <v>0.3</v>
      </c>
      <c r="E115" s="287"/>
      <c r="F115" s="286"/>
      <c r="G115" s="287">
        <v>0</v>
      </c>
      <c r="H115" s="298" t="s">
        <v>798</v>
      </c>
      <c r="I115" s="286">
        <f t="shared" si="15"/>
        <v>0.36</v>
      </c>
      <c r="J115" s="286"/>
      <c r="K115" s="286"/>
      <c r="L115" s="286">
        <v>0.36</v>
      </c>
      <c r="M115" s="286"/>
      <c r="N115" s="286"/>
      <c r="O115" s="304" t="s">
        <v>911</v>
      </c>
      <c r="P115" s="256"/>
    </row>
    <row r="116" spans="1:16" ht="39">
      <c r="A116" s="256">
        <v>8</v>
      </c>
      <c r="B116" s="284" t="s">
        <v>85</v>
      </c>
      <c r="C116" s="287">
        <f t="shared" si="14"/>
        <v>1</v>
      </c>
      <c r="D116" s="286">
        <v>0</v>
      </c>
      <c r="E116" s="287"/>
      <c r="F116" s="286"/>
      <c r="G116" s="287">
        <v>1</v>
      </c>
      <c r="H116" s="288" t="s">
        <v>799</v>
      </c>
      <c r="I116" s="286">
        <f t="shared" si="15"/>
        <v>1.33</v>
      </c>
      <c r="J116" s="286"/>
      <c r="K116" s="286"/>
      <c r="L116" s="286"/>
      <c r="M116" s="286">
        <v>1.33</v>
      </c>
      <c r="N116" s="286"/>
      <c r="O116" s="304" t="s">
        <v>911</v>
      </c>
      <c r="P116" s="256"/>
    </row>
    <row r="117" spans="1:16" ht="39">
      <c r="A117" s="256">
        <v>9</v>
      </c>
      <c r="B117" s="284" t="s">
        <v>85</v>
      </c>
      <c r="C117" s="287">
        <f t="shared" si="14"/>
        <v>0.06</v>
      </c>
      <c r="D117" s="286">
        <v>0.06</v>
      </c>
      <c r="E117" s="287"/>
      <c r="F117" s="286"/>
      <c r="G117" s="287">
        <v>0</v>
      </c>
      <c r="H117" s="292" t="s">
        <v>800</v>
      </c>
      <c r="I117" s="286">
        <f t="shared" si="15"/>
        <v>0.07</v>
      </c>
      <c r="J117" s="286"/>
      <c r="K117" s="286"/>
      <c r="L117" s="286"/>
      <c r="M117" s="286">
        <v>0.07</v>
      </c>
      <c r="N117" s="286"/>
      <c r="O117" s="304" t="s">
        <v>911</v>
      </c>
      <c r="P117" s="256"/>
    </row>
    <row r="118" spans="1:16" ht="39">
      <c r="A118" s="256">
        <v>10</v>
      </c>
      <c r="B118" s="284" t="s">
        <v>85</v>
      </c>
      <c r="C118" s="287">
        <f t="shared" si="14"/>
        <v>0.11</v>
      </c>
      <c r="D118" s="286">
        <v>0.11</v>
      </c>
      <c r="E118" s="313"/>
      <c r="F118" s="286"/>
      <c r="G118" s="287">
        <v>0</v>
      </c>
      <c r="H118" s="292" t="s">
        <v>801</v>
      </c>
      <c r="I118" s="286">
        <f t="shared" si="15"/>
        <v>0.13</v>
      </c>
      <c r="J118" s="286"/>
      <c r="K118" s="286"/>
      <c r="L118" s="286"/>
      <c r="M118" s="286">
        <v>0.13</v>
      </c>
      <c r="N118" s="286"/>
      <c r="O118" s="304" t="s">
        <v>911</v>
      </c>
      <c r="P118" s="256"/>
    </row>
    <row r="119" spans="1:16" ht="39">
      <c r="A119" s="256">
        <v>11</v>
      </c>
      <c r="B119" s="284" t="s">
        <v>802</v>
      </c>
      <c r="C119" s="287">
        <f t="shared" si="14"/>
        <v>1.8</v>
      </c>
      <c r="D119" s="286">
        <v>0</v>
      </c>
      <c r="E119" s="313"/>
      <c r="F119" s="286"/>
      <c r="G119" s="287">
        <v>1.8</v>
      </c>
      <c r="H119" s="292" t="s">
        <v>698</v>
      </c>
      <c r="I119" s="286">
        <f t="shared" si="15"/>
        <v>2.19</v>
      </c>
      <c r="J119" s="286"/>
      <c r="K119" s="286"/>
      <c r="L119" s="286">
        <v>2.19</v>
      </c>
      <c r="M119" s="286"/>
      <c r="N119" s="286"/>
      <c r="O119" s="304" t="s">
        <v>911</v>
      </c>
      <c r="P119" s="256"/>
    </row>
    <row r="120" spans="1:16" ht="39">
      <c r="A120" s="256">
        <v>12</v>
      </c>
      <c r="B120" s="284" t="s">
        <v>85</v>
      </c>
      <c r="C120" s="287">
        <f t="shared" si="14"/>
        <v>1.5</v>
      </c>
      <c r="D120" s="286">
        <v>0</v>
      </c>
      <c r="E120" s="287">
        <v>1.5</v>
      </c>
      <c r="F120" s="286"/>
      <c r="G120" s="287">
        <v>0</v>
      </c>
      <c r="H120" s="288" t="s">
        <v>803</v>
      </c>
      <c r="I120" s="286">
        <f t="shared" si="15"/>
        <v>0.16</v>
      </c>
      <c r="J120" s="286"/>
      <c r="K120" s="286"/>
      <c r="L120" s="286"/>
      <c r="M120" s="286">
        <v>0.16</v>
      </c>
      <c r="N120" s="286"/>
      <c r="O120" s="304" t="s">
        <v>911</v>
      </c>
      <c r="P120" s="256"/>
    </row>
    <row r="121" spans="1:16" ht="39">
      <c r="A121" s="256">
        <v>13</v>
      </c>
      <c r="B121" s="284" t="s">
        <v>804</v>
      </c>
      <c r="C121" s="287">
        <f t="shared" si="14"/>
        <v>1</v>
      </c>
      <c r="D121" s="286">
        <v>0</v>
      </c>
      <c r="E121" s="287"/>
      <c r="F121" s="286"/>
      <c r="G121" s="287">
        <v>1</v>
      </c>
      <c r="H121" s="288" t="s">
        <v>698</v>
      </c>
      <c r="I121" s="286">
        <f t="shared" si="15"/>
        <v>1</v>
      </c>
      <c r="J121" s="286"/>
      <c r="K121" s="286"/>
      <c r="L121" s="286">
        <v>1</v>
      </c>
      <c r="M121" s="286"/>
      <c r="N121" s="286"/>
      <c r="O121" s="304" t="s">
        <v>911</v>
      </c>
      <c r="P121" s="256"/>
    </row>
    <row r="122" spans="1:16" ht="12.75">
      <c r="A122" s="273" t="s">
        <v>122</v>
      </c>
      <c r="B122" s="290" t="s">
        <v>217</v>
      </c>
      <c r="C122" s="303">
        <f>SUM(C123:C139)</f>
        <v>25.380000000000003</v>
      </c>
      <c r="D122" s="303">
        <f>SUM(D123:D139)</f>
        <v>14.339999999999998</v>
      </c>
      <c r="E122" s="303">
        <f>SUM(E123:E139)</f>
        <v>0</v>
      </c>
      <c r="F122" s="303">
        <f>SUM(F123:F139)</f>
        <v>0</v>
      </c>
      <c r="G122" s="303">
        <f>SUM(G123:G139)</f>
        <v>11.040000000000001</v>
      </c>
      <c r="H122" s="303"/>
      <c r="I122" s="303">
        <f aca="true" t="shared" si="23" ref="I122:N122">SUM(I123:I139)</f>
        <v>40.63999999999999</v>
      </c>
      <c r="J122" s="303">
        <f t="shared" si="23"/>
        <v>3.7</v>
      </c>
      <c r="K122" s="303">
        <f t="shared" si="23"/>
        <v>0</v>
      </c>
      <c r="L122" s="303">
        <f t="shared" si="23"/>
        <v>25.880000000000003</v>
      </c>
      <c r="M122" s="303">
        <f t="shared" si="23"/>
        <v>11.059999999999999</v>
      </c>
      <c r="N122" s="303">
        <f t="shared" si="23"/>
        <v>0</v>
      </c>
      <c r="O122" s="305"/>
      <c r="P122" s="145"/>
    </row>
    <row r="123" spans="1:16" ht="39">
      <c r="A123" s="256">
        <v>1</v>
      </c>
      <c r="B123" s="284" t="s">
        <v>805</v>
      </c>
      <c r="C123" s="287">
        <f t="shared" si="14"/>
        <v>2.75</v>
      </c>
      <c r="D123" s="286">
        <v>2.75</v>
      </c>
      <c r="E123" s="313"/>
      <c r="F123" s="286"/>
      <c r="G123" s="287">
        <v>0</v>
      </c>
      <c r="H123" s="293" t="s">
        <v>806</v>
      </c>
      <c r="I123" s="286">
        <f t="shared" si="15"/>
        <v>3.34</v>
      </c>
      <c r="J123" s="286"/>
      <c r="K123" s="286"/>
      <c r="L123" s="286">
        <v>3.34</v>
      </c>
      <c r="M123" s="286"/>
      <c r="N123" s="286"/>
      <c r="O123" s="304" t="s">
        <v>911</v>
      </c>
      <c r="P123" s="256"/>
    </row>
    <row r="124" spans="1:16" ht="39">
      <c r="A124" s="256">
        <v>2</v>
      </c>
      <c r="B124" s="284" t="s">
        <v>807</v>
      </c>
      <c r="C124" s="287">
        <f t="shared" si="14"/>
        <v>1</v>
      </c>
      <c r="D124" s="286">
        <v>0</v>
      </c>
      <c r="E124" s="295"/>
      <c r="F124" s="286"/>
      <c r="G124" s="287">
        <v>1</v>
      </c>
      <c r="H124" s="288" t="s">
        <v>808</v>
      </c>
      <c r="I124" s="286">
        <f t="shared" si="15"/>
        <v>1.21</v>
      </c>
      <c r="J124" s="286"/>
      <c r="K124" s="286"/>
      <c r="L124" s="286"/>
      <c r="M124" s="286">
        <v>1.21</v>
      </c>
      <c r="N124" s="286"/>
      <c r="O124" s="304" t="s">
        <v>911</v>
      </c>
      <c r="P124" s="256"/>
    </row>
    <row r="125" spans="1:16" ht="39">
      <c r="A125" s="256">
        <v>3</v>
      </c>
      <c r="B125" s="284" t="s">
        <v>809</v>
      </c>
      <c r="C125" s="287">
        <f t="shared" si="14"/>
        <v>8.36</v>
      </c>
      <c r="D125" s="286">
        <v>6.97</v>
      </c>
      <c r="E125" s="313"/>
      <c r="F125" s="286"/>
      <c r="G125" s="287">
        <v>1.3900000000000001</v>
      </c>
      <c r="H125" s="298" t="s">
        <v>810</v>
      </c>
      <c r="I125" s="286">
        <f t="shared" si="15"/>
        <v>21.21</v>
      </c>
      <c r="J125" s="286"/>
      <c r="K125" s="286"/>
      <c r="L125" s="286">
        <v>21.21</v>
      </c>
      <c r="M125" s="286"/>
      <c r="N125" s="286"/>
      <c r="O125" s="304" t="s">
        <v>911</v>
      </c>
      <c r="P125" s="256"/>
    </row>
    <row r="126" spans="1:16" ht="39">
      <c r="A126" s="256">
        <v>4</v>
      </c>
      <c r="B126" s="284" t="s">
        <v>207</v>
      </c>
      <c r="C126" s="287">
        <f t="shared" si="14"/>
        <v>0.71</v>
      </c>
      <c r="D126" s="286">
        <v>0</v>
      </c>
      <c r="E126" s="287"/>
      <c r="F126" s="286"/>
      <c r="G126" s="287">
        <v>0.71</v>
      </c>
      <c r="H126" s="298" t="s">
        <v>811</v>
      </c>
      <c r="I126" s="286">
        <f t="shared" si="15"/>
        <v>0.7</v>
      </c>
      <c r="J126" s="286"/>
      <c r="K126" s="286"/>
      <c r="L126" s="286"/>
      <c r="M126" s="286">
        <v>0.7</v>
      </c>
      <c r="N126" s="286"/>
      <c r="O126" s="304" t="s">
        <v>911</v>
      </c>
      <c r="P126" s="256"/>
    </row>
    <row r="127" spans="1:16" ht="52.5">
      <c r="A127" s="256">
        <v>5</v>
      </c>
      <c r="B127" s="284" t="s">
        <v>812</v>
      </c>
      <c r="C127" s="287">
        <f t="shared" si="14"/>
        <v>0.8</v>
      </c>
      <c r="D127" s="286">
        <v>0</v>
      </c>
      <c r="E127" s="287"/>
      <c r="F127" s="286"/>
      <c r="G127" s="287">
        <v>0.8</v>
      </c>
      <c r="H127" s="288" t="s">
        <v>813</v>
      </c>
      <c r="I127" s="286">
        <f t="shared" si="15"/>
        <v>0.8</v>
      </c>
      <c r="J127" s="286"/>
      <c r="K127" s="286"/>
      <c r="L127" s="286"/>
      <c r="M127" s="286">
        <v>0.8</v>
      </c>
      <c r="N127" s="286"/>
      <c r="O127" s="304" t="s">
        <v>911</v>
      </c>
      <c r="P127" s="256"/>
    </row>
    <row r="128" spans="1:16" ht="39">
      <c r="A128" s="256">
        <v>6</v>
      </c>
      <c r="B128" s="284" t="s">
        <v>207</v>
      </c>
      <c r="C128" s="287">
        <f t="shared" si="14"/>
        <v>1</v>
      </c>
      <c r="D128" s="286">
        <v>1</v>
      </c>
      <c r="E128" s="287"/>
      <c r="F128" s="286"/>
      <c r="G128" s="287">
        <v>0</v>
      </c>
      <c r="H128" s="288" t="s">
        <v>814</v>
      </c>
      <c r="I128" s="286">
        <f t="shared" si="15"/>
        <v>1.21</v>
      </c>
      <c r="J128" s="286"/>
      <c r="K128" s="286"/>
      <c r="L128" s="286"/>
      <c r="M128" s="286">
        <v>1.21</v>
      </c>
      <c r="N128" s="286"/>
      <c r="O128" s="304" t="s">
        <v>911</v>
      </c>
      <c r="P128" s="256"/>
    </row>
    <row r="129" spans="1:16" ht="52.5">
      <c r="A129" s="256">
        <v>7</v>
      </c>
      <c r="B129" s="284" t="s">
        <v>815</v>
      </c>
      <c r="C129" s="287">
        <f t="shared" si="14"/>
        <v>3.05</v>
      </c>
      <c r="D129" s="286">
        <v>0</v>
      </c>
      <c r="E129" s="287"/>
      <c r="F129" s="286"/>
      <c r="G129" s="287">
        <v>3.05</v>
      </c>
      <c r="H129" s="288" t="s">
        <v>759</v>
      </c>
      <c r="I129" s="286">
        <f t="shared" si="15"/>
        <v>3.7</v>
      </c>
      <c r="J129" s="286">
        <v>3.7</v>
      </c>
      <c r="K129" s="286"/>
      <c r="L129" s="286"/>
      <c r="M129" s="286"/>
      <c r="N129" s="286"/>
      <c r="O129" s="304" t="s">
        <v>911</v>
      </c>
      <c r="P129" s="256"/>
    </row>
    <row r="130" spans="1:16" ht="39">
      <c r="A130" s="256">
        <v>8</v>
      </c>
      <c r="B130" s="284" t="s">
        <v>505</v>
      </c>
      <c r="C130" s="287">
        <f t="shared" si="14"/>
        <v>0.6</v>
      </c>
      <c r="D130" s="286">
        <v>0.44</v>
      </c>
      <c r="E130" s="295"/>
      <c r="F130" s="286"/>
      <c r="G130" s="287">
        <v>0.16</v>
      </c>
      <c r="H130" s="298" t="s">
        <v>816</v>
      </c>
      <c r="I130" s="286">
        <f t="shared" si="15"/>
        <v>0.73</v>
      </c>
      <c r="J130" s="286"/>
      <c r="K130" s="286"/>
      <c r="L130" s="286"/>
      <c r="M130" s="286">
        <v>0.73</v>
      </c>
      <c r="N130" s="286"/>
      <c r="O130" s="304" t="s">
        <v>911</v>
      </c>
      <c r="P130" s="256"/>
    </row>
    <row r="131" spans="1:16" ht="39">
      <c r="A131" s="256">
        <v>9</v>
      </c>
      <c r="B131" s="284" t="s">
        <v>207</v>
      </c>
      <c r="C131" s="287">
        <f t="shared" si="14"/>
        <v>0.25</v>
      </c>
      <c r="D131" s="286">
        <v>0</v>
      </c>
      <c r="E131" s="314"/>
      <c r="F131" s="286"/>
      <c r="G131" s="287">
        <v>0.25</v>
      </c>
      <c r="H131" s="288" t="s">
        <v>817</v>
      </c>
      <c r="I131" s="286">
        <f t="shared" si="15"/>
        <v>0.3</v>
      </c>
      <c r="J131" s="286"/>
      <c r="K131" s="286"/>
      <c r="L131" s="286"/>
      <c r="M131" s="286">
        <v>0.3</v>
      </c>
      <c r="N131" s="286"/>
      <c r="O131" s="304" t="s">
        <v>911</v>
      </c>
      <c r="P131" s="256"/>
    </row>
    <row r="132" spans="1:16" ht="39">
      <c r="A132" s="256">
        <v>10</v>
      </c>
      <c r="B132" s="284" t="s">
        <v>504</v>
      </c>
      <c r="C132" s="287">
        <f aca="true" t="shared" si="24" ref="C132:C149">SUM(D132:G132)</f>
        <v>1.01</v>
      </c>
      <c r="D132" s="286">
        <v>0</v>
      </c>
      <c r="E132" s="287"/>
      <c r="F132" s="286"/>
      <c r="G132" s="287">
        <v>1.01</v>
      </c>
      <c r="H132" s="298" t="s">
        <v>679</v>
      </c>
      <c r="I132" s="286">
        <f aca="true" t="shared" si="25" ref="I132:I149">SUM(J132:N132)</f>
        <v>1.33</v>
      </c>
      <c r="J132" s="286"/>
      <c r="K132" s="286"/>
      <c r="L132" s="286">
        <v>1.33</v>
      </c>
      <c r="M132" s="286"/>
      <c r="N132" s="286"/>
      <c r="O132" s="304" t="s">
        <v>911</v>
      </c>
      <c r="P132" s="256"/>
    </row>
    <row r="133" spans="1:16" ht="39">
      <c r="A133" s="256">
        <v>11</v>
      </c>
      <c r="B133" s="284" t="s">
        <v>207</v>
      </c>
      <c r="C133" s="287">
        <f t="shared" si="24"/>
        <v>0.25</v>
      </c>
      <c r="D133" s="315">
        <v>0.25</v>
      </c>
      <c r="E133" s="295"/>
      <c r="F133" s="315"/>
      <c r="G133" s="287">
        <v>0</v>
      </c>
      <c r="H133" s="288" t="s">
        <v>818</v>
      </c>
      <c r="I133" s="286">
        <f t="shared" si="25"/>
        <v>0.3</v>
      </c>
      <c r="J133" s="315"/>
      <c r="K133" s="315"/>
      <c r="L133" s="315"/>
      <c r="M133" s="315">
        <v>0.3</v>
      </c>
      <c r="N133" s="315"/>
      <c r="O133" s="304" t="s">
        <v>911</v>
      </c>
      <c r="P133" s="316"/>
    </row>
    <row r="134" spans="1:16" ht="52.5">
      <c r="A134" s="256">
        <v>12</v>
      </c>
      <c r="B134" s="284" t="s">
        <v>207</v>
      </c>
      <c r="C134" s="287">
        <f t="shared" si="24"/>
        <v>2</v>
      </c>
      <c r="D134" s="286">
        <v>2</v>
      </c>
      <c r="E134" s="295"/>
      <c r="F134" s="286"/>
      <c r="G134" s="287">
        <v>0</v>
      </c>
      <c r="H134" s="288" t="s">
        <v>819</v>
      </c>
      <c r="I134" s="286">
        <f t="shared" si="25"/>
        <v>2.43</v>
      </c>
      <c r="J134" s="286"/>
      <c r="K134" s="286"/>
      <c r="L134" s="286"/>
      <c r="M134" s="286">
        <v>2.43</v>
      </c>
      <c r="N134" s="286"/>
      <c r="O134" s="304" t="s">
        <v>911</v>
      </c>
      <c r="P134" s="256"/>
    </row>
    <row r="135" spans="1:16" ht="39">
      <c r="A135" s="256">
        <v>13</v>
      </c>
      <c r="B135" s="284" t="s">
        <v>820</v>
      </c>
      <c r="C135" s="287">
        <f t="shared" si="24"/>
        <v>1</v>
      </c>
      <c r="D135" s="286">
        <v>0</v>
      </c>
      <c r="E135" s="287"/>
      <c r="F135" s="286"/>
      <c r="G135" s="287">
        <v>1</v>
      </c>
      <c r="H135" s="298" t="s">
        <v>821</v>
      </c>
      <c r="I135" s="286">
        <f t="shared" si="25"/>
        <v>1.18</v>
      </c>
      <c r="J135" s="286"/>
      <c r="K135" s="286"/>
      <c r="L135" s="286"/>
      <c r="M135" s="286">
        <v>1.18</v>
      </c>
      <c r="N135" s="286"/>
      <c r="O135" s="304" t="s">
        <v>911</v>
      </c>
      <c r="P135" s="256"/>
    </row>
    <row r="136" spans="1:16" ht="39">
      <c r="A136" s="256">
        <v>14</v>
      </c>
      <c r="B136" s="301" t="s">
        <v>822</v>
      </c>
      <c r="C136" s="287">
        <f t="shared" si="24"/>
        <v>0.93</v>
      </c>
      <c r="D136" s="286">
        <v>0.93</v>
      </c>
      <c r="E136" s="287"/>
      <c r="F136" s="286"/>
      <c r="G136" s="287">
        <v>0</v>
      </c>
      <c r="H136" s="288" t="s">
        <v>823</v>
      </c>
      <c r="I136" s="286">
        <f t="shared" si="25"/>
        <v>1.13</v>
      </c>
      <c r="J136" s="286"/>
      <c r="K136" s="286"/>
      <c r="L136" s="286"/>
      <c r="M136" s="286">
        <v>1.13</v>
      </c>
      <c r="N136" s="286"/>
      <c r="O136" s="304" t="s">
        <v>911</v>
      </c>
      <c r="P136" s="256"/>
    </row>
    <row r="137" spans="1:16" ht="39">
      <c r="A137" s="256">
        <v>15</v>
      </c>
      <c r="B137" s="301" t="s">
        <v>207</v>
      </c>
      <c r="C137" s="287">
        <f t="shared" si="24"/>
        <v>0.5</v>
      </c>
      <c r="D137" s="286">
        <v>0</v>
      </c>
      <c r="E137" s="295"/>
      <c r="F137" s="286"/>
      <c r="G137" s="287">
        <v>0.5</v>
      </c>
      <c r="H137" s="288" t="s">
        <v>823</v>
      </c>
      <c r="I137" s="286">
        <f t="shared" si="25"/>
        <v>0.24</v>
      </c>
      <c r="J137" s="286"/>
      <c r="K137" s="286"/>
      <c r="L137" s="286"/>
      <c r="M137" s="286">
        <v>0.24</v>
      </c>
      <c r="N137" s="286"/>
      <c r="O137" s="304" t="s">
        <v>911</v>
      </c>
      <c r="P137" s="256"/>
    </row>
    <row r="138" spans="1:16" ht="39">
      <c r="A138" s="256">
        <v>16</v>
      </c>
      <c r="B138" s="301" t="s">
        <v>207</v>
      </c>
      <c r="C138" s="287">
        <f t="shared" si="24"/>
        <v>0.18</v>
      </c>
      <c r="D138" s="286">
        <v>0</v>
      </c>
      <c r="E138" s="287"/>
      <c r="F138" s="286"/>
      <c r="G138" s="287">
        <v>0.18</v>
      </c>
      <c r="H138" s="288" t="s">
        <v>824</v>
      </c>
      <c r="I138" s="286">
        <f t="shared" si="25"/>
        <v>0.22</v>
      </c>
      <c r="J138" s="286"/>
      <c r="K138" s="286"/>
      <c r="L138" s="286"/>
      <c r="M138" s="286">
        <v>0.22</v>
      </c>
      <c r="N138" s="286"/>
      <c r="O138" s="304" t="s">
        <v>911</v>
      </c>
      <c r="P138" s="256"/>
    </row>
    <row r="139" spans="1:16" ht="39">
      <c r="A139" s="256">
        <v>17</v>
      </c>
      <c r="B139" s="301" t="s">
        <v>207</v>
      </c>
      <c r="C139" s="287">
        <f t="shared" si="24"/>
        <v>0.99</v>
      </c>
      <c r="D139" s="286">
        <v>0</v>
      </c>
      <c r="E139" s="313"/>
      <c r="F139" s="286"/>
      <c r="G139" s="287">
        <v>0.99</v>
      </c>
      <c r="H139" s="288" t="s">
        <v>676</v>
      </c>
      <c r="I139" s="286">
        <f t="shared" si="25"/>
        <v>0.61</v>
      </c>
      <c r="J139" s="286"/>
      <c r="K139" s="286"/>
      <c r="L139" s="286"/>
      <c r="M139" s="286">
        <v>0.61</v>
      </c>
      <c r="N139" s="286"/>
      <c r="O139" s="304" t="s">
        <v>911</v>
      </c>
      <c r="P139" s="256"/>
    </row>
    <row r="140" spans="1:16" ht="12.75">
      <c r="A140" s="273" t="s">
        <v>123</v>
      </c>
      <c r="B140" s="302" t="s">
        <v>127</v>
      </c>
      <c r="C140" s="303">
        <f>SUM(C141:C143)</f>
        <v>6.3</v>
      </c>
      <c r="D140" s="303">
        <f aca="true" t="shared" si="26" ref="D140:N140">SUM(D141:D143)</f>
        <v>0.66</v>
      </c>
      <c r="E140" s="303">
        <f t="shared" si="26"/>
        <v>0</v>
      </c>
      <c r="F140" s="303">
        <f t="shared" si="26"/>
        <v>0</v>
      </c>
      <c r="G140" s="303">
        <f t="shared" si="26"/>
        <v>5.64</v>
      </c>
      <c r="H140" s="303"/>
      <c r="I140" s="303">
        <f t="shared" si="26"/>
        <v>1.52</v>
      </c>
      <c r="J140" s="303">
        <f t="shared" si="26"/>
        <v>0</v>
      </c>
      <c r="K140" s="303">
        <f t="shared" si="26"/>
        <v>0</v>
      </c>
      <c r="L140" s="303">
        <f t="shared" si="26"/>
        <v>0.91</v>
      </c>
      <c r="M140" s="303">
        <f t="shared" si="26"/>
        <v>0</v>
      </c>
      <c r="N140" s="303">
        <f t="shared" si="26"/>
        <v>0.61</v>
      </c>
      <c r="O140" s="305"/>
      <c r="P140" s="145"/>
    </row>
    <row r="141" spans="1:16" ht="39">
      <c r="A141" s="256">
        <v>1</v>
      </c>
      <c r="B141" s="284" t="s">
        <v>517</v>
      </c>
      <c r="C141" s="287">
        <f t="shared" si="24"/>
        <v>5</v>
      </c>
      <c r="D141" s="286">
        <v>0</v>
      </c>
      <c r="E141" s="287"/>
      <c r="F141" s="286"/>
      <c r="G141" s="287">
        <v>5</v>
      </c>
      <c r="H141" s="292" t="s">
        <v>825</v>
      </c>
      <c r="I141" s="286">
        <f t="shared" si="25"/>
        <v>0.52</v>
      </c>
      <c r="J141" s="286"/>
      <c r="K141" s="286"/>
      <c r="L141" s="286">
        <v>0.52</v>
      </c>
      <c r="M141" s="286"/>
      <c r="N141" s="286"/>
      <c r="O141" s="304" t="s">
        <v>911</v>
      </c>
      <c r="P141" s="256"/>
    </row>
    <row r="142" spans="1:16" ht="39">
      <c r="A142" s="256">
        <v>2</v>
      </c>
      <c r="B142" s="284" t="s">
        <v>826</v>
      </c>
      <c r="C142" s="287">
        <f t="shared" si="24"/>
        <v>0.5</v>
      </c>
      <c r="D142" s="286">
        <v>0.5</v>
      </c>
      <c r="E142" s="287"/>
      <c r="F142" s="286"/>
      <c r="G142" s="287">
        <v>0</v>
      </c>
      <c r="H142" s="288" t="s">
        <v>827</v>
      </c>
      <c r="I142" s="286">
        <f t="shared" si="25"/>
        <v>0.61</v>
      </c>
      <c r="J142" s="286"/>
      <c r="K142" s="286"/>
      <c r="L142" s="286"/>
      <c r="M142" s="286"/>
      <c r="N142" s="286">
        <v>0.61</v>
      </c>
      <c r="O142" s="144" t="s">
        <v>1036</v>
      </c>
      <c r="P142" s="256"/>
    </row>
    <row r="143" spans="1:16" ht="39" customHeight="1">
      <c r="A143" s="256">
        <v>3</v>
      </c>
      <c r="B143" s="284" t="s">
        <v>828</v>
      </c>
      <c r="C143" s="287">
        <f t="shared" si="24"/>
        <v>0.7999999999999999</v>
      </c>
      <c r="D143" s="286">
        <v>0.16</v>
      </c>
      <c r="E143" s="287"/>
      <c r="F143" s="286"/>
      <c r="G143" s="287">
        <v>0.6399999999999999</v>
      </c>
      <c r="H143" s="288" t="s">
        <v>720</v>
      </c>
      <c r="I143" s="286">
        <f t="shared" si="25"/>
        <v>0.39</v>
      </c>
      <c r="J143" s="286"/>
      <c r="K143" s="286"/>
      <c r="L143" s="286">
        <v>0.39</v>
      </c>
      <c r="M143" s="286"/>
      <c r="N143" s="286"/>
      <c r="O143" s="144" t="s">
        <v>1036</v>
      </c>
      <c r="P143" s="144"/>
    </row>
    <row r="144" spans="1:16" ht="12.75">
      <c r="A144" s="273" t="s">
        <v>126</v>
      </c>
      <c r="B144" s="290" t="s">
        <v>753</v>
      </c>
      <c r="C144" s="303">
        <f>SUM(C145:C146)</f>
        <v>2.87</v>
      </c>
      <c r="D144" s="303">
        <f>SUM(D145:D146)</f>
        <v>0</v>
      </c>
      <c r="E144" s="303">
        <f>SUM(E145:E146)</f>
        <v>2.39</v>
      </c>
      <c r="F144" s="303">
        <f>SUM(F145:F146)</f>
        <v>0</v>
      </c>
      <c r="G144" s="303">
        <f>SUM(G145:G146)</f>
        <v>0.48</v>
      </c>
      <c r="H144" s="303"/>
      <c r="I144" s="303">
        <f aca="true" t="shared" si="27" ref="I144:N144">SUM(I145:I146)</f>
        <v>2.2</v>
      </c>
      <c r="J144" s="303">
        <f t="shared" si="27"/>
        <v>0</v>
      </c>
      <c r="K144" s="303">
        <f t="shared" si="27"/>
        <v>0</v>
      </c>
      <c r="L144" s="303">
        <f t="shared" si="27"/>
        <v>2.2</v>
      </c>
      <c r="M144" s="303">
        <f t="shared" si="27"/>
        <v>0</v>
      </c>
      <c r="N144" s="303">
        <f t="shared" si="27"/>
        <v>0</v>
      </c>
      <c r="O144" s="305"/>
      <c r="P144" s="145"/>
    </row>
    <row r="145" spans="1:16" ht="78.75">
      <c r="A145" s="256">
        <v>1</v>
      </c>
      <c r="B145" s="284" t="s">
        <v>829</v>
      </c>
      <c r="C145" s="287">
        <f t="shared" si="24"/>
        <v>0.27</v>
      </c>
      <c r="D145" s="286">
        <v>0</v>
      </c>
      <c r="E145" s="287"/>
      <c r="F145" s="286"/>
      <c r="G145" s="287">
        <v>0.27</v>
      </c>
      <c r="H145" s="288" t="s">
        <v>673</v>
      </c>
      <c r="I145" s="286">
        <f t="shared" si="25"/>
        <v>0.27</v>
      </c>
      <c r="J145" s="286"/>
      <c r="K145" s="286"/>
      <c r="L145" s="286">
        <v>0.27</v>
      </c>
      <c r="M145" s="286"/>
      <c r="N145" s="286"/>
      <c r="O145" s="304" t="s">
        <v>1983</v>
      </c>
      <c r="P145" s="256"/>
    </row>
    <row r="146" spans="1:16" ht="40.5" customHeight="1">
      <c r="A146" s="256">
        <v>2</v>
      </c>
      <c r="B146" s="284" t="s">
        <v>830</v>
      </c>
      <c r="C146" s="287">
        <f t="shared" si="24"/>
        <v>2.6</v>
      </c>
      <c r="D146" s="286"/>
      <c r="E146" s="287">
        <v>2.39</v>
      </c>
      <c r="F146" s="286"/>
      <c r="G146" s="287">
        <v>0.21</v>
      </c>
      <c r="H146" s="288" t="s">
        <v>698</v>
      </c>
      <c r="I146" s="286">
        <f t="shared" si="25"/>
        <v>1.93</v>
      </c>
      <c r="J146" s="286"/>
      <c r="K146" s="286"/>
      <c r="L146" s="286">
        <v>1.93</v>
      </c>
      <c r="M146" s="286"/>
      <c r="N146" s="286"/>
      <c r="O146" s="304" t="s">
        <v>1363</v>
      </c>
      <c r="P146" s="256"/>
    </row>
    <row r="147" spans="1:16" ht="12.75">
      <c r="A147" s="273" t="s">
        <v>128</v>
      </c>
      <c r="B147" s="290" t="s">
        <v>831</v>
      </c>
      <c r="C147" s="303">
        <f>SUM(C148:C149)</f>
        <v>0.36</v>
      </c>
      <c r="D147" s="303">
        <f aca="true" t="shared" si="28" ref="D147:N147">SUM(D148:D149)</f>
        <v>0</v>
      </c>
      <c r="E147" s="303">
        <f t="shared" si="28"/>
        <v>0.21</v>
      </c>
      <c r="F147" s="303">
        <f t="shared" si="28"/>
        <v>0</v>
      </c>
      <c r="G147" s="303">
        <f t="shared" si="28"/>
        <v>0.15000000000000002</v>
      </c>
      <c r="H147" s="303"/>
      <c r="I147" s="303">
        <f t="shared" si="28"/>
        <v>0.13</v>
      </c>
      <c r="J147" s="303">
        <f t="shared" si="28"/>
        <v>0</v>
      </c>
      <c r="K147" s="303">
        <f t="shared" si="28"/>
        <v>0</v>
      </c>
      <c r="L147" s="303">
        <f t="shared" si="28"/>
        <v>0.13</v>
      </c>
      <c r="M147" s="303">
        <f t="shared" si="28"/>
        <v>0</v>
      </c>
      <c r="N147" s="303">
        <f t="shared" si="28"/>
        <v>0</v>
      </c>
      <c r="O147" s="305"/>
      <c r="P147" s="145"/>
    </row>
    <row r="148" spans="1:16" ht="42" customHeight="1">
      <c r="A148" s="256">
        <v>1</v>
      </c>
      <c r="B148" s="284" t="s">
        <v>832</v>
      </c>
      <c r="C148" s="287">
        <f t="shared" si="24"/>
        <v>0.15000000000000002</v>
      </c>
      <c r="D148" s="286">
        <v>0</v>
      </c>
      <c r="E148" s="287"/>
      <c r="F148" s="286"/>
      <c r="G148" s="287">
        <v>0.15000000000000002</v>
      </c>
      <c r="H148" s="288" t="s">
        <v>720</v>
      </c>
      <c r="I148" s="286">
        <f t="shared" si="25"/>
        <v>0.11</v>
      </c>
      <c r="J148" s="286"/>
      <c r="K148" s="286"/>
      <c r="L148" s="286">
        <v>0.11</v>
      </c>
      <c r="M148" s="286"/>
      <c r="N148" s="286"/>
      <c r="O148" s="144" t="s">
        <v>1036</v>
      </c>
      <c r="P148" s="256"/>
    </row>
    <row r="149" spans="1:16" ht="39">
      <c r="A149" s="256">
        <v>2</v>
      </c>
      <c r="B149" s="284" t="s">
        <v>833</v>
      </c>
      <c r="C149" s="287">
        <f t="shared" si="24"/>
        <v>0.21</v>
      </c>
      <c r="D149" s="286">
        <v>0</v>
      </c>
      <c r="E149" s="287">
        <v>0.21</v>
      </c>
      <c r="F149" s="286"/>
      <c r="G149" s="287">
        <v>0</v>
      </c>
      <c r="H149" s="288" t="s">
        <v>698</v>
      </c>
      <c r="I149" s="286">
        <f t="shared" si="25"/>
        <v>0.02</v>
      </c>
      <c r="J149" s="286"/>
      <c r="K149" s="286"/>
      <c r="L149" s="286">
        <v>0.02</v>
      </c>
      <c r="M149" s="286"/>
      <c r="N149" s="286"/>
      <c r="O149" s="144" t="s">
        <v>1036</v>
      </c>
      <c r="P149" s="144"/>
    </row>
    <row r="150" spans="1:16" ht="12.75">
      <c r="A150" s="273">
        <v>70</v>
      </c>
      <c r="B150" s="290" t="s">
        <v>214</v>
      </c>
      <c r="C150" s="303">
        <f>SUM(C68,C70,C72,C88,C93,C102,C105,C108,C122,C140,C144,C147)</f>
        <v>164.62</v>
      </c>
      <c r="D150" s="303">
        <f aca="true" t="shared" si="29" ref="D150:N150">SUM(D68,D70,D72,D88,D93,D102,D105,D108,D122,D140,D144,D147)</f>
        <v>35.459999999999994</v>
      </c>
      <c r="E150" s="303">
        <f t="shared" si="29"/>
        <v>46.4</v>
      </c>
      <c r="F150" s="303">
        <f t="shared" si="29"/>
        <v>0</v>
      </c>
      <c r="G150" s="303">
        <f t="shared" si="29"/>
        <v>82.76000000000002</v>
      </c>
      <c r="H150" s="303"/>
      <c r="I150" s="303">
        <f t="shared" si="29"/>
        <v>165.95999999999998</v>
      </c>
      <c r="J150" s="303">
        <f t="shared" si="29"/>
        <v>69.93</v>
      </c>
      <c r="K150" s="303">
        <f t="shared" si="29"/>
        <v>34.37</v>
      </c>
      <c r="L150" s="303">
        <f t="shared" si="29"/>
        <v>39.74</v>
      </c>
      <c r="M150" s="303">
        <f t="shared" si="29"/>
        <v>15.339999999999998</v>
      </c>
      <c r="N150" s="303">
        <f t="shared" si="29"/>
        <v>6.58</v>
      </c>
      <c r="O150" s="145"/>
      <c r="P150" s="273"/>
    </row>
    <row r="151" spans="1:16" ht="12.75">
      <c r="A151" s="273">
        <v>114</v>
      </c>
      <c r="B151" s="290" t="s">
        <v>2332</v>
      </c>
      <c r="C151" s="303">
        <f>C150+C66</f>
        <v>690.9400000000002</v>
      </c>
      <c r="D151" s="303">
        <f>D150+D66</f>
        <v>136.93</v>
      </c>
      <c r="E151" s="303">
        <f>E150+E66</f>
        <v>52.51</v>
      </c>
      <c r="F151" s="303">
        <f>F150+F66</f>
        <v>0</v>
      </c>
      <c r="G151" s="303">
        <f>G150+G66</f>
        <v>501.5000000000001</v>
      </c>
      <c r="H151" s="303"/>
      <c r="I151" s="303">
        <f aca="true" t="shared" si="30" ref="I151:N151">I150+I66</f>
        <v>613.175309</v>
      </c>
      <c r="J151" s="303">
        <f t="shared" si="30"/>
        <v>463.8499999999999</v>
      </c>
      <c r="K151" s="303">
        <f t="shared" si="30"/>
        <v>50.97</v>
      </c>
      <c r="L151" s="303">
        <f t="shared" si="30"/>
        <v>47.559376</v>
      </c>
      <c r="M151" s="303">
        <f t="shared" si="30"/>
        <v>19.31</v>
      </c>
      <c r="N151" s="303">
        <f t="shared" si="30"/>
        <v>31.490000000000002</v>
      </c>
      <c r="O151" s="145"/>
      <c r="P151" s="273"/>
    </row>
    <row r="153" spans="12:15" ht="21.75" customHeight="1">
      <c r="L153" s="908" t="s">
        <v>2327</v>
      </c>
      <c r="M153" s="908"/>
      <c r="N153" s="908"/>
      <c r="O153" s="908"/>
    </row>
  </sheetData>
  <sheetProtection/>
  <mergeCells count="21">
    <mergeCell ref="L153:O153"/>
    <mergeCell ref="I8:I9"/>
    <mergeCell ref="J8:N8"/>
    <mergeCell ref="O8:O9"/>
    <mergeCell ref="P8:P9"/>
    <mergeCell ref="C8:C9"/>
    <mergeCell ref="A1:E1"/>
    <mergeCell ref="F1:P1"/>
    <mergeCell ref="A2:E2"/>
    <mergeCell ref="F2:P2"/>
    <mergeCell ref="A3:E3"/>
    <mergeCell ref="F3:P3"/>
    <mergeCell ref="A4:P4"/>
    <mergeCell ref="A5:P5"/>
    <mergeCell ref="B8:B9"/>
    <mergeCell ref="A6:P6"/>
    <mergeCell ref="A67:P67"/>
    <mergeCell ref="H8:H9"/>
    <mergeCell ref="A7:P7"/>
    <mergeCell ref="A8:A9"/>
    <mergeCell ref="D8:G8"/>
  </mergeCells>
  <printOptions horizontalCentered="1"/>
  <pageMargins left="0.26" right="0.2" top="0.56" bottom="0.47"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P121"/>
  <sheetViews>
    <sheetView showZeros="0" zoomScale="85" zoomScaleNormal="85" zoomScaleSheetLayoutView="70" zoomScalePageLayoutView="0" workbookViewId="0" topLeftCell="A1">
      <pane ySplit="9" topLeftCell="A67" activePane="bottomLeft" state="frozen"/>
      <selection pane="topLeft" activeCell="A1" sqref="A1"/>
      <selection pane="bottomLeft" activeCell="O14" sqref="O14"/>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5.50390625" style="5" customWidth="1"/>
    <col min="11" max="12" width="6.625" style="5" customWidth="1"/>
    <col min="13" max="13" width="5.625" style="5" customWidth="1"/>
    <col min="14" max="14" width="6.625" style="5" customWidth="1"/>
    <col min="15" max="15" width="16.50390625" style="37" customWidth="1"/>
    <col min="16" max="16" width="4.875" style="5" customWidth="1"/>
    <col min="17" max="16384" width="6.875" style="5" customWidth="1"/>
  </cols>
  <sheetData>
    <row r="1" spans="1:16" s="18" customFormat="1" ht="15.75" customHeight="1">
      <c r="A1" s="869" t="s">
        <v>2325</v>
      </c>
      <c r="B1" s="869"/>
      <c r="C1" s="869"/>
      <c r="D1" s="869"/>
      <c r="E1" s="869"/>
      <c r="F1" s="870" t="s">
        <v>23</v>
      </c>
      <c r="G1" s="870"/>
      <c r="H1" s="870"/>
      <c r="I1" s="870"/>
      <c r="J1" s="870"/>
      <c r="K1" s="870"/>
      <c r="L1" s="870"/>
      <c r="M1" s="870"/>
      <c r="N1" s="870"/>
      <c r="O1" s="870"/>
      <c r="P1" s="870"/>
    </row>
    <row r="2" spans="1:16" s="18" customFormat="1" ht="15.75" customHeight="1">
      <c r="A2" s="870" t="s">
        <v>2326</v>
      </c>
      <c r="B2" s="870"/>
      <c r="C2" s="870"/>
      <c r="D2" s="870"/>
      <c r="E2" s="870"/>
      <c r="F2" s="870" t="s">
        <v>24</v>
      </c>
      <c r="G2" s="870"/>
      <c r="H2" s="870"/>
      <c r="I2" s="870"/>
      <c r="J2" s="870"/>
      <c r="K2" s="870"/>
      <c r="L2" s="870"/>
      <c r="M2" s="870"/>
      <c r="N2" s="870"/>
      <c r="O2" s="870"/>
      <c r="P2" s="870"/>
    </row>
    <row r="3" spans="1:16" s="18" customFormat="1" ht="15">
      <c r="A3" s="891"/>
      <c r="B3" s="891"/>
      <c r="C3" s="891"/>
      <c r="D3" s="891"/>
      <c r="E3" s="891"/>
      <c r="F3" s="891"/>
      <c r="G3" s="891"/>
      <c r="H3" s="891"/>
      <c r="I3" s="891"/>
      <c r="J3" s="891"/>
      <c r="K3" s="891"/>
      <c r="L3" s="891"/>
      <c r="M3" s="891"/>
      <c r="N3" s="891"/>
      <c r="O3" s="891"/>
      <c r="P3" s="891"/>
    </row>
    <row r="4" spans="1:16" s="258" customFormat="1" ht="15">
      <c r="A4" s="897" t="s">
        <v>1860</v>
      </c>
      <c r="B4" s="897"/>
      <c r="C4" s="897"/>
      <c r="D4" s="897"/>
      <c r="E4" s="897"/>
      <c r="F4" s="897"/>
      <c r="G4" s="897"/>
      <c r="H4" s="897"/>
      <c r="I4" s="897"/>
      <c r="J4" s="897"/>
      <c r="K4" s="897"/>
      <c r="L4" s="897"/>
      <c r="M4" s="897"/>
      <c r="N4" s="897"/>
      <c r="O4" s="897"/>
      <c r="P4" s="897"/>
    </row>
    <row r="5" spans="1:16" s="258" customFormat="1" ht="18.75" customHeight="1">
      <c r="A5" s="897" t="s">
        <v>230</v>
      </c>
      <c r="B5" s="897"/>
      <c r="C5" s="897"/>
      <c r="D5" s="897"/>
      <c r="E5" s="897"/>
      <c r="F5" s="897"/>
      <c r="G5" s="897"/>
      <c r="H5" s="897"/>
      <c r="I5" s="897"/>
      <c r="J5" s="897"/>
      <c r="K5" s="897"/>
      <c r="L5" s="897"/>
      <c r="M5" s="897"/>
      <c r="N5" s="897"/>
      <c r="O5" s="897"/>
      <c r="P5" s="897"/>
    </row>
    <row r="6" spans="1:16" s="18" customFormat="1" ht="19.5" customHeight="1">
      <c r="A6" s="881" t="str">
        <f>'1.THD.Tong'!A6:O6</f>
        <v>(Kèm theo Nghị quyết số 256/NQ-HĐND ngày 08 tháng 12 năm 2020 của Hội đồng nhân dân tỉnh)</v>
      </c>
      <c r="B6" s="881"/>
      <c r="C6" s="881"/>
      <c r="D6" s="881"/>
      <c r="E6" s="881"/>
      <c r="F6" s="881"/>
      <c r="G6" s="881"/>
      <c r="H6" s="881"/>
      <c r="I6" s="881"/>
      <c r="J6" s="881"/>
      <c r="K6" s="881"/>
      <c r="L6" s="881"/>
      <c r="M6" s="881"/>
      <c r="N6" s="881"/>
      <c r="O6" s="881"/>
      <c r="P6" s="881"/>
    </row>
    <row r="7" spans="1:16" s="18" customFormat="1" ht="15">
      <c r="A7" s="885"/>
      <c r="B7" s="885"/>
      <c r="C7" s="885"/>
      <c r="D7" s="885"/>
      <c r="E7" s="885"/>
      <c r="F7" s="885"/>
      <c r="G7" s="885"/>
      <c r="H7" s="885"/>
      <c r="I7" s="885"/>
      <c r="J7" s="885"/>
      <c r="K7" s="885"/>
      <c r="L7" s="885"/>
      <c r="M7" s="885"/>
      <c r="N7" s="885"/>
      <c r="O7" s="885"/>
      <c r="P7" s="885"/>
    </row>
    <row r="8" spans="1:16" s="17" customFormat="1" ht="12.75">
      <c r="A8" s="890" t="s">
        <v>20</v>
      </c>
      <c r="B8" s="884" t="s">
        <v>76</v>
      </c>
      <c r="C8" s="884" t="s">
        <v>77</v>
      </c>
      <c r="D8" s="884" t="s">
        <v>78</v>
      </c>
      <c r="E8" s="884"/>
      <c r="F8" s="884"/>
      <c r="G8" s="884"/>
      <c r="H8" s="884" t="s">
        <v>79</v>
      </c>
      <c r="I8" s="884" t="s">
        <v>16</v>
      </c>
      <c r="J8" s="884" t="s">
        <v>15</v>
      </c>
      <c r="K8" s="884"/>
      <c r="L8" s="884"/>
      <c r="M8" s="884"/>
      <c r="N8" s="884"/>
      <c r="O8" s="884" t="s">
        <v>80</v>
      </c>
      <c r="P8" s="884" t="s">
        <v>14</v>
      </c>
    </row>
    <row r="9" spans="1:16" s="17" customFormat="1" ht="78.75" customHeight="1">
      <c r="A9" s="890"/>
      <c r="B9" s="884"/>
      <c r="C9" s="884"/>
      <c r="D9" s="22" t="s">
        <v>13</v>
      </c>
      <c r="E9" s="22" t="s">
        <v>12</v>
      </c>
      <c r="F9" s="22" t="s">
        <v>81</v>
      </c>
      <c r="G9" s="22" t="s">
        <v>22</v>
      </c>
      <c r="H9" s="884"/>
      <c r="I9" s="884"/>
      <c r="J9" s="22" t="s">
        <v>10</v>
      </c>
      <c r="K9" s="22" t="s">
        <v>9</v>
      </c>
      <c r="L9" s="22" t="s">
        <v>82</v>
      </c>
      <c r="M9" s="22" t="s">
        <v>83</v>
      </c>
      <c r="N9" s="22" t="s">
        <v>6</v>
      </c>
      <c r="O9" s="884"/>
      <c r="P9" s="884"/>
    </row>
    <row r="10" spans="1:16" s="93" customFormat="1" ht="39">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s="95" customFormat="1" ht="12.75">
      <c r="A11" s="926" t="s">
        <v>552</v>
      </c>
      <c r="B11" s="926"/>
      <c r="C11" s="926"/>
      <c r="D11" s="926"/>
      <c r="E11" s="926"/>
      <c r="F11" s="926"/>
      <c r="G11" s="926"/>
      <c r="H11" s="926"/>
      <c r="I11" s="926"/>
      <c r="J11" s="926"/>
      <c r="K11" s="926"/>
      <c r="L11" s="926"/>
      <c r="M11" s="926"/>
      <c r="N11" s="926"/>
      <c r="O11" s="926"/>
      <c r="P11" s="926"/>
    </row>
    <row r="12" spans="1:16" s="97" customFormat="1" ht="12.75">
      <c r="A12" s="23" t="s">
        <v>84</v>
      </c>
      <c r="B12" s="381" t="s">
        <v>835</v>
      </c>
      <c r="C12" s="382">
        <f>+C13+C14</f>
        <v>225.1</v>
      </c>
      <c r="D12" s="383">
        <f aca="true" t="shared" si="0" ref="D12:N12">+D13+D14</f>
        <v>66</v>
      </c>
      <c r="E12" s="383"/>
      <c r="F12" s="382">
        <f t="shared" si="0"/>
        <v>0</v>
      </c>
      <c r="G12" s="383">
        <f t="shared" si="0"/>
        <v>159.1</v>
      </c>
      <c r="H12" s="382"/>
      <c r="I12" s="382">
        <f t="shared" si="0"/>
        <v>342</v>
      </c>
      <c r="J12" s="382">
        <f t="shared" si="0"/>
        <v>0</v>
      </c>
      <c r="K12" s="382">
        <f t="shared" si="0"/>
        <v>42</v>
      </c>
      <c r="L12" s="382">
        <f t="shared" si="0"/>
        <v>0</v>
      </c>
      <c r="M12" s="382">
        <f t="shared" si="0"/>
        <v>0</v>
      </c>
      <c r="N12" s="382">
        <f t="shared" si="0"/>
        <v>300</v>
      </c>
      <c r="O12" s="384"/>
      <c r="P12" s="38"/>
    </row>
    <row r="13" spans="1:16" s="102" customFormat="1" ht="120" customHeight="1">
      <c r="A13" s="830">
        <v>1</v>
      </c>
      <c r="B13" s="831" t="s">
        <v>836</v>
      </c>
      <c r="C13" s="832">
        <f>D13+E13+F13+G13</f>
        <v>25.1</v>
      </c>
      <c r="D13" s="833">
        <v>9</v>
      </c>
      <c r="E13" s="834"/>
      <c r="F13" s="834"/>
      <c r="G13" s="833">
        <v>16.1</v>
      </c>
      <c r="H13" s="834" t="s">
        <v>234</v>
      </c>
      <c r="I13" s="833">
        <f>SUM(J13:N13)</f>
        <v>42</v>
      </c>
      <c r="J13" s="834"/>
      <c r="K13" s="833">
        <v>42</v>
      </c>
      <c r="L13" s="834"/>
      <c r="M13" s="834"/>
      <c r="N13" s="834"/>
      <c r="O13" s="831" t="s">
        <v>837</v>
      </c>
      <c r="P13" s="834"/>
    </row>
    <row r="14" spans="1:16" s="102" customFormat="1" ht="132.75" customHeight="1">
      <c r="A14" s="385">
        <v>2</v>
      </c>
      <c r="B14" s="386" t="s">
        <v>838</v>
      </c>
      <c r="C14" s="387">
        <f>D14+E14+F14+G14</f>
        <v>200</v>
      </c>
      <c r="D14" s="388">
        <v>57</v>
      </c>
      <c r="E14" s="389"/>
      <c r="F14" s="389"/>
      <c r="G14" s="388">
        <v>143</v>
      </c>
      <c r="H14" s="389" t="s">
        <v>234</v>
      </c>
      <c r="I14" s="388">
        <f>SUM(J14:N14)</f>
        <v>300</v>
      </c>
      <c r="J14" s="389"/>
      <c r="K14" s="389"/>
      <c r="L14" s="389"/>
      <c r="M14" s="389"/>
      <c r="N14" s="390">
        <v>300</v>
      </c>
      <c r="O14" s="386" t="s">
        <v>839</v>
      </c>
      <c r="P14" s="389"/>
    </row>
    <row r="15" spans="1:16" s="102" customFormat="1" ht="12.75">
      <c r="A15" s="23" t="s">
        <v>92</v>
      </c>
      <c r="B15" s="391" t="s">
        <v>99</v>
      </c>
      <c r="C15" s="382">
        <f>C16+C17</f>
        <v>27</v>
      </c>
      <c r="D15" s="382">
        <f>D16+D17</f>
        <v>2.5</v>
      </c>
      <c r="E15" s="382">
        <f>E16+E17</f>
        <v>0</v>
      </c>
      <c r="F15" s="382">
        <f>F16+F17</f>
        <v>0</v>
      </c>
      <c r="G15" s="382">
        <f>G16+G17</f>
        <v>24.5</v>
      </c>
      <c r="H15" s="382"/>
      <c r="I15" s="382">
        <f aca="true" t="shared" si="1" ref="I15:N15">I16+I17</f>
        <v>9.5</v>
      </c>
      <c r="J15" s="382">
        <f t="shared" si="1"/>
        <v>0</v>
      </c>
      <c r="K15" s="382">
        <f t="shared" si="1"/>
        <v>9.5</v>
      </c>
      <c r="L15" s="382">
        <f t="shared" si="1"/>
        <v>0</v>
      </c>
      <c r="M15" s="382">
        <f t="shared" si="1"/>
        <v>0</v>
      </c>
      <c r="N15" s="382">
        <f t="shared" si="1"/>
        <v>0</v>
      </c>
      <c r="O15" s="38"/>
      <c r="P15" s="38"/>
    </row>
    <row r="16" spans="1:16" s="102" customFormat="1" ht="39">
      <c r="A16" s="26">
        <v>1</v>
      </c>
      <c r="B16" s="257" t="s">
        <v>840</v>
      </c>
      <c r="C16" s="392">
        <f>D16+E16+F16+G16</f>
        <v>20</v>
      </c>
      <c r="D16" s="392"/>
      <c r="E16" s="392"/>
      <c r="F16" s="392"/>
      <c r="G16" s="392">
        <v>20</v>
      </c>
      <c r="H16" s="33" t="s">
        <v>841</v>
      </c>
      <c r="I16" s="85">
        <f>SUM(J16:N16)</f>
        <v>3.5</v>
      </c>
      <c r="J16" s="85"/>
      <c r="K16" s="85">
        <v>3.5</v>
      </c>
      <c r="L16" s="85"/>
      <c r="M16" s="383"/>
      <c r="N16" s="383"/>
      <c r="O16" s="33" t="s">
        <v>842</v>
      </c>
      <c r="P16" s="38"/>
    </row>
    <row r="17" spans="1:16" s="102" customFormat="1" ht="66">
      <c r="A17" s="26">
        <v>2</v>
      </c>
      <c r="B17" s="393" t="s">
        <v>843</v>
      </c>
      <c r="C17" s="392">
        <f>D17+E17+F17+G17</f>
        <v>7</v>
      </c>
      <c r="D17" s="394">
        <v>2.5</v>
      </c>
      <c r="E17" s="23"/>
      <c r="F17" s="23"/>
      <c r="G17" s="395">
        <v>4.5</v>
      </c>
      <c r="H17" s="396" t="s">
        <v>841</v>
      </c>
      <c r="I17" s="85">
        <f>SUM(J17:N17)</f>
        <v>6</v>
      </c>
      <c r="J17" s="85"/>
      <c r="K17" s="85">
        <v>6</v>
      </c>
      <c r="L17" s="85"/>
      <c r="M17" s="85"/>
      <c r="N17" s="85"/>
      <c r="O17" s="33" t="s">
        <v>844</v>
      </c>
      <c r="P17" s="38"/>
    </row>
    <row r="18" spans="1:16" s="102" customFormat="1" ht="12.75">
      <c r="A18" s="23" t="s">
        <v>94</v>
      </c>
      <c r="B18" s="38" t="s">
        <v>93</v>
      </c>
      <c r="C18" s="383">
        <f>SUM(C19:C20)</f>
        <v>0.5</v>
      </c>
      <c r="D18" s="383">
        <f>SUM(D19:D20)</f>
        <v>0.03</v>
      </c>
      <c r="E18" s="383"/>
      <c r="F18" s="383">
        <f>SUM(F19:F20)</f>
        <v>0</v>
      </c>
      <c r="G18" s="383">
        <f>SUM(G19:G20)</f>
        <v>0.47000000000000003</v>
      </c>
      <c r="H18" s="25">
        <f aca="true" t="shared" si="2" ref="H18:N18">SUM(H19:H20)</f>
        <v>0</v>
      </c>
      <c r="I18" s="383">
        <f>J18+K18+L18+M18+N18</f>
        <v>0.44999999999999996</v>
      </c>
      <c r="J18" s="383">
        <f t="shared" si="2"/>
        <v>0</v>
      </c>
      <c r="K18" s="383">
        <f t="shared" si="2"/>
        <v>0</v>
      </c>
      <c r="L18" s="383">
        <f t="shared" si="2"/>
        <v>0.15</v>
      </c>
      <c r="M18" s="383">
        <f t="shared" si="2"/>
        <v>0.3</v>
      </c>
      <c r="N18" s="383">
        <f t="shared" si="2"/>
        <v>0</v>
      </c>
      <c r="O18" s="38"/>
      <c r="P18" s="38"/>
    </row>
    <row r="19" spans="1:16" s="102" customFormat="1" ht="52.5">
      <c r="A19" s="26">
        <v>1</v>
      </c>
      <c r="B19" s="397" t="s">
        <v>845</v>
      </c>
      <c r="C19" s="395">
        <f>SUM(D19:G19)</f>
        <v>0.30000000000000004</v>
      </c>
      <c r="D19" s="85">
        <v>0.03</v>
      </c>
      <c r="E19" s="23"/>
      <c r="F19" s="23"/>
      <c r="G19" s="395">
        <v>0.27</v>
      </c>
      <c r="H19" s="117" t="s">
        <v>246</v>
      </c>
      <c r="I19" s="85">
        <f>SUM(J19:N19)</f>
        <v>0.3</v>
      </c>
      <c r="J19" s="85"/>
      <c r="K19" s="85"/>
      <c r="L19" s="85"/>
      <c r="M19" s="85">
        <v>0.3</v>
      </c>
      <c r="N19" s="85"/>
      <c r="O19" s="398" t="s">
        <v>867</v>
      </c>
      <c r="P19" s="38"/>
    </row>
    <row r="20" spans="1:16" s="102" customFormat="1" ht="52.5">
      <c r="A20" s="26">
        <v>2</v>
      </c>
      <c r="B20" s="397" t="s">
        <v>846</v>
      </c>
      <c r="C20" s="395">
        <f>SUM(D20:G20)</f>
        <v>0.2</v>
      </c>
      <c r="D20" s="85"/>
      <c r="E20" s="23"/>
      <c r="F20" s="23"/>
      <c r="G20" s="395">
        <v>0.2</v>
      </c>
      <c r="H20" s="257" t="s">
        <v>237</v>
      </c>
      <c r="I20" s="85">
        <f>SUM(J20:N20)</f>
        <v>0.15</v>
      </c>
      <c r="J20" s="85"/>
      <c r="K20" s="85"/>
      <c r="L20" s="85">
        <v>0.15</v>
      </c>
      <c r="M20" s="85"/>
      <c r="N20" s="85"/>
      <c r="O20" s="398" t="s">
        <v>867</v>
      </c>
      <c r="P20" s="38"/>
    </row>
    <row r="21" spans="1:16" s="102" customFormat="1" ht="12.75">
      <c r="A21" s="23" t="s">
        <v>96</v>
      </c>
      <c r="B21" s="38" t="s">
        <v>95</v>
      </c>
      <c r="C21" s="383">
        <f>SUM(C22:C24)</f>
        <v>18</v>
      </c>
      <c r="D21" s="383"/>
      <c r="E21" s="383">
        <f>SUM(E22:E24)</f>
        <v>0</v>
      </c>
      <c r="F21" s="383">
        <f>SUM(F22:F24)</f>
        <v>0</v>
      </c>
      <c r="G21" s="383">
        <f>SUM(G22:G24)</f>
        <v>18</v>
      </c>
      <c r="H21" s="92">
        <f>SUM(H22:H24)</f>
        <v>0</v>
      </c>
      <c r="I21" s="383">
        <f>J21+K21+L21+M21+N21</f>
        <v>8.4</v>
      </c>
      <c r="J21" s="383">
        <f>SUM(J22:J24)</f>
        <v>0</v>
      </c>
      <c r="K21" s="383">
        <f>SUM(K22:K24)</f>
        <v>0</v>
      </c>
      <c r="L21" s="383">
        <f>SUM(L22:L24)</f>
        <v>8.4</v>
      </c>
      <c r="M21" s="383">
        <f>SUM(M22:M24)</f>
        <v>0</v>
      </c>
      <c r="N21" s="383">
        <f>SUM(N22:N24)</f>
        <v>0</v>
      </c>
      <c r="O21" s="38"/>
      <c r="P21" s="38"/>
    </row>
    <row r="22" spans="1:16" s="102" customFormat="1" ht="12.75">
      <c r="A22" s="919">
        <v>1</v>
      </c>
      <c r="B22" s="923" t="s">
        <v>847</v>
      </c>
      <c r="C22" s="395">
        <f>SUM(D22:G22)</f>
        <v>5.4</v>
      </c>
      <c r="D22" s="23"/>
      <c r="E22" s="23"/>
      <c r="F22" s="23"/>
      <c r="G22" s="395">
        <v>5.4</v>
      </c>
      <c r="H22" s="117" t="s">
        <v>848</v>
      </c>
      <c r="I22" s="85">
        <f>SUM(J22:N22)</f>
        <v>2.5</v>
      </c>
      <c r="J22" s="85"/>
      <c r="K22" s="85"/>
      <c r="L22" s="85">
        <v>2.5</v>
      </c>
      <c r="M22" s="85"/>
      <c r="N22" s="85"/>
      <c r="O22" s="924" t="s">
        <v>849</v>
      </c>
      <c r="P22" s="38"/>
    </row>
    <row r="23" spans="1:16" s="102" customFormat="1" ht="12.75">
      <c r="A23" s="919"/>
      <c r="B23" s="923"/>
      <c r="C23" s="395">
        <f>SUM(D23:G23)</f>
        <v>5.9</v>
      </c>
      <c r="D23" s="23"/>
      <c r="E23" s="23"/>
      <c r="F23" s="23"/>
      <c r="G23" s="395">
        <v>5.9</v>
      </c>
      <c r="H23" s="117" t="s">
        <v>236</v>
      </c>
      <c r="I23" s="85">
        <f>SUM(J23:N23)</f>
        <v>2.7</v>
      </c>
      <c r="J23" s="85"/>
      <c r="K23" s="85"/>
      <c r="L23" s="85">
        <v>2.7</v>
      </c>
      <c r="M23" s="85"/>
      <c r="N23" s="85"/>
      <c r="O23" s="924"/>
      <c r="P23" s="38"/>
    </row>
    <row r="24" spans="1:16" s="102" customFormat="1" ht="12.75">
      <c r="A24" s="919"/>
      <c r="B24" s="923"/>
      <c r="C24" s="395">
        <f>SUM(D24:G24)</f>
        <v>6.7</v>
      </c>
      <c r="D24" s="23"/>
      <c r="E24" s="23"/>
      <c r="F24" s="23"/>
      <c r="G24" s="395">
        <v>6.7</v>
      </c>
      <c r="H24" s="117" t="s">
        <v>850</v>
      </c>
      <c r="I24" s="85">
        <f>SUM(J24:N24)</f>
        <v>3.2</v>
      </c>
      <c r="J24" s="85"/>
      <c r="K24" s="85"/>
      <c r="L24" s="85">
        <v>3.2</v>
      </c>
      <c r="M24" s="85"/>
      <c r="N24" s="85"/>
      <c r="O24" s="924"/>
      <c r="P24" s="38"/>
    </row>
    <row r="25" spans="1:16" s="102" customFormat="1" ht="26.25">
      <c r="A25" s="23" t="s">
        <v>97</v>
      </c>
      <c r="B25" s="38" t="s">
        <v>851</v>
      </c>
      <c r="C25" s="399">
        <f>C26</f>
        <v>1</v>
      </c>
      <c r="D25" s="399">
        <f>D26</f>
        <v>0</v>
      </c>
      <c r="E25" s="399">
        <f>E26</f>
        <v>0</v>
      </c>
      <c r="F25" s="399">
        <f>F26</f>
        <v>0</v>
      </c>
      <c r="G25" s="399">
        <f>G26</f>
        <v>1</v>
      </c>
      <c r="H25" s="400"/>
      <c r="I25" s="383">
        <f>J25+K25+L25+M25+N25</f>
        <v>0.7</v>
      </c>
      <c r="J25" s="399">
        <f>J26</f>
        <v>0</v>
      </c>
      <c r="K25" s="399">
        <f>K26</f>
        <v>0</v>
      </c>
      <c r="L25" s="399">
        <f>L26</f>
        <v>0</v>
      </c>
      <c r="M25" s="399">
        <f>M26</f>
        <v>0.7</v>
      </c>
      <c r="N25" s="399">
        <f>N26</f>
        <v>0</v>
      </c>
      <c r="O25" s="38"/>
      <c r="P25" s="38"/>
    </row>
    <row r="26" spans="1:16" s="102" customFormat="1" ht="52.5">
      <c r="A26" s="26">
        <v>1</v>
      </c>
      <c r="B26" s="401" t="s">
        <v>852</v>
      </c>
      <c r="C26" s="402">
        <f>SUM(D26:G26)</f>
        <v>1</v>
      </c>
      <c r="D26" s="23"/>
      <c r="E26" s="23"/>
      <c r="F26" s="23"/>
      <c r="G26" s="402">
        <v>1</v>
      </c>
      <c r="H26" s="403" t="s">
        <v>237</v>
      </c>
      <c r="I26" s="85">
        <f>SUM(J26:N26)</f>
        <v>0.7</v>
      </c>
      <c r="J26" s="85"/>
      <c r="K26" s="85"/>
      <c r="L26" s="85"/>
      <c r="M26" s="85">
        <v>0.7</v>
      </c>
      <c r="N26" s="85"/>
      <c r="O26" s="398" t="s">
        <v>867</v>
      </c>
      <c r="P26" s="38"/>
    </row>
    <row r="27" spans="1:16" s="102" customFormat="1" ht="12.75">
      <c r="A27" s="23" t="s">
        <v>118</v>
      </c>
      <c r="B27" s="404" t="s">
        <v>853</v>
      </c>
      <c r="C27" s="383">
        <f>SUM(C28:C37)</f>
        <v>2.5700000000000003</v>
      </c>
      <c r="D27" s="383">
        <f>SUM(D28:D37)</f>
        <v>0</v>
      </c>
      <c r="E27" s="383">
        <f>SUM(E28:E37)</f>
        <v>0</v>
      </c>
      <c r="F27" s="383">
        <f>SUM(F28:F37)</f>
        <v>0</v>
      </c>
      <c r="G27" s="383">
        <f>SUM(G28:G37)</f>
        <v>2.5700000000000003</v>
      </c>
      <c r="H27" s="92">
        <f aca="true" t="shared" si="3" ref="H27:N27">SUM(H28:H37)</f>
        <v>0</v>
      </c>
      <c r="I27" s="383">
        <f>J27+K27+L27+M27+N27</f>
        <v>2.53</v>
      </c>
      <c r="J27" s="383">
        <f t="shared" si="3"/>
        <v>0.7</v>
      </c>
      <c r="K27" s="383">
        <f t="shared" si="3"/>
        <v>0.12000000000000001</v>
      </c>
      <c r="L27" s="383">
        <f t="shared" si="3"/>
        <v>1.5</v>
      </c>
      <c r="M27" s="383">
        <f t="shared" si="3"/>
        <v>0.21</v>
      </c>
      <c r="N27" s="383">
        <f t="shared" si="3"/>
        <v>0</v>
      </c>
      <c r="O27" s="38"/>
      <c r="P27" s="38"/>
    </row>
    <row r="28" spans="1:16" s="102" customFormat="1" ht="78.75">
      <c r="A28" s="26">
        <v>1</v>
      </c>
      <c r="B28" s="405" t="s">
        <v>854</v>
      </c>
      <c r="C28" s="402">
        <f>SUM(D28:G28)</f>
        <v>0.03</v>
      </c>
      <c r="D28" s="23"/>
      <c r="E28" s="23"/>
      <c r="F28" s="23"/>
      <c r="G28" s="402">
        <v>0.03</v>
      </c>
      <c r="H28" s="406" t="s">
        <v>855</v>
      </c>
      <c r="I28" s="85">
        <f>SUM(J28:N28)</f>
        <v>0.05</v>
      </c>
      <c r="J28" s="85"/>
      <c r="K28" s="85">
        <v>0.05</v>
      </c>
      <c r="L28" s="85"/>
      <c r="M28" s="85"/>
      <c r="N28" s="85"/>
      <c r="O28" s="398" t="s">
        <v>856</v>
      </c>
      <c r="P28" s="38"/>
    </row>
    <row r="29" spans="1:16" s="102" customFormat="1" ht="78.75">
      <c r="A29" s="26">
        <v>2</v>
      </c>
      <c r="B29" s="405" t="s">
        <v>857</v>
      </c>
      <c r="C29" s="402">
        <f aca="true" t="shared" si="4" ref="C29:C37">SUM(D29:G29)</f>
        <v>0.1</v>
      </c>
      <c r="D29" s="23"/>
      <c r="E29" s="23"/>
      <c r="F29" s="23"/>
      <c r="G29" s="402">
        <v>0.1</v>
      </c>
      <c r="H29" s="406" t="s">
        <v>858</v>
      </c>
      <c r="I29" s="85">
        <f aca="true" t="shared" si="5" ref="I29:I37">SUM(J29:N29)</f>
        <v>0.2</v>
      </c>
      <c r="J29" s="85">
        <v>0.2</v>
      </c>
      <c r="K29" s="85"/>
      <c r="L29" s="85"/>
      <c r="M29" s="85"/>
      <c r="N29" s="85"/>
      <c r="O29" s="398" t="s">
        <v>859</v>
      </c>
      <c r="P29" s="38"/>
    </row>
    <row r="30" spans="1:16" s="102" customFormat="1" ht="78.75">
      <c r="A30" s="26">
        <v>3</v>
      </c>
      <c r="B30" s="405" t="s">
        <v>857</v>
      </c>
      <c r="C30" s="402">
        <f t="shared" si="4"/>
        <v>0.1</v>
      </c>
      <c r="D30" s="23"/>
      <c r="E30" s="23"/>
      <c r="F30" s="23"/>
      <c r="G30" s="402">
        <v>0.1</v>
      </c>
      <c r="H30" s="406" t="s">
        <v>860</v>
      </c>
      <c r="I30" s="85">
        <f t="shared" si="5"/>
        <v>0.2</v>
      </c>
      <c r="J30" s="85">
        <v>0.2</v>
      </c>
      <c r="K30" s="85"/>
      <c r="L30" s="85"/>
      <c r="M30" s="85"/>
      <c r="N30" s="85"/>
      <c r="O30" s="398" t="s">
        <v>861</v>
      </c>
      <c r="P30" s="38"/>
    </row>
    <row r="31" spans="1:16" s="102" customFormat="1" ht="87" customHeight="1">
      <c r="A31" s="26">
        <v>4</v>
      </c>
      <c r="B31" s="405" t="s">
        <v>862</v>
      </c>
      <c r="C31" s="402">
        <f t="shared" si="4"/>
        <v>0.23</v>
      </c>
      <c r="D31" s="23"/>
      <c r="E31" s="23"/>
      <c r="F31" s="23"/>
      <c r="G31" s="402">
        <v>0.23</v>
      </c>
      <c r="H31" s="406" t="s">
        <v>863</v>
      </c>
      <c r="I31" s="85">
        <f t="shared" si="5"/>
        <v>0.3</v>
      </c>
      <c r="J31" s="85">
        <v>0.3</v>
      </c>
      <c r="K31" s="85"/>
      <c r="L31" s="85"/>
      <c r="M31" s="85"/>
      <c r="N31" s="85"/>
      <c r="O31" s="398" t="s">
        <v>864</v>
      </c>
      <c r="P31" s="38"/>
    </row>
    <row r="32" spans="1:16" s="102" customFormat="1" ht="52.5">
      <c r="A32" s="26">
        <v>5</v>
      </c>
      <c r="B32" s="405" t="s">
        <v>865</v>
      </c>
      <c r="C32" s="402">
        <f t="shared" si="4"/>
        <v>0.75</v>
      </c>
      <c r="D32" s="23"/>
      <c r="E32" s="23"/>
      <c r="F32" s="23"/>
      <c r="G32" s="402">
        <v>0.75</v>
      </c>
      <c r="H32" s="406" t="s">
        <v>866</v>
      </c>
      <c r="I32" s="85">
        <f t="shared" si="5"/>
        <v>0.5</v>
      </c>
      <c r="J32" s="85"/>
      <c r="K32" s="85"/>
      <c r="L32" s="85">
        <v>0.5</v>
      </c>
      <c r="M32" s="85"/>
      <c r="N32" s="85"/>
      <c r="O32" s="398" t="s">
        <v>867</v>
      </c>
      <c r="P32" s="38"/>
    </row>
    <row r="33" spans="1:16" s="102" customFormat="1" ht="78.75">
      <c r="A33" s="26">
        <v>6</v>
      </c>
      <c r="B33" s="405" t="s">
        <v>868</v>
      </c>
      <c r="C33" s="402">
        <f t="shared" si="4"/>
        <v>0.2</v>
      </c>
      <c r="D33" s="23"/>
      <c r="E33" s="23"/>
      <c r="F33" s="23"/>
      <c r="G33" s="402">
        <v>0.2</v>
      </c>
      <c r="H33" s="406" t="s">
        <v>869</v>
      </c>
      <c r="I33" s="85">
        <f t="shared" si="5"/>
        <v>0.15</v>
      </c>
      <c r="J33" s="85"/>
      <c r="K33" s="85"/>
      <c r="L33" s="85"/>
      <c r="M33" s="85">
        <v>0.15</v>
      </c>
      <c r="N33" s="85"/>
      <c r="O33" s="398" t="s">
        <v>867</v>
      </c>
      <c r="P33" s="38"/>
    </row>
    <row r="34" spans="1:16" s="102" customFormat="1" ht="92.25">
      <c r="A34" s="26">
        <v>7</v>
      </c>
      <c r="B34" s="405" t="s">
        <v>870</v>
      </c>
      <c r="C34" s="402">
        <f t="shared" si="4"/>
        <v>0.060000000000000005</v>
      </c>
      <c r="D34" s="23"/>
      <c r="E34" s="23"/>
      <c r="F34" s="23"/>
      <c r="G34" s="402">
        <v>0.060000000000000005</v>
      </c>
      <c r="H34" s="406" t="s">
        <v>871</v>
      </c>
      <c r="I34" s="85">
        <f t="shared" si="5"/>
        <v>0.06</v>
      </c>
      <c r="J34" s="85"/>
      <c r="K34" s="85"/>
      <c r="L34" s="85"/>
      <c r="M34" s="85">
        <v>0.06</v>
      </c>
      <c r="N34" s="85"/>
      <c r="O34" s="398" t="s">
        <v>867</v>
      </c>
      <c r="P34" s="38"/>
    </row>
    <row r="35" spans="1:16" s="115" customFormat="1" ht="52.5">
      <c r="A35" s="26">
        <v>8</v>
      </c>
      <c r="B35" s="405" t="s">
        <v>872</v>
      </c>
      <c r="C35" s="402">
        <f t="shared" si="4"/>
        <v>1.0400000000000003</v>
      </c>
      <c r="D35" s="23"/>
      <c r="E35" s="23"/>
      <c r="F35" s="23"/>
      <c r="G35" s="402">
        <v>1.0400000000000003</v>
      </c>
      <c r="H35" s="406" t="s">
        <v>1872</v>
      </c>
      <c r="I35" s="85">
        <f t="shared" si="5"/>
        <v>1</v>
      </c>
      <c r="J35" s="85"/>
      <c r="K35" s="85"/>
      <c r="L35" s="85">
        <v>1</v>
      </c>
      <c r="M35" s="85"/>
      <c r="N35" s="85"/>
      <c r="O35" s="398" t="s">
        <v>867</v>
      </c>
      <c r="P35" s="38"/>
    </row>
    <row r="36" spans="1:16" s="102" customFormat="1" ht="52.5">
      <c r="A36" s="919">
        <v>9</v>
      </c>
      <c r="B36" s="920" t="s">
        <v>873</v>
      </c>
      <c r="C36" s="402">
        <f t="shared" si="4"/>
        <v>0.023</v>
      </c>
      <c r="D36" s="23"/>
      <c r="E36" s="23"/>
      <c r="F36" s="23"/>
      <c r="G36" s="402">
        <v>0.023</v>
      </c>
      <c r="H36" s="406" t="s">
        <v>241</v>
      </c>
      <c r="I36" s="85">
        <f t="shared" si="5"/>
        <v>0.02</v>
      </c>
      <c r="J36" s="85"/>
      <c r="K36" s="85">
        <v>0.02</v>
      </c>
      <c r="L36" s="85"/>
      <c r="M36" s="85"/>
      <c r="N36" s="85"/>
      <c r="O36" s="398" t="s">
        <v>867</v>
      </c>
      <c r="P36" s="38"/>
    </row>
    <row r="37" spans="1:16" s="102" customFormat="1" ht="52.5">
      <c r="A37" s="919"/>
      <c r="B37" s="920"/>
      <c r="C37" s="402">
        <f t="shared" si="4"/>
        <v>0.037</v>
      </c>
      <c r="D37" s="23"/>
      <c r="E37" s="23"/>
      <c r="F37" s="23"/>
      <c r="G37" s="402">
        <v>0.037</v>
      </c>
      <c r="H37" s="406" t="s">
        <v>237</v>
      </c>
      <c r="I37" s="85">
        <f t="shared" si="5"/>
        <v>0.05</v>
      </c>
      <c r="J37" s="85"/>
      <c r="K37" s="85">
        <v>0.05</v>
      </c>
      <c r="L37" s="85"/>
      <c r="M37" s="85"/>
      <c r="N37" s="85"/>
      <c r="O37" s="398" t="s">
        <v>867</v>
      </c>
      <c r="P37" s="38"/>
    </row>
    <row r="38" spans="1:16" s="102" customFormat="1" ht="12.75">
      <c r="A38" s="23" t="s">
        <v>119</v>
      </c>
      <c r="B38" s="407" t="s">
        <v>215</v>
      </c>
      <c r="C38" s="383">
        <f>SUM(C39:C57)</f>
        <v>26.65</v>
      </c>
      <c r="D38" s="383">
        <f aca="true" t="shared" si="6" ref="D38:N38">SUM(D39:D57)</f>
        <v>12.53</v>
      </c>
      <c r="E38" s="383">
        <f t="shared" si="6"/>
        <v>0</v>
      </c>
      <c r="F38" s="383">
        <f t="shared" si="6"/>
        <v>0</v>
      </c>
      <c r="G38" s="383">
        <f t="shared" si="6"/>
        <v>14.12</v>
      </c>
      <c r="H38" s="383">
        <f t="shared" si="6"/>
        <v>0</v>
      </c>
      <c r="I38" s="383">
        <f t="shared" si="6"/>
        <v>23.89</v>
      </c>
      <c r="J38" s="383">
        <f t="shared" si="6"/>
        <v>0</v>
      </c>
      <c r="K38" s="383">
        <f t="shared" si="6"/>
        <v>0</v>
      </c>
      <c r="L38" s="383">
        <f t="shared" si="6"/>
        <v>14.39</v>
      </c>
      <c r="M38" s="383">
        <f t="shared" si="6"/>
        <v>0</v>
      </c>
      <c r="N38" s="383">
        <f t="shared" si="6"/>
        <v>9.5</v>
      </c>
      <c r="O38" s="38"/>
      <c r="P38" s="38"/>
    </row>
    <row r="39" spans="1:16" s="115" customFormat="1" ht="52.5">
      <c r="A39" s="26">
        <v>1</v>
      </c>
      <c r="B39" s="408" t="s">
        <v>874</v>
      </c>
      <c r="C39" s="402">
        <f>SUM(D39:G39)</f>
        <v>0.30000000000000004</v>
      </c>
      <c r="D39" s="402">
        <v>0.23</v>
      </c>
      <c r="E39" s="23"/>
      <c r="F39" s="23"/>
      <c r="G39" s="402">
        <v>0.07</v>
      </c>
      <c r="H39" s="405" t="s">
        <v>246</v>
      </c>
      <c r="I39" s="85">
        <f>SUM(J39:N39)</f>
        <v>0.2</v>
      </c>
      <c r="J39" s="85"/>
      <c r="K39" s="85"/>
      <c r="L39" s="85">
        <v>0.2</v>
      </c>
      <c r="M39" s="85"/>
      <c r="N39" s="85"/>
      <c r="O39" s="398" t="s">
        <v>867</v>
      </c>
      <c r="P39" s="38"/>
    </row>
    <row r="40" spans="1:16" s="102" customFormat="1" ht="52.5">
      <c r="A40" s="26">
        <v>2</v>
      </c>
      <c r="B40" s="408" t="s">
        <v>875</v>
      </c>
      <c r="C40" s="402">
        <f aca="true" t="shared" si="7" ref="C40:C57">SUM(D40:G40)</f>
        <v>1</v>
      </c>
      <c r="D40" s="402">
        <v>0.7</v>
      </c>
      <c r="E40" s="23"/>
      <c r="F40" s="23"/>
      <c r="G40" s="402">
        <v>0.3</v>
      </c>
      <c r="H40" s="405" t="s">
        <v>246</v>
      </c>
      <c r="I40" s="85">
        <f aca="true" t="shared" si="8" ref="I40:I57">SUM(J40:N40)</f>
        <v>0.3</v>
      </c>
      <c r="J40" s="85"/>
      <c r="K40" s="85"/>
      <c r="L40" s="85">
        <v>0.3</v>
      </c>
      <c r="M40" s="85"/>
      <c r="N40" s="85"/>
      <c r="O40" s="398" t="s">
        <v>867</v>
      </c>
      <c r="P40" s="38"/>
    </row>
    <row r="41" spans="1:16" s="115" customFormat="1" ht="52.5">
      <c r="A41" s="26">
        <v>3</v>
      </c>
      <c r="B41" s="409" t="s">
        <v>876</v>
      </c>
      <c r="C41" s="402">
        <f t="shared" si="7"/>
        <v>1.1</v>
      </c>
      <c r="D41" s="402">
        <v>1.1</v>
      </c>
      <c r="E41" s="23"/>
      <c r="F41" s="23"/>
      <c r="G41" s="402"/>
      <c r="H41" s="405" t="s">
        <v>261</v>
      </c>
      <c r="I41" s="85">
        <f t="shared" si="8"/>
        <v>0.4</v>
      </c>
      <c r="J41" s="85"/>
      <c r="K41" s="85"/>
      <c r="L41" s="85">
        <v>0.4</v>
      </c>
      <c r="M41" s="85"/>
      <c r="N41" s="85"/>
      <c r="O41" s="398" t="s">
        <v>867</v>
      </c>
      <c r="P41" s="38"/>
    </row>
    <row r="42" spans="1:16" s="102" customFormat="1" ht="52.5">
      <c r="A42" s="26">
        <v>4</v>
      </c>
      <c r="B42" s="409" t="s">
        <v>877</v>
      </c>
      <c r="C42" s="402">
        <f t="shared" si="7"/>
        <v>0.3</v>
      </c>
      <c r="D42" s="402">
        <v>0.3</v>
      </c>
      <c r="E42" s="23"/>
      <c r="F42" s="23"/>
      <c r="G42" s="402"/>
      <c r="H42" s="405" t="s">
        <v>261</v>
      </c>
      <c r="I42" s="85">
        <f t="shared" si="8"/>
        <v>0.2</v>
      </c>
      <c r="J42" s="85"/>
      <c r="K42" s="85"/>
      <c r="L42" s="85">
        <v>0.2</v>
      </c>
      <c r="M42" s="85"/>
      <c r="N42" s="85"/>
      <c r="O42" s="398" t="s">
        <v>867</v>
      </c>
      <c r="P42" s="38"/>
    </row>
    <row r="43" spans="1:16" s="102" customFormat="1" ht="52.5">
      <c r="A43" s="26">
        <v>5</v>
      </c>
      <c r="B43" s="408" t="s">
        <v>878</v>
      </c>
      <c r="C43" s="402">
        <f t="shared" si="7"/>
        <v>5.5</v>
      </c>
      <c r="D43" s="402">
        <v>5.5</v>
      </c>
      <c r="E43" s="23"/>
      <c r="F43" s="23"/>
      <c r="G43" s="402"/>
      <c r="H43" s="405" t="s">
        <v>879</v>
      </c>
      <c r="I43" s="85">
        <f t="shared" si="8"/>
        <v>5.5</v>
      </c>
      <c r="J43" s="85"/>
      <c r="K43" s="85"/>
      <c r="L43" s="85"/>
      <c r="M43" s="85"/>
      <c r="N43" s="85">
        <v>5.5</v>
      </c>
      <c r="O43" s="398" t="s">
        <v>867</v>
      </c>
      <c r="P43" s="38"/>
    </row>
    <row r="44" spans="1:16" s="102" customFormat="1" ht="52.5">
      <c r="A44" s="26">
        <v>6</v>
      </c>
      <c r="B44" s="408" t="s">
        <v>880</v>
      </c>
      <c r="C44" s="402">
        <f t="shared" si="7"/>
        <v>0.07</v>
      </c>
      <c r="D44" s="402"/>
      <c r="E44" s="23"/>
      <c r="F44" s="23"/>
      <c r="G44" s="402">
        <v>0.07</v>
      </c>
      <c r="H44" s="405" t="s">
        <v>879</v>
      </c>
      <c r="I44" s="85">
        <f t="shared" si="8"/>
        <v>0.05</v>
      </c>
      <c r="J44" s="85"/>
      <c r="K44" s="85"/>
      <c r="L44" s="85">
        <v>0.05</v>
      </c>
      <c r="M44" s="85"/>
      <c r="N44" s="85"/>
      <c r="O44" s="398" t="s">
        <v>867</v>
      </c>
      <c r="P44" s="38"/>
    </row>
    <row r="45" spans="1:16" s="102" customFormat="1" ht="52.5">
      <c r="A45" s="26">
        <v>7</v>
      </c>
      <c r="B45" s="408" t="s">
        <v>881</v>
      </c>
      <c r="C45" s="402">
        <f t="shared" si="7"/>
        <v>2</v>
      </c>
      <c r="D45" s="402"/>
      <c r="E45" s="23"/>
      <c r="F45" s="23"/>
      <c r="G45" s="402">
        <v>2</v>
      </c>
      <c r="H45" s="405" t="s">
        <v>879</v>
      </c>
      <c r="I45" s="85">
        <f t="shared" si="8"/>
        <v>1.7</v>
      </c>
      <c r="J45" s="85"/>
      <c r="K45" s="85"/>
      <c r="L45" s="85">
        <v>1.7</v>
      </c>
      <c r="M45" s="85"/>
      <c r="N45" s="85"/>
      <c r="O45" s="398" t="s">
        <v>867</v>
      </c>
      <c r="P45" s="38"/>
    </row>
    <row r="46" spans="1:16" s="102" customFormat="1" ht="52.5">
      <c r="A46" s="26">
        <v>8</v>
      </c>
      <c r="B46" s="408" t="s">
        <v>882</v>
      </c>
      <c r="C46" s="402">
        <f t="shared" si="7"/>
        <v>6</v>
      </c>
      <c r="D46" s="402">
        <v>2.5</v>
      </c>
      <c r="E46" s="23"/>
      <c r="F46" s="23"/>
      <c r="G46" s="402">
        <v>3.5</v>
      </c>
      <c r="H46" s="405" t="s">
        <v>232</v>
      </c>
      <c r="I46" s="85">
        <f t="shared" si="8"/>
        <v>6.1</v>
      </c>
      <c r="J46" s="85"/>
      <c r="K46" s="85"/>
      <c r="L46" s="85">
        <v>6.1</v>
      </c>
      <c r="M46" s="85"/>
      <c r="N46" s="85"/>
      <c r="O46" s="398" t="s">
        <v>867</v>
      </c>
      <c r="P46" s="38"/>
    </row>
    <row r="47" spans="1:16" s="102" customFormat="1" ht="52.5">
      <c r="A47" s="26">
        <v>9</v>
      </c>
      <c r="B47" s="408" t="s">
        <v>883</v>
      </c>
      <c r="C47" s="402">
        <f t="shared" si="7"/>
        <v>0.6</v>
      </c>
      <c r="D47" s="402"/>
      <c r="E47" s="23"/>
      <c r="F47" s="23"/>
      <c r="G47" s="402">
        <v>0.6</v>
      </c>
      <c r="H47" s="405" t="s">
        <v>232</v>
      </c>
      <c r="I47" s="85">
        <f t="shared" si="8"/>
        <v>0.5</v>
      </c>
      <c r="J47" s="85"/>
      <c r="K47" s="85"/>
      <c r="L47" s="85">
        <v>0.5</v>
      </c>
      <c r="M47" s="85"/>
      <c r="N47" s="85"/>
      <c r="O47" s="398" t="s">
        <v>867</v>
      </c>
      <c r="P47" s="38"/>
    </row>
    <row r="48" spans="1:16" s="102" customFormat="1" ht="52.5">
      <c r="A48" s="26">
        <v>10</v>
      </c>
      <c r="B48" s="408" t="s">
        <v>884</v>
      </c>
      <c r="C48" s="402">
        <f t="shared" si="7"/>
        <v>0.72</v>
      </c>
      <c r="D48" s="402"/>
      <c r="E48" s="23"/>
      <c r="F48" s="23"/>
      <c r="G48" s="402">
        <v>0.72</v>
      </c>
      <c r="H48" s="405" t="s">
        <v>232</v>
      </c>
      <c r="I48" s="85">
        <f t="shared" si="8"/>
        <v>0.65</v>
      </c>
      <c r="J48" s="85"/>
      <c r="K48" s="85"/>
      <c r="L48" s="85">
        <v>0.65</v>
      </c>
      <c r="M48" s="85"/>
      <c r="N48" s="85"/>
      <c r="O48" s="398" t="s">
        <v>867</v>
      </c>
      <c r="P48" s="38"/>
    </row>
    <row r="49" spans="1:16" s="102" customFormat="1" ht="52.5">
      <c r="A49" s="26">
        <v>11</v>
      </c>
      <c r="B49" s="117" t="s">
        <v>885</v>
      </c>
      <c r="C49" s="402">
        <f t="shared" si="7"/>
        <v>0.2</v>
      </c>
      <c r="D49" s="402"/>
      <c r="E49" s="23"/>
      <c r="F49" s="23"/>
      <c r="G49" s="402">
        <v>0.2</v>
      </c>
      <c r="H49" s="403" t="s">
        <v>886</v>
      </c>
      <c r="I49" s="85">
        <f t="shared" si="8"/>
        <v>0.15</v>
      </c>
      <c r="J49" s="85"/>
      <c r="K49" s="85"/>
      <c r="L49" s="85">
        <v>0.15</v>
      </c>
      <c r="M49" s="85"/>
      <c r="N49" s="85"/>
      <c r="O49" s="398" t="s">
        <v>867</v>
      </c>
      <c r="P49" s="38"/>
    </row>
    <row r="50" spans="1:16" s="102" customFormat="1" ht="52.5">
      <c r="A50" s="26">
        <v>12</v>
      </c>
      <c r="B50" s="117" t="s">
        <v>887</v>
      </c>
      <c r="C50" s="402">
        <f t="shared" si="7"/>
        <v>1</v>
      </c>
      <c r="D50" s="402"/>
      <c r="E50" s="23"/>
      <c r="F50" s="23"/>
      <c r="G50" s="402">
        <v>1</v>
      </c>
      <c r="H50" s="403" t="s">
        <v>848</v>
      </c>
      <c r="I50" s="85">
        <f t="shared" si="8"/>
        <v>0.8</v>
      </c>
      <c r="J50" s="85"/>
      <c r="K50" s="85"/>
      <c r="L50" s="85">
        <v>0.8</v>
      </c>
      <c r="M50" s="85"/>
      <c r="N50" s="85"/>
      <c r="O50" s="398" t="s">
        <v>867</v>
      </c>
      <c r="P50" s="38"/>
    </row>
    <row r="51" spans="1:16" s="102" customFormat="1" ht="52.5">
      <c r="A51" s="26">
        <v>13</v>
      </c>
      <c r="B51" s="403" t="s">
        <v>888</v>
      </c>
      <c r="C51" s="402">
        <f t="shared" si="7"/>
        <v>0.62</v>
      </c>
      <c r="D51" s="402"/>
      <c r="E51" s="23"/>
      <c r="F51" s="23"/>
      <c r="G51" s="402">
        <v>0.62</v>
      </c>
      <c r="H51" s="403" t="s">
        <v>841</v>
      </c>
      <c r="I51" s="85">
        <f t="shared" si="8"/>
        <v>0.55</v>
      </c>
      <c r="J51" s="85"/>
      <c r="K51" s="85"/>
      <c r="L51" s="85">
        <v>0.55</v>
      </c>
      <c r="M51" s="85"/>
      <c r="N51" s="85"/>
      <c r="O51" s="398" t="s">
        <v>867</v>
      </c>
      <c r="P51" s="38"/>
    </row>
    <row r="52" spans="1:16" s="102" customFormat="1" ht="52.5">
      <c r="A52" s="26">
        <v>14</v>
      </c>
      <c r="B52" s="117" t="s">
        <v>889</v>
      </c>
      <c r="C52" s="402">
        <f t="shared" si="7"/>
        <v>0.8</v>
      </c>
      <c r="D52" s="402"/>
      <c r="E52" s="23"/>
      <c r="F52" s="23"/>
      <c r="G52" s="402">
        <v>0.8</v>
      </c>
      <c r="H52" s="403" t="s">
        <v>234</v>
      </c>
      <c r="I52" s="85">
        <f t="shared" si="8"/>
        <v>0.65</v>
      </c>
      <c r="J52" s="85"/>
      <c r="K52" s="85"/>
      <c r="L52" s="85">
        <v>0.65</v>
      </c>
      <c r="M52" s="85"/>
      <c r="N52" s="85"/>
      <c r="O52" s="398" t="s">
        <v>867</v>
      </c>
      <c r="P52" s="38"/>
    </row>
    <row r="53" spans="1:16" s="102" customFormat="1" ht="52.5">
      <c r="A53" s="26">
        <v>15</v>
      </c>
      <c r="B53" s="117" t="s">
        <v>890</v>
      </c>
      <c r="C53" s="402">
        <f t="shared" si="7"/>
        <v>0.5</v>
      </c>
      <c r="D53" s="402">
        <v>0.2</v>
      </c>
      <c r="E53" s="23"/>
      <c r="F53" s="23"/>
      <c r="G53" s="402">
        <v>0.3</v>
      </c>
      <c r="H53" s="403" t="s">
        <v>234</v>
      </c>
      <c r="I53" s="85">
        <f t="shared" si="8"/>
        <v>0.45</v>
      </c>
      <c r="J53" s="85"/>
      <c r="K53" s="85"/>
      <c r="L53" s="85">
        <v>0.45</v>
      </c>
      <c r="M53" s="85"/>
      <c r="N53" s="85"/>
      <c r="O53" s="398" t="s">
        <v>867</v>
      </c>
      <c r="P53" s="38"/>
    </row>
    <row r="54" spans="1:16" s="102" customFormat="1" ht="57" customHeight="1">
      <c r="A54" s="26">
        <v>16</v>
      </c>
      <c r="B54" s="410" t="s">
        <v>1873</v>
      </c>
      <c r="C54" s="402">
        <f t="shared" si="7"/>
        <v>0.4</v>
      </c>
      <c r="D54" s="402"/>
      <c r="E54" s="23"/>
      <c r="F54" s="23"/>
      <c r="G54" s="402">
        <v>0.4</v>
      </c>
      <c r="H54" s="403" t="s">
        <v>238</v>
      </c>
      <c r="I54" s="85">
        <f t="shared" si="8"/>
        <v>0.35</v>
      </c>
      <c r="J54" s="85"/>
      <c r="K54" s="85"/>
      <c r="L54" s="85">
        <v>0.35</v>
      </c>
      <c r="M54" s="85"/>
      <c r="N54" s="85"/>
      <c r="O54" s="398" t="s">
        <v>867</v>
      </c>
      <c r="P54" s="38"/>
    </row>
    <row r="55" spans="1:16" s="102" customFormat="1" ht="52.5">
      <c r="A55" s="26">
        <v>17</v>
      </c>
      <c r="B55" s="117" t="s">
        <v>891</v>
      </c>
      <c r="C55" s="402">
        <f t="shared" si="7"/>
        <v>0.44</v>
      </c>
      <c r="D55" s="402"/>
      <c r="E55" s="23"/>
      <c r="F55" s="23"/>
      <c r="G55" s="402">
        <v>0.44</v>
      </c>
      <c r="H55" s="403" t="s">
        <v>236</v>
      </c>
      <c r="I55" s="85">
        <f t="shared" si="8"/>
        <v>0.37</v>
      </c>
      <c r="J55" s="85"/>
      <c r="K55" s="85"/>
      <c r="L55" s="85">
        <v>0.37</v>
      </c>
      <c r="M55" s="85"/>
      <c r="N55" s="85"/>
      <c r="O55" s="398" t="s">
        <v>867</v>
      </c>
      <c r="P55" s="38"/>
    </row>
    <row r="56" spans="1:16" s="102" customFormat="1" ht="52.5">
      <c r="A56" s="26">
        <v>18</v>
      </c>
      <c r="B56" s="411" t="s">
        <v>892</v>
      </c>
      <c r="C56" s="402">
        <f t="shared" si="7"/>
        <v>1.2</v>
      </c>
      <c r="D56" s="402"/>
      <c r="E56" s="23"/>
      <c r="F56" s="23"/>
      <c r="G56" s="402">
        <v>1.2</v>
      </c>
      <c r="H56" s="411" t="s">
        <v>232</v>
      </c>
      <c r="I56" s="85">
        <f t="shared" si="8"/>
        <v>0.97</v>
      </c>
      <c r="J56" s="85"/>
      <c r="K56" s="85"/>
      <c r="L56" s="85">
        <v>0.97</v>
      </c>
      <c r="M56" s="85"/>
      <c r="N56" s="85"/>
      <c r="O56" s="398" t="s">
        <v>867</v>
      </c>
      <c r="P56" s="38"/>
    </row>
    <row r="57" spans="1:16" s="102" customFormat="1" ht="66">
      <c r="A57" s="26">
        <v>19</v>
      </c>
      <c r="B57" s="411" t="s">
        <v>893</v>
      </c>
      <c r="C57" s="402">
        <f t="shared" si="7"/>
        <v>3.9</v>
      </c>
      <c r="D57" s="395">
        <v>2</v>
      </c>
      <c r="E57" s="23"/>
      <c r="F57" s="23"/>
      <c r="G57" s="402">
        <v>1.9</v>
      </c>
      <c r="H57" s="411" t="s">
        <v>850</v>
      </c>
      <c r="I57" s="85">
        <f t="shared" si="8"/>
        <v>4</v>
      </c>
      <c r="J57" s="85"/>
      <c r="K57" s="85"/>
      <c r="L57" s="85"/>
      <c r="M57" s="85"/>
      <c r="N57" s="85">
        <v>4</v>
      </c>
      <c r="O57" s="33" t="s">
        <v>894</v>
      </c>
      <c r="P57" s="38"/>
    </row>
    <row r="58" spans="1:16" s="102" customFormat="1" ht="12.75">
      <c r="A58" s="23" t="s">
        <v>121</v>
      </c>
      <c r="B58" s="38" t="s">
        <v>207</v>
      </c>
      <c r="C58" s="383">
        <f>SUM(C59:C64)</f>
        <v>123.75</v>
      </c>
      <c r="D58" s="383">
        <f>SUM(D59:D64)</f>
        <v>39.730000000000004</v>
      </c>
      <c r="E58" s="383">
        <f>SUM(E59:E64)</f>
        <v>0</v>
      </c>
      <c r="F58" s="383">
        <f>SUM(F59:F64)</f>
        <v>0</v>
      </c>
      <c r="G58" s="383">
        <f>SUM(G59:G64)</f>
        <v>84.02</v>
      </c>
      <c r="H58" s="92">
        <f aca="true" t="shared" si="9" ref="H58:N58">SUM(H59:H64)</f>
        <v>0</v>
      </c>
      <c r="I58" s="383">
        <f>J58+K58+L58+M58+N58</f>
        <v>125.63</v>
      </c>
      <c r="J58" s="383">
        <f t="shared" si="9"/>
        <v>0</v>
      </c>
      <c r="K58" s="383">
        <f t="shared" si="9"/>
        <v>0</v>
      </c>
      <c r="L58" s="383">
        <f t="shared" si="9"/>
        <v>3.63</v>
      </c>
      <c r="M58" s="383">
        <f t="shared" si="9"/>
        <v>0</v>
      </c>
      <c r="N58" s="383">
        <f t="shared" si="9"/>
        <v>122</v>
      </c>
      <c r="O58" s="23"/>
      <c r="P58" s="23"/>
    </row>
    <row r="59" spans="1:16" s="102" customFormat="1" ht="52.5">
      <c r="A59" s="26">
        <v>1</v>
      </c>
      <c r="B59" s="144" t="s">
        <v>895</v>
      </c>
      <c r="C59" s="395">
        <f aca="true" t="shared" si="10" ref="C59:C64">SUM(D59:G59)</f>
        <v>0.6</v>
      </c>
      <c r="D59" s="395">
        <v>0.6</v>
      </c>
      <c r="E59" s="23"/>
      <c r="F59" s="23"/>
      <c r="G59" s="395"/>
      <c r="H59" s="144" t="s">
        <v>896</v>
      </c>
      <c r="I59" s="85">
        <f aca="true" t="shared" si="11" ref="I59:I64">SUM(J59:N59)</f>
        <v>0.55</v>
      </c>
      <c r="J59" s="85"/>
      <c r="K59" s="85"/>
      <c r="L59" s="85">
        <v>0.55</v>
      </c>
      <c r="M59" s="85"/>
      <c r="N59" s="85"/>
      <c r="O59" s="398" t="s">
        <v>867</v>
      </c>
      <c r="P59" s="38"/>
    </row>
    <row r="60" spans="1:16" s="102" customFormat="1" ht="52.5">
      <c r="A60" s="26">
        <v>2</v>
      </c>
      <c r="B60" s="144" t="s">
        <v>897</v>
      </c>
      <c r="C60" s="395">
        <f t="shared" si="10"/>
        <v>0.8</v>
      </c>
      <c r="D60" s="395"/>
      <c r="E60" s="23"/>
      <c r="F60" s="23"/>
      <c r="G60" s="395">
        <v>0.8</v>
      </c>
      <c r="H60" s="144" t="s">
        <v>896</v>
      </c>
      <c r="I60" s="85">
        <f t="shared" si="11"/>
        <v>0.76</v>
      </c>
      <c r="J60" s="85"/>
      <c r="K60" s="85"/>
      <c r="L60" s="85">
        <v>0.76</v>
      </c>
      <c r="M60" s="85"/>
      <c r="N60" s="85"/>
      <c r="O60" s="398" t="s">
        <v>867</v>
      </c>
      <c r="P60" s="38"/>
    </row>
    <row r="61" spans="1:16" s="102" customFormat="1" ht="52.5">
      <c r="A61" s="26">
        <v>3</v>
      </c>
      <c r="B61" s="316" t="s">
        <v>898</v>
      </c>
      <c r="C61" s="395">
        <f t="shared" si="10"/>
        <v>0.26</v>
      </c>
      <c r="D61" s="395"/>
      <c r="E61" s="23"/>
      <c r="F61" s="23"/>
      <c r="G61" s="395">
        <v>0.26</v>
      </c>
      <c r="H61" s="144" t="s">
        <v>241</v>
      </c>
      <c r="I61" s="85">
        <f t="shared" si="11"/>
        <v>0.22</v>
      </c>
      <c r="J61" s="85"/>
      <c r="K61" s="85"/>
      <c r="L61" s="85">
        <v>0.22</v>
      </c>
      <c r="M61" s="85"/>
      <c r="N61" s="85"/>
      <c r="O61" s="398" t="s">
        <v>867</v>
      </c>
      <c r="P61" s="38"/>
    </row>
    <row r="62" spans="1:16" s="102" customFormat="1" ht="52.5">
      <c r="A62" s="26">
        <v>4</v>
      </c>
      <c r="B62" s="412" t="s">
        <v>899</v>
      </c>
      <c r="C62" s="395">
        <f t="shared" si="10"/>
        <v>3.32</v>
      </c>
      <c r="D62" s="395"/>
      <c r="E62" s="23"/>
      <c r="F62" s="23"/>
      <c r="G62" s="395">
        <v>3.32</v>
      </c>
      <c r="H62" s="144" t="s">
        <v>241</v>
      </c>
      <c r="I62" s="85">
        <f t="shared" si="11"/>
        <v>2.1</v>
      </c>
      <c r="J62" s="85"/>
      <c r="K62" s="85"/>
      <c r="L62" s="85">
        <v>2.1</v>
      </c>
      <c r="M62" s="85"/>
      <c r="N62" s="85"/>
      <c r="O62" s="398" t="s">
        <v>867</v>
      </c>
      <c r="P62" s="38"/>
    </row>
    <row r="63" spans="1:16" s="102" customFormat="1" ht="92.25">
      <c r="A63" s="26">
        <v>5</v>
      </c>
      <c r="B63" s="257" t="s">
        <v>1874</v>
      </c>
      <c r="C63" s="395">
        <f t="shared" si="10"/>
        <v>92</v>
      </c>
      <c r="D63" s="395">
        <v>26.26</v>
      </c>
      <c r="E63" s="23"/>
      <c r="F63" s="23"/>
      <c r="G63" s="395">
        <v>65.74</v>
      </c>
      <c r="H63" s="144" t="s">
        <v>241</v>
      </c>
      <c r="I63" s="85">
        <f t="shared" si="11"/>
        <v>92</v>
      </c>
      <c r="J63" s="85"/>
      <c r="K63" s="85"/>
      <c r="L63" s="85"/>
      <c r="M63" s="85"/>
      <c r="N63" s="85">
        <v>92</v>
      </c>
      <c r="O63" s="33" t="s">
        <v>900</v>
      </c>
      <c r="P63" s="38"/>
    </row>
    <row r="64" spans="1:16" s="102" customFormat="1" ht="52.5">
      <c r="A64" s="26">
        <v>6</v>
      </c>
      <c r="B64" s="413" t="s">
        <v>901</v>
      </c>
      <c r="C64" s="395">
        <f t="shared" si="10"/>
        <v>26.77</v>
      </c>
      <c r="D64" s="395">
        <v>12.87</v>
      </c>
      <c r="E64" s="23"/>
      <c r="F64" s="23"/>
      <c r="G64" s="395">
        <v>13.9</v>
      </c>
      <c r="H64" s="144" t="s">
        <v>241</v>
      </c>
      <c r="I64" s="85">
        <f t="shared" si="11"/>
        <v>30</v>
      </c>
      <c r="J64" s="85"/>
      <c r="K64" s="85"/>
      <c r="L64" s="85"/>
      <c r="M64" s="85"/>
      <c r="N64" s="85">
        <v>30</v>
      </c>
      <c r="O64" s="33" t="s">
        <v>902</v>
      </c>
      <c r="P64" s="38"/>
    </row>
    <row r="65" spans="1:16" s="102" customFormat="1" ht="12.75">
      <c r="A65" s="38" t="s">
        <v>122</v>
      </c>
      <c r="B65" s="404" t="s">
        <v>124</v>
      </c>
      <c r="C65" s="383">
        <f>C66</f>
        <v>0.25</v>
      </c>
      <c r="D65" s="383">
        <f>D66</f>
        <v>0</v>
      </c>
      <c r="E65" s="383">
        <f>E66</f>
        <v>0</v>
      </c>
      <c r="F65" s="383">
        <f>F66</f>
        <v>0</v>
      </c>
      <c r="G65" s="383">
        <f>G66</f>
        <v>0.25</v>
      </c>
      <c r="H65" s="92"/>
      <c r="I65" s="383">
        <f>J65+K65+L65+M65+N65</f>
        <v>0.19</v>
      </c>
      <c r="J65" s="383">
        <f>J66</f>
        <v>0</v>
      </c>
      <c r="K65" s="383">
        <f>K66</f>
        <v>0</v>
      </c>
      <c r="L65" s="383">
        <f>L66</f>
        <v>0.19</v>
      </c>
      <c r="M65" s="383">
        <f>M66</f>
        <v>0</v>
      </c>
      <c r="N65" s="383">
        <f>N66</f>
        <v>0</v>
      </c>
      <c r="O65" s="38"/>
      <c r="P65" s="38"/>
    </row>
    <row r="66" spans="1:16" s="102" customFormat="1" ht="39">
      <c r="A66" s="26">
        <v>1</v>
      </c>
      <c r="B66" s="117" t="s">
        <v>903</v>
      </c>
      <c r="C66" s="402">
        <f>SUM(D66:G66)</f>
        <v>0.25</v>
      </c>
      <c r="D66" s="23"/>
      <c r="E66" s="23"/>
      <c r="F66" s="23"/>
      <c r="G66" s="402">
        <v>0.25</v>
      </c>
      <c r="H66" s="414" t="s">
        <v>237</v>
      </c>
      <c r="I66" s="85">
        <f>SUM(J66:N66)</f>
        <v>0.19</v>
      </c>
      <c r="J66" s="85"/>
      <c r="K66" s="85"/>
      <c r="L66" s="85">
        <v>0.19</v>
      </c>
      <c r="M66" s="85"/>
      <c r="N66" s="85"/>
      <c r="O66" s="33" t="s">
        <v>904</v>
      </c>
      <c r="P66" s="38"/>
    </row>
    <row r="67" spans="1:16" s="102" customFormat="1" ht="12.75">
      <c r="A67" s="23" t="s">
        <v>123</v>
      </c>
      <c r="B67" s="407" t="s">
        <v>127</v>
      </c>
      <c r="C67" s="383">
        <f aca="true" t="shared" si="12" ref="C67:H67">SUM(C68:C69)</f>
        <v>20.5</v>
      </c>
      <c r="D67" s="383">
        <f t="shared" si="12"/>
        <v>9.5</v>
      </c>
      <c r="E67" s="383">
        <f t="shared" si="12"/>
        <v>0.5</v>
      </c>
      <c r="F67" s="383">
        <f t="shared" si="12"/>
        <v>0</v>
      </c>
      <c r="G67" s="383">
        <f t="shared" si="12"/>
        <v>10.5</v>
      </c>
      <c r="H67" s="92">
        <f t="shared" si="12"/>
        <v>0</v>
      </c>
      <c r="I67" s="383">
        <f>J67+K67+L67+M67+N67</f>
        <v>10.4</v>
      </c>
      <c r="J67" s="383">
        <f>SUM(J68:J69)</f>
        <v>0</v>
      </c>
      <c r="K67" s="383">
        <f>SUM(K68:K69)</f>
        <v>0.4</v>
      </c>
      <c r="L67" s="383">
        <f>SUM(L68:L69)</f>
        <v>0</v>
      </c>
      <c r="M67" s="383">
        <f>SUM(M68:M69)</f>
        <v>0</v>
      </c>
      <c r="N67" s="383">
        <f>SUM(N68:N69)</f>
        <v>10</v>
      </c>
      <c r="O67" s="38"/>
      <c r="P67" s="38"/>
    </row>
    <row r="68" spans="1:16" s="102" customFormat="1" ht="52.5">
      <c r="A68" s="26">
        <v>1</v>
      </c>
      <c r="B68" s="117" t="s">
        <v>905</v>
      </c>
      <c r="C68" s="402">
        <f>SUM(D68:G68)</f>
        <v>0.5</v>
      </c>
      <c r="D68" s="23"/>
      <c r="E68" s="23"/>
      <c r="F68" s="23"/>
      <c r="G68" s="402">
        <v>0.5</v>
      </c>
      <c r="H68" s="415" t="s">
        <v>237</v>
      </c>
      <c r="I68" s="85">
        <f>SUM(J68:N68)</f>
        <v>0.4</v>
      </c>
      <c r="J68" s="85"/>
      <c r="K68" s="85">
        <v>0.4</v>
      </c>
      <c r="L68" s="85"/>
      <c r="M68" s="85"/>
      <c r="N68" s="85"/>
      <c r="O68" s="33" t="s">
        <v>906</v>
      </c>
      <c r="P68" s="38"/>
    </row>
    <row r="69" spans="1:16" s="102" customFormat="1" ht="78.75">
      <c r="A69" s="416">
        <v>2</v>
      </c>
      <c r="B69" s="117" t="s">
        <v>907</v>
      </c>
      <c r="C69" s="402">
        <f>SUM(D69:G69)</f>
        <v>20</v>
      </c>
      <c r="D69" s="417">
        <v>9.5</v>
      </c>
      <c r="E69" s="418">
        <v>0.5</v>
      </c>
      <c r="F69" s="416"/>
      <c r="G69" s="402">
        <v>10</v>
      </c>
      <c r="H69" s="396" t="s">
        <v>234</v>
      </c>
      <c r="I69" s="286">
        <f>SUM(J69:N69)</f>
        <v>10</v>
      </c>
      <c r="J69" s="286"/>
      <c r="K69" s="286"/>
      <c r="L69" s="286"/>
      <c r="M69" s="286"/>
      <c r="N69" s="286">
        <v>10</v>
      </c>
      <c r="O69" s="397" t="s">
        <v>908</v>
      </c>
      <c r="P69" s="419"/>
    </row>
    <row r="70" spans="1:16" s="102" customFormat="1" ht="12.75">
      <c r="A70" s="23" t="s">
        <v>126</v>
      </c>
      <c r="B70" s="407" t="s">
        <v>98</v>
      </c>
      <c r="C70" s="383">
        <f aca="true" t="shared" si="13" ref="C70:H70">SUM(C71:C72)</f>
        <v>0.4</v>
      </c>
      <c r="D70" s="383">
        <f t="shared" si="13"/>
        <v>0</v>
      </c>
      <c r="E70" s="383">
        <f t="shared" si="13"/>
        <v>0</v>
      </c>
      <c r="F70" s="383">
        <f t="shared" si="13"/>
        <v>0</v>
      </c>
      <c r="G70" s="383">
        <f t="shared" si="13"/>
        <v>0.4</v>
      </c>
      <c r="H70" s="92">
        <f t="shared" si="13"/>
        <v>0</v>
      </c>
      <c r="I70" s="383">
        <f>J70+K70+L70+M70+N70</f>
        <v>0.3</v>
      </c>
      <c r="J70" s="383">
        <f>SUM(J71:J72)</f>
        <v>0</v>
      </c>
      <c r="K70" s="383">
        <f>SUM(K71:K72)</f>
        <v>0</v>
      </c>
      <c r="L70" s="383">
        <f>SUM(L71:L72)</f>
        <v>0.3</v>
      </c>
      <c r="M70" s="383">
        <f>SUM(M71:M72)</f>
        <v>0</v>
      </c>
      <c r="N70" s="383">
        <f>SUM(N71:N72)</f>
        <v>0</v>
      </c>
      <c r="O70" s="23"/>
      <c r="P70" s="23"/>
    </row>
    <row r="71" spans="1:16" s="102" customFormat="1" ht="52.5">
      <c r="A71" s="26">
        <v>1</v>
      </c>
      <c r="B71" s="117" t="s">
        <v>909</v>
      </c>
      <c r="C71" s="402">
        <f>SUM(D71:G71)</f>
        <v>0.2</v>
      </c>
      <c r="D71" s="23"/>
      <c r="E71" s="23"/>
      <c r="F71" s="23"/>
      <c r="G71" s="402">
        <v>0.2</v>
      </c>
      <c r="H71" s="415" t="s">
        <v>841</v>
      </c>
      <c r="I71" s="85">
        <f>SUM(J71:N71)</f>
        <v>0.15</v>
      </c>
      <c r="J71" s="85"/>
      <c r="K71" s="85"/>
      <c r="L71" s="85">
        <v>0.15</v>
      </c>
      <c r="M71" s="85"/>
      <c r="N71" s="85"/>
      <c r="O71" s="398" t="s">
        <v>867</v>
      </c>
      <c r="P71" s="38"/>
    </row>
    <row r="72" spans="1:16" s="102" customFormat="1" ht="52.5">
      <c r="A72" s="26">
        <v>2</v>
      </c>
      <c r="B72" s="117" t="s">
        <v>910</v>
      </c>
      <c r="C72" s="402">
        <f>SUM(D72:G72)</f>
        <v>0.2</v>
      </c>
      <c r="D72" s="23"/>
      <c r="E72" s="23"/>
      <c r="F72" s="23"/>
      <c r="G72" s="402">
        <v>0.2</v>
      </c>
      <c r="H72" s="415" t="s">
        <v>841</v>
      </c>
      <c r="I72" s="85">
        <f>SUM(J72:N72)</f>
        <v>0.15</v>
      </c>
      <c r="J72" s="85"/>
      <c r="K72" s="85"/>
      <c r="L72" s="85">
        <v>0.15</v>
      </c>
      <c r="M72" s="85"/>
      <c r="N72" s="85"/>
      <c r="O72" s="398" t="s">
        <v>867</v>
      </c>
      <c r="P72" s="38"/>
    </row>
    <row r="73" spans="1:16" s="102" customFormat="1" ht="12.75">
      <c r="A73" s="38">
        <f>A72+A69+A66+A64+A57+A36+A26+A22+A20+A17+A14</f>
        <v>47</v>
      </c>
      <c r="B73" s="420" t="s">
        <v>432</v>
      </c>
      <c r="C73" s="383">
        <f>C70+C67+C65+C58+C38+C27+C25+C21+C18+C15+C12</f>
        <v>445.72</v>
      </c>
      <c r="D73" s="383">
        <f aca="true" t="shared" si="14" ref="D73:N73">D70+D67+D65+D58+D38+D27+D25+D21+D18+D15+D12</f>
        <v>130.29000000000002</v>
      </c>
      <c r="E73" s="383">
        <f t="shared" si="14"/>
        <v>0.5</v>
      </c>
      <c r="F73" s="383">
        <f t="shared" si="14"/>
        <v>0</v>
      </c>
      <c r="G73" s="383">
        <f t="shared" si="14"/>
        <v>314.93</v>
      </c>
      <c r="H73" s="383"/>
      <c r="I73" s="383">
        <f t="shared" si="14"/>
        <v>523.99</v>
      </c>
      <c r="J73" s="383">
        <f t="shared" si="14"/>
        <v>0.7</v>
      </c>
      <c r="K73" s="383">
        <f t="shared" si="14"/>
        <v>52.019999999999996</v>
      </c>
      <c r="L73" s="383">
        <f t="shared" si="14"/>
        <v>28.560000000000002</v>
      </c>
      <c r="M73" s="383">
        <f t="shared" si="14"/>
        <v>1.21</v>
      </c>
      <c r="N73" s="383">
        <f t="shared" si="14"/>
        <v>441.5</v>
      </c>
      <c r="O73" s="38"/>
      <c r="P73" s="38"/>
    </row>
    <row r="74" spans="1:16" s="102" customFormat="1" ht="28.5" customHeight="1">
      <c r="A74" s="921" t="s">
        <v>1875</v>
      </c>
      <c r="B74" s="921"/>
      <c r="C74" s="921"/>
      <c r="D74" s="921"/>
      <c r="E74" s="921"/>
      <c r="F74" s="921"/>
      <c r="G74" s="921"/>
      <c r="H74" s="921"/>
      <c r="I74" s="921"/>
      <c r="J74" s="921"/>
      <c r="K74" s="921"/>
      <c r="L74" s="921"/>
      <c r="M74" s="921"/>
      <c r="N74" s="921"/>
      <c r="O74" s="921"/>
      <c r="P74" s="421"/>
    </row>
    <row r="75" spans="1:16" s="102" customFormat="1" ht="12.75">
      <c r="A75" s="30" t="s">
        <v>84</v>
      </c>
      <c r="B75" s="24" t="s">
        <v>239</v>
      </c>
      <c r="C75" s="422">
        <f>SUM(C76:C81)</f>
        <v>27.83</v>
      </c>
      <c r="D75" s="422">
        <f>SUM(D76:D81)</f>
        <v>16.7</v>
      </c>
      <c r="E75" s="422">
        <f>SUM(E76:E81)</f>
        <v>0</v>
      </c>
      <c r="F75" s="422">
        <f>SUM(F76:F81)</f>
        <v>0</v>
      </c>
      <c r="G75" s="422">
        <f>SUM(G76:G81)</f>
        <v>11.13</v>
      </c>
      <c r="H75" s="422">
        <f>SUM(H77:H81)</f>
        <v>0</v>
      </c>
      <c r="I75" s="423">
        <f aca="true" t="shared" si="15" ref="I75:N75">SUM(I76:I81)</f>
        <v>90.25</v>
      </c>
      <c r="J75" s="423">
        <f t="shared" si="15"/>
        <v>0</v>
      </c>
      <c r="K75" s="423">
        <f t="shared" si="15"/>
        <v>83.65</v>
      </c>
      <c r="L75" s="423">
        <f t="shared" si="15"/>
        <v>0</v>
      </c>
      <c r="M75" s="423">
        <f t="shared" si="15"/>
        <v>0</v>
      </c>
      <c r="N75" s="423">
        <f t="shared" si="15"/>
        <v>6.6</v>
      </c>
      <c r="O75" s="424"/>
      <c r="P75" s="30"/>
    </row>
    <row r="76" spans="1:16" s="102" customFormat="1" ht="15.75" customHeight="1">
      <c r="A76" s="909">
        <v>1</v>
      </c>
      <c r="B76" s="911" t="s">
        <v>240</v>
      </c>
      <c r="C76" s="425">
        <f aca="true" t="shared" si="16" ref="C76:C81">SUM(D76:G76)</f>
        <v>2.0999999999999996</v>
      </c>
      <c r="D76" s="422">
        <v>1.4</v>
      </c>
      <c r="E76" s="422"/>
      <c r="F76" s="422"/>
      <c r="G76" s="422">
        <v>0.7</v>
      </c>
      <c r="H76" s="422"/>
      <c r="I76" s="423">
        <v>7</v>
      </c>
      <c r="J76" s="423"/>
      <c r="K76" s="423">
        <v>7</v>
      </c>
      <c r="L76" s="423"/>
      <c r="M76" s="423"/>
      <c r="N76" s="423"/>
      <c r="O76" s="424"/>
      <c r="P76" s="30"/>
    </row>
    <row r="77" spans="1:16" s="102" customFormat="1" ht="39">
      <c r="A77" s="910"/>
      <c r="B77" s="912"/>
      <c r="C77" s="425">
        <f t="shared" si="16"/>
        <v>2.9</v>
      </c>
      <c r="D77" s="425">
        <v>2</v>
      </c>
      <c r="E77" s="425"/>
      <c r="F77" s="425"/>
      <c r="G77" s="425">
        <v>0.9</v>
      </c>
      <c r="H77" s="426" t="s">
        <v>234</v>
      </c>
      <c r="I77" s="427">
        <v>10</v>
      </c>
      <c r="J77" s="427"/>
      <c r="K77" s="427">
        <v>10</v>
      </c>
      <c r="L77" s="427"/>
      <c r="M77" s="427"/>
      <c r="N77" s="427"/>
      <c r="O77" s="428" t="s">
        <v>911</v>
      </c>
      <c r="P77" s="429"/>
    </row>
    <row r="78" spans="1:16" s="102" customFormat="1" ht="39">
      <c r="A78" s="429">
        <v>2</v>
      </c>
      <c r="B78" s="430" t="s">
        <v>242</v>
      </c>
      <c r="C78" s="425">
        <f t="shared" si="16"/>
        <v>3</v>
      </c>
      <c r="D78" s="425">
        <v>2</v>
      </c>
      <c r="E78" s="425"/>
      <c r="F78" s="425"/>
      <c r="G78" s="425">
        <v>1</v>
      </c>
      <c r="H78" s="426" t="s">
        <v>234</v>
      </c>
      <c r="I78" s="427">
        <f>J78+K78+L78+M78+N78</f>
        <v>56.2</v>
      </c>
      <c r="J78" s="427"/>
      <c r="K78" s="427">
        <v>56.2</v>
      </c>
      <c r="L78" s="427"/>
      <c r="M78" s="427"/>
      <c r="N78" s="427"/>
      <c r="O78" s="428" t="s">
        <v>911</v>
      </c>
      <c r="P78" s="431"/>
    </row>
    <row r="79" spans="1:16" s="102" customFormat="1" ht="15.75" customHeight="1">
      <c r="A79" s="913">
        <v>3</v>
      </c>
      <c r="B79" s="913" t="s">
        <v>242</v>
      </c>
      <c r="C79" s="425">
        <f t="shared" si="16"/>
        <v>5.7</v>
      </c>
      <c r="D79" s="425">
        <v>2.75</v>
      </c>
      <c r="E79" s="425"/>
      <c r="F79" s="425"/>
      <c r="G79" s="425">
        <v>2.95</v>
      </c>
      <c r="H79" s="426"/>
      <c r="I79" s="427">
        <v>7.45</v>
      </c>
      <c r="J79" s="427"/>
      <c r="K79" s="427">
        <v>7.45</v>
      </c>
      <c r="L79" s="427"/>
      <c r="M79" s="427"/>
      <c r="N79" s="427"/>
      <c r="O79" s="428"/>
      <c r="P79" s="431"/>
    </row>
    <row r="80" spans="1:16" s="102" customFormat="1" ht="12.75">
      <c r="A80" s="914"/>
      <c r="B80" s="914"/>
      <c r="C80" s="425">
        <f t="shared" si="16"/>
        <v>2.3</v>
      </c>
      <c r="D80" s="425">
        <v>1.25</v>
      </c>
      <c r="E80" s="425"/>
      <c r="F80" s="425"/>
      <c r="G80" s="425">
        <v>1.05</v>
      </c>
      <c r="H80" s="426"/>
      <c r="I80" s="427">
        <v>3</v>
      </c>
      <c r="J80" s="427"/>
      <c r="K80" s="427">
        <v>3</v>
      </c>
      <c r="L80" s="427"/>
      <c r="M80" s="427"/>
      <c r="N80" s="427"/>
      <c r="O80" s="428"/>
      <c r="P80" s="431"/>
    </row>
    <row r="81" spans="1:16" ht="39">
      <c r="A81" s="429">
        <v>4</v>
      </c>
      <c r="B81" s="144" t="s">
        <v>912</v>
      </c>
      <c r="C81" s="425">
        <f t="shared" si="16"/>
        <v>11.83</v>
      </c>
      <c r="D81" s="432">
        <v>7.3</v>
      </c>
      <c r="E81" s="432"/>
      <c r="F81" s="432"/>
      <c r="G81" s="432">
        <v>4.53</v>
      </c>
      <c r="H81" s="397" t="s">
        <v>234</v>
      </c>
      <c r="I81" s="433">
        <f>J81+K81+L81+M81+N81</f>
        <v>6.6</v>
      </c>
      <c r="J81" s="433"/>
      <c r="K81" s="433"/>
      <c r="L81" s="433"/>
      <c r="M81" s="434"/>
      <c r="N81" s="433">
        <v>6.6</v>
      </c>
      <c r="O81" s="428" t="s">
        <v>911</v>
      </c>
      <c r="P81" s="431"/>
    </row>
    <row r="82" spans="1:16" ht="12.75">
      <c r="A82" s="23" t="s">
        <v>92</v>
      </c>
      <c r="B82" s="24" t="s">
        <v>913</v>
      </c>
      <c r="C82" s="422">
        <f>C83</f>
        <v>9.68</v>
      </c>
      <c r="D82" s="422">
        <f>D83</f>
        <v>0</v>
      </c>
      <c r="E82" s="422">
        <f>E83</f>
        <v>0</v>
      </c>
      <c r="F82" s="422">
        <f>F83</f>
        <v>0</v>
      </c>
      <c r="G82" s="422">
        <f>G83</f>
        <v>9.68</v>
      </c>
      <c r="H82" s="422"/>
      <c r="I82" s="422">
        <f aca="true" t="shared" si="17" ref="I82:N82">I83</f>
        <v>1.64</v>
      </c>
      <c r="J82" s="422">
        <f t="shared" si="17"/>
        <v>0</v>
      </c>
      <c r="K82" s="422">
        <f t="shared" si="17"/>
        <v>1.64</v>
      </c>
      <c r="L82" s="422">
        <f t="shared" si="17"/>
        <v>0</v>
      </c>
      <c r="M82" s="422">
        <f t="shared" si="17"/>
        <v>0</v>
      </c>
      <c r="N82" s="422">
        <f t="shared" si="17"/>
        <v>0</v>
      </c>
      <c r="O82" s="38"/>
      <c r="P82" s="36"/>
    </row>
    <row r="83" spans="1:16" ht="39">
      <c r="A83" s="26">
        <v>1</v>
      </c>
      <c r="B83" s="393" t="s">
        <v>914</v>
      </c>
      <c r="C83" s="435">
        <f>SUM(D83:G83)</f>
        <v>9.68</v>
      </c>
      <c r="D83" s="31"/>
      <c r="E83" s="31"/>
      <c r="F83" s="31"/>
      <c r="G83" s="31">
        <v>9.68</v>
      </c>
      <c r="H83" s="393" t="s">
        <v>246</v>
      </c>
      <c r="I83" s="436">
        <f>SUM(J83:N83)</f>
        <v>1.64</v>
      </c>
      <c r="J83" s="436"/>
      <c r="K83" s="436">
        <v>1.64</v>
      </c>
      <c r="L83" s="436"/>
      <c r="M83" s="437"/>
      <c r="N83" s="436"/>
      <c r="O83" s="428" t="s">
        <v>915</v>
      </c>
      <c r="P83" s="438"/>
    </row>
    <row r="84" spans="1:16" ht="26.25">
      <c r="A84" s="23" t="s">
        <v>94</v>
      </c>
      <c r="B84" s="38" t="s">
        <v>916</v>
      </c>
      <c r="C84" s="422">
        <f>C85</f>
        <v>1.5</v>
      </c>
      <c r="D84" s="422">
        <f>D85</f>
        <v>1.13</v>
      </c>
      <c r="E84" s="422">
        <f>E85</f>
        <v>0</v>
      </c>
      <c r="F84" s="422">
        <f>F85</f>
        <v>0</v>
      </c>
      <c r="G84" s="422">
        <f>G85</f>
        <v>0.37</v>
      </c>
      <c r="H84" s="422"/>
      <c r="I84" s="422">
        <f aca="true" t="shared" si="18" ref="I84:N84">I85</f>
        <v>1.13</v>
      </c>
      <c r="J84" s="422">
        <f t="shared" si="18"/>
        <v>0</v>
      </c>
      <c r="K84" s="422">
        <f t="shared" si="18"/>
        <v>0</v>
      </c>
      <c r="L84" s="422">
        <f t="shared" si="18"/>
        <v>1.13</v>
      </c>
      <c r="M84" s="422">
        <f t="shared" si="18"/>
        <v>0</v>
      </c>
      <c r="N84" s="422">
        <f t="shared" si="18"/>
        <v>0</v>
      </c>
      <c r="O84" s="33"/>
      <c r="P84" s="438"/>
    </row>
    <row r="85" spans="1:16" ht="52.5">
      <c r="A85" s="26">
        <v>1</v>
      </c>
      <c r="B85" s="33" t="s">
        <v>917</v>
      </c>
      <c r="C85" s="439">
        <f>SUM(D85:G85)</f>
        <v>1.5</v>
      </c>
      <c r="D85" s="31">
        <v>1.13</v>
      </c>
      <c r="E85" s="31"/>
      <c r="F85" s="31"/>
      <c r="G85" s="31">
        <v>0.37</v>
      </c>
      <c r="H85" s="85" t="s">
        <v>236</v>
      </c>
      <c r="I85" s="436">
        <f>SUM(J85:N85)</f>
        <v>1.13</v>
      </c>
      <c r="J85" s="436"/>
      <c r="K85" s="436"/>
      <c r="L85" s="436">
        <v>1.13</v>
      </c>
      <c r="M85" s="437"/>
      <c r="N85" s="436"/>
      <c r="O85" s="428" t="s">
        <v>915</v>
      </c>
      <c r="P85" s="438"/>
    </row>
    <row r="86" spans="1:16" ht="12.75">
      <c r="A86" s="30" t="s">
        <v>96</v>
      </c>
      <c r="B86" s="364" t="s">
        <v>93</v>
      </c>
      <c r="C86" s="422">
        <f>SUM(C87:C92)</f>
        <v>11.83</v>
      </c>
      <c r="D86" s="422">
        <f aca="true" t="shared" si="19" ref="D86:N86">SUM(D87:D92)</f>
        <v>4.17</v>
      </c>
      <c r="E86" s="422">
        <f t="shared" si="19"/>
        <v>3</v>
      </c>
      <c r="F86" s="422">
        <f t="shared" si="19"/>
        <v>0</v>
      </c>
      <c r="G86" s="422">
        <f t="shared" si="19"/>
        <v>4.66</v>
      </c>
      <c r="H86" s="422">
        <f t="shared" si="19"/>
        <v>0</v>
      </c>
      <c r="I86" s="422">
        <f t="shared" si="19"/>
        <v>15.65</v>
      </c>
      <c r="J86" s="422">
        <f t="shared" si="19"/>
        <v>8</v>
      </c>
      <c r="K86" s="422">
        <f t="shared" si="19"/>
        <v>3.85</v>
      </c>
      <c r="L86" s="422">
        <f t="shared" si="19"/>
        <v>3.8</v>
      </c>
      <c r="M86" s="422">
        <f t="shared" si="19"/>
        <v>0</v>
      </c>
      <c r="N86" s="422">
        <f t="shared" si="19"/>
        <v>0</v>
      </c>
      <c r="O86" s="440"/>
      <c r="P86" s="441"/>
    </row>
    <row r="87" spans="1:16" ht="39">
      <c r="A87" s="26">
        <v>1</v>
      </c>
      <c r="B87" s="35" t="s">
        <v>231</v>
      </c>
      <c r="C87" s="86">
        <f aca="true" t="shared" si="20" ref="C87:C92">SUM(D87:G87)</f>
        <v>0.3</v>
      </c>
      <c r="D87" s="86">
        <v>0.3</v>
      </c>
      <c r="E87" s="86"/>
      <c r="F87" s="86"/>
      <c r="G87" s="86"/>
      <c r="H87" s="33" t="s">
        <v>232</v>
      </c>
      <c r="I87" s="86">
        <f aca="true" t="shared" si="21" ref="I87:I92">SUM(J87:N87)</f>
        <v>0.35</v>
      </c>
      <c r="J87" s="86"/>
      <c r="K87" s="86">
        <v>0.35</v>
      </c>
      <c r="L87" s="86"/>
      <c r="M87" s="442"/>
      <c r="N87" s="442"/>
      <c r="O87" s="428" t="s">
        <v>911</v>
      </c>
      <c r="P87" s="438"/>
    </row>
    <row r="88" spans="1:16" ht="52.5">
      <c r="A88" s="438">
        <v>2</v>
      </c>
      <c r="B88" s="27" t="s">
        <v>244</v>
      </c>
      <c r="C88" s="86">
        <f t="shared" si="20"/>
        <v>4.5</v>
      </c>
      <c r="D88" s="439">
        <v>0.8</v>
      </c>
      <c r="E88" s="439">
        <v>3</v>
      </c>
      <c r="F88" s="439"/>
      <c r="G88" s="439">
        <v>0.7</v>
      </c>
      <c r="H88" s="443" t="s">
        <v>245</v>
      </c>
      <c r="I88" s="86">
        <f t="shared" si="21"/>
        <v>8</v>
      </c>
      <c r="J88" s="444">
        <v>8</v>
      </c>
      <c r="K88" s="444"/>
      <c r="L88" s="444"/>
      <c r="M88" s="444"/>
      <c r="N88" s="444"/>
      <c r="O88" s="428" t="s">
        <v>911</v>
      </c>
      <c r="P88" s="438"/>
    </row>
    <row r="89" spans="1:16" ht="39">
      <c r="A89" s="26">
        <v>3</v>
      </c>
      <c r="B89" s="35" t="s">
        <v>247</v>
      </c>
      <c r="C89" s="86">
        <f t="shared" si="20"/>
        <v>2.65</v>
      </c>
      <c r="D89" s="31">
        <v>0.87</v>
      </c>
      <c r="E89" s="31"/>
      <c r="F89" s="31"/>
      <c r="G89" s="31">
        <v>1.78</v>
      </c>
      <c r="H89" s="33" t="s">
        <v>248</v>
      </c>
      <c r="I89" s="86">
        <f t="shared" si="21"/>
        <v>2</v>
      </c>
      <c r="J89" s="436"/>
      <c r="K89" s="436"/>
      <c r="L89" s="436">
        <v>2</v>
      </c>
      <c r="M89" s="437"/>
      <c r="N89" s="437"/>
      <c r="O89" s="428" t="s">
        <v>911</v>
      </c>
      <c r="P89" s="438"/>
    </row>
    <row r="90" spans="1:16" ht="39">
      <c r="A90" s="438">
        <v>4</v>
      </c>
      <c r="B90" s="27" t="s">
        <v>249</v>
      </c>
      <c r="C90" s="86">
        <f t="shared" si="20"/>
        <v>2.3000000000000003</v>
      </c>
      <c r="D90" s="439">
        <v>2.2</v>
      </c>
      <c r="E90" s="439"/>
      <c r="F90" s="439"/>
      <c r="G90" s="439">
        <v>0.1</v>
      </c>
      <c r="H90" s="443" t="s">
        <v>241</v>
      </c>
      <c r="I90" s="86">
        <f t="shared" si="21"/>
        <v>3.5</v>
      </c>
      <c r="J90" s="444"/>
      <c r="K90" s="444">
        <v>3.5</v>
      </c>
      <c r="L90" s="444"/>
      <c r="M90" s="444"/>
      <c r="N90" s="444"/>
      <c r="O90" s="428" t="s">
        <v>911</v>
      </c>
      <c r="P90" s="438"/>
    </row>
    <row r="91" spans="1:16" ht="39">
      <c r="A91" s="26">
        <v>5</v>
      </c>
      <c r="B91" s="27" t="s">
        <v>250</v>
      </c>
      <c r="C91" s="86">
        <f t="shared" si="20"/>
        <v>0.6</v>
      </c>
      <c r="D91" s="439"/>
      <c r="E91" s="439"/>
      <c r="F91" s="439"/>
      <c r="G91" s="439">
        <v>0.6</v>
      </c>
      <c r="H91" s="445" t="s">
        <v>235</v>
      </c>
      <c r="I91" s="86">
        <f t="shared" si="21"/>
        <v>0.8</v>
      </c>
      <c r="J91" s="446"/>
      <c r="K91" s="446"/>
      <c r="L91" s="446">
        <v>0.8</v>
      </c>
      <c r="M91" s="446"/>
      <c r="N91" s="446"/>
      <c r="O91" s="428" t="s">
        <v>911</v>
      </c>
      <c r="P91" s="438"/>
    </row>
    <row r="92" spans="1:16" ht="52.5">
      <c r="A92" s="438">
        <v>6</v>
      </c>
      <c r="B92" s="397" t="s">
        <v>918</v>
      </c>
      <c r="C92" s="86">
        <f t="shared" si="20"/>
        <v>1.48</v>
      </c>
      <c r="D92" s="439"/>
      <c r="E92" s="439"/>
      <c r="F92" s="439"/>
      <c r="G92" s="439">
        <v>1.48</v>
      </c>
      <c r="H92" s="447" t="s">
        <v>235</v>
      </c>
      <c r="I92" s="86">
        <f t="shared" si="21"/>
        <v>1</v>
      </c>
      <c r="J92" s="446"/>
      <c r="K92" s="446"/>
      <c r="L92" s="446">
        <v>1</v>
      </c>
      <c r="M92" s="446"/>
      <c r="N92" s="446"/>
      <c r="O92" s="428" t="s">
        <v>915</v>
      </c>
      <c r="P92" s="438"/>
    </row>
    <row r="93" spans="1:16" ht="12.75">
      <c r="A93" s="30" t="s">
        <v>97</v>
      </c>
      <c r="B93" s="364" t="s">
        <v>95</v>
      </c>
      <c r="C93" s="422">
        <f aca="true" t="shared" si="22" ref="C93:N93">SUM(C94:C97)</f>
        <v>4.82</v>
      </c>
      <c r="D93" s="422">
        <f t="shared" si="22"/>
        <v>1.5</v>
      </c>
      <c r="E93" s="422">
        <f t="shared" si="22"/>
        <v>0</v>
      </c>
      <c r="F93" s="422">
        <f t="shared" si="22"/>
        <v>0</v>
      </c>
      <c r="G93" s="422">
        <f t="shared" si="22"/>
        <v>3.3200000000000003</v>
      </c>
      <c r="H93" s="422">
        <f t="shared" si="22"/>
        <v>0</v>
      </c>
      <c r="I93" s="422">
        <f t="shared" si="22"/>
        <v>12.32</v>
      </c>
      <c r="J93" s="422">
        <f t="shared" si="22"/>
        <v>1.3199999999999998</v>
      </c>
      <c r="K93" s="422">
        <f t="shared" si="22"/>
        <v>5</v>
      </c>
      <c r="L93" s="422">
        <f t="shared" si="22"/>
        <v>6</v>
      </c>
      <c r="M93" s="422">
        <f t="shared" si="22"/>
        <v>0</v>
      </c>
      <c r="N93" s="422">
        <f t="shared" si="22"/>
        <v>0</v>
      </c>
      <c r="O93" s="440"/>
      <c r="P93" s="441"/>
    </row>
    <row r="94" spans="1:16" ht="39">
      <c r="A94" s="431">
        <v>1</v>
      </c>
      <c r="B94" s="257" t="s">
        <v>233</v>
      </c>
      <c r="C94" s="448">
        <f>SUM(D94:G94)</f>
        <v>1.3</v>
      </c>
      <c r="D94" s="449"/>
      <c r="E94" s="449"/>
      <c r="F94" s="449"/>
      <c r="G94" s="449">
        <v>1.3</v>
      </c>
      <c r="H94" s="450" t="s">
        <v>234</v>
      </c>
      <c r="I94" s="448">
        <f>SUM(J94:N94)</f>
        <v>4</v>
      </c>
      <c r="J94" s="449"/>
      <c r="K94" s="449"/>
      <c r="L94" s="449">
        <v>4</v>
      </c>
      <c r="M94" s="449"/>
      <c r="N94" s="449"/>
      <c r="O94" s="428" t="s">
        <v>911</v>
      </c>
      <c r="P94" s="431"/>
    </row>
    <row r="95" spans="1:16" ht="39">
      <c r="A95" s="431">
        <v>2</v>
      </c>
      <c r="B95" s="144" t="s">
        <v>251</v>
      </c>
      <c r="C95" s="448">
        <f>SUM(D95:G95)</f>
        <v>0.72</v>
      </c>
      <c r="D95" s="425"/>
      <c r="E95" s="425"/>
      <c r="F95" s="425"/>
      <c r="G95" s="425">
        <v>0.72</v>
      </c>
      <c r="H95" s="450" t="s">
        <v>252</v>
      </c>
      <c r="I95" s="448">
        <f>SUM(J95:N95)</f>
        <v>7</v>
      </c>
      <c r="J95" s="451"/>
      <c r="K95" s="451">
        <v>5</v>
      </c>
      <c r="L95" s="451">
        <v>2</v>
      </c>
      <c r="M95" s="451"/>
      <c r="N95" s="451"/>
      <c r="O95" s="428" t="s">
        <v>911</v>
      </c>
      <c r="P95" s="431"/>
    </row>
    <row r="96" spans="1:16" ht="38.25" customHeight="1">
      <c r="A96" s="917">
        <v>3</v>
      </c>
      <c r="B96" s="915" t="s">
        <v>919</v>
      </c>
      <c r="C96" s="448">
        <f>SUM(D96:G96)</f>
        <v>1.1</v>
      </c>
      <c r="D96" s="432">
        <v>0.6</v>
      </c>
      <c r="E96" s="425"/>
      <c r="F96" s="425"/>
      <c r="G96" s="432">
        <v>0.5</v>
      </c>
      <c r="H96" s="397" t="s">
        <v>241</v>
      </c>
      <c r="I96" s="448">
        <f>SUM(J96:N96)</f>
        <v>0.6</v>
      </c>
      <c r="J96" s="433">
        <v>0.6</v>
      </c>
      <c r="K96" s="451"/>
      <c r="L96" s="451"/>
      <c r="M96" s="451"/>
      <c r="N96" s="451"/>
      <c r="O96" s="922" t="s">
        <v>911</v>
      </c>
      <c r="P96" s="431"/>
    </row>
    <row r="97" spans="1:16" ht="38.25" customHeight="1">
      <c r="A97" s="918"/>
      <c r="B97" s="916"/>
      <c r="C97" s="448">
        <f>SUM(D97:G97)</f>
        <v>1.7000000000000002</v>
      </c>
      <c r="D97" s="432">
        <v>0.9</v>
      </c>
      <c r="E97" s="425"/>
      <c r="F97" s="425"/>
      <c r="G97" s="432">
        <v>0.8</v>
      </c>
      <c r="H97" s="397" t="s">
        <v>234</v>
      </c>
      <c r="I97" s="448">
        <f>SUM(J97:N97)</f>
        <v>0.72</v>
      </c>
      <c r="J97" s="433">
        <v>0.72</v>
      </c>
      <c r="K97" s="451"/>
      <c r="L97" s="451"/>
      <c r="M97" s="451"/>
      <c r="N97" s="451"/>
      <c r="O97" s="922"/>
      <c r="P97" s="431"/>
    </row>
    <row r="98" spans="1:16" ht="12.75">
      <c r="A98" s="452" t="s">
        <v>118</v>
      </c>
      <c r="B98" s="364" t="s">
        <v>225</v>
      </c>
      <c r="C98" s="422">
        <f>SUM(C99:C100)</f>
        <v>2.1</v>
      </c>
      <c r="D98" s="422">
        <f>SUM(D99:D100)</f>
        <v>0</v>
      </c>
      <c r="E98" s="422">
        <f>SUM(E99:E100)</f>
        <v>0</v>
      </c>
      <c r="F98" s="422">
        <f>SUM(F99:F100)</f>
        <v>0</v>
      </c>
      <c r="G98" s="422">
        <f>SUM(G99:G100)</f>
        <v>2.1</v>
      </c>
      <c r="H98" s="453">
        <f aca="true" t="shared" si="23" ref="H98:N98">SUM(H99:H100)</f>
        <v>0</v>
      </c>
      <c r="I98" s="423">
        <f t="shared" si="23"/>
        <v>11</v>
      </c>
      <c r="J98" s="423">
        <f t="shared" si="23"/>
        <v>0</v>
      </c>
      <c r="K98" s="423">
        <f t="shared" si="23"/>
        <v>0</v>
      </c>
      <c r="L98" s="423">
        <f t="shared" si="23"/>
        <v>0</v>
      </c>
      <c r="M98" s="423">
        <f t="shared" si="23"/>
        <v>0</v>
      </c>
      <c r="N98" s="423">
        <f t="shared" si="23"/>
        <v>11</v>
      </c>
      <c r="O98" s="364"/>
      <c r="P98" s="30"/>
    </row>
    <row r="99" spans="1:16" ht="39">
      <c r="A99" s="438">
        <v>1</v>
      </c>
      <c r="B99" s="445" t="s">
        <v>253</v>
      </c>
      <c r="C99" s="439">
        <f>SUM(D99:G99)</f>
        <v>0.1</v>
      </c>
      <c r="D99" s="439"/>
      <c r="E99" s="439"/>
      <c r="F99" s="439"/>
      <c r="G99" s="439">
        <v>0.1</v>
      </c>
      <c r="H99" s="454" t="s">
        <v>241</v>
      </c>
      <c r="I99" s="444">
        <f>SUM(J99:N99)</f>
        <v>1</v>
      </c>
      <c r="J99" s="446"/>
      <c r="K99" s="446"/>
      <c r="L99" s="446"/>
      <c r="M99" s="446"/>
      <c r="N99" s="446">
        <v>1</v>
      </c>
      <c r="O99" s="428" t="s">
        <v>911</v>
      </c>
      <c r="P99" s="438"/>
    </row>
    <row r="100" spans="1:16" ht="39">
      <c r="A100" s="438">
        <v>2</v>
      </c>
      <c r="B100" s="33" t="s">
        <v>254</v>
      </c>
      <c r="C100" s="439">
        <f>SUM(D100:G100)</f>
        <v>2</v>
      </c>
      <c r="D100" s="439"/>
      <c r="E100" s="439"/>
      <c r="F100" s="439"/>
      <c r="G100" s="439">
        <v>2</v>
      </c>
      <c r="H100" s="454" t="s">
        <v>255</v>
      </c>
      <c r="I100" s="444">
        <f>SUM(J100:N100)</f>
        <v>10</v>
      </c>
      <c r="J100" s="446"/>
      <c r="K100" s="446"/>
      <c r="L100" s="446"/>
      <c r="M100" s="446"/>
      <c r="N100" s="446">
        <v>10</v>
      </c>
      <c r="O100" s="428" t="s">
        <v>911</v>
      </c>
      <c r="P100" s="438"/>
    </row>
    <row r="101" spans="1:16" ht="26.25">
      <c r="A101" s="23" t="s">
        <v>119</v>
      </c>
      <c r="B101" s="24" t="s">
        <v>256</v>
      </c>
      <c r="C101" s="39">
        <f>C102</f>
        <v>0.36</v>
      </c>
      <c r="D101" s="39">
        <f>D102</f>
        <v>0.1</v>
      </c>
      <c r="E101" s="39">
        <f>E102</f>
        <v>0</v>
      </c>
      <c r="F101" s="39">
        <f>F102</f>
        <v>0</v>
      </c>
      <c r="G101" s="39">
        <f>G102</f>
        <v>0.26</v>
      </c>
      <c r="H101" s="39">
        <f aca="true" t="shared" si="24" ref="H101:N101">SUM(H102:H102)</f>
        <v>0</v>
      </c>
      <c r="I101" s="455">
        <f t="shared" si="24"/>
        <v>32</v>
      </c>
      <c r="J101" s="455">
        <f t="shared" si="24"/>
        <v>32</v>
      </c>
      <c r="K101" s="455">
        <f t="shared" si="24"/>
        <v>0</v>
      </c>
      <c r="L101" s="455">
        <f t="shared" si="24"/>
        <v>0</v>
      </c>
      <c r="M101" s="455">
        <f t="shared" si="24"/>
        <v>0</v>
      </c>
      <c r="N101" s="455">
        <f t="shared" si="24"/>
        <v>0</v>
      </c>
      <c r="O101" s="456"/>
      <c r="P101" s="383"/>
    </row>
    <row r="102" spans="1:16" ht="39">
      <c r="A102" s="26">
        <v>1</v>
      </c>
      <c r="B102" s="27" t="s">
        <v>920</v>
      </c>
      <c r="C102" s="439">
        <f>SUM(D102:G102)</f>
        <v>0.36</v>
      </c>
      <c r="D102" s="31">
        <v>0.1</v>
      </c>
      <c r="E102" s="31"/>
      <c r="F102" s="31"/>
      <c r="G102" s="31">
        <v>0.26</v>
      </c>
      <c r="H102" s="33" t="s">
        <v>237</v>
      </c>
      <c r="I102" s="444">
        <f>J102+K102+L102+M102+N102</f>
        <v>32</v>
      </c>
      <c r="J102" s="436">
        <v>32</v>
      </c>
      <c r="K102" s="436"/>
      <c r="L102" s="436"/>
      <c r="M102" s="437"/>
      <c r="N102" s="457"/>
      <c r="O102" s="428" t="s">
        <v>911</v>
      </c>
      <c r="P102" s="85"/>
    </row>
    <row r="103" spans="1:16" ht="12.75">
      <c r="A103" s="23" t="s">
        <v>121</v>
      </c>
      <c r="B103" s="24" t="s">
        <v>124</v>
      </c>
      <c r="C103" s="39">
        <f>C104</f>
        <v>4.7</v>
      </c>
      <c r="D103" s="39">
        <f>D104</f>
        <v>3.9</v>
      </c>
      <c r="E103" s="39"/>
      <c r="F103" s="39">
        <f>F104</f>
        <v>0</v>
      </c>
      <c r="G103" s="39">
        <f>G104</f>
        <v>0.8</v>
      </c>
      <c r="H103" s="39"/>
      <c r="I103" s="455">
        <f aca="true" t="shared" si="25" ref="I103:N103">I104</f>
        <v>10</v>
      </c>
      <c r="J103" s="455">
        <f t="shared" si="25"/>
        <v>0</v>
      </c>
      <c r="K103" s="455">
        <f t="shared" si="25"/>
        <v>0</v>
      </c>
      <c r="L103" s="455">
        <f t="shared" si="25"/>
        <v>5</v>
      </c>
      <c r="M103" s="455">
        <f t="shared" si="25"/>
        <v>5</v>
      </c>
      <c r="N103" s="455">
        <f t="shared" si="25"/>
        <v>0</v>
      </c>
      <c r="O103" s="456"/>
      <c r="P103" s="383"/>
    </row>
    <row r="104" spans="1:16" ht="39">
      <c r="A104" s="41">
        <v>1</v>
      </c>
      <c r="B104" s="35" t="s">
        <v>257</v>
      </c>
      <c r="C104" s="439">
        <f>SUM(D104:G104)</f>
        <v>4.7</v>
      </c>
      <c r="D104" s="31">
        <v>3.9</v>
      </c>
      <c r="E104" s="31"/>
      <c r="F104" s="31"/>
      <c r="G104" s="31">
        <v>0.8</v>
      </c>
      <c r="H104" s="33" t="s">
        <v>241</v>
      </c>
      <c r="I104" s="444">
        <f>SUM(J104:N104)</f>
        <v>10</v>
      </c>
      <c r="J104" s="436"/>
      <c r="K104" s="436"/>
      <c r="L104" s="436">
        <v>5</v>
      </c>
      <c r="M104" s="436">
        <v>5</v>
      </c>
      <c r="N104" s="437"/>
      <c r="O104" s="428" t="s">
        <v>911</v>
      </c>
      <c r="P104" s="85"/>
    </row>
    <row r="105" spans="1:16" ht="12.75">
      <c r="A105" s="30" t="s">
        <v>122</v>
      </c>
      <c r="B105" s="440" t="s">
        <v>215</v>
      </c>
      <c r="C105" s="422">
        <f>SUM(C106:C114)</f>
        <v>69.44</v>
      </c>
      <c r="D105" s="422">
        <f aca="true" t="shared" si="26" ref="D105:I105">SUM(D106:D114)</f>
        <v>11.1</v>
      </c>
      <c r="E105" s="422"/>
      <c r="F105" s="422"/>
      <c r="G105" s="422">
        <f t="shared" si="26"/>
        <v>58.339999999999996</v>
      </c>
      <c r="H105" s="422">
        <f t="shared" si="26"/>
        <v>0</v>
      </c>
      <c r="I105" s="422">
        <f t="shared" si="26"/>
        <v>68.89999999999999</v>
      </c>
      <c r="J105" s="422">
        <f>SUM(J106:J114)</f>
        <v>0</v>
      </c>
      <c r="K105" s="422">
        <f>SUM(K106:K114)</f>
        <v>0</v>
      </c>
      <c r="L105" s="422">
        <f>SUM(L106:L114)</f>
        <v>19.04</v>
      </c>
      <c r="M105" s="422">
        <f>SUM(M106:M114)</f>
        <v>0.8599999999999999</v>
      </c>
      <c r="N105" s="422">
        <f>SUM(N106:N114)</f>
        <v>49</v>
      </c>
      <c r="O105" s="458"/>
      <c r="P105" s="441"/>
    </row>
    <row r="106" spans="1:16" ht="39">
      <c r="A106" s="26">
        <v>1</v>
      </c>
      <c r="B106" s="257" t="s">
        <v>921</v>
      </c>
      <c r="C106" s="86">
        <f>SUM(D106:G106)</f>
        <v>0.26</v>
      </c>
      <c r="D106" s="247"/>
      <c r="E106" s="247"/>
      <c r="F106" s="247"/>
      <c r="G106" s="86">
        <v>0.26</v>
      </c>
      <c r="H106" s="35" t="s">
        <v>236</v>
      </c>
      <c r="I106" s="86">
        <f>SUM(J106:N106)</f>
        <v>0.26</v>
      </c>
      <c r="J106" s="247"/>
      <c r="K106" s="247"/>
      <c r="L106" s="86">
        <v>0.26</v>
      </c>
      <c r="M106" s="247"/>
      <c r="N106" s="247"/>
      <c r="O106" s="428" t="s">
        <v>911</v>
      </c>
      <c r="P106" s="438"/>
    </row>
    <row r="107" spans="1:16" ht="39">
      <c r="A107" s="26">
        <v>2</v>
      </c>
      <c r="B107" s="35" t="s">
        <v>258</v>
      </c>
      <c r="C107" s="86">
        <f aca="true" t="shared" si="27" ref="C107:C114">SUM(D107:G107)</f>
        <v>4.88</v>
      </c>
      <c r="D107" s="31">
        <v>0.35</v>
      </c>
      <c r="E107" s="31"/>
      <c r="F107" s="31"/>
      <c r="G107" s="31">
        <v>4.53</v>
      </c>
      <c r="H107" s="33" t="s">
        <v>259</v>
      </c>
      <c r="I107" s="86">
        <f aca="true" t="shared" si="28" ref="I107:I114">SUM(J107:N107)</f>
        <v>4.88</v>
      </c>
      <c r="J107" s="436"/>
      <c r="K107" s="436"/>
      <c r="L107" s="436">
        <v>4.88</v>
      </c>
      <c r="M107" s="436"/>
      <c r="N107" s="436"/>
      <c r="O107" s="428" t="s">
        <v>911</v>
      </c>
      <c r="P107" s="85"/>
    </row>
    <row r="108" spans="1:16" ht="39">
      <c r="A108" s="26">
        <v>3</v>
      </c>
      <c r="B108" s="35" t="s">
        <v>260</v>
      </c>
      <c r="C108" s="86">
        <f t="shared" si="27"/>
        <v>4.9</v>
      </c>
      <c r="D108" s="31">
        <v>4.9</v>
      </c>
      <c r="E108" s="31"/>
      <c r="F108" s="31"/>
      <c r="G108" s="31"/>
      <c r="H108" s="33" t="s">
        <v>261</v>
      </c>
      <c r="I108" s="86">
        <f t="shared" si="28"/>
        <v>4.9</v>
      </c>
      <c r="J108" s="436"/>
      <c r="K108" s="436"/>
      <c r="L108" s="436">
        <v>4.9</v>
      </c>
      <c r="M108" s="436"/>
      <c r="N108" s="436"/>
      <c r="O108" s="428" t="s">
        <v>911</v>
      </c>
      <c r="P108" s="85"/>
    </row>
    <row r="109" spans="1:16" ht="39">
      <c r="A109" s="26">
        <v>4</v>
      </c>
      <c r="B109" s="35" t="s">
        <v>262</v>
      </c>
      <c r="C109" s="86">
        <f t="shared" si="27"/>
        <v>4.4</v>
      </c>
      <c r="D109" s="31"/>
      <c r="E109" s="31"/>
      <c r="F109" s="31"/>
      <c r="G109" s="31">
        <v>4.4</v>
      </c>
      <c r="H109" s="33" t="s">
        <v>263</v>
      </c>
      <c r="I109" s="86">
        <f t="shared" si="28"/>
        <v>4.4</v>
      </c>
      <c r="J109" s="436"/>
      <c r="K109" s="436"/>
      <c r="L109" s="436">
        <v>4.4</v>
      </c>
      <c r="M109" s="436"/>
      <c r="N109" s="436"/>
      <c r="O109" s="428" t="s">
        <v>911</v>
      </c>
      <c r="P109" s="85"/>
    </row>
    <row r="110" spans="1:16" ht="39">
      <c r="A110" s="26">
        <v>5</v>
      </c>
      <c r="B110" s="459" t="s">
        <v>922</v>
      </c>
      <c r="C110" s="86">
        <f t="shared" si="27"/>
        <v>0.1</v>
      </c>
      <c r="D110" s="31">
        <v>0.1</v>
      </c>
      <c r="E110" s="31"/>
      <c r="F110" s="31"/>
      <c r="G110" s="31"/>
      <c r="H110" s="459" t="s">
        <v>879</v>
      </c>
      <c r="I110" s="86">
        <f t="shared" si="28"/>
        <v>0.08</v>
      </c>
      <c r="J110" s="436"/>
      <c r="K110" s="436"/>
      <c r="L110" s="436"/>
      <c r="M110" s="457">
        <v>0.08</v>
      </c>
      <c r="N110" s="457"/>
      <c r="O110" s="428" t="s">
        <v>915</v>
      </c>
      <c r="P110" s="460"/>
    </row>
    <row r="111" spans="1:16" ht="39">
      <c r="A111" s="26">
        <v>6</v>
      </c>
      <c r="B111" s="459" t="s">
        <v>923</v>
      </c>
      <c r="C111" s="86">
        <f t="shared" si="27"/>
        <v>0.9</v>
      </c>
      <c r="D111" s="31">
        <v>0.9</v>
      </c>
      <c r="E111" s="31"/>
      <c r="F111" s="31"/>
      <c r="G111" s="31"/>
      <c r="H111" s="459" t="s">
        <v>235</v>
      </c>
      <c r="I111" s="86">
        <f t="shared" si="28"/>
        <v>0.48</v>
      </c>
      <c r="J111" s="436"/>
      <c r="K111" s="436"/>
      <c r="L111" s="436"/>
      <c r="M111" s="457">
        <v>0.48</v>
      </c>
      <c r="N111" s="457"/>
      <c r="O111" s="428" t="s">
        <v>915</v>
      </c>
      <c r="P111" s="460"/>
    </row>
    <row r="112" spans="1:16" ht="39">
      <c r="A112" s="26">
        <v>7</v>
      </c>
      <c r="B112" s="459" t="s">
        <v>924</v>
      </c>
      <c r="C112" s="86">
        <f t="shared" si="27"/>
        <v>0.5</v>
      </c>
      <c r="D112" s="31"/>
      <c r="E112" s="31"/>
      <c r="F112" s="31"/>
      <c r="G112" s="31">
        <v>0.5</v>
      </c>
      <c r="H112" s="459" t="s">
        <v>235</v>
      </c>
      <c r="I112" s="86">
        <f t="shared" si="28"/>
        <v>0.3</v>
      </c>
      <c r="J112" s="436"/>
      <c r="K112" s="436"/>
      <c r="L112" s="436"/>
      <c r="M112" s="457">
        <v>0.3</v>
      </c>
      <c r="N112" s="457"/>
      <c r="O112" s="428" t="s">
        <v>915</v>
      </c>
      <c r="P112" s="460"/>
    </row>
    <row r="113" spans="1:16" ht="39">
      <c r="A113" s="26">
        <v>8</v>
      </c>
      <c r="B113" s="459" t="s">
        <v>925</v>
      </c>
      <c r="C113" s="86">
        <f t="shared" si="27"/>
        <v>49</v>
      </c>
      <c r="D113" s="31">
        <v>1</v>
      </c>
      <c r="E113" s="31"/>
      <c r="F113" s="31"/>
      <c r="G113" s="31">
        <v>48</v>
      </c>
      <c r="H113" s="459" t="s">
        <v>926</v>
      </c>
      <c r="I113" s="86">
        <f t="shared" si="28"/>
        <v>49</v>
      </c>
      <c r="J113" s="436"/>
      <c r="K113" s="436"/>
      <c r="L113" s="436"/>
      <c r="M113" s="457"/>
      <c r="N113" s="457">
        <v>49</v>
      </c>
      <c r="O113" s="428" t="s">
        <v>915</v>
      </c>
      <c r="P113" s="460"/>
    </row>
    <row r="114" spans="1:16" ht="39">
      <c r="A114" s="26">
        <v>9</v>
      </c>
      <c r="B114" s="459" t="s">
        <v>927</v>
      </c>
      <c r="C114" s="86">
        <f t="shared" si="27"/>
        <v>4.5</v>
      </c>
      <c r="D114" s="31">
        <v>3.85</v>
      </c>
      <c r="E114" s="31"/>
      <c r="F114" s="31"/>
      <c r="G114" s="31">
        <v>0.65</v>
      </c>
      <c r="H114" s="461" t="s">
        <v>928</v>
      </c>
      <c r="I114" s="86">
        <f t="shared" si="28"/>
        <v>4.6</v>
      </c>
      <c r="J114" s="436"/>
      <c r="K114" s="436"/>
      <c r="L114" s="436">
        <v>4.6</v>
      </c>
      <c r="M114" s="457"/>
      <c r="N114" s="457"/>
      <c r="O114" s="428" t="s">
        <v>915</v>
      </c>
      <c r="P114" s="460"/>
    </row>
    <row r="115" spans="1:16" ht="12.75">
      <c r="A115" s="452" t="s">
        <v>123</v>
      </c>
      <c r="B115" s="440" t="s">
        <v>127</v>
      </c>
      <c r="C115" s="422">
        <f>SUM(C116:C117)</f>
        <v>4.2</v>
      </c>
      <c r="D115" s="422"/>
      <c r="E115" s="422">
        <f>SUM(E116:E117)</f>
        <v>0</v>
      </c>
      <c r="F115" s="422">
        <f>SUM(F116:F117)</f>
        <v>0</v>
      </c>
      <c r="G115" s="422">
        <f>SUM(G116:G117)</f>
        <v>4.2</v>
      </c>
      <c r="H115" s="422"/>
      <c r="I115" s="423">
        <v>3.12</v>
      </c>
      <c r="J115" s="423">
        <f>J116</f>
        <v>0</v>
      </c>
      <c r="K115" s="423">
        <f>K116</f>
        <v>0</v>
      </c>
      <c r="L115" s="423">
        <f>L116</f>
        <v>0</v>
      </c>
      <c r="M115" s="423">
        <f>M116</f>
        <v>0</v>
      </c>
      <c r="N115" s="423">
        <v>3.12</v>
      </c>
      <c r="O115" s="364"/>
      <c r="P115" s="30"/>
    </row>
    <row r="116" spans="1:16" ht="39">
      <c r="A116" s="462">
        <v>1</v>
      </c>
      <c r="B116" s="27" t="s">
        <v>264</v>
      </c>
      <c r="C116" s="439">
        <f>SUM(D116:G116)</f>
        <v>4</v>
      </c>
      <c r="D116" s="439"/>
      <c r="E116" s="439"/>
      <c r="F116" s="439"/>
      <c r="G116" s="439">
        <v>4</v>
      </c>
      <c r="H116" s="454" t="s">
        <v>234</v>
      </c>
      <c r="I116" s="444">
        <f>SUM(J116:N116)</f>
        <v>2.92</v>
      </c>
      <c r="J116" s="446"/>
      <c r="K116" s="446"/>
      <c r="L116" s="446"/>
      <c r="M116" s="446"/>
      <c r="N116" s="446">
        <v>2.92</v>
      </c>
      <c r="O116" s="428" t="s">
        <v>911</v>
      </c>
      <c r="P116" s="85"/>
    </row>
    <row r="117" spans="1:16" ht="39">
      <c r="A117" s="462">
        <v>2</v>
      </c>
      <c r="B117" s="27" t="s">
        <v>929</v>
      </c>
      <c r="C117" s="439">
        <f>SUM(D117:G117)</f>
        <v>0.2</v>
      </c>
      <c r="D117" s="439"/>
      <c r="E117" s="439"/>
      <c r="F117" s="439"/>
      <c r="G117" s="439">
        <v>0.2</v>
      </c>
      <c r="H117" s="454" t="s">
        <v>930</v>
      </c>
      <c r="I117" s="444">
        <f>SUM(J117:N117)</f>
        <v>0.2</v>
      </c>
      <c r="J117" s="446"/>
      <c r="K117" s="446"/>
      <c r="L117" s="446"/>
      <c r="M117" s="446"/>
      <c r="N117" s="446">
        <v>0.2</v>
      </c>
      <c r="O117" s="428" t="s">
        <v>915</v>
      </c>
      <c r="P117" s="85"/>
    </row>
    <row r="118" spans="1:16" ht="12.75">
      <c r="A118" s="30">
        <f>A117+A114+A104+A102+A100+A96+A92+A85+A83+A81</f>
        <v>30</v>
      </c>
      <c r="B118" s="440" t="s">
        <v>435</v>
      </c>
      <c r="C118" s="422">
        <f aca="true" t="shared" si="29" ref="C118:N118">C115+C105+C103+C101+C98+C93+C86+C84+C82+C75</f>
        <v>136.45999999999998</v>
      </c>
      <c r="D118" s="422">
        <f t="shared" si="29"/>
        <v>38.6</v>
      </c>
      <c r="E118" s="422">
        <f t="shared" si="29"/>
        <v>3</v>
      </c>
      <c r="F118" s="422">
        <f t="shared" si="29"/>
        <v>0</v>
      </c>
      <c r="G118" s="422">
        <f t="shared" si="29"/>
        <v>94.85999999999999</v>
      </c>
      <c r="H118" s="422">
        <f t="shared" si="29"/>
        <v>0</v>
      </c>
      <c r="I118" s="422">
        <f t="shared" si="29"/>
        <v>246.01</v>
      </c>
      <c r="J118" s="422">
        <f t="shared" si="29"/>
        <v>41.32</v>
      </c>
      <c r="K118" s="422">
        <f t="shared" si="29"/>
        <v>94.14</v>
      </c>
      <c r="L118" s="422">
        <f t="shared" si="29"/>
        <v>34.97</v>
      </c>
      <c r="M118" s="422">
        <f t="shared" si="29"/>
        <v>5.859999999999999</v>
      </c>
      <c r="N118" s="422">
        <f t="shared" si="29"/>
        <v>69.72</v>
      </c>
      <c r="O118" s="458"/>
      <c r="P118" s="463"/>
    </row>
    <row r="119" spans="1:16" ht="12.75">
      <c r="A119" s="30">
        <f>A118+A73</f>
        <v>77</v>
      </c>
      <c r="B119" s="364" t="s">
        <v>931</v>
      </c>
      <c r="C119" s="422">
        <f aca="true" t="shared" si="30" ref="C119:N119">SUM(C118+C73)</f>
        <v>582.1800000000001</v>
      </c>
      <c r="D119" s="422">
        <f t="shared" si="30"/>
        <v>168.89000000000001</v>
      </c>
      <c r="E119" s="422">
        <f t="shared" si="30"/>
        <v>3.5</v>
      </c>
      <c r="F119" s="422">
        <f t="shared" si="30"/>
        <v>0</v>
      </c>
      <c r="G119" s="422">
        <f t="shared" si="30"/>
        <v>409.78999999999996</v>
      </c>
      <c r="H119" s="422">
        <f t="shared" si="30"/>
        <v>0</v>
      </c>
      <c r="I119" s="422">
        <f t="shared" si="30"/>
        <v>770</v>
      </c>
      <c r="J119" s="422">
        <f t="shared" si="30"/>
        <v>42.02</v>
      </c>
      <c r="K119" s="422">
        <f t="shared" si="30"/>
        <v>146.16</v>
      </c>
      <c r="L119" s="422">
        <f t="shared" si="30"/>
        <v>63.53</v>
      </c>
      <c r="M119" s="422">
        <f t="shared" si="30"/>
        <v>7.069999999999999</v>
      </c>
      <c r="N119" s="422">
        <f t="shared" si="30"/>
        <v>511.22</v>
      </c>
      <c r="O119" s="458"/>
      <c r="P119" s="463"/>
    </row>
    <row r="121" spans="13:16" ht="24.75" customHeight="1">
      <c r="M121" s="925" t="s">
        <v>2327</v>
      </c>
      <c r="N121" s="925"/>
      <c r="O121" s="925"/>
      <c r="P121" s="925"/>
    </row>
  </sheetData>
  <sheetProtection/>
  <mergeCells count="34">
    <mergeCell ref="M121:P121"/>
    <mergeCell ref="P8:P9"/>
    <mergeCell ref="A1:E1"/>
    <mergeCell ref="F1:P1"/>
    <mergeCell ref="A2:E2"/>
    <mergeCell ref="F2:P2"/>
    <mergeCell ref="A3:E3"/>
    <mergeCell ref="F3:P3"/>
    <mergeCell ref="A11:P11"/>
    <mergeCell ref="A22:A24"/>
    <mergeCell ref="B22:B24"/>
    <mergeCell ref="O22:O24"/>
    <mergeCell ref="A4:P4"/>
    <mergeCell ref="A5:P5"/>
    <mergeCell ref="A6:P6"/>
    <mergeCell ref="A7:P7"/>
    <mergeCell ref="A8:A9"/>
    <mergeCell ref="I8:I9"/>
    <mergeCell ref="A36:A37"/>
    <mergeCell ref="B36:B37"/>
    <mergeCell ref="A74:O74"/>
    <mergeCell ref="O96:O97"/>
    <mergeCell ref="J8:N8"/>
    <mergeCell ref="O8:O9"/>
    <mergeCell ref="B8:B9"/>
    <mergeCell ref="C8:C9"/>
    <mergeCell ref="D8:G8"/>
    <mergeCell ref="H8:H9"/>
    <mergeCell ref="A76:A77"/>
    <mergeCell ref="B76:B77"/>
    <mergeCell ref="B79:B80"/>
    <mergeCell ref="A79:A80"/>
    <mergeCell ref="B96:B97"/>
    <mergeCell ref="A96:A97"/>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P199"/>
  <sheetViews>
    <sheetView showZeros="0" zoomScale="85" zoomScaleNormal="85" zoomScaleSheetLayoutView="70" zoomScalePageLayoutView="0" workbookViewId="0" topLeftCell="A1">
      <pane ySplit="9" topLeftCell="A82" activePane="bottomLeft" state="frozen"/>
      <selection pane="topLeft" activeCell="A1" sqref="A1"/>
      <selection pane="bottomLeft" activeCell="S14" sqref="S14"/>
    </sheetView>
  </sheetViews>
  <sheetFormatPr defaultColWidth="6.875" defaultRowHeight="15.75"/>
  <cols>
    <col min="1" max="1" width="4.375" style="5" customWidth="1"/>
    <col min="2" max="2" width="21.50390625" style="37" customWidth="1"/>
    <col min="3" max="3" width="8.125" style="5" customWidth="1"/>
    <col min="4" max="4" width="8.00390625" style="16" customWidth="1"/>
    <col min="5" max="5" width="5.625" style="16" customWidth="1"/>
    <col min="6" max="6" width="5.50390625" style="16" customWidth="1"/>
    <col min="7" max="7" width="6.125" style="16" customWidth="1"/>
    <col min="8" max="8" width="13.375" style="37" customWidth="1"/>
    <col min="9" max="9" width="8.625" style="5" customWidth="1"/>
    <col min="10" max="10" width="5.50390625" style="5" customWidth="1"/>
    <col min="11" max="12" width="6.625" style="5" customWidth="1"/>
    <col min="13" max="13" width="5.625" style="5" customWidth="1"/>
    <col min="14" max="14" width="6.625" style="5" customWidth="1"/>
    <col min="15" max="15" width="16.50390625" style="37" customWidth="1"/>
    <col min="16" max="16" width="4.875" style="5" customWidth="1"/>
    <col min="17" max="16384" width="6.875" style="5" customWidth="1"/>
  </cols>
  <sheetData>
    <row r="1" spans="1:16" s="18" customFormat="1" ht="15.75" customHeight="1">
      <c r="A1" s="869" t="s">
        <v>2325</v>
      </c>
      <c r="B1" s="869"/>
      <c r="C1" s="869"/>
      <c r="D1" s="869"/>
      <c r="E1" s="869"/>
      <c r="F1" s="870" t="s">
        <v>23</v>
      </c>
      <c r="G1" s="870"/>
      <c r="H1" s="870"/>
      <c r="I1" s="870"/>
      <c r="J1" s="870"/>
      <c r="K1" s="870"/>
      <c r="L1" s="870"/>
      <c r="M1" s="870"/>
      <c r="N1" s="870"/>
      <c r="O1" s="870"/>
      <c r="P1" s="870"/>
    </row>
    <row r="2" spans="1:16" s="18" customFormat="1" ht="15.75" customHeight="1">
      <c r="A2" s="870" t="s">
        <v>2326</v>
      </c>
      <c r="B2" s="870"/>
      <c r="C2" s="870"/>
      <c r="D2" s="870"/>
      <c r="E2" s="870"/>
      <c r="F2" s="870" t="s">
        <v>24</v>
      </c>
      <c r="G2" s="870"/>
      <c r="H2" s="870"/>
      <c r="I2" s="870"/>
      <c r="J2" s="870"/>
      <c r="K2" s="870"/>
      <c r="L2" s="870"/>
      <c r="M2" s="870"/>
      <c r="N2" s="870"/>
      <c r="O2" s="870"/>
      <c r="P2" s="870"/>
    </row>
    <row r="3" spans="1:16" s="18" customFormat="1" ht="15">
      <c r="A3" s="891"/>
      <c r="B3" s="891"/>
      <c r="C3" s="891"/>
      <c r="D3" s="891"/>
      <c r="E3" s="891"/>
      <c r="F3" s="891"/>
      <c r="G3" s="891"/>
      <c r="H3" s="891"/>
      <c r="I3" s="891"/>
      <c r="J3" s="891"/>
      <c r="K3" s="891"/>
      <c r="L3" s="891"/>
      <c r="M3" s="891"/>
      <c r="N3" s="891"/>
      <c r="O3" s="891"/>
      <c r="P3" s="891"/>
    </row>
    <row r="4" spans="1:16" s="258" customFormat="1" ht="15">
      <c r="A4" s="897" t="s">
        <v>1861</v>
      </c>
      <c r="B4" s="897"/>
      <c r="C4" s="897"/>
      <c r="D4" s="897"/>
      <c r="E4" s="897"/>
      <c r="F4" s="897"/>
      <c r="G4" s="897"/>
      <c r="H4" s="897"/>
      <c r="I4" s="897"/>
      <c r="J4" s="897"/>
      <c r="K4" s="897"/>
      <c r="L4" s="897"/>
      <c r="M4" s="897"/>
      <c r="N4" s="897"/>
      <c r="O4" s="897"/>
      <c r="P4" s="897"/>
    </row>
    <row r="5" spans="1:16" s="258" customFormat="1" ht="18" customHeight="1">
      <c r="A5" s="897" t="s">
        <v>131</v>
      </c>
      <c r="B5" s="897"/>
      <c r="C5" s="897"/>
      <c r="D5" s="897"/>
      <c r="E5" s="897"/>
      <c r="F5" s="897"/>
      <c r="G5" s="897"/>
      <c r="H5" s="897"/>
      <c r="I5" s="897"/>
      <c r="J5" s="897"/>
      <c r="K5" s="897"/>
      <c r="L5" s="897"/>
      <c r="M5" s="897"/>
      <c r="N5" s="897"/>
      <c r="O5" s="897"/>
      <c r="P5" s="897"/>
    </row>
    <row r="6" spans="1:16" s="18" customFormat="1" ht="21" customHeight="1">
      <c r="A6" s="881" t="str">
        <f>'1.THD.Tong'!A6:O6</f>
        <v>(Kèm theo Nghị quyết số 256/NQ-HĐND ngày 08 tháng 12 năm 2020 của Hội đồng nhân dân tỉnh)</v>
      </c>
      <c r="B6" s="881"/>
      <c r="C6" s="881"/>
      <c r="D6" s="881"/>
      <c r="E6" s="881"/>
      <c r="F6" s="881"/>
      <c r="G6" s="881"/>
      <c r="H6" s="881"/>
      <c r="I6" s="881"/>
      <c r="J6" s="881"/>
      <c r="K6" s="881"/>
      <c r="L6" s="881"/>
      <c r="M6" s="881"/>
      <c r="N6" s="881"/>
      <c r="O6" s="881"/>
      <c r="P6" s="881"/>
    </row>
    <row r="7" spans="1:16" s="18" customFormat="1" ht="15">
      <c r="A7" s="885"/>
      <c r="B7" s="885"/>
      <c r="C7" s="885"/>
      <c r="D7" s="885"/>
      <c r="E7" s="885"/>
      <c r="F7" s="885"/>
      <c r="G7" s="885"/>
      <c r="H7" s="885"/>
      <c r="I7" s="885"/>
      <c r="J7" s="885"/>
      <c r="K7" s="885"/>
      <c r="L7" s="885"/>
      <c r="M7" s="885"/>
      <c r="N7" s="885"/>
      <c r="O7" s="885"/>
      <c r="P7" s="885"/>
    </row>
    <row r="8" spans="1:16" s="17" customFormat="1" ht="12.75">
      <c r="A8" s="890" t="s">
        <v>20</v>
      </c>
      <c r="B8" s="884" t="s">
        <v>76</v>
      </c>
      <c r="C8" s="884" t="s">
        <v>77</v>
      </c>
      <c r="D8" s="884" t="s">
        <v>78</v>
      </c>
      <c r="E8" s="884"/>
      <c r="F8" s="884"/>
      <c r="G8" s="884"/>
      <c r="H8" s="884" t="s">
        <v>79</v>
      </c>
      <c r="I8" s="884" t="s">
        <v>16</v>
      </c>
      <c r="J8" s="884" t="s">
        <v>15</v>
      </c>
      <c r="K8" s="884"/>
      <c r="L8" s="884"/>
      <c r="M8" s="884"/>
      <c r="N8" s="884"/>
      <c r="O8" s="884" t="s">
        <v>80</v>
      </c>
      <c r="P8" s="884" t="s">
        <v>14</v>
      </c>
    </row>
    <row r="9" spans="1:16" s="17" customFormat="1" ht="78.75" customHeight="1">
      <c r="A9" s="890"/>
      <c r="B9" s="884"/>
      <c r="C9" s="884"/>
      <c r="D9" s="22" t="s">
        <v>13</v>
      </c>
      <c r="E9" s="22" t="s">
        <v>12</v>
      </c>
      <c r="F9" s="22" t="s">
        <v>81</v>
      </c>
      <c r="G9" s="22" t="s">
        <v>22</v>
      </c>
      <c r="H9" s="884"/>
      <c r="I9" s="884"/>
      <c r="J9" s="22" t="s">
        <v>10</v>
      </c>
      <c r="K9" s="22" t="s">
        <v>9</v>
      </c>
      <c r="L9" s="22" t="s">
        <v>82</v>
      </c>
      <c r="M9" s="22" t="s">
        <v>83</v>
      </c>
      <c r="N9" s="22" t="s">
        <v>6</v>
      </c>
      <c r="O9" s="884"/>
      <c r="P9" s="884"/>
    </row>
    <row r="10" spans="1:16" s="93" customFormat="1" ht="39">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 r="A11" s="927" t="s">
        <v>932</v>
      </c>
      <c r="B11" s="928"/>
      <c r="C11" s="928"/>
      <c r="D11" s="928"/>
      <c r="E11" s="928"/>
      <c r="F11" s="928"/>
      <c r="G11" s="928"/>
      <c r="H11" s="928"/>
      <c r="I11" s="928"/>
      <c r="J11" s="928"/>
      <c r="K11" s="928"/>
      <c r="L11" s="928"/>
      <c r="M11" s="928"/>
      <c r="N11" s="928"/>
      <c r="O11" s="928"/>
      <c r="P11" s="929"/>
    </row>
    <row r="12" spans="1:16" ht="12.75">
      <c r="A12" s="464" t="s">
        <v>84</v>
      </c>
      <c r="B12" s="465" t="s">
        <v>933</v>
      </c>
      <c r="C12" s="466">
        <f>C13+C15+C18+C21+C30</f>
        <v>14.399999999999999</v>
      </c>
      <c r="D12" s="466">
        <f>D13+D15+D18+D21+D30</f>
        <v>4.58</v>
      </c>
      <c r="E12" s="466">
        <f>E13+E15+E18+E21+E30</f>
        <v>0</v>
      </c>
      <c r="F12" s="466">
        <f>F13+F15+F18+F21+F30</f>
        <v>0</v>
      </c>
      <c r="G12" s="466">
        <f>G13+G15+G18+G21+G30</f>
        <v>9.82</v>
      </c>
      <c r="H12" s="467"/>
      <c r="I12" s="466">
        <f aca="true" t="shared" si="0" ref="I12:N12">I13+I15+I18+I21+I30</f>
        <v>27.999999999999996</v>
      </c>
      <c r="J12" s="466">
        <f t="shared" si="0"/>
        <v>2.3000000000000003</v>
      </c>
      <c r="K12" s="466">
        <f t="shared" si="0"/>
        <v>4.35</v>
      </c>
      <c r="L12" s="466">
        <f t="shared" si="0"/>
        <v>13.85</v>
      </c>
      <c r="M12" s="466">
        <f t="shared" si="0"/>
        <v>7.5</v>
      </c>
      <c r="N12" s="466">
        <f t="shared" si="0"/>
        <v>0</v>
      </c>
      <c r="O12" s="468"/>
      <c r="P12" s="469"/>
    </row>
    <row r="13" spans="1:16" ht="12.75">
      <c r="A13" s="464" t="s">
        <v>354</v>
      </c>
      <c r="B13" s="470" t="s">
        <v>934</v>
      </c>
      <c r="C13" s="466">
        <f>C14</f>
        <v>0.5</v>
      </c>
      <c r="D13" s="466">
        <f aca="true" t="shared" si="1" ref="D13:N13">D14</f>
        <v>0.1</v>
      </c>
      <c r="E13" s="466">
        <f t="shared" si="1"/>
        <v>0</v>
      </c>
      <c r="F13" s="466">
        <f t="shared" si="1"/>
        <v>0</v>
      </c>
      <c r="G13" s="466">
        <f t="shared" si="1"/>
        <v>0.4</v>
      </c>
      <c r="H13" s="466"/>
      <c r="I13" s="466">
        <f t="shared" si="1"/>
        <v>1</v>
      </c>
      <c r="J13" s="466">
        <f t="shared" si="1"/>
        <v>0</v>
      </c>
      <c r="K13" s="466">
        <f t="shared" si="1"/>
        <v>0</v>
      </c>
      <c r="L13" s="466">
        <f t="shared" si="1"/>
        <v>1</v>
      </c>
      <c r="M13" s="466">
        <f t="shared" si="1"/>
        <v>0</v>
      </c>
      <c r="N13" s="466">
        <f t="shared" si="1"/>
        <v>0</v>
      </c>
      <c r="O13" s="468"/>
      <c r="P13" s="469"/>
    </row>
    <row r="14" spans="1:16" ht="74.25" customHeight="1">
      <c r="A14" s="471">
        <v>1</v>
      </c>
      <c r="B14" s="472" t="s">
        <v>2024</v>
      </c>
      <c r="C14" s="473">
        <v>0.5</v>
      </c>
      <c r="D14" s="473">
        <v>0.1</v>
      </c>
      <c r="E14" s="473"/>
      <c r="F14" s="473"/>
      <c r="G14" s="473">
        <f>C14-D14</f>
        <v>0.4</v>
      </c>
      <c r="H14" s="474" t="s">
        <v>935</v>
      </c>
      <c r="I14" s="475">
        <v>1</v>
      </c>
      <c r="J14" s="475"/>
      <c r="K14" s="475"/>
      <c r="L14" s="475">
        <v>1</v>
      </c>
      <c r="M14" s="475"/>
      <c r="N14" s="475"/>
      <c r="O14" s="476" t="s">
        <v>2228</v>
      </c>
      <c r="P14" s="477"/>
    </row>
    <row r="15" spans="1:16" ht="12.75">
      <c r="A15" s="464" t="s">
        <v>356</v>
      </c>
      <c r="B15" s="470" t="s">
        <v>143</v>
      </c>
      <c r="C15" s="466">
        <f>C16+C17</f>
        <v>0.28</v>
      </c>
      <c r="D15" s="466">
        <f aca="true" t="shared" si="2" ref="D15:N15">D16+D17</f>
        <v>0.24000000000000002</v>
      </c>
      <c r="E15" s="466">
        <f t="shared" si="2"/>
        <v>0</v>
      </c>
      <c r="F15" s="466">
        <f t="shared" si="2"/>
        <v>0</v>
      </c>
      <c r="G15" s="466">
        <f t="shared" si="2"/>
        <v>0.039999999999999994</v>
      </c>
      <c r="H15" s="466"/>
      <c r="I15" s="466">
        <f t="shared" si="2"/>
        <v>0.4</v>
      </c>
      <c r="J15" s="466">
        <f t="shared" si="2"/>
        <v>0.2</v>
      </c>
      <c r="K15" s="466">
        <f t="shared" si="2"/>
        <v>0</v>
      </c>
      <c r="L15" s="466">
        <f t="shared" si="2"/>
        <v>0.2</v>
      </c>
      <c r="M15" s="466">
        <f t="shared" si="2"/>
        <v>0</v>
      </c>
      <c r="N15" s="466">
        <f t="shared" si="2"/>
        <v>0</v>
      </c>
      <c r="O15" s="478"/>
      <c r="P15" s="469"/>
    </row>
    <row r="16" spans="1:16" ht="78.75">
      <c r="A16" s="471">
        <v>1</v>
      </c>
      <c r="B16" s="479" t="s">
        <v>179</v>
      </c>
      <c r="C16" s="473">
        <v>0.11</v>
      </c>
      <c r="D16" s="473">
        <v>0.07</v>
      </c>
      <c r="E16" s="473"/>
      <c r="F16" s="473"/>
      <c r="G16" s="473">
        <f>C16-D16</f>
        <v>0.039999999999999994</v>
      </c>
      <c r="H16" s="480" t="s">
        <v>213</v>
      </c>
      <c r="I16" s="475">
        <v>0.2</v>
      </c>
      <c r="J16" s="475"/>
      <c r="K16" s="475"/>
      <c r="L16" s="475">
        <v>0.2</v>
      </c>
      <c r="M16" s="475"/>
      <c r="N16" s="475"/>
      <c r="O16" s="476" t="s">
        <v>936</v>
      </c>
      <c r="P16" s="477"/>
    </row>
    <row r="17" spans="1:16" ht="144.75">
      <c r="A17" s="471">
        <v>2</v>
      </c>
      <c r="B17" s="479" t="s">
        <v>937</v>
      </c>
      <c r="C17" s="473">
        <v>0.17</v>
      </c>
      <c r="D17" s="473">
        <v>0.17</v>
      </c>
      <c r="E17" s="475"/>
      <c r="F17" s="475"/>
      <c r="G17" s="473"/>
      <c r="H17" s="479" t="s">
        <v>938</v>
      </c>
      <c r="I17" s="475">
        <v>0.2</v>
      </c>
      <c r="J17" s="475">
        <v>0.2</v>
      </c>
      <c r="K17" s="475"/>
      <c r="L17" s="475"/>
      <c r="M17" s="475"/>
      <c r="N17" s="475"/>
      <c r="O17" s="481" t="s">
        <v>939</v>
      </c>
      <c r="P17" s="477"/>
    </row>
    <row r="18" spans="1:16" ht="12.75">
      <c r="A18" s="464" t="s">
        <v>360</v>
      </c>
      <c r="B18" s="470" t="s">
        <v>180</v>
      </c>
      <c r="C18" s="466">
        <f>C19+C20</f>
        <v>0.8</v>
      </c>
      <c r="D18" s="466">
        <f aca="true" t="shared" si="3" ref="D18:N18">D19+D20</f>
        <v>0.6</v>
      </c>
      <c r="E18" s="466">
        <f t="shared" si="3"/>
        <v>0</v>
      </c>
      <c r="F18" s="466">
        <f t="shared" si="3"/>
        <v>0</v>
      </c>
      <c r="G18" s="466">
        <f t="shared" si="3"/>
        <v>0.2</v>
      </c>
      <c r="H18" s="467"/>
      <c r="I18" s="466">
        <f t="shared" si="3"/>
        <v>1.3</v>
      </c>
      <c r="J18" s="466">
        <f t="shared" si="3"/>
        <v>0</v>
      </c>
      <c r="K18" s="466">
        <f t="shared" si="3"/>
        <v>0</v>
      </c>
      <c r="L18" s="466">
        <f t="shared" si="3"/>
        <v>0</v>
      </c>
      <c r="M18" s="466">
        <f t="shared" si="3"/>
        <v>1.3</v>
      </c>
      <c r="N18" s="466">
        <f t="shared" si="3"/>
        <v>0</v>
      </c>
      <c r="O18" s="468"/>
      <c r="P18" s="469"/>
    </row>
    <row r="19" spans="1:16" ht="66.75" customHeight="1">
      <c r="A19" s="471">
        <v>1</v>
      </c>
      <c r="B19" s="472" t="s">
        <v>2025</v>
      </c>
      <c r="C19" s="473">
        <v>0.6</v>
      </c>
      <c r="D19" s="473">
        <v>0.6</v>
      </c>
      <c r="E19" s="473"/>
      <c r="F19" s="473"/>
      <c r="G19" s="473">
        <f>C19-D19</f>
        <v>0</v>
      </c>
      <c r="H19" s="474" t="s">
        <v>935</v>
      </c>
      <c r="I19" s="475">
        <v>0.8</v>
      </c>
      <c r="J19" s="482"/>
      <c r="K19" s="482"/>
      <c r="L19" s="475"/>
      <c r="M19" s="475">
        <v>0.8</v>
      </c>
      <c r="N19" s="482"/>
      <c r="O19" s="476" t="s">
        <v>2228</v>
      </c>
      <c r="P19" s="469"/>
    </row>
    <row r="20" spans="1:16" ht="65.25" customHeight="1">
      <c r="A20" s="471">
        <v>2</v>
      </c>
      <c r="B20" s="472" t="s">
        <v>940</v>
      </c>
      <c r="C20" s="473">
        <v>0.2</v>
      </c>
      <c r="D20" s="473"/>
      <c r="E20" s="473"/>
      <c r="F20" s="473"/>
      <c r="G20" s="473">
        <f>C20-D20</f>
        <v>0.2</v>
      </c>
      <c r="H20" s="474" t="s">
        <v>941</v>
      </c>
      <c r="I20" s="475">
        <v>0.5</v>
      </c>
      <c r="J20" s="475"/>
      <c r="K20" s="475"/>
      <c r="L20" s="475"/>
      <c r="M20" s="475">
        <v>0.5</v>
      </c>
      <c r="N20" s="475"/>
      <c r="O20" s="476" t="s">
        <v>2228</v>
      </c>
      <c r="P20" s="477"/>
    </row>
    <row r="21" spans="1:16" ht="12.75">
      <c r="A21" s="464" t="s">
        <v>367</v>
      </c>
      <c r="B21" s="470" t="s">
        <v>93</v>
      </c>
      <c r="C21" s="466">
        <f aca="true" t="shared" si="4" ref="C21:N21">SUM(C22:C29)</f>
        <v>12.769999999999998</v>
      </c>
      <c r="D21" s="466">
        <f t="shared" si="4"/>
        <v>3.64</v>
      </c>
      <c r="E21" s="466">
        <f t="shared" si="4"/>
        <v>0</v>
      </c>
      <c r="F21" s="466">
        <f t="shared" si="4"/>
        <v>0</v>
      </c>
      <c r="G21" s="466">
        <f t="shared" si="4"/>
        <v>9.129999999999999</v>
      </c>
      <c r="H21" s="467">
        <f t="shared" si="4"/>
        <v>0</v>
      </c>
      <c r="I21" s="466">
        <f t="shared" si="4"/>
        <v>25.15</v>
      </c>
      <c r="J21" s="466">
        <f t="shared" si="4"/>
        <v>2.1</v>
      </c>
      <c r="K21" s="466">
        <f t="shared" si="4"/>
        <v>4.35</v>
      </c>
      <c r="L21" s="466">
        <f t="shared" si="4"/>
        <v>12.5</v>
      </c>
      <c r="M21" s="466">
        <f t="shared" si="4"/>
        <v>6.2</v>
      </c>
      <c r="N21" s="466">
        <f t="shared" si="4"/>
        <v>0</v>
      </c>
      <c r="O21" s="468"/>
      <c r="P21" s="469"/>
    </row>
    <row r="22" spans="1:16" ht="66">
      <c r="A22" s="483">
        <v>1</v>
      </c>
      <c r="B22" s="472" t="s">
        <v>942</v>
      </c>
      <c r="C22" s="473">
        <v>5.5</v>
      </c>
      <c r="D22" s="473">
        <v>0.2</v>
      </c>
      <c r="E22" s="473"/>
      <c r="F22" s="473"/>
      <c r="G22" s="473">
        <v>5.3</v>
      </c>
      <c r="H22" s="474" t="s">
        <v>943</v>
      </c>
      <c r="I22" s="475">
        <v>11</v>
      </c>
      <c r="J22" s="475"/>
      <c r="K22" s="475"/>
      <c r="L22" s="475">
        <v>11</v>
      </c>
      <c r="M22" s="475"/>
      <c r="N22" s="475"/>
      <c r="O22" s="476" t="s">
        <v>2228</v>
      </c>
      <c r="P22" s="477"/>
    </row>
    <row r="23" spans="1:16" ht="133.5" customHeight="1">
      <c r="A23" s="483">
        <v>2</v>
      </c>
      <c r="B23" s="484" t="s">
        <v>944</v>
      </c>
      <c r="C23" s="473">
        <v>0.97</v>
      </c>
      <c r="D23" s="473">
        <v>0.34</v>
      </c>
      <c r="E23" s="473"/>
      <c r="F23" s="473"/>
      <c r="G23" s="473">
        <v>0.63</v>
      </c>
      <c r="H23" s="484" t="s">
        <v>945</v>
      </c>
      <c r="I23" s="475">
        <v>3</v>
      </c>
      <c r="J23" s="475">
        <v>1</v>
      </c>
      <c r="K23" s="475">
        <v>2</v>
      </c>
      <c r="L23" s="475"/>
      <c r="M23" s="475"/>
      <c r="N23" s="475"/>
      <c r="O23" s="476" t="s">
        <v>2229</v>
      </c>
      <c r="P23" s="477"/>
    </row>
    <row r="24" spans="1:16" ht="105">
      <c r="A24" s="483">
        <v>3</v>
      </c>
      <c r="B24" s="479" t="s">
        <v>947</v>
      </c>
      <c r="C24" s="475">
        <v>0.5</v>
      </c>
      <c r="D24" s="475"/>
      <c r="E24" s="475"/>
      <c r="F24" s="475"/>
      <c r="G24" s="475">
        <v>0.5</v>
      </c>
      <c r="H24" s="479" t="s">
        <v>146</v>
      </c>
      <c r="I24" s="475">
        <v>1.5</v>
      </c>
      <c r="J24" s="475"/>
      <c r="K24" s="475"/>
      <c r="L24" s="475">
        <v>1.5</v>
      </c>
      <c r="M24" s="482"/>
      <c r="N24" s="482"/>
      <c r="O24" s="476" t="s">
        <v>948</v>
      </c>
      <c r="P24" s="469"/>
    </row>
    <row r="25" spans="1:16" ht="126" customHeight="1">
      <c r="A25" s="483">
        <v>4</v>
      </c>
      <c r="B25" s="479" t="s">
        <v>949</v>
      </c>
      <c r="C25" s="475">
        <v>1.5</v>
      </c>
      <c r="D25" s="475">
        <v>0.9</v>
      </c>
      <c r="E25" s="475"/>
      <c r="F25" s="475"/>
      <c r="G25" s="475">
        <v>0.6</v>
      </c>
      <c r="H25" s="479" t="s">
        <v>950</v>
      </c>
      <c r="I25" s="475">
        <v>1.5</v>
      </c>
      <c r="J25" s="475">
        <v>0.5</v>
      </c>
      <c r="K25" s="475">
        <v>1</v>
      </c>
      <c r="L25" s="475"/>
      <c r="M25" s="482"/>
      <c r="N25" s="482"/>
      <c r="O25" s="476" t="s">
        <v>2229</v>
      </c>
      <c r="P25" s="469"/>
    </row>
    <row r="26" spans="1:16" ht="64.5" customHeight="1">
      <c r="A26" s="483">
        <v>5</v>
      </c>
      <c r="B26" s="479" t="s">
        <v>951</v>
      </c>
      <c r="C26" s="485">
        <v>0.31</v>
      </c>
      <c r="D26" s="485">
        <v>0.19</v>
      </c>
      <c r="E26" s="485"/>
      <c r="F26" s="486"/>
      <c r="G26" s="485">
        <f>C26-D26</f>
        <v>0.12</v>
      </c>
      <c r="H26" s="484" t="s">
        <v>142</v>
      </c>
      <c r="I26" s="475">
        <v>0.95</v>
      </c>
      <c r="J26" s="475">
        <v>0.3</v>
      </c>
      <c r="K26" s="475">
        <v>0.65</v>
      </c>
      <c r="L26" s="475"/>
      <c r="M26" s="482"/>
      <c r="N26" s="482"/>
      <c r="O26" s="476" t="s">
        <v>2228</v>
      </c>
      <c r="P26" s="469"/>
    </row>
    <row r="27" spans="1:16" ht="84" customHeight="1">
      <c r="A27" s="483">
        <v>6</v>
      </c>
      <c r="B27" s="484" t="s">
        <v>952</v>
      </c>
      <c r="C27" s="475">
        <v>0.5</v>
      </c>
      <c r="D27" s="475">
        <v>0.32</v>
      </c>
      <c r="E27" s="475"/>
      <c r="F27" s="475"/>
      <c r="G27" s="475">
        <v>0.18</v>
      </c>
      <c r="H27" s="479" t="s">
        <v>953</v>
      </c>
      <c r="I27" s="475">
        <v>1</v>
      </c>
      <c r="J27" s="475">
        <v>0.3</v>
      </c>
      <c r="K27" s="475">
        <v>0.7</v>
      </c>
      <c r="L27" s="475"/>
      <c r="M27" s="482"/>
      <c r="N27" s="482"/>
      <c r="O27" s="476" t="s">
        <v>946</v>
      </c>
      <c r="P27" s="469"/>
    </row>
    <row r="28" spans="1:16" ht="65.25" customHeight="1">
      <c r="A28" s="483">
        <v>7</v>
      </c>
      <c r="B28" s="479" t="s">
        <v>954</v>
      </c>
      <c r="C28" s="473">
        <v>2.8</v>
      </c>
      <c r="D28" s="473">
        <v>1</v>
      </c>
      <c r="E28" s="473"/>
      <c r="F28" s="473"/>
      <c r="G28" s="473">
        <v>1.8</v>
      </c>
      <c r="H28" s="474" t="s">
        <v>955</v>
      </c>
      <c r="I28" s="475">
        <v>5.2</v>
      </c>
      <c r="J28" s="475"/>
      <c r="K28" s="475"/>
      <c r="L28" s="475"/>
      <c r="M28" s="475">
        <v>5.2</v>
      </c>
      <c r="N28" s="482"/>
      <c r="O28" s="476" t="s">
        <v>2228</v>
      </c>
      <c r="P28" s="469"/>
    </row>
    <row r="29" spans="1:16" ht="66" customHeight="1">
      <c r="A29" s="483">
        <v>8</v>
      </c>
      <c r="B29" s="487" t="s">
        <v>956</v>
      </c>
      <c r="C29" s="473">
        <v>0.69</v>
      </c>
      <c r="D29" s="473">
        <v>0.69</v>
      </c>
      <c r="E29" s="473"/>
      <c r="F29" s="473"/>
      <c r="G29" s="473"/>
      <c r="H29" s="479" t="s">
        <v>957</v>
      </c>
      <c r="I29" s="475">
        <v>1</v>
      </c>
      <c r="J29" s="475"/>
      <c r="K29" s="475"/>
      <c r="L29" s="475"/>
      <c r="M29" s="475">
        <v>1</v>
      </c>
      <c r="N29" s="482"/>
      <c r="O29" s="476" t="s">
        <v>2228</v>
      </c>
      <c r="P29" s="469"/>
    </row>
    <row r="30" spans="1:16" ht="12.75">
      <c r="A30" s="464" t="s">
        <v>635</v>
      </c>
      <c r="B30" s="470" t="s">
        <v>434</v>
      </c>
      <c r="C30" s="482">
        <f>C31</f>
        <v>0.05</v>
      </c>
      <c r="D30" s="482">
        <f aca="true" t="shared" si="5" ref="D30:P30">D31</f>
        <v>0</v>
      </c>
      <c r="E30" s="482">
        <f t="shared" si="5"/>
        <v>0</v>
      </c>
      <c r="F30" s="482">
        <f t="shared" si="5"/>
        <v>0</v>
      </c>
      <c r="G30" s="482">
        <f t="shared" si="5"/>
        <v>0.05</v>
      </c>
      <c r="H30" s="488"/>
      <c r="I30" s="482">
        <f t="shared" si="5"/>
        <v>0.15</v>
      </c>
      <c r="J30" s="482">
        <f t="shared" si="5"/>
        <v>0</v>
      </c>
      <c r="K30" s="482">
        <f t="shared" si="5"/>
        <v>0</v>
      </c>
      <c r="L30" s="482">
        <f t="shared" si="5"/>
        <v>0.15</v>
      </c>
      <c r="M30" s="482">
        <f t="shared" si="5"/>
        <v>0</v>
      </c>
      <c r="N30" s="482">
        <f t="shared" si="5"/>
        <v>0</v>
      </c>
      <c r="O30" s="488"/>
      <c r="P30" s="489">
        <f t="shared" si="5"/>
        <v>0</v>
      </c>
    </row>
    <row r="31" spans="1:16" ht="64.5" customHeight="1">
      <c r="A31" s="471">
        <v>1</v>
      </c>
      <c r="B31" s="479" t="s">
        <v>959</v>
      </c>
      <c r="C31" s="490">
        <v>0.05</v>
      </c>
      <c r="D31" s="491"/>
      <c r="E31" s="486"/>
      <c r="F31" s="486"/>
      <c r="G31" s="490">
        <v>0.05</v>
      </c>
      <c r="H31" s="479" t="s">
        <v>177</v>
      </c>
      <c r="I31" s="475">
        <v>0.15</v>
      </c>
      <c r="J31" s="475"/>
      <c r="K31" s="475"/>
      <c r="L31" s="475">
        <v>0.15</v>
      </c>
      <c r="M31" s="482"/>
      <c r="N31" s="482"/>
      <c r="O31" s="476" t="s">
        <v>2228</v>
      </c>
      <c r="P31" s="469"/>
    </row>
    <row r="32" spans="1:16" ht="12.75">
      <c r="A32" s="464" t="s">
        <v>92</v>
      </c>
      <c r="B32" s="492" t="s">
        <v>215</v>
      </c>
      <c r="C32" s="482">
        <f aca="true" t="shared" si="6" ref="C32:N32">SUM(C33:C70)</f>
        <v>48.81000000000002</v>
      </c>
      <c r="D32" s="482">
        <f t="shared" si="6"/>
        <v>36.49000000000001</v>
      </c>
      <c r="E32" s="482">
        <f t="shared" si="6"/>
        <v>0</v>
      </c>
      <c r="F32" s="482">
        <f t="shared" si="6"/>
        <v>0</v>
      </c>
      <c r="G32" s="482">
        <f t="shared" si="6"/>
        <v>12.32</v>
      </c>
      <c r="H32" s="488">
        <f t="shared" si="6"/>
        <v>0</v>
      </c>
      <c r="I32" s="482">
        <f t="shared" si="6"/>
        <v>71.16856000000001</v>
      </c>
      <c r="J32" s="482">
        <f t="shared" si="6"/>
        <v>0</v>
      </c>
      <c r="K32" s="482">
        <f t="shared" si="6"/>
        <v>35</v>
      </c>
      <c r="L32" s="482">
        <f t="shared" si="6"/>
        <v>0</v>
      </c>
      <c r="M32" s="482">
        <f t="shared" si="6"/>
        <v>36.16856</v>
      </c>
      <c r="N32" s="482">
        <f t="shared" si="6"/>
        <v>0</v>
      </c>
      <c r="O32" s="478"/>
      <c r="P32" s="469"/>
    </row>
    <row r="33" spans="1:16" ht="78.75">
      <c r="A33" s="493">
        <v>1</v>
      </c>
      <c r="B33" s="160" t="s">
        <v>85</v>
      </c>
      <c r="C33" s="494">
        <v>0.33</v>
      </c>
      <c r="D33" s="494"/>
      <c r="E33" s="494"/>
      <c r="F33" s="494"/>
      <c r="G33" s="494">
        <v>0.33</v>
      </c>
      <c r="H33" s="160" t="s">
        <v>960</v>
      </c>
      <c r="I33" s="495">
        <v>0.8</v>
      </c>
      <c r="J33" s="495"/>
      <c r="K33" s="495"/>
      <c r="L33" s="495"/>
      <c r="M33" s="495">
        <v>0.8</v>
      </c>
      <c r="N33" s="495"/>
      <c r="O33" s="160" t="s">
        <v>961</v>
      </c>
      <c r="P33" s="496"/>
    </row>
    <row r="34" spans="1:16" ht="78.75">
      <c r="A34" s="497">
        <v>2</v>
      </c>
      <c r="B34" s="160" t="s">
        <v>85</v>
      </c>
      <c r="C34" s="494">
        <v>0.65</v>
      </c>
      <c r="D34" s="494"/>
      <c r="E34" s="494"/>
      <c r="F34" s="494"/>
      <c r="G34" s="494">
        <v>0.65</v>
      </c>
      <c r="H34" s="160" t="s">
        <v>177</v>
      </c>
      <c r="I34" s="495">
        <v>0.5</v>
      </c>
      <c r="J34" s="498"/>
      <c r="K34" s="498"/>
      <c r="L34" s="498"/>
      <c r="M34" s="495">
        <v>0.5</v>
      </c>
      <c r="N34" s="498"/>
      <c r="O34" s="160" t="s">
        <v>962</v>
      </c>
      <c r="P34" s="499"/>
    </row>
    <row r="35" spans="1:16" ht="65.25" customHeight="1">
      <c r="A35" s="471">
        <v>3</v>
      </c>
      <c r="B35" s="479" t="s">
        <v>963</v>
      </c>
      <c r="C35" s="473">
        <v>1</v>
      </c>
      <c r="D35" s="473"/>
      <c r="E35" s="473"/>
      <c r="F35" s="473"/>
      <c r="G35" s="473">
        <f>C35-D35</f>
        <v>1</v>
      </c>
      <c r="H35" s="480" t="s">
        <v>213</v>
      </c>
      <c r="I35" s="475">
        <v>1.5</v>
      </c>
      <c r="J35" s="482"/>
      <c r="K35" s="482"/>
      <c r="L35" s="482"/>
      <c r="M35" s="475">
        <v>1.5</v>
      </c>
      <c r="N35" s="482"/>
      <c r="O35" s="476" t="s">
        <v>2228</v>
      </c>
      <c r="P35" s="469"/>
    </row>
    <row r="36" spans="1:16" ht="105">
      <c r="A36" s="500">
        <v>4</v>
      </c>
      <c r="B36" s="484" t="s">
        <v>85</v>
      </c>
      <c r="C36" s="473">
        <v>0.32</v>
      </c>
      <c r="D36" s="473"/>
      <c r="E36" s="473"/>
      <c r="F36" s="473"/>
      <c r="G36" s="473">
        <v>0.32</v>
      </c>
      <c r="H36" s="501" t="s">
        <v>964</v>
      </c>
      <c r="I36" s="475">
        <v>0.4</v>
      </c>
      <c r="J36" s="482"/>
      <c r="K36" s="482"/>
      <c r="L36" s="502"/>
      <c r="M36" s="503">
        <v>0.4</v>
      </c>
      <c r="N36" s="502"/>
      <c r="O36" s="504" t="s">
        <v>967</v>
      </c>
      <c r="P36" s="505"/>
    </row>
    <row r="37" spans="1:16" ht="105">
      <c r="A37" s="471">
        <v>5</v>
      </c>
      <c r="B37" s="501" t="s">
        <v>965</v>
      </c>
      <c r="C37" s="473">
        <v>0.25</v>
      </c>
      <c r="D37" s="473">
        <v>0.25</v>
      </c>
      <c r="E37" s="473"/>
      <c r="F37" s="473"/>
      <c r="G37" s="473"/>
      <c r="H37" s="474" t="s">
        <v>966</v>
      </c>
      <c r="I37" s="475">
        <v>0.35</v>
      </c>
      <c r="J37" s="502"/>
      <c r="K37" s="502"/>
      <c r="L37" s="502"/>
      <c r="M37" s="503">
        <v>0.35</v>
      </c>
      <c r="N37" s="502"/>
      <c r="O37" s="504" t="s">
        <v>967</v>
      </c>
      <c r="P37" s="477"/>
    </row>
    <row r="38" spans="1:16" ht="180.75" customHeight="1">
      <c r="A38" s="500">
        <v>6</v>
      </c>
      <c r="B38" s="501" t="s">
        <v>2026</v>
      </c>
      <c r="C38" s="473">
        <v>0.58</v>
      </c>
      <c r="D38" s="473">
        <v>0.44</v>
      </c>
      <c r="E38" s="473"/>
      <c r="F38" s="473"/>
      <c r="G38" s="473">
        <v>0.14</v>
      </c>
      <c r="H38" s="474" t="s">
        <v>2027</v>
      </c>
      <c r="I38" s="475">
        <v>0.8</v>
      </c>
      <c r="J38" s="502"/>
      <c r="K38" s="502"/>
      <c r="L38" s="502"/>
      <c r="M38" s="503">
        <v>0.8</v>
      </c>
      <c r="N38" s="502"/>
      <c r="O38" s="504" t="s">
        <v>2230</v>
      </c>
      <c r="P38" s="477"/>
    </row>
    <row r="39" spans="1:16" ht="61.5" customHeight="1">
      <c r="A39" s="471">
        <v>7</v>
      </c>
      <c r="B39" s="479" t="s">
        <v>968</v>
      </c>
      <c r="C39" s="473">
        <v>0.5</v>
      </c>
      <c r="D39" s="473"/>
      <c r="E39" s="473"/>
      <c r="F39" s="473"/>
      <c r="G39" s="473">
        <v>0.5</v>
      </c>
      <c r="H39" s="474" t="s">
        <v>969</v>
      </c>
      <c r="I39" s="475">
        <v>0.7</v>
      </c>
      <c r="J39" s="475"/>
      <c r="K39" s="475"/>
      <c r="L39" s="475"/>
      <c r="M39" s="475">
        <v>0.7</v>
      </c>
      <c r="N39" s="475"/>
      <c r="O39" s="476" t="s">
        <v>2228</v>
      </c>
      <c r="P39" s="477"/>
    </row>
    <row r="40" spans="1:16" ht="69" customHeight="1">
      <c r="A40" s="500">
        <v>8</v>
      </c>
      <c r="B40" s="479" t="s">
        <v>970</v>
      </c>
      <c r="C40" s="473">
        <v>0.5</v>
      </c>
      <c r="D40" s="473"/>
      <c r="E40" s="473"/>
      <c r="F40" s="473"/>
      <c r="G40" s="473">
        <v>0.5</v>
      </c>
      <c r="H40" s="474" t="s">
        <v>969</v>
      </c>
      <c r="I40" s="475">
        <v>0.7</v>
      </c>
      <c r="J40" s="482"/>
      <c r="K40" s="482"/>
      <c r="L40" s="482"/>
      <c r="M40" s="475">
        <v>0.7</v>
      </c>
      <c r="N40" s="482"/>
      <c r="O40" s="476" t="s">
        <v>2228</v>
      </c>
      <c r="P40" s="469"/>
    </row>
    <row r="41" spans="1:16" ht="148.5" customHeight="1">
      <c r="A41" s="471">
        <v>9</v>
      </c>
      <c r="B41" s="479" t="s">
        <v>85</v>
      </c>
      <c r="C41" s="473">
        <v>3</v>
      </c>
      <c r="D41" s="473">
        <v>3</v>
      </c>
      <c r="E41" s="473"/>
      <c r="F41" s="473"/>
      <c r="G41" s="473">
        <v>0</v>
      </c>
      <c r="H41" s="479" t="s">
        <v>971</v>
      </c>
      <c r="I41" s="475">
        <v>4</v>
      </c>
      <c r="J41" s="475"/>
      <c r="K41" s="475"/>
      <c r="L41" s="475"/>
      <c r="M41" s="475">
        <v>4</v>
      </c>
      <c r="N41" s="475"/>
      <c r="O41" s="476" t="s">
        <v>2228</v>
      </c>
      <c r="P41" s="477"/>
    </row>
    <row r="42" spans="1:16" ht="71.25" customHeight="1">
      <c r="A42" s="500">
        <v>10</v>
      </c>
      <c r="B42" s="472" t="s">
        <v>972</v>
      </c>
      <c r="C42" s="473">
        <v>1.5</v>
      </c>
      <c r="D42" s="473">
        <v>1.5</v>
      </c>
      <c r="E42" s="473"/>
      <c r="F42" s="473"/>
      <c r="G42" s="473">
        <f>C42-D42</f>
        <v>0</v>
      </c>
      <c r="H42" s="474" t="s">
        <v>941</v>
      </c>
      <c r="I42" s="475">
        <v>2</v>
      </c>
      <c r="J42" s="475"/>
      <c r="K42" s="475"/>
      <c r="L42" s="475"/>
      <c r="M42" s="475">
        <v>2</v>
      </c>
      <c r="N42" s="475"/>
      <c r="O42" s="476" t="s">
        <v>2228</v>
      </c>
      <c r="P42" s="477"/>
    </row>
    <row r="43" spans="1:16" ht="90.75" customHeight="1">
      <c r="A43" s="471">
        <v>11</v>
      </c>
      <c r="B43" s="480" t="s">
        <v>85</v>
      </c>
      <c r="C43" s="473">
        <v>0.39</v>
      </c>
      <c r="D43" s="473">
        <v>0.39</v>
      </c>
      <c r="E43" s="473"/>
      <c r="F43" s="473"/>
      <c r="G43" s="473"/>
      <c r="H43" s="479" t="s">
        <v>973</v>
      </c>
      <c r="I43" s="475">
        <v>0.5</v>
      </c>
      <c r="J43" s="475"/>
      <c r="K43" s="475"/>
      <c r="L43" s="475"/>
      <c r="M43" s="475">
        <v>0.5</v>
      </c>
      <c r="N43" s="475"/>
      <c r="O43" s="476" t="s">
        <v>974</v>
      </c>
      <c r="P43" s="477"/>
    </row>
    <row r="44" spans="1:16" ht="60" customHeight="1">
      <c r="A44" s="500">
        <v>12</v>
      </c>
      <c r="B44" s="479" t="s">
        <v>975</v>
      </c>
      <c r="C44" s="473">
        <v>0.1</v>
      </c>
      <c r="D44" s="473">
        <v>0.07</v>
      </c>
      <c r="E44" s="473"/>
      <c r="F44" s="473"/>
      <c r="G44" s="473">
        <v>0.03</v>
      </c>
      <c r="H44" s="479" t="s">
        <v>160</v>
      </c>
      <c r="I44" s="475">
        <v>0.2</v>
      </c>
      <c r="J44" s="475"/>
      <c r="K44" s="475"/>
      <c r="L44" s="475"/>
      <c r="M44" s="475">
        <v>0.2</v>
      </c>
      <c r="N44" s="475"/>
      <c r="O44" s="476" t="s">
        <v>2228</v>
      </c>
      <c r="P44" s="477"/>
    </row>
    <row r="45" spans="1:16" ht="67.5" customHeight="1">
      <c r="A45" s="471">
        <v>13</v>
      </c>
      <c r="B45" s="474" t="s">
        <v>85</v>
      </c>
      <c r="C45" s="473">
        <v>2</v>
      </c>
      <c r="D45" s="473">
        <v>2</v>
      </c>
      <c r="E45" s="473"/>
      <c r="F45" s="473"/>
      <c r="G45" s="473"/>
      <c r="H45" s="474" t="s">
        <v>976</v>
      </c>
      <c r="I45" s="475">
        <v>3</v>
      </c>
      <c r="J45" s="475"/>
      <c r="K45" s="475"/>
      <c r="L45" s="475"/>
      <c r="M45" s="475">
        <v>3</v>
      </c>
      <c r="N45" s="475"/>
      <c r="O45" s="476" t="s">
        <v>2228</v>
      </c>
      <c r="P45" s="477"/>
    </row>
    <row r="46" spans="1:16" ht="71.25" customHeight="1">
      <c r="A46" s="500">
        <v>14</v>
      </c>
      <c r="B46" s="474" t="s">
        <v>85</v>
      </c>
      <c r="C46" s="473">
        <v>2</v>
      </c>
      <c r="D46" s="473"/>
      <c r="E46" s="473"/>
      <c r="F46" s="473"/>
      <c r="G46" s="473">
        <v>2</v>
      </c>
      <c r="H46" s="474" t="s">
        <v>977</v>
      </c>
      <c r="I46" s="475">
        <v>3</v>
      </c>
      <c r="J46" s="475"/>
      <c r="K46" s="475"/>
      <c r="L46" s="475"/>
      <c r="M46" s="475">
        <v>3</v>
      </c>
      <c r="N46" s="475"/>
      <c r="O46" s="476" t="s">
        <v>2228</v>
      </c>
      <c r="P46" s="477"/>
    </row>
    <row r="47" spans="1:16" ht="71.25" customHeight="1">
      <c r="A47" s="471">
        <v>15</v>
      </c>
      <c r="B47" s="474" t="s">
        <v>85</v>
      </c>
      <c r="C47" s="473">
        <v>0.21</v>
      </c>
      <c r="D47" s="473">
        <v>0.1</v>
      </c>
      <c r="E47" s="473"/>
      <c r="F47" s="473"/>
      <c r="G47" s="473">
        <v>0.11</v>
      </c>
      <c r="H47" s="474" t="s">
        <v>978</v>
      </c>
      <c r="I47" s="475">
        <v>0.3</v>
      </c>
      <c r="J47" s="475"/>
      <c r="K47" s="475"/>
      <c r="L47" s="475"/>
      <c r="M47" s="475">
        <v>0.3</v>
      </c>
      <c r="N47" s="475"/>
      <c r="O47" s="476" t="s">
        <v>2228</v>
      </c>
      <c r="P47" s="477"/>
    </row>
    <row r="48" spans="1:16" ht="52.5">
      <c r="A48" s="500">
        <v>16</v>
      </c>
      <c r="B48" s="479" t="s">
        <v>979</v>
      </c>
      <c r="C48" s="473">
        <v>1</v>
      </c>
      <c r="D48" s="473">
        <v>0</v>
      </c>
      <c r="E48" s="473"/>
      <c r="F48" s="473"/>
      <c r="G48" s="473">
        <v>1</v>
      </c>
      <c r="H48" s="479" t="s">
        <v>980</v>
      </c>
      <c r="I48" s="475">
        <v>1.5</v>
      </c>
      <c r="J48" s="475"/>
      <c r="K48" s="475"/>
      <c r="L48" s="475"/>
      <c r="M48" s="475">
        <v>1.5</v>
      </c>
      <c r="N48" s="475"/>
      <c r="O48" s="476" t="s">
        <v>2231</v>
      </c>
      <c r="P48" s="477"/>
    </row>
    <row r="49" spans="1:16" ht="52.5">
      <c r="A49" s="471">
        <v>17</v>
      </c>
      <c r="B49" s="474" t="s">
        <v>149</v>
      </c>
      <c r="C49" s="506">
        <v>0.8</v>
      </c>
      <c r="D49" s="506">
        <v>0.8</v>
      </c>
      <c r="E49" s="506"/>
      <c r="F49" s="506"/>
      <c r="G49" s="506"/>
      <c r="H49" s="479" t="s">
        <v>981</v>
      </c>
      <c r="I49" s="475">
        <v>1</v>
      </c>
      <c r="J49" s="475"/>
      <c r="K49" s="475"/>
      <c r="L49" s="475"/>
      <c r="M49" s="475">
        <v>1</v>
      </c>
      <c r="N49" s="475"/>
      <c r="O49" s="476" t="s">
        <v>2231</v>
      </c>
      <c r="P49" s="477"/>
    </row>
    <row r="50" spans="1:16" ht="67.5" customHeight="1">
      <c r="A50" s="500">
        <v>18</v>
      </c>
      <c r="B50" s="474" t="s">
        <v>85</v>
      </c>
      <c r="C50" s="506">
        <v>0.7</v>
      </c>
      <c r="D50" s="506">
        <v>0.7</v>
      </c>
      <c r="E50" s="506"/>
      <c r="F50" s="506"/>
      <c r="G50" s="506">
        <v>0</v>
      </c>
      <c r="H50" s="479" t="s">
        <v>982</v>
      </c>
      <c r="I50" s="475">
        <v>0.65</v>
      </c>
      <c r="J50" s="475"/>
      <c r="K50" s="475"/>
      <c r="L50" s="475"/>
      <c r="M50" s="475">
        <v>0.65</v>
      </c>
      <c r="N50" s="475"/>
      <c r="O50" s="476" t="s">
        <v>2228</v>
      </c>
      <c r="P50" s="477"/>
    </row>
    <row r="51" spans="1:16" ht="75.75" customHeight="1">
      <c r="A51" s="471">
        <v>19</v>
      </c>
      <c r="B51" s="507" t="s">
        <v>85</v>
      </c>
      <c r="C51" s="506">
        <v>0.7</v>
      </c>
      <c r="D51" s="506">
        <v>0.7</v>
      </c>
      <c r="E51" s="508"/>
      <c r="F51" s="508"/>
      <c r="G51" s="509"/>
      <c r="H51" s="480" t="s">
        <v>1842</v>
      </c>
      <c r="I51" s="475">
        <v>0.7084</v>
      </c>
      <c r="J51" s="475"/>
      <c r="K51" s="475"/>
      <c r="L51" s="475"/>
      <c r="M51" s="475">
        <v>0.7084</v>
      </c>
      <c r="N51" s="475"/>
      <c r="O51" s="476" t="s">
        <v>2228</v>
      </c>
      <c r="P51" s="477"/>
    </row>
    <row r="52" spans="1:16" ht="72.75" customHeight="1">
      <c r="A52" s="500">
        <v>20</v>
      </c>
      <c r="B52" s="479" t="s">
        <v>85</v>
      </c>
      <c r="C52" s="475">
        <v>1</v>
      </c>
      <c r="D52" s="475"/>
      <c r="E52" s="475"/>
      <c r="F52" s="475"/>
      <c r="G52" s="475">
        <v>1</v>
      </c>
      <c r="H52" s="479" t="s">
        <v>983</v>
      </c>
      <c r="I52" s="475">
        <v>1.012</v>
      </c>
      <c r="J52" s="475"/>
      <c r="K52" s="475"/>
      <c r="L52" s="475"/>
      <c r="M52" s="475">
        <v>1.012</v>
      </c>
      <c r="N52" s="475"/>
      <c r="O52" s="476" t="s">
        <v>2228</v>
      </c>
      <c r="P52" s="477"/>
    </row>
    <row r="53" spans="1:16" ht="52.5">
      <c r="A53" s="471">
        <v>21</v>
      </c>
      <c r="B53" s="484" t="s">
        <v>984</v>
      </c>
      <c r="C53" s="473">
        <v>0.06</v>
      </c>
      <c r="D53" s="473"/>
      <c r="E53" s="475"/>
      <c r="F53" s="475"/>
      <c r="G53" s="473">
        <v>0.06</v>
      </c>
      <c r="H53" s="484" t="s">
        <v>985</v>
      </c>
      <c r="I53" s="475">
        <v>0.2</v>
      </c>
      <c r="J53" s="475"/>
      <c r="K53" s="475"/>
      <c r="L53" s="475"/>
      <c r="M53" s="475">
        <v>0.2</v>
      </c>
      <c r="N53" s="475"/>
      <c r="O53" s="476" t="s">
        <v>2232</v>
      </c>
      <c r="P53" s="477"/>
    </row>
    <row r="54" spans="1:16" ht="92.25">
      <c r="A54" s="500">
        <v>22</v>
      </c>
      <c r="B54" s="474" t="s">
        <v>85</v>
      </c>
      <c r="C54" s="473">
        <v>0.2</v>
      </c>
      <c r="D54" s="473">
        <v>0.2</v>
      </c>
      <c r="E54" s="475"/>
      <c r="F54" s="475"/>
      <c r="G54" s="473">
        <v>0</v>
      </c>
      <c r="H54" s="479" t="s">
        <v>938</v>
      </c>
      <c r="I54" s="475">
        <v>0.8</v>
      </c>
      <c r="J54" s="475"/>
      <c r="K54" s="475"/>
      <c r="L54" s="475"/>
      <c r="M54" s="475">
        <v>0.8</v>
      </c>
      <c r="N54" s="475"/>
      <c r="O54" s="481" t="s">
        <v>2233</v>
      </c>
      <c r="P54" s="477"/>
    </row>
    <row r="55" spans="1:16" ht="71.25" customHeight="1">
      <c r="A55" s="471">
        <v>23</v>
      </c>
      <c r="B55" s="474" t="s">
        <v>85</v>
      </c>
      <c r="C55" s="473">
        <v>2</v>
      </c>
      <c r="D55" s="473">
        <v>2</v>
      </c>
      <c r="E55" s="475"/>
      <c r="F55" s="475"/>
      <c r="G55" s="473">
        <v>0</v>
      </c>
      <c r="H55" s="479" t="s">
        <v>986</v>
      </c>
      <c r="I55" s="475">
        <v>2.024</v>
      </c>
      <c r="J55" s="475"/>
      <c r="K55" s="475"/>
      <c r="L55" s="475"/>
      <c r="M55" s="475">
        <v>2.024</v>
      </c>
      <c r="N55" s="475"/>
      <c r="O55" s="476" t="s">
        <v>2228</v>
      </c>
      <c r="P55" s="477"/>
    </row>
    <row r="56" spans="1:16" ht="52.5">
      <c r="A56" s="500">
        <v>24</v>
      </c>
      <c r="B56" s="479" t="s">
        <v>1843</v>
      </c>
      <c r="C56" s="473">
        <v>22</v>
      </c>
      <c r="D56" s="473">
        <v>20</v>
      </c>
      <c r="E56" s="475"/>
      <c r="F56" s="475"/>
      <c r="G56" s="473">
        <v>2</v>
      </c>
      <c r="H56" s="479" t="s">
        <v>987</v>
      </c>
      <c r="I56" s="475">
        <f>K56</f>
        <v>35</v>
      </c>
      <c r="J56" s="475"/>
      <c r="K56" s="475">
        <v>35</v>
      </c>
      <c r="L56" s="475"/>
      <c r="M56" s="475"/>
      <c r="N56" s="475"/>
      <c r="O56" s="476" t="s">
        <v>2234</v>
      </c>
      <c r="P56" s="477"/>
    </row>
    <row r="57" spans="1:16" ht="78.75">
      <c r="A57" s="471">
        <v>25</v>
      </c>
      <c r="B57" s="479" t="s">
        <v>85</v>
      </c>
      <c r="C57" s="475">
        <v>0.5</v>
      </c>
      <c r="D57" s="475">
        <v>0.2</v>
      </c>
      <c r="E57" s="475"/>
      <c r="F57" s="475"/>
      <c r="G57" s="475">
        <v>0.3</v>
      </c>
      <c r="H57" s="479" t="s">
        <v>988</v>
      </c>
      <c r="I57" s="475">
        <v>1</v>
      </c>
      <c r="J57" s="475"/>
      <c r="K57" s="475"/>
      <c r="L57" s="475"/>
      <c r="M57" s="475">
        <v>1</v>
      </c>
      <c r="N57" s="475"/>
      <c r="O57" s="479" t="s">
        <v>989</v>
      </c>
      <c r="P57" s="477"/>
    </row>
    <row r="58" spans="1:16" ht="52.5">
      <c r="A58" s="500">
        <v>26</v>
      </c>
      <c r="B58" s="479" t="s">
        <v>991</v>
      </c>
      <c r="C58" s="475">
        <v>1</v>
      </c>
      <c r="D58" s="475">
        <v>0.6</v>
      </c>
      <c r="E58" s="475"/>
      <c r="F58" s="475"/>
      <c r="G58" s="475">
        <v>0.4</v>
      </c>
      <c r="H58" s="479" t="s">
        <v>992</v>
      </c>
      <c r="I58" s="475">
        <v>1.8</v>
      </c>
      <c r="J58" s="482"/>
      <c r="K58" s="482"/>
      <c r="L58" s="482"/>
      <c r="M58" s="475">
        <v>1.8</v>
      </c>
      <c r="N58" s="482"/>
      <c r="O58" s="479" t="s">
        <v>993</v>
      </c>
      <c r="P58" s="469"/>
    </row>
    <row r="59" spans="1:16" ht="66">
      <c r="A59" s="471">
        <v>27</v>
      </c>
      <c r="B59" s="479" t="s">
        <v>85</v>
      </c>
      <c r="C59" s="473">
        <v>0.35</v>
      </c>
      <c r="D59" s="473">
        <v>0.35</v>
      </c>
      <c r="E59" s="482"/>
      <c r="F59" s="482"/>
      <c r="G59" s="473">
        <v>0</v>
      </c>
      <c r="H59" s="479" t="s">
        <v>994</v>
      </c>
      <c r="I59" s="475">
        <v>0.3542</v>
      </c>
      <c r="J59" s="482"/>
      <c r="K59" s="482"/>
      <c r="L59" s="482"/>
      <c r="M59" s="475">
        <v>0.3542</v>
      </c>
      <c r="N59" s="482"/>
      <c r="O59" s="476" t="s">
        <v>2235</v>
      </c>
      <c r="P59" s="469"/>
    </row>
    <row r="60" spans="1:16" ht="109.5" customHeight="1">
      <c r="A60" s="500">
        <v>28</v>
      </c>
      <c r="B60" s="479" t="s">
        <v>85</v>
      </c>
      <c r="C60" s="473">
        <v>0.32</v>
      </c>
      <c r="D60" s="473">
        <v>0.32</v>
      </c>
      <c r="E60" s="482"/>
      <c r="F60" s="482"/>
      <c r="G60" s="473"/>
      <c r="H60" s="479" t="s">
        <v>995</v>
      </c>
      <c r="I60" s="475">
        <v>0.32384</v>
      </c>
      <c r="J60" s="482"/>
      <c r="K60" s="482"/>
      <c r="L60" s="482"/>
      <c r="M60" s="475">
        <v>0.32384</v>
      </c>
      <c r="N60" s="482"/>
      <c r="O60" s="476" t="s">
        <v>2236</v>
      </c>
      <c r="P60" s="469"/>
    </row>
    <row r="61" spans="1:16" ht="66" customHeight="1">
      <c r="A61" s="471">
        <v>29</v>
      </c>
      <c r="B61" s="510" t="s">
        <v>996</v>
      </c>
      <c r="C61" s="491">
        <v>0.7</v>
      </c>
      <c r="D61" s="486">
        <v>0.2</v>
      </c>
      <c r="E61" s="482"/>
      <c r="F61" s="482"/>
      <c r="G61" s="490">
        <v>0.49999999999999994</v>
      </c>
      <c r="H61" s="479" t="s">
        <v>997</v>
      </c>
      <c r="I61" s="475">
        <v>0.7084</v>
      </c>
      <c r="J61" s="482"/>
      <c r="K61" s="482"/>
      <c r="L61" s="482"/>
      <c r="M61" s="475">
        <v>0.7084</v>
      </c>
      <c r="N61" s="482"/>
      <c r="O61" s="476" t="s">
        <v>2228</v>
      </c>
      <c r="P61" s="469"/>
    </row>
    <row r="62" spans="1:16" ht="66.75" customHeight="1">
      <c r="A62" s="500">
        <v>30</v>
      </c>
      <c r="B62" s="510" t="s">
        <v>2028</v>
      </c>
      <c r="C62" s="491">
        <v>0.34</v>
      </c>
      <c r="D62" s="486">
        <v>0.34</v>
      </c>
      <c r="E62" s="482"/>
      <c r="F62" s="482"/>
      <c r="G62" s="490">
        <v>0</v>
      </c>
      <c r="H62" s="479" t="s">
        <v>998</v>
      </c>
      <c r="I62" s="475">
        <v>0.34408</v>
      </c>
      <c r="J62" s="482"/>
      <c r="K62" s="482"/>
      <c r="L62" s="482"/>
      <c r="M62" s="475">
        <v>0.34408</v>
      </c>
      <c r="N62" s="482"/>
      <c r="O62" s="476" t="s">
        <v>2228</v>
      </c>
      <c r="P62" s="469"/>
    </row>
    <row r="63" spans="1:16" ht="78.75">
      <c r="A63" s="471">
        <v>31</v>
      </c>
      <c r="B63" s="510" t="s">
        <v>999</v>
      </c>
      <c r="C63" s="491">
        <v>0.13</v>
      </c>
      <c r="D63" s="486">
        <v>0.13</v>
      </c>
      <c r="E63" s="482"/>
      <c r="F63" s="482"/>
      <c r="G63" s="490"/>
      <c r="H63" s="479" t="s">
        <v>1000</v>
      </c>
      <c r="I63" s="475">
        <v>0.13156</v>
      </c>
      <c r="J63" s="482"/>
      <c r="K63" s="482"/>
      <c r="L63" s="482"/>
      <c r="M63" s="475">
        <v>0.13156</v>
      </c>
      <c r="N63" s="482"/>
      <c r="O63" s="476" t="s">
        <v>1001</v>
      </c>
      <c r="P63" s="469"/>
    </row>
    <row r="64" spans="1:16" ht="78.75">
      <c r="A64" s="500">
        <v>32</v>
      </c>
      <c r="B64" s="510" t="s">
        <v>1002</v>
      </c>
      <c r="C64" s="491">
        <v>0.32</v>
      </c>
      <c r="D64" s="491">
        <v>0.32</v>
      </c>
      <c r="E64" s="475"/>
      <c r="F64" s="475"/>
      <c r="G64" s="490">
        <v>0</v>
      </c>
      <c r="H64" s="479" t="s">
        <v>1000</v>
      </c>
      <c r="I64" s="475">
        <v>0.32384</v>
      </c>
      <c r="J64" s="475"/>
      <c r="K64" s="475"/>
      <c r="L64" s="475"/>
      <c r="M64" s="475">
        <v>0.32384</v>
      </c>
      <c r="N64" s="475"/>
      <c r="O64" s="476" t="s">
        <v>1003</v>
      </c>
      <c r="P64" s="477"/>
    </row>
    <row r="65" spans="1:16" ht="78.75">
      <c r="A65" s="471">
        <v>33</v>
      </c>
      <c r="B65" s="510" t="s">
        <v>1004</v>
      </c>
      <c r="C65" s="491">
        <v>0.26</v>
      </c>
      <c r="D65" s="491">
        <v>0.26</v>
      </c>
      <c r="E65" s="482"/>
      <c r="F65" s="482"/>
      <c r="G65" s="490">
        <v>0</v>
      </c>
      <c r="H65" s="479" t="s">
        <v>1005</v>
      </c>
      <c r="I65" s="475">
        <v>0.26312</v>
      </c>
      <c r="J65" s="482"/>
      <c r="K65" s="482"/>
      <c r="L65" s="482"/>
      <c r="M65" s="482">
        <v>0.26312</v>
      </c>
      <c r="N65" s="482"/>
      <c r="O65" s="476" t="s">
        <v>1006</v>
      </c>
      <c r="P65" s="469"/>
    </row>
    <row r="66" spans="1:16" ht="99.75" customHeight="1">
      <c r="A66" s="500">
        <v>34</v>
      </c>
      <c r="B66" s="510" t="s">
        <v>1007</v>
      </c>
      <c r="C66" s="491">
        <v>0.25</v>
      </c>
      <c r="D66" s="486">
        <v>0.25</v>
      </c>
      <c r="E66" s="482"/>
      <c r="F66" s="482"/>
      <c r="G66" s="490"/>
      <c r="H66" s="474" t="s">
        <v>171</v>
      </c>
      <c r="I66" s="475">
        <v>0.26312</v>
      </c>
      <c r="J66" s="482"/>
      <c r="K66" s="482"/>
      <c r="L66" s="482"/>
      <c r="M66" s="482">
        <v>0.26312</v>
      </c>
      <c r="N66" s="482"/>
      <c r="O66" s="476" t="s">
        <v>1008</v>
      </c>
      <c r="P66" s="469"/>
    </row>
    <row r="67" spans="1:16" ht="78.75">
      <c r="A67" s="471">
        <v>35</v>
      </c>
      <c r="B67" s="510" t="s">
        <v>1009</v>
      </c>
      <c r="C67" s="491">
        <v>0.35</v>
      </c>
      <c r="D67" s="486">
        <v>0.35</v>
      </c>
      <c r="E67" s="475"/>
      <c r="F67" s="475"/>
      <c r="G67" s="490">
        <v>0</v>
      </c>
      <c r="H67" s="479" t="s">
        <v>1010</v>
      </c>
      <c r="I67" s="475">
        <v>0.3542</v>
      </c>
      <c r="J67" s="475"/>
      <c r="K67" s="475"/>
      <c r="L67" s="475"/>
      <c r="M67" s="475">
        <v>0.3542</v>
      </c>
      <c r="N67" s="475"/>
      <c r="O67" s="476" t="s">
        <v>1011</v>
      </c>
      <c r="P67" s="477"/>
    </row>
    <row r="68" spans="1:16" ht="78.75">
      <c r="A68" s="500">
        <v>36</v>
      </c>
      <c r="B68" s="479" t="s">
        <v>151</v>
      </c>
      <c r="C68" s="473">
        <v>0.2</v>
      </c>
      <c r="D68" s="473">
        <v>0</v>
      </c>
      <c r="E68" s="475"/>
      <c r="F68" s="475"/>
      <c r="G68" s="473">
        <v>0.2</v>
      </c>
      <c r="H68" s="479" t="s">
        <v>1012</v>
      </c>
      <c r="I68" s="475">
        <v>0.2024</v>
      </c>
      <c r="J68" s="475"/>
      <c r="K68" s="475"/>
      <c r="L68" s="475"/>
      <c r="M68" s="475">
        <v>0.2024</v>
      </c>
      <c r="N68" s="475"/>
      <c r="O68" s="476" t="s">
        <v>1013</v>
      </c>
      <c r="P68" s="477"/>
    </row>
    <row r="69" spans="1:16" ht="78.75">
      <c r="A69" s="471">
        <v>37</v>
      </c>
      <c r="B69" s="479" t="s">
        <v>85</v>
      </c>
      <c r="C69" s="473">
        <v>0.45</v>
      </c>
      <c r="D69" s="473">
        <v>0.37</v>
      </c>
      <c r="E69" s="475"/>
      <c r="F69" s="475"/>
      <c r="G69" s="473">
        <v>0.08</v>
      </c>
      <c r="H69" s="479" t="s">
        <v>1014</v>
      </c>
      <c r="I69" s="475">
        <v>0.4554</v>
      </c>
      <c r="J69" s="475"/>
      <c r="K69" s="475"/>
      <c r="L69" s="475"/>
      <c r="M69" s="475">
        <v>0.4554</v>
      </c>
      <c r="N69" s="475"/>
      <c r="O69" s="476" t="s">
        <v>1015</v>
      </c>
      <c r="P69" s="477"/>
    </row>
    <row r="70" spans="1:16" ht="81" customHeight="1">
      <c r="A70" s="500">
        <v>38</v>
      </c>
      <c r="B70" s="484" t="s">
        <v>1016</v>
      </c>
      <c r="C70" s="473">
        <v>1.85</v>
      </c>
      <c r="D70" s="473">
        <v>0.65</v>
      </c>
      <c r="E70" s="511"/>
      <c r="F70" s="511"/>
      <c r="G70" s="473">
        <v>1.2</v>
      </c>
      <c r="H70" s="512" t="s">
        <v>204</v>
      </c>
      <c r="I70" s="475">
        <v>3</v>
      </c>
      <c r="J70" s="475"/>
      <c r="K70" s="475"/>
      <c r="L70" s="475"/>
      <c r="M70" s="475">
        <v>3</v>
      </c>
      <c r="N70" s="475"/>
      <c r="O70" s="476" t="s">
        <v>1017</v>
      </c>
      <c r="P70" s="477"/>
    </row>
    <row r="71" spans="1:16" ht="12.75">
      <c r="A71" s="464" t="s">
        <v>94</v>
      </c>
      <c r="B71" s="492" t="s">
        <v>217</v>
      </c>
      <c r="C71" s="466">
        <f>SUM(C72:C77)</f>
        <v>42.36</v>
      </c>
      <c r="D71" s="466">
        <f aca="true" t="shared" si="7" ref="D71:N71">SUM(D72:D77)</f>
        <v>34.47</v>
      </c>
      <c r="E71" s="466">
        <f t="shared" si="7"/>
        <v>0</v>
      </c>
      <c r="F71" s="466">
        <f t="shared" si="7"/>
        <v>0</v>
      </c>
      <c r="G71" s="466">
        <f t="shared" si="7"/>
        <v>7.89</v>
      </c>
      <c r="H71" s="466">
        <f t="shared" si="7"/>
        <v>0</v>
      </c>
      <c r="I71" s="466">
        <f t="shared" si="7"/>
        <v>59.566808000000016</v>
      </c>
      <c r="J71" s="466">
        <f t="shared" si="7"/>
        <v>0</v>
      </c>
      <c r="K71" s="466">
        <f t="shared" si="7"/>
        <v>0</v>
      </c>
      <c r="L71" s="466">
        <f t="shared" si="7"/>
        <v>0</v>
      </c>
      <c r="M71" s="466">
        <f t="shared" si="7"/>
        <v>6.5036</v>
      </c>
      <c r="N71" s="466">
        <f t="shared" si="7"/>
        <v>53.06320800000002</v>
      </c>
      <c r="O71" s="478"/>
      <c r="P71" s="469"/>
    </row>
    <row r="72" spans="1:16" ht="66">
      <c r="A72" s="471">
        <v>1</v>
      </c>
      <c r="B72" s="474" t="s">
        <v>174</v>
      </c>
      <c r="C72" s="490">
        <v>0.3</v>
      </c>
      <c r="D72" s="473"/>
      <c r="E72" s="473">
        <v>0</v>
      </c>
      <c r="F72" s="511"/>
      <c r="G72" s="473">
        <v>0.3</v>
      </c>
      <c r="H72" s="479" t="s">
        <v>1018</v>
      </c>
      <c r="I72" s="475">
        <v>0.3036</v>
      </c>
      <c r="J72" s="475"/>
      <c r="K72" s="475"/>
      <c r="L72" s="475"/>
      <c r="M72" s="475">
        <v>0.3036</v>
      </c>
      <c r="N72" s="475"/>
      <c r="O72" s="476" t="s">
        <v>1019</v>
      </c>
      <c r="P72" s="477"/>
    </row>
    <row r="73" spans="1:16" ht="78.75">
      <c r="A73" s="471">
        <v>2</v>
      </c>
      <c r="B73" s="484" t="s">
        <v>207</v>
      </c>
      <c r="C73" s="473">
        <v>0.15</v>
      </c>
      <c r="D73" s="473">
        <v>0.15</v>
      </c>
      <c r="E73" s="513"/>
      <c r="F73" s="513"/>
      <c r="G73" s="513"/>
      <c r="H73" s="479" t="s">
        <v>2029</v>
      </c>
      <c r="I73" s="475">
        <v>0.5</v>
      </c>
      <c r="J73" s="475"/>
      <c r="K73" s="475"/>
      <c r="L73" s="475"/>
      <c r="M73" s="475">
        <v>0.5</v>
      </c>
      <c r="N73" s="475"/>
      <c r="O73" s="476" t="s">
        <v>1020</v>
      </c>
      <c r="P73" s="477"/>
    </row>
    <row r="74" spans="1:16" ht="67.5" customHeight="1">
      <c r="A74" s="471">
        <v>3</v>
      </c>
      <c r="B74" s="474" t="s">
        <v>174</v>
      </c>
      <c r="C74" s="473">
        <v>1.25</v>
      </c>
      <c r="D74" s="473">
        <v>0.58</v>
      </c>
      <c r="E74" s="511"/>
      <c r="F74" s="511"/>
      <c r="G74" s="473">
        <v>0.67</v>
      </c>
      <c r="H74" s="479" t="s">
        <v>1021</v>
      </c>
      <c r="I74" s="475">
        <v>3</v>
      </c>
      <c r="J74" s="475"/>
      <c r="K74" s="475"/>
      <c r="L74" s="475"/>
      <c r="M74" s="475">
        <v>3</v>
      </c>
      <c r="N74" s="475"/>
      <c r="O74" s="476" t="s">
        <v>2228</v>
      </c>
      <c r="P74" s="477"/>
    </row>
    <row r="75" spans="1:16" ht="71.25" customHeight="1">
      <c r="A75" s="471">
        <v>4</v>
      </c>
      <c r="B75" s="474" t="s">
        <v>174</v>
      </c>
      <c r="C75" s="473">
        <v>0.56</v>
      </c>
      <c r="D75" s="473">
        <v>0.56</v>
      </c>
      <c r="E75" s="511"/>
      <c r="F75" s="511"/>
      <c r="G75" s="473"/>
      <c r="H75" s="479" t="s">
        <v>1022</v>
      </c>
      <c r="I75" s="475">
        <v>1</v>
      </c>
      <c r="J75" s="475"/>
      <c r="K75" s="475"/>
      <c r="L75" s="475"/>
      <c r="M75" s="475">
        <v>1</v>
      </c>
      <c r="N75" s="475"/>
      <c r="O75" s="476" t="s">
        <v>2228</v>
      </c>
      <c r="P75" s="477"/>
    </row>
    <row r="76" spans="1:16" ht="71.25" customHeight="1">
      <c r="A76" s="471">
        <v>5</v>
      </c>
      <c r="B76" s="474" t="s">
        <v>174</v>
      </c>
      <c r="C76" s="473">
        <v>1.26</v>
      </c>
      <c r="D76" s="473">
        <f>0.59+0.34</f>
        <v>0.9299999999999999</v>
      </c>
      <c r="E76" s="511"/>
      <c r="F76" s="511"/>
      <c r="G76" s="473">
        <v>0.33</v>
      </c>
      <c r="H76" s="479" t="s">
        <v>1023</v>
      </c>
      <c r="I76" s="475">
        <v>1.7</v>
      </c>
      <c r="J76" s="475"/>
      <c r="K76" s="475"/>
      <c r="L76" s="475"/>
      <c r="M76" s="475">
        <v>1.7</v>
      </c>
      <c r="N76" s="475"/>
      <c r="O76" s="476" t="s">
        <v>2228</v>
      </c>
      <c r="P76" s="477"/>
    </row>
    <row r="77" spans="1:16" ht="167.25" customHeight="1">
      <c r="A77" s="471">
        <v>6</v>
      </c>
      <c r="B77" s="484" t="s">
        <v>2237</v>
      </c>
      <c r="C77" s="508">
        <v>38.84</v>
      </c>
      <c r="D77" s="508">
        <v>32.25</v>
      </c>
      <c r="E77" s="511"/>
      <c r="F77" s="511"/>
      <c r="G77" s="508">
        <v>6.59</v>
      </c>
      <c r="H77" s="479" t="s">
        <v>184</v>
      </c>
      <c r="I77" s="475">
        <f>N77</f>
        <v>53.06320800000002</v>
      </c>
      <c r="J77" s="475"/>
      <c r="K77" s="475"/>
      <c r="L77" s="475"/>
      <c r="M77" s="475"/>
      <c r="N77" s="475">
        <f>(C77*50.6*1000*10000*2.7)/1000000000</f>
        <v>53.06320800000002</v>
      </c>
      <c r="O77" s="476" t="s">
        <v>2238</v>
      </c>
      <c r="P77" s="477"/>
    </row>
    <row r="78" spans="1:16" ht="12.75">
      <c r="A78" s="464" t="s">
        <v>96</v>
      </c>
      <c r="B78" s="492" t="s">
        <v>127</v>
      </c>
      <c r="C78" s="514">
        <f>SUM(C79:C81)</f>
        <v>0.96</v>
      </c>
      <c r="D78" s="514">
        <f>SUM(D79:D81)</f>
        <v>0</v>
      </c>
      <c r="E78" s="514">
        <f>SUM(E79:E81)</f>
        <v>0</v>
      </c>
      <c r="F78" s="514">
        <f>SUM(F79:F81)</f>
        <v>0</v>
      </c>
      <c r="G78" s="514">
        <f>SUM(G79:G81)</f>
        <v>0.96</v>
      </c>
      <c r="H78" s="515"/>
      <c r="I78" s="514">
        <f aca="true" t="shared" si="8" ref="I78:N78">SUM(I79:I81)</f>
        <v>4.5</v>
      </c>
      <c r="J78" s="514">
        <f t="shared" si="8"/>
        <v>0</v>
      </c>
      <c r="K78" s="514">
        <f t="shared" si="8"/>
        <v>0</v>
      </c>
      <c r="L78" s="514">
        <f t="shared" si="8"/>
        <v>4.5</v>
      </c>
      <c r="M78" s="514">
        <f t="shared" si="8"/>
        <v>0</v>
      </c>
      <c r="N78" s="514">
        <f t="shared" si="8"/>
        <v>0</v>
      </c>
      <c r="O78" s="478"/>
      <c r="P78" s="469"/>
    </row>
    <row r="79" spans="1:16" ht="52.5">
      <c r="A79" s="471">
        <v>1</v>
      </c>
      <c r="B79" s="479" t="s">
        <v>1024</v>
      </c>
      <c r="C79" s="473">
        <v>0.1</v>
      </c>
      <c r="D79" s="473"/>
      <c r="E79" s="473"/>
      <c r="F79" s="473"/>
      <c r="G79" s="473">
        <v>0.1</v>
      </c>
      <c r="H79" s="479" t="s">
        <v>1025</v>
      </c>
      <c r="I79" s="475">
        <v>3</v>
      </c>
      <c r="J79" s="475"/>
      <c r="K79" s="475"/>
      <c r="L79" s="475">
        <v>3</v>
      </c>
      <c r="M79" s="475"/>
      <c r="N79" s="475"/>
      <c r="O79" s="476" t="s">
        <v>2231</v>
      </c>
      <c r="P79" s="477"/>
    </row>
    <row r="80" spans="1:16" ht="93" customHeight="1">
      <c r="A80" s="471">
        <v>2</v>
      </c>
      <c r="B80" s="479" t="s">
        <v>1026</v>
      </c>
      <c r="C80" s="490">
        <v>0.5</v>
      </c>
      <c r="D80" s="486"/>
      <c r="E80" s="486"/>
      <c r="F80" s="486"/>
      <c r="G80" s="475">
        <v>0.5</v>
      </c>
      <c r="H80" s="479" t="s">
        <v>990</v>
      </c>
      <c r="I80" s="475">
        <v>1</v>
      </c>
      <c r="J80" s="475"/>
      <c r="K80" s="475"/>
      <c r="L80" s="475">
        <v>1</v>
      </c>
      <c r="M80" s="475"/>
      <c r="N80" s="475"/>
      <c r="O80" s="476" t="s">
        <v>1027</v>
      </c>
      <c r="P80" s="477"/>
    </row>
    <row r="81" spans="1:16" ht="55.5" customHeight="1">
      <c r="A81" s="471">
        <v>3</v>
      </c>
      <c r="B81" s="484" t="s">
        <v>1028</v>
      </c>
      <c r="C81" s="473">
        <v>0.36</v>
      </c>
      <c r="D81" s="473">
        <v>0</v>
      </c>
      <c r="E81" s="475"/>
      <c r="F81" s="475"/>
      <c r="G81" s="473">
        <v>0.36</v>
      </c>
      <c r="H81" s="479" t="s">
        <v>1029</v>
      </c>
      <c r="I81" s="475">
        <v>0.5</v>
      </c>
      <c r="J81" s="475"/>
      <c r="K81" s="475"/>
      <c r="L81" s="475">
        <v>0.5</v>
      </c>
      <c r="M81" s="475"/>
      <c r="N81" s="475"/>
      <c r="O81" s="476" t="s">
        <v>2231</v>
      </c>
      <c r="P81" s="477"/>
    </row>
    <row r="82" spans="1:16" ht="26.25">
      <c r="A82" s="464" t="s">
        <v>97</v>
      </c>
      <c r="B82" s="492" t="s">
        <v>228</v>
      </c>
      <c r="C82" s="466">
        <f>C83</f>
        <v>0.2</v>
      </c>
      <c r="D82" s="466">
        <f aca="true" t="shared" si="9" ref="D82:N82">D83</f>
        <v>0.2</v>
      </c>
      <c r="E82" s="466">
        <f t="shared" si="9"/>
        <v>0</v>
      </c>
      <c r="F82" s="466">
        <f t="shared" si="9"/>
        <v>0</v>
      </c>
      <c r="G82" s="466">
        <f t="shared" si="9"/>
        <v>0</v>
      </c>
      <c r="H82" s="466"/>
      <c r="I82" s="466">
        <f t="shared" si="9"/>
        <v>0.5</v>
      </c>
      <c r="J82" s="466">
        <f t="shared" si="9"/>
        <v>0</v>
      </c>
      <c r="K82" s="466">
        <f t="shared" si="9"/>
        <v>0</v>
      </c>
      <c r="L82" s="466">
        <f t="shared" si="9"/>
        <v>0</v>
      </c>
      <c r="M82" s="466">
        <f t="shared" si="9"/>
        <v>0.5</v>
      </c>
      <c r="N82" s="466">
        <f t="shared" si="9"/>
        <v>0</v>
      </c>
      <c r="O82" s="478"/>
      <c r="P82" s="469"/>
    </row>
    <row r="83" spans="1:16" ht="64.5" customHeight="1">
      <c r="A83" s="471">
        <v>1</v>
      </c>
      <c r="B83" s="480" t="s">
        <v>1030</v>
      </c>
      <c r="C83" s="473">
        <v>0.2</v>
      </c>
      <c r="D83" s="473">
        <v>0.2</v>
      </c>
      <c r="E83" s="473"/>
      <c r="F83" s="473"/>
      <c r="G83" s="473"/>
      <c r="H83" s="480" t="s">
        <v>1031</v>
      </c>
      <c r="I83" s="475">
        <v>0.5</v>
      </c>
      <c r="J83" s="475"/>
      <c r="K83" s="475"/>
      <c r="L83" s="475"/>
      <c r="M83" s="475">
        <v>0.5</v>
      </c>
      <c r="N83" s="475"/>
      <c r="O83" s="476" t="s">
        <v>2228</v>
      </c>
      <c r="P83" s="477"/>
    </row>
    <row r="84" spans="1:16" ht="12.75">
      <c r="A84" s="464" t="s">
        <v>118</v>
      </c>
      <c r="B84" s="492" t="s">
        <v>218</v>
      </c>
      <c r="C84" s="466">
        <f>C85</f>
        <v>0.3</v>
      </c>
      <c r="D84" s="466">
        <f aca="true" t="shared" si="10" ref="D84:N84">D85</f>
        <v>0.3</v>
      </c>
      <c r="E84" s="466">
        <f t="shared" si="10"/>
        <v>0</v>
      </c>
      <c r="F84" s="466">
        <f t="shared" si="10"/>
        <v>0</v>
      </c>
      <c r="G84" s="466">
        <f t="shared" si="10"/>
        <v>0</v>
      </c>
      <c r="H84" s="466"/>
      <c r="I84" s="466">
        <f t="shared" si="10"/>
        <v>0.5</v>
      </c>
      <c r="J84" s="466">
        <f t="shared" si="10"/>
        <v>0</v>
      </c>
      <c r="K84" s="466">
        <f t="shared" si="10"/>
        <v>0</v>
      </c>
      <c r="L84" s="466">
        <f t="shared" si="10"/>
        <v>0.5</v>
      </c>
      <c r="M84" s="466">
        <f t="shared" si="10"/>
        <v>0</v>
      </c>
      <c r="N84" s="466">
        <f t="shared" si="10"/>
        <v>0</v>
      </c>
      <c r="O84" s="478"/>
      <c r="P84" s="469"/>
    </row>
    <row r="85" spans="1:16" ht="167.25" customHeight="1">
      <c r="A85" s="471">
        <v>1</v>
      </c>
      <c r="B85" s="474" t="s">
        <v>1032</v>
      </c>
      <c r="C85" s="473">
        <v>0.3</v>
      </c>
      <c r="D85" s="473">
        <v>0.3</v>
      </c>
      <c r="E85" s="473"/>
      <c r="F85" s="473"/>
      <c r="G85" s="473"/>
      <c r="H85" s="474" t="s">
        <v>184</v>
      </c>
      <c r="I85" s="475">
        <v>0.5</v>
      </c>
      <c r="J85" s="475"/>
      <c r="K85" s="475"/>
      <c r="L85" s="475">
        <v>0.5</v>
      </c>
      <c r="M85" s="475"/>
      <c r="N85" s="475"/>
      <c r="O85" s="476" t="s">
        <v>2239</v>
      </c>
      <c r="P85" s="477"/>
    </row>
    <row r="86" spans="1:16" ht="12.75">
      <c r="A86" s="930" t="s">
        <v>2240</v>
      </c>
      <c r="B86" s="930"/>
      <c r="C86" s="516">
        <f>C12+C32+C71+C78+C82+C84</f>
        <v>107.03000000000002</v>
      </c>
      <c r="D86" s="516">
        <f aca="true" t="shared" si="11" ref="D86:N86">D12+D32+D71+D78+D82+D84</f>
        <v>76.04</v>
      </c>
      <c r="E86" s="516">
        <f t="shared" si="11"/>
        <v>0</v>
      </c>
      <c r="F86" s="516">
        <f t="shared" si="11"/>
        <v>0</v>
      </c>
      <c r="G86" s="516">
        <f t="shared" si="11"/>
        <v>30.990000000000002</v>
      </c>
      <c r="H86" s="516">
        <f t="shared" si="11"/>
        <v>0</v>
      </c>
      <c r="I86" s="516">
        <f t="shared" si="11"/>
        <v>164.23536800000002</v>
      </c>
      <c r="J86" s="516">
        <f t="shared" si="11"/>
        <v>2.3000000000000003</v>
      </c>
      <c r="K86" s="516">
        <f t="shared" si="11"/>
        <v>39.35</v>
      </c>
      <c r="L86" s="516">
        <f t="shared" si="11"/>
        <v>18.85</v>
      </c>
      <c r="M86" s="516">
        <f t="shared" si="11"/>
        <v>50.67216</v>
      </c>
      <c r="N86" s="516">
        <f t="shared" si="11"/>
        <v>53.06320800000002</v>
      </c>
      <c r="O86" s="517"/>
      <c r="P86" s="518"/>
    </row>
    <row r="87" spans="1:16" ht="31.5" customHeight="1">
      <c r="A87" s="931" t="s">
        <v>1871</v>
      </c>
      <c r="B87" s="932"/>
      <c r="C87" s="932"/>
      <c r="D87" s="932"/>
      <c r="E87" s="932"/>
      <c r="F87" s="932"/>
      <c r="G87" s="932"/>
      <c r="H87" s="932"/>
      <c r="I87" s="932"/>
      <c r="J87" s="932"/>
      <c r="K87" s="932"/>
      <c r="L87" s="932"/>
      <c r="M87" s="932"/>
      <c r="N87" s="932"/>
      <c r="O87" s="932"/>
      <c r="P87" s="933"/>
    </row>
    <row r="88" spans="1:16" ht="12.75">
      <c r="A88" s="519" t="s">
        <v>84</v>
      </c>
      <c r="B88" s="520" t="s">
        <v>135</v>
      </c>
      <c r="C88" s="521">
        <f>C89</f>
        <v>8.7</v>
      </c>
      <c r="D88" s="521">
        <f aca="true" t="shared" si="12" ref="D88:N88">D89</f>
        <v>4.2</v>
      </c>
      <c r="E88" s="521">
        <f t="shared" si="12"/>
        <v>0</v>
      </c>
      <c r="F88" s="521">
        <f t="shared" si="12"/>
        <v>0</v>
      </c>
      <c r="G88" s="521">
        <f t="shared" si="12"/>
        <v>4.5</v>
      </c>
      <c r="H88" s="522"/>
      <c r="I88" s="521">
        <f t="shared" si="12"/>
        <v>8.17551</v>
      </c>
      <c r="J88" s="521">
        <f t="shared" si="12"/>
        <v>0</v>
      </c>
      <c r="K88" s="521">
        <f t="shared" si="12"/>
        <v>8.17551</v>
      </c>
      <c r="L88" s="521">
        <f t="shared" si="12"/>
        <v>0</v>
      </c>
      <c r="M88" s="521">
        <f t="shared" si="12"/>
        <v>0</v>
      </c>
      <c r="N88" s="521">
        <f t="shared" si="12"/>
        <v>0</v>
      </c>
      <c r="O88" s="520"/>
      <c r="P88" s="519"/>
    </row>
    <row r="89" spans="1:16" ht="39">
      <c r="A89" s="143">
        <v>1</v>
      </c>
      <c r="B89" s="507" t="s">
        <v>136</v>
      </c>
      <c r="C89" s="506">
        <v>8.7</v>
      </c>
      <c r="D89" s="506">
        <v>4.2</v>
      </c>
      <c r="E89" s="506"/>
      <c r="F89" s="506"/>
      <c r="G89" s="506">
        <v>4.5</v>
      </c>
      <c r="H89" s="480" t="s">
        <v>1047</v>
      </c>
      <c r="I89" s="187">
        <v>8.17551</v>
      </c>
      <c r="J89" s="187"/>
      <c r="K89" s="187">
        <v>8.17551</v>
      </c>
      <c r="L89" s="187"/>
      <c r="M89" s="187"/>
      <c r="N89" s="187"/>
      <c r="O89" s="523" t="s">
        <v>1033</v>
      </c>
      <c r="P89" s="519"/>
    </row>
    <row r="90" spans="1:16" ht="12.75">
      <c r="A90" s="519" t="s">
        <v>92</v>
      </c>
      <c r="B90" s="524" t="s">
        <v>353</v>
      </c>
      <c r="C90" s="521">
        <f>C91+C93+C104+C108+C115+C117</f>
        <v>108.21999999999998</v>
      </c>
      <c r="D90" s="521">
        <f>D91+D93+D104+D108+D115+D117</f>
        <v>41.89</v>
      </c>
      <c r="E90" s="521">
        <f>E91+E93+E104+E108+E115+E117</f>
        <v>0</v>
      </c>
      <c r="F90" s="521">
        <f>F91+F93+F104+F108+F115+F117</f>
        <v>0</v>
      </c>
      <c r="G90" s="521">
        <f>G91+G93+G104+G108+G115+G117</f>
        <v>66.33</v>
      </c>
      <c r="H90" s="522"/>
      <c r="I90" s="521">
        <f aca="true" t="shared" si="13" ref="I90:N90">I91+I93+I104+I108+I115+I117</f>
        <v>167.772233</v>
      </c>
      <c r="J90" s="521">
        <f t="shared" si="13"/>
        <v>4</v>
      </c>
      <c r="K90" s="521">
        <f t="shared" si="13"/>
        <v>112.59</v>
      </c>
      <c r="L90" s="521">
        <f t="shared" si="13"/>
        <v>43.687739</v>
      </c>
      <c r="M90" s="521">
        <f t="shared" si="13"/>
        <v>7.197223</v>
      </c>
      <c r="N90" s="521">
        <f t="shared" si="13"/>
        <v>0.2982</v>
      </c>
      <c r="O90" s="525"/>
      <c r="P90" s="526"/>
    </row>
    <row r="91" spans="1:16" ht="12.75">
      <c r="A91" s="519" t="s">
        <v>384</v>
      </c>
      <c r="B91" s="524" t="s">
        <v>357</v>
      </c>
      <c r="C91" s="521">
        <f>C92</f>
        <v>0.97</v>
      </c>
      <c r="D91" s="521">
        <f aca="true" t="shared" si="14" ref="D91:N91">D92</f>
        <v>0.97</v>
      </c>
      <c r="E91" s="521">
        <f t="shared" si="14"/>
        <v>0</v>
      </c>
      <c r="F91" s="521">
        <f t="shared" si="14"/>
        <v>0</v>
      </c>
      <c r="G91" s="521">
        <f t="shared" si="14"/>
        <v>0</v>
      </c>
      <c r="H91" s="522"/>
      <c r="I91" s="521">
        <f t="shared" si="14"/>
        <v>0.7991759999999999</v>
      </c>
      <c r="J91" s="521">
        <f t="shared" si="14"/>
        <v>0</v>
      </c>
      <c r="K91" s="521">
        <f t="shared" si="14"/>
        <v>0</v>
      </c>
      <c r="L91" s="521">
        <f t="shared" si="14"/>
        <v>0</v>
      </c>
      <c r="M91" s="521">
        <f t="shared" si="14"/>
        <v>0.7991759999999999</v>
      </c>
      <c r="N91" s="521">
        <f t="shared" si="14"/>
        <v>0</v>
      </c>
      <c r="O91" s="525"/>
      <c r="P91" s="526"/>
    </row>
    <row r="92" spans="1:16" ht="39">
      <c r="A92" s="143">
        <v>1</v>
      </c>
      <c r="B92" s="480" t="s">
        <v>178</v>
      </c>
      <c r="C92" s="506">
        <v>0.97</v>
      </c>
      <c r="D92" s="506">
        <v>0.97</v>
      </c>
      <c r="E92" s="506"/>
      <c r="F92" s="506"/>
      <c r="G92" s="506">
        <v>0</v>
      </c>
      <c r="H92" s="474" t="s">
        <v>164</v>
      </c>
      <c r="I92" s="187">
        <v>0.7991759999999999</v>
      </c>
      <c r="J92" s="187"/>
      <c r="K92" s="187"/>
      <c r="L92" s="187"/>
      <c r="M92" s="187">
        <v>0.7991759999999999</v>
      </c>
      <c r="N92" s="187"/>
      <c r="O92" s="523" t="s">
        <v>1033</v>
      </c>
      <c r="P92" s="527"/>
    </row>
    <row r="93" spans="1:16" ht="12.75">
      <c r="A93" s="519" t="s">
        <v>400</v>
      </c>
      <c r="B93" s="520" t="s">
        <v>93</v>
      </c>
      <c r="C93" s="521">
        <f>SUM(C94:C103)</f>
        <v>39.05</v>
      </c>
      <c r="D93" s="521">
        <f>SUM(D94:D103)</f>
        <v>26.96</v>
      </c>
      <c r="E93" s="521">
        <f>SUM(E94:E103)</f>
        <v>0</v>
      </c>
      <c r="F93" s="521">
        <f>SUM(F94:F103)</f>
        <v>0</v>
      </c>
      <c r="G93" s="521">
        <f>SUM(G94:G103)</f>
        <v>12.09</v>
      </c>
      <c r="H93" s="522"/>
      <c r="I93" s="521">
        <f aca="true" t="shared" si="15" ref="I93:N93">SUM(I94:I103)</f>
        <v>125.80831900000001</v>
      </c>
      <c r="J93" s="521">
        <f t="shared" si="15"/>
        <v>4</v>
      </c>
      <c r="K93" s="521">
        <f t="shared" si="15"/>
        <v>112.59</v>
      </c>
      <c r="L93" s="521">
        <f t="shared" si="15"/>
        <v>3.25</v>
      </c>
      <c r="M93" s="521">
        <f t="shared" si="15"/>
        <v>5.969248</v>
      </c>
      <c r="N93" s="521">
        <f t="shared" si="15"/>
        <v>0</v>
      </c>
      <c r="O93" s="525"/>
      <c r="P93" s="526"/>
    </row>
    <row r="94" spans="1:16" ht="39">
      <c r="A94" s="143">
        <v>1</v>
      </c>
      <c r="B94" s="480" t="s">
        <v>145</v>
      </c>
      <c r="C94" s="506">
        <v>0.02</v>
      </c>
      <c r="D94" s="506">
        <v>0</v>
      </c>
      <c r="E94" s="186"/>
      <c r="F94" s="186"/>
      <c r="G94" s="506">
        <v>0.02</v>
      </c>
      <c r="H94" s="480" t="s">
        <v>144</v>
      </c>
      <c r="I94" s="187">
        <v>0.04</v>
      </c>
      <c r="J94" s="187"/>
      <c r="K94" s="187"/>
      <c r="L94" s="187">
        <v>0.04</v>
      </c>
      <c r="M94" s="187"/>
      <c r="N94" s="187"/>
      <c r="O94" s="523" t="s">
        <v>1033</v>
      </c>
      <c r="P94" s="527"/>
    </row>
    <row r="95" spans="1:16" ht="39">
      <c r="A95" s="471">
        <v>2</v>
      </c>
      <c r="B95" s="484" t="s">
        <v>188</v>
      </c>
      <c r="C95" s="473">
        <v>1.5</v>
      </c>
      <c r="D95" s="473">
        <v>1</v>
      </c>
      <c r="E95" s="475"/>
      <c r="F95" s="475"/>
      <c r="G95" s="473">
        <v>0.5</v>
      </c>
      <c r="H95" s="484" t="s">
        <v>1034</v>
      </c>
      <c r="I95" s="187">
        <v>3.21</v>
      </c>
      <c r="J95" s="187"/>
      <c r="K95" s="187"/>
      <c r="L95" s="187">
        <v>3.21</v>
      </c>
      <c r="M95" s="187"/>
      <c r="N95" s="187"/>
      <c r="O95" s="523" t="s">
        <v>1033</v>
      </c>
      <c r="P95" s="477"/>
    </row>
    <row r="96" spans="1:16" ht="39">
      <c r="A96" s="143">
        <v>3</v>
      </c>
      <c r="B96" s="480" t="s">
        <v>183</v>
      </c>
      <c r="C96" s="506">
        <v>2.4</v>
      </c>
      <c r="D96" s="506">
        <v>2</v>
      </c>
      <c r="E96" s="506"/>
      <c r="F96" s="506"/>
      <c r="G96" s="506">
        <v>0.4</v>
      </c>
      <c r="H96" s="474" t="s">
        <v>1844</v>
      </c>
      <c r="I96" s="187">
        <v>3.1856</v>
      </c>
      <c r="J96" s="187"/>
      <c r="K96" s="187"/>
      <c r="L96" s="187"/>
      <c r="M96" s="187">
        <v>3.1856</v>
      </c>
      <c r="N96" s="187"/>
      <c r="O96" s="523" t="s">
        <v>1033</v>
      </c>
      <c r="P96" s="527"/>
    </row>
    <row r="97" spans="1:16" ht="52.5">
      <c r="A97" s="471">
        <v>4</v>
      </c>
      <c r="B97" s="480" t="s">
        <v>185</v>
      </c>
      <c r="C97" s="506">
        <v>0.11</v>
      </c>
      <c r="D97" s="506">
        <v>0.11</v>
      </c>
      <c r="E97" s="506"/>
      <c r="F97" s="506"/>
      <c r="G97" s="506">
        <v>0</v>
      </c>
      <c r="H97" s="480" t="s">
        <v>186</v>
      </c>
      <c r="I97" s="187">
        <v>0.131208</v>
      </c>
      <c r="J97" s="187"/>
      <c r="K97" s="187"/>
      <c r="L97" s="187"/>
      <c r="M97" s="187">
        <v>0.131208</v>
      </c>
      <c r="N97" s="187"/>
      <c r="O97" s="523" t="s">
        <v>1033</v>
      </c>
      <c r="P97" s="527"/>
    </row>
    <row r="98" spans="1:16" ht="39">
      <c r="A98" s="143">
        <v>5</v>
      </c>
      <c r="B98" s="480" t="s">
        <v>187</v>
      </c>
      <c r="C98" s="506">
        <v>0.75</v>
      </c>
      <c r="D98" s="506">
        <v>0.55</v>
      </c>
      <c r="E98" s="506"/>
      <c r="F98" s="506"/>
      <c r="G98" s="506">
        <v>0.2</v>
      </c>
      <c r="H98" s="474" t="s">
        <v>146</v>
      </c>
      <c r="I98" s="187">
        <v>1.05604</v>
      </c>
      <c r="J98" s="187"/>
      <c r="K98" s="187"/>
      <c r="L98" s="187"/>
      <c r="M98" s="187">
        <v>1.05604</v>
      </c>
      <c r="N98" s="187"/>
      <c r="O98" s="523" t="s">
        <v>1033</v>
      </c>
      <c r="P98" s="527"/>
    </row>
    <row r="99" spans="1:16" ht="39">
      <c r="A99" s="471">
        <v>6</v>
      </c>
      <c r="B99" s="480" t="s">
        <v>189</v>
      </c>
      <c r="C99" s="506">
        <v>0.5</v>
      </c>
      <c r="D99" s="506">
        <v>0.5</v>
      </c>
      <c r="E99" s="506"/>
      <c r="F99" s="506"/>
      <c r="G99" s="506">
        <v>0</v>
      </c>
      <c r="H99" s="474" t="s">
        <v>190</v>
      </c>
      <c r="I99" s="187">
        <v>0.5963999999999999</v>
      </c>
      <c r="J99" s="187"/>
      <c r="K99" s="187"/>
      <c r="L99" s="187"/>
      <c r="M99" s="187">
        <v>0.5963999999999999</v>
      </c>
      <c r="N99" s="187"/>
      <c r="O99" s="523" t="s">
        <v>1033</v>
      </c>
      <c r="P99" s="527"/>
    </row>
    <row r="100" spans="1:16" ht="39.75" customHeight="1">
      <c r="A100" s="143">
        <v>7</v>
      </c>
      <c r="B100" s="528" t="s">
        <v>1035</v>
      </c>
      <c r="C100" s="529">
        <v>17.68</v>
      </c>
      <c r="D100" s="530">
        <v>8.8</v>
      </c>
      <c r="E100" s="530"/>
      <c r="F100" s="530"/>
      <c r="G100" s="530">
        <v>8.879999999999999</v>
      </c>
      <c r="H100" s="528" t="s">
        <v>1034</v>
      </c>
      <c r="I100" s="531">
        <v>101.80576</v>
      </c>
      <c r="J100" s="532"/>
      <c r="K100" s="532">
        <v>101.81</v>
      </c>
      <c r="L100" s="532"/>
      <c r="M100" s="532"/>
      <c r="N100" s="532"/>
      <c r="O100" s="504" t="s">
        <v>1036</v>
      </c>
      <c r="P100" s="533"/>
    </row>
    <row r="101" spans="1:16" ht="52.5">
      <c r="A101" s="471">
        <v>8</v>
      </c>
      <c r="B101" s="504" t="s">
        <v>1037</v>
      </c>
      <c r="C101" s="534">
        <v>0.15</v>
      </c>
      <c r="D101" s="534">
        <v>0</v>
      </c>
      <c r="E101" s="534"/>
      <c r="F101" s="534"/>
      <c r="G101" s="534">
        <v>0.15</v>
      </c>
      <c r="H101" s="504" t="s">
        <v>1038</v>
      </c>
      <c r="I101" s="534">
        <v>0.059175</v>
      </c>
      <c r="J101" s="534"/>
      <c r="K101" s="534">
        <v>0.06</v>
      </c>
      <c r="L101" s="534"/>
      <c r="M101" s="534"/>
      <c r="N101" s="534"/>
      <c r="O101" s="504" t="s">
        <v>1036</v>
      </c>
      <c r="P101" s="533"/>
    </row>
    <row r="102" spans="1:16" ht="39">
      <c r="A102" s="143">
        <v>9</v>
      </c>
      <c r="B102" s="504" t="s">
        <v>1039</v>
      </c>
      <c r="C102" s="508">
        <v>15.9</v>
      </c>
      <c r="D102" s="511">
        <v>14</v>
      </c>
      <c r="E102" s="511"/>
      <c r="F102" s="511"/>
      <c r="G102" s="511">
        <v>1.9</v>
      </c>
      <c r="H102" s="504" t="s">
        <v>184</v>
      </c>
      <c r="I102" s="187">
        <v>14.724135999999998</v>
      </c>
      <c r="J102" s="187">
        <v>4</v>
      </c>
      <c r="K102" s="187">
        <v>10.72</v>
      </c>
      <c r="L102" s="534"/>
      <c r="M102" s="534"/>
      <c r="N102" s="534"/>
      <c r="O102" s="504" t="s">
        <v>1036</v>
      </c>
      <c r="P102" s="533"/>
    </row>
    <row r="103" spans="1:16" ht="66">
      <c r="A103" s="471">
        <v>10</v>
      </c>
      <c r="B103" s="504" t="s">
        <v>1040</v>
      </c>
      <c r="C103" s="534">
        <v>0.04</v>
      </c>
      <c r="D103" s="534">
        <v>0</v>
      </c>
      <c r="E103" s="534"/>
      <c r="F103" s="534"/>
      <c r="G103" s="534">
        <v>0.04</v>
      </c>
      <c r="H103" s="504" t="s">
        <v>1041</v>
      </c>
      <c r="I103" s="534">
        <v>1</v>
      </c>
      <c r="J103" s="534"/>
      <c r="K103" s="534"/>
      <c r="L103" s="534"/>
      <c r="M103" s="534">
        <v>1</v>
      </c>
      <c r="N103" s="534"/>
      <c r="O103" s="504" t="s">
        <v>1036</v>
      </c>
      <c r="P103" s="533"/>
    </row>
    <row r="104" spans="1:16" ht="12.75">
      <c r="A104" s="519" t="s">
        <v>405</v>
      </c>
      <c r="B104" s="535" t="s">
        <v>120</v>
      </c>
      <c r="C104" s="536">
        <f>SUM(C105:C107)</f>
        <v>0.31</v>
      </c>
      <c r="D104" s="536">
        <f aca="true" t="shared" si="16" ref="D104:N104">SUM(D105:D107)</f>
        <v>0.25</v>
      </c>
      <c r="E104" s="536">
        <f t="shared" si="16"/>
        <v>0</v>
      </c>
      <c r="F104" s="536">
        <f t="shared" si="16"/>
        <v>0</v>
      </c>
      <c r="G104" s="536">
        <f t="shared" si="16"/>
        <v>0.06</v>
      </c>
      <c r="H104" s="537"/>
      <c r="I104" s="536">
        <f t="shared" si="16"/>
        <v>0.2982</v>
      </c>
      <c r="J104" s="536">
        <f t="shared" si="16"/>
        <v>0</v>
      </c>
      <c r="K104" s="536">
        <f t="shared" si="16"/>
        <v>0</v>
      </c>
      <c r="L104" s="536">
        <f t="shared" si="16"/>
        <v>0</v>
      </c>
      <c r="M104" s="536">
        <f t="shared" si="16"/>
        <v>0</v>
      </c>
      <c r="N104" s="536">
        <f t="shared" si="16"/>
        <v>0.2982</v>
      </c>
      <c r="O104" s="535"/>
      <c r="P104" s="538"/>
    </row>
    <row r="105" spans="1:16" ht="118.5">
      <c r="A105" s="143">
        <v>1</v>
      </c>
      <c r="B105" s="480" t="s">
        <v>194</v>
      </c>
      <c r="C105" s="506">
        <v>0.14</v>
      </c>
      <c r="D105" s="506">
        <v>0.14</v>
      </c>
      <c r="E105" s="506"/>
      <c r="F105" s="506"/>
      <c r="G105" s="506">
        <v>0</v>
      </c>
      <c r="H105" s="480" t="s">
        <v>1042</v>
      </c>
      <c r="I105" s="187">
        <v>0.166992</v>
      </c>
      <c r="J105" s="187"/>
      <c r="K105" s="187"/>
      <c r="L105" s="187"/>
      <c r="M105" s="187"/>
      <c r="N105" s="187">
        <v>0.166992</v>
      </c>
      <c r="O105" s="523" t="s">
        <v>1033</v>
      </c>
      <c r="P105" s="527"/>
    </row>
    <row r="106" spans="1:16" ht="158.25">
      <c r="A106" s="143">
        <v>2</v>
      </c>
      <c r="B106" s="480" t="s">
        <v>195</v>
      </c>
      <c r="C106" s="506">
        <v>0.11</v>
      </c>
      <c r="D106" s="506">
        <v>0.05</v>
      </c>
      <c r="E106" s="506"/>
      <c r="F106" s="506"/>
      <c r="G106" s="506">
        <v>0.06</v>
      </c>
      <c r="H106" s="480" t="s">
        <v>1043</v>
      </c>
      <c r="I106" s="187">
        <v>0.05963999999999999</v>
      </c>
      <c r="J106" s="187"/>
      <c r="K106" s="187"/>
      <c r="L106" s="187"/>
      <c r="M106" s="187"/>
      <c r="N106" s="187">
        <v>0.05963999999999999</v>
      </c>
      <c r="O106" s="523" t="s">
        <v>1033</v>
      </c>
      <c r="P106" s="527"/>
    </row>
    <row r="107" spans="1:16" ht="99.75" customHeight="1">
      <c r="A107" s="143">
        <v>3</v>
      </c>
      <c r="B107" s="480" t="s">
        <v>194</v>
      </c>
      <c r="C107" s="506">
        <v>0.06</v>
      </c>
      <c r="D107" s="506">
        <v>0.06</v>
      </c>
      <c r="E107" s="506"/>
      <c r="F107" s="506"/>
      <c r="G107" s="506">
        <v>0</v>
      </c>
      <c r="H107" s="480" t="s">
        <v>1044</v>
      </c>
      <c r="I107" s="187">
        <v>0.071568</v>
      </c>
      <c r="J107" s="187"/>
      <c r="K107" s="187"/>
      <c r="L107" s="187"/>
      <c r="M107" s="187"/>
      <c r="N107" s="187">
        <v>0.071568</v>
      </c>
      <c r="O107" s="523" t="s">
        <v>1033</v>
      </c>
      <c r="P107" s="527"/>
    </row>
    <row r="108" spans="1:16" ht="12.75">
      <c r="A108" s="519" t="s">
        <v>667</v>
      </c>
      <c r="B108" s="520" t="s">
        <v>95</v>
      </c>
      <c r="C108" s="521">
        <f>SUM(C109:C114)</f>
        <v>66.47999999999999</v>
      </c>
      <c r="D108" s="521">
        <f aca="true" t="shared" si="17" ref="D108:N108">SUM(D109:D114)</f>
        <v>13.38</v>
      </c>
      <c r="E108" s="521">
        <f t="shared" si="17"/>
        <v>0</v>
      </c>
      <c r="F108" s="521">
        <f t="shared" si="17"/>
        <v>0</v>
      </c>
      <c r="G108" s="521">
        <f t="shared" si="17"/>
        <v>53.1</v>
      </c>
      <c r="H108" s="522"/>
      <c r="I108" s="521">
        <f t="shared" si="17"/>
        <v>40.437739</v>
      </c>
      <c r="J108" s="521">
        <f t="shared" si="17"/>
        <v>0</v>
      </c>
      <c r="K108" s="521">
        <f t="shared" si="17"/>
        <v>0</v>
      </c>
      <c r="L108" s="521">
        <f t="shared" si="17"/>
        <v>40.437739</v>
      </c>
      <c r="M108" s="521">
        <f t="shared" si="17"/>
        <v>0</v>
      </c>
      <c r="N108" s="521">
        <f t="shared" si="17"/>
        <v>0</v>
      </c>
      <c r="O108" s="525"/>
      <c r="P108" s="526"/>
    </row>
    <row r="109" spans="1:16" ht="78.75">
      <c r="A109" s="143">
        <v>1</v>
      </c>
      <c r="B109" s="480" t="s">
        <v>1045</v>
      </c>
      <c r="C109" s="529">
        <v>1.3</v>
      </c>
      <c r="D109" s="529">
        <v>1.29</v>
      </c>
      <c r="E109" s="529"/>
      <c r="F109" s="529"/>
      <c r="G109" s="529">
        <v>0.01</v>
      </c>
      <c r="H109" s="480" t="s">
        <v>2030</v>
      </c>
      <c r="I109" s="529">
        <v>1.741779</v>
      </c>
      <c r="J109" s="529"/>
      <c r="K109" s="529"/>
      <c r="L109" s="529">
        <v>1.741779</v>
      </c>
      <c r="M109" s="529"/>
      <c r="N109" s="529"/>
      <c r="O109" s="504" t="s">
        <v>1036</v>
      </c>
      <c r="P109" s="533"/>
    </row>
    <row r="110" spans="1:16" ht="52.5">
      <c r="A110" s="143">
        <v>2</v>
      </c>
      <c r="B110" s="539" t="s">
        <v>1046</v>
      </c>
      <c r="C110" s="475">
        <v>15.12</v>
      </c>
      <c r="D110" s="475">
        <v>1.94</v>
      </c>
      <c r="E110" s="475"/>
      <c r="F110" s="475"/>
      <c r="G110" s="475">
        <f>+C110-D110</f>
        <v>13.18</v>
      </c>
      <c r="H110" s="484" t="s">
        <v>2031</v>
      </c>
      <c r="I110" s="187">
        <v>3.43005</v>
      </c>
      <c r="J110" s="187"/>
      <c r="K110" s="187"/>
      <c r="L110" s="187">
        <v>3.43005</v>
      </c>
      <c r="M110" s="187"/>
      <c r="N110" s="187"/>
      <c r="O110" s="523" t="s">
        <v>1033</v>
      </c>
      <c r="P110" s="527"/>
    </row>
    <row r="111" spans="1:16" ht="52.5">
      <c r="A111" s="143">
        <v>3</v>
      </c>
      <c r="B111" s="480" t="s">
        <v>191</v>
      </c>
      <c r="C111" s="506">
        <v>9</v>
      </c>
      <c r="D111" s="506">
        <v>2.5</v>
      </c>
      <c r="E111" s="506"/>
      <c r="F111" s="506"/>
      <c r="G111" s="506">
        <v>6.5</v>
      </c>
      <c r="H111" s="480" t="s">
        <v>192</v>
      </c>
      <c r="I111" s="187">
        <v>8.7</v>
      </c>
      <c r="J111" s="187"/>
      <c r="K111" s="187"/>
      <c r="L111" s="187">
        <v>8.7</v>
      </c>
      <c r="M111" s="187"/>
      <c r="N111" s="187"/>
      <c r="O111" s="523" t="s">
        <v>1033</v>
      </c>
      <c r="P111" s="527"/>
    </row>
    <row r="112" spans="1:16" ht="52.5">
      <c r="A112" s="143">
        <v>4</v>
      </c>
      <c r="B112" s="480" t="s">
        <v>193</v>
      </c>
      <c r="C112" s="506">
        <v>22.299999999999997</v>
      </c>
      <c r="D112" s="506">
        <v>5.1</v>
      </c>
      <c r="E112" s="506"/>
      <c r="F112" s="506"/>
      <c r="G112" s="506">
        <v>17.2</v>
      </c>
      <c r="H112" s="474" t="s">
        <v>1047</v>
      </c>
      <c r="I112" s="187">
        <v>17.72603</v>
      </c>
      <c r="J112" s="187"/>
      <c r="K112" s="187"/>
      <c r="L112" s="187">
        <v>17.72603</v>
      </c>
      <c r="M112" s="187"/>
      <c r="N112" s="187"/>
      <c r="O112" s="523" t="s">
        <v>1033</v>
      </c>
      <c r="P112" s="527"/>
    </row>
    <row r="113" spans="1:16" ht="39">
      <c r="A113" s="143">
        <v>5</v>
      </c>
      <c r="B113" s="480" t="s">
        <v>1048</v>
      </c>
      <c r="C113" s="529">
        <v>0.16</v>
      </c>
      <c r="D113" s="529">
        <v>0.16</v>
      </c>
      <c r="E113" s="529"/>
      <c r="F113" s="529"/>
      <c r="G113" s="529">
        <v>0</v>
      </c>
      <c r="H113" s="480" t="s">
        <v>953</v>
      </c>
      <c r="I113" s="529">
        <v>0.215936</v>
      </c>
      <c r="J113" s="529"/>
      <c r="K113" s="529"/>
      <c r="L113" s="529">
        <v>0.215936</v>
      </c>
      <c r="M113" s="529"/>
      <c r="N113" s="529"/>
      <c r="O113" s="504" t="s">
        <v>1036</v>
      </c>
      <c r="P113" s="533"/>
    </row>
    <row r="114" spans="1:16" ht="39">
      <c r="A114" s="143">
        <v>6</v>
      </c>
      <c r="B114" s="480" t="s">
        <v>1049</v>
      </c>
      <c r="C114" s="529">
        <v>18.6</v>
      </c>
      <c r="D114" s="529">
        <v>2.39</v>
      </c>
      <c r="E114" s="529"/>
      <c r="F114" s="529"/>
      <c r="G114" s="529">
        <v>16.21</v>
      </c>
      <c r="H114" s="480" t="s">
        <v>1050</v>
      </c>
      <c r="I114" s="529">
        <v>8.623944</v>
      </c>
      <c r="J114" s="529"/>
      <c r="K114" s="529"/>
      <c r="L114" s="529">
        <v>8.623944</v>
      </c>
      <c r="M114" s="529"/>
      <c r="N114" s="529"/>
      <c r="O114" s="504" t="s">
        <v>1036</v>
      </c>
      <c r="P114" s="533"/>
    </row>
    <row r="115" spans="1:16" ht="12.75">
      <c r="A115" s="519" t="s">
        <v>958</v>
      </c>
      <c r="B115" s="520" t="s">
        <v>1051</v>
      </c>
      <c r="C115" s="540">
        <f>C116</f>
        <v>1.36</v>
      </c>
      <c r="D115" s="540">
        <f aca="true" t="shared" si="18" ref="D115:N115">D116</f>
        <v>0.33</v>
      </c>
      <c r="E115" s="540">
        <f t="shared" si="18"/>
        <v>0</v>
      </c>
      <c r="F115" s="540">
        <f t="shared" si="18"/>
        <v>0</v>
      </c>
      <c r="G115" s="540">
        <f t="shared" si="18"/>
        <v>1.03</v>
      </c>
      <c r="H115" s="541"/>
      <c r="I115" s="540">
        <f t="shared" si="18"/>
        <v>0.3936239999999999</v>
      </c>
      <c r="J115" s="540">
        <f t="shared" si="18"/>
        <v>0</v>
      </c>
      <c r="K115" s="540">
        <f t="shared" si="18"/>
        <v>0</v>
      </c>
      <c r="L115" s="540">
        <f t="shared" si="18"/>
        <v>0</v>
      </c>
      <c r="M115" s="540">
        <f t="shared" si="18"/>
        <v>0.3936239999999999</v>
      </c>
      <c r="N115" s="540">
        <f t="shared" si="18"/>
        <v>0</v>
      </c>
      <c r="O115" s="520"/>
      <c r="P115" s="538"/>
    </row>
    <row r="116" spans="1:16" ht="39">
      <c r="A116" s="143">
        <v>1</v>
      </c>
      <c r="B116" s="474" t="s">
        <v>181</v>
      </c>
      <c r="C116" s="506">
        <v>1.36</v>
      </c>
      <c r="D116" s="506">
        <v>0.33</v>
      </c>
      <c r="E116" s="506"/>
      <c r="F116" s="506"/>
      <c r="G116" s="506">
        <v>1.03</v>
      </c>
      <c r="H116" s="474" t="s">
        <v>182</v>
      </c>
      <c r="I116" s="187">
        <v>0.3936239999999999</v>
      </c>
      <c r="J116" s="187"/>
      <c r="K116" s="187"/>
      <c r="L116" s="187"/>
      <c r="M116" s="187">
        <v>0.3936239999999999</v>
      </c>
      <c r="N116" s="187"/>
      <c r="O116" s="523" t="s">
        <v>1033</v>
      </c>
      <c r="P116" s="527"/>
    </row>
    <row r="117" spans="1:16" ht="12.75">
      <c r="A117" s="519" t="s">
        <v>1052</v>
      </c>
      <c r="B117" s="542" t="s">
        <v>1053</v>
      </c>
      <c r="C117" s="521">
        <f>C118</f>
        <v>0.05</v>
      </c>
      <c r="D117" s="521">
        <f aca="true" t="shared" si="19" ref="D117:N117">D118</f>
        <v>0</v>
      </c>
      <c r="E117" s="521">
        <f t="shared" si="19"/>
        <v>0</v>
      </c>
      <c r="F117" s="521">
        <f t="shared" si="19"/>
        <v>0</v>
      </c>
      <c r="G117" s="521">
        <f t="shared" si="19"/>
        <v>0.05</v>
      </c>
      <c r="H117" s="522"/>
      <c r="I117" s="521">
        <f t="shared" si="19"/>
        <v>0.035175</v>
      </c>
      <c r="J117" s="521">
        <f t="shared" si="19"/>
        <v>0</v>
      </c>
      <c r="K117" s="521">
        <f t="shared" si="19"/>
        <v>0</v>
      </c>
      <c r="L117" s="521">
        <f t="shared" si="19"/>
        <v>0</v>
      </c>
      <c r="M117" s="521">
        <f t="shared" si="19"/>
        <v>0.035175</v>
      </c>
      <c r="N117" s="521">
        <f t="shared" si="19"/>
        <v>0</v>
      </c>
      <c r="O117" s="525"/>
      <c r="P117" s="526"/>
    </row>
    <row r="118" spans="1:16" ht="39">
      <c r="A118" s="143">
        <v>1</v>
      </c>
      <c r="B118" s="480" t="s">
        <v>141</v>
      </c>
      <c r="C118" s="506">
        <v>0.05</v>
      </c>
      <c r="D118" s="506">
        <v>0</v>
      </c>
      <c r="E118" s="506">
        <v>0</v>
      </c>
      <c r="F118" s="506"/>
      <c r="G118" s="506">
        <v>0.05</v>
      </c>
      <c r="H118" s="480" t="s">
        <v>142</v>
      </c>
      <c r="I118" s="187">
        <v>0.035175</v>
      </c>
      <c r="J118" s="187"/>
      <c r="K118" s="187"/>
      <c r="L118" s="187"/>
      <c r="M118" s="187">
        <v>0.035175</v>
      </c>
      <c r="N118" s="187"/>
      <c r="O118" s="523" t="s">
        <v>1033</v>
      </c>
      <c r="P118" s="527"/>
    </row>
    <row r="119" spans="1:16" ht="12.75">
      <c r="A119" s="519" t="s">
        <v>94</v>
      </c>
      <c r="B119" s="520" t="s">
        <v>215</v>
      </c>
      <c r="C119" s="521">
        <f>SUM(C120:C186)</f>
        <v>55.47</v>
      </c>
      <c r="D119" s="521">
        <f>SUM(D120:D186)</f>
        <v>44.38</v>
      </c>
      <c r="E119" s="521">
        <f>SUM(E120:E186)</f>
        <v>0</v>
      </c>
      <c r="F119" s="521">
        <f>SUM(F120:F186)</f>
        <v>0</v>
      </c>
      <c r="G119" s="521">
        <f>SUM(G120:G186)</f>
        <v>11.090000000000002</v>
      </c>
      <c r="H119" s="522"/>
      <c r="I119" s="521">
        <f aca="true" t="shared" si="20" ref="I119:N119">SUM(I120:I186)</f>
        <v>55.84810199999999</v>
      </c>
      <c r="J119" s="521">
        <f t="shared" si="20"/>
        <v>0</v>
      </c>
      <c r="K119" s="521">
        <f t="shared" si="20"/>
        <v>0</v>
      </c>
      <c r="L119" s="521">
        <f t="shared" si="20"/>
        <v>0</v>
      </c>
      <c r="M119" s="521">
        <f t="shared" si="20"/>
        <v>47.07690199999998</v>
      </c>
      <c r="N119" s="521">
        <f t="shared" si="20"/>
        <v>8.7712</v>
      </c>
      <c r="O119" s="525"/>
      <c r="P119" s="526"/>
    </row>
    <row r="120" spans="1:16" ht="39">
      <c r="A120" s="143">
        <v>1</v>
      </c>
      <c r="B120" s="480" t="s">
        <v>85</v>
      </c>
      <c r="C120" s="506">
        <v>0.22</v>
      </c>
      <c r="D120" s="506">
        <v>0.12</v>
      </c>
      <c r="E120" s="186"/>
      <c r="F120" s="186"/>
      <c r="G120" s="506">
        <v>0.1</v>
      </c>
      <c r="H120" s="480" t="s">
        <v>2032</v>
      </c>
      <c r="I120" s="187">
        <v>0.143136</v>
      </c>
      <c r="J120" s="187"/>
      <c r="K120" s="187"/>
      <c r="L120" s="187"/>
      <c r="M120" s="187">
        <v>0.143136</v>
      </c>
      <c r="N120" s="187"/>
      <c r="O120" s="523" t="s">
        <v>1033</v>
      </c>
      <c r="P120" s="527"/>
    </row>
    <row r="121" spans="1:16" ht="39">
      <c r="A121" s="143">
        <v>2</v>
      </c>
      <c r="B121" s="480" t="s">
        <v>85</v>
      </c>
      <c r="C121" s="506">
        <v>0.39</v>
      </c>
      <c r="D121" s="506">
        <v>0.39</v>
      </c>
      <c r="E121" s="186"/>
      <c r="F121" s="186"/>
      <c r="G121" s="506">
        <v>0</v>
      </c>
      <c r="H121" s="480" t="s">
        <v>2033</v>
      </c>
      <c r="I121" s="187">
        <v>0.465192</v>
      </c>
      <c r="J121" s="187"/>
      <c r="K121" s="187"/>
      <c r="L121" s="187"/>
      <c r="M121" s="187">
        <v>0.465192</v>
      </c>
      <c r="N121" s="187"/>
      <c r="O121" s="523" t="s">
        <v>1033</v>
      </c>
      <c r="P121" s="527"/>
    </row>
    <row r="122" spans="1:16" ht="39">
      <c r="A122" s="143">
        <v>3</v>
      </c>
      <c r="B122" s="507" t="s">
        <v>85</v>
      </c>
      <c r="C122" s="506">
        <v>0.25</v>
      </c>
      <c r="D122" s="506">
        <v>0.25</v>
      </c>
      <c r="E122" s="506"/>
      <c r="F122" s="506"/>
      <c r="G122" s="506">
        <v>0</v>
      </c>
      <c r="H122" s="480" t="s">
        <v>147</v>
      </c>
      <c r="I122" s="187">
        <v>0.29819999999999997</v>
      </c>
      <c r="J122" s="187"/>
      <c r="K122" s="187"/>
      <c r="L122" s="187"/>
      <c r="M122" s="187">
        <v>0.29819999999999997</v>
      </c>
      <c r="N122" s="187"/>
      <c r="O122" s="523" t="s">
        <v>1033</v>
      </c>
      <c r="P122" s="527"/>
    </row>
    <row r="123" spans="1:16" ht="39">
      <c r="A123" s="143">
        <v>4</v>
      </c>
      <c r="B123" s="480" t="s">
        <v>85</v>
      </c>
      <c r="C123" s="506">
        <v>1.2</v>
      </c>
      <c r="D123" s="506">
        <v>1.2</v>
      </c>
      <c r="E123" s="186"/>
      <c r="F123" s="186"/>
      <c r="G123" s="506">
        <v>0</v>
      </c>
      <c r="H123" s="480" t="s">
        <v>2034</v>
      </c>
      <c r="I123" s="187">
        <v>1.43136</v>
      </c>
      <c r="J123" s="187"/>
      <c r="K123" s="187"/>
      <c r="L123" s="187"/>
      <c r="M123" s="187">
        <v>1.43136</v>
      </c>
      <c r="N123" s="187"/>
      <c r="O123" s="523" t="s">
        <v>1033</v>
      </c>
      <c r="P123" s="527"/>
    </row>
    <row r="124" spans="1:16" ht="39">
      <c r="A124" s="143">
        <v>5</v>
      </c>
      <c r="B124" s="507" t="s">
        <v>85</v>
      </c>
      <c r="C124" s="506">
        <v>0.45</v>
      </c>
      <c r="D124" s="506">
        <v>0.45</v>
      </c>
      <c r="E124" s="506"/>
      <c r="F124" s="506"/>
      <c r="G124" s="506">
        <v>0</v>
      </c>
      <c r="H124" s="479" t="s">
        <v>1054</v>
      </c>
      <c r="I124" s="187">
        <v>0.8349599999999999</v>
      </c>
      <c r="J124" s="187"/>
      <c r="K124" s="187"/>
      <c r="L124" s="187"/>
      <c r="M124" s="187">
        <v>0.8349599999999999</v>
      </c>
      <c r="N124" s="187"/>
      <c r="O124" s="523" t="s">
        <v>1033</v>
      </c>
      <c r="P124" s="527"/>
    </row>
    <row r="125" spans="1:16" ht="39">
      <c r="A125" s="143">
        <v>6</v>
      </c>
      <c r="B125" s="480" t="s">
        <v>85</v>
      </c>
      <c r="C125" s="506">
        <v>0.1</v>
      </c>
      <c r="D125" s="506">
        <v>0</v>
      </c>
      <c r="E125" s="186"/>
      <c r="F125" s="186"/>
      <c r="G125" s="506">
        <v>0.1</v>
      </c>
      <c r="H125" s="474" t="s">
        <v>2035</v>
      </c>
      <c r="I125" s="187">
        <v>0.07035</v>
      </c>
      <c r="J125" s="187"/>
      <c r="K125" s="187"/>
      <c r="L125" s="187"/>
      <c r="M125" s="187">
        <v>0.07035</v>
      </c>
      <c r="N125" s="187"/>
      <c r="O125" s="523" t="s">
        <v>1033</v>
      </c>
      <c r="P125" s="527"/>
    </row>
    <row r="126" spans="1:16" ht="39">
      <c r="A126" s="143">
        <v>7</v>
      </c>
      <c r="B126" s="480" t="s">
        <v>149</v>
      </c>
      <c r="C126" s="506">
        <v>0.38</v>
      </c>
      <c r="D126" s="506">
        <v>0.38</v>
      </c>
      <c r="E126" s="186"/>
      <c r="F126" s="186"/>
      <c r="G126" s="506">
        <v>0</v>
      </c>
      <c r="H126" s="480" t="s">
        <v>150</v>
      </c>
      <c r="I126" s="187">
        <v>0.45326399999999994</v>
      </c>
      <c r="J126" s="187"/>
      <c r="K126" s="187"/>
      <c r="L126" s="187"/>
      <c r="M126" s="187">
        <v>0.45326399999999994</v>
      </c>
      <c r="N126" s="187"/>
      <c r="O126" s="523" t="s">
        <v>1033</v>
      </c>
      <c r="P126" s="527"/>
    </row>
    <row r="127" spans="1:16" ht="39">
      <c r="A127" s="143">
        <v>8</v>
      </c>
      <c r="B127" s="480" t="s">
        <v>85</v>
      </c>
      <c r="C127" s="506">
        <v>0.1</v>
      </c>
      <c r="D127" s="506">
        <v>0</v>
      </c>
      <c r="E127" s="506"/>
      <c r="F127" s="506"/>
      <c r="G127" s="506">
        <v>0.1</v>
      </c>
      <c r="H127" s="474" t="s">
        <v>197</v>
      </c>
      <c r="I127" s="187">
        <v>0.11927999999999998</v>
      </c>
      <c r="J127" s="187"/>
      <c r="K127" s="187"/>
      <c r="L127" s="187"/>
      <c r="M127" s="187">
        <v>0.11927999999999998</v>
      </c>
      <c r="N127" s="187"/>
      <c r="O127" s="523" t="s">
        <v>1033</v>
      </c>
      <c r="P127" s="527"/>
    </row>
    <row r="128" spans="1:16" ht="52.5">
      <c r="A128" s="143">
        <v>9</v>
      </c>
      <c r="B128" s="480" t="s">
        <v>85</v>
      </c>
      <c r="C128" s="506">
        <v>1</v>
      </c>
      <c r="D128" s="506">
        <v>1</v>
      </c>
      <c r="E128" s="186"/>
      <c r="F128" s="186"/>
      <c r="G128" s="506"/>
      <c r="H128" s="480" t="s">
        <v>2036</v>
      </c>
      <c r="I128" s="187">
        <v>0.441336</v>
      </c>
      <c r="J128" s="187"/>
      <c r="K128" s="187"/>
      <c r="L128" s="187"/>
      <c r="M128" s="187">
        <v>0.441336</v>
      </c>
      <c r="N128" s="187"/>
      <c r="O128" s="523" t="s">
        <v>1033</v>
      </c>
      <c r="P128" s="527"/>
    </row>
    <row r="129" spans="1:16" ht="39">
      <c r="A129" s="143">
        <v>10</v>
      </c>
      <c r="B129" s="480" t="s">
        <v>85</v>
      </c>
      <c r="C129" s="506">
        <v>0.5</v>
      </c>
      <c r="D129" s="506">
        <v>0</v>
      </c>
      <c r="E129" s="186"/>
      <c r="F129" s="186"/>
      <c r="G129" s="506">
        <v>0.5</v>
      </c>
      <c r="H129" s="480" t="s">
        <v>1845</v>
      </c>
      <c r="I129" s="187">
        <v>0.166992</v>
      </c>
      <c r="J129" s="187"/>
      <c r="K129" s="187"/>
      <c r="L129" s="187"/>
      <c r="M129" s="187">
        <v>0.166992</v>
      </c>
      <c r="N129" s="187"/>
      <c r="O129" s="523" t="s">
        <v>1033</v>
      </c>
      <c r="P129" s="527"/>
    </row>
    <row r="130" spans="1:16" ht="39">
      <c r="A130" s="143">
        <v>11</v>
      </c>
      <c r="B130" s="480" t="s">
        <v>85</v>
      </c>
      <c r="C130" s="506">
        <v>0.9</v>
      </c>
      <c r="D130" s="506">
        <v>0.9</v>
      </c>
      <c r="E130" s="186"/>
      <c r="F130" s="186"/>
      <c r="G130" s="506">
        <v>0</v>
      </c>
      <c r="H130" s="480" t="s">
        <v>152</v>
      </c>
      <c r="I130" s="187">
        <v>0.5963999999999999</v>
      </c>
      <c r="J130" s="187"/>
      <c r="K130" s="187"/>
      <c r="L130" s="187"/>
      <c r="M130" s="187">
        <v>0.5963999999999999</v>
      </c>
      <c r="N130" s="187"/>
      <c r="O130" s="523" t="s">
        <v>1033</v>
      </c>
      <c r="P130" s="527"/>
    </row>
    <row r="131" spans="1:16" ht="39">
      <c r="A131" s="143">
        <v>12</v>
      </c>
      <c r="B131" s="480" t="s">
        <v>85</v>
      </c>
      <c r="C131" s="506">
        <v>0.06</v>
      </c>
      <c r="D131" s="506">
        <v>0.06</v>
      </c>
      <c r="E131" s="506"/>
      <c r="F131" s="506"/>
      <c r="G131" s="506">
        <v>0</v>
      </c>
      <c r="H131" s="480" t="s">
        <v>154</v>
      </c>
      <c r="I131" s="187">
        <v>0.071568</v>
      </c>
      <c r="J131" s="187"/>
      <c r="K131" s="187"/>
      <c r="L131" s="187"/>
      <c r="M131" s="187">
        <v>0.071568</v>
      </c>
      <c r="N131" s="187"/>
      <c r="O131" s="523" t="s">
        <v>1033</v>
      </c>
      <c r="P131" s="527"/>
    </row>
    <row r="132" spans="1:16" ht="39">
      <c r="A132" s="143">
        <v>13</v>
      </c>
      <c r="B132" s="480" t="s">
        <v>85</v>
      </c>
      <c r="C132" s="506">
        <v>0.17</v>
      </c>
      <c r="D132" s="506">
        <v>0</v>
      </c>
      <c r="E132" s="506"/>
      <c r="F132" s="506"/>
      <c r="G132" s="506">
        <v>0.17</v>
      </c>
      <c r="H132" s="480" t="s">
        <v>155</v>
      </c>
      <c r="I132" s="187">
        <v>0.11927999999999998</v>
      </c>
      <c r="J132" s="187"/>
      <c r="K132" s="187"/>
      <c r="L132" s="187"/>
      <c r="M132" s="187">
        <v>0.11927999999999998</v>
      </c>
      <c r="N132" s="187"/>
      <c r="O132" s="523" t="s">
        <v>1033</v>
      </c>
      <c r="P132" s="527"/>
    </row>
    <row r="133" spans="1:16" ht="39">
      <c r="A133" s="143">
        <v>14</v>
      </c>
      <c r="B133" s="480" t="s">
        <v>85</v>
      </c>
      <c r="C133" s="506">
        <v>0.3</v>
      </c>
      <c r="D133" s="506">
        <v>0</v>
      </c>
      <c r="E133" s="506"/>
      <c r="F133" s="506"/>
      <c r="G133" s="506">
        <v>0.3</v>
      </c>
      <c r="H133" s="480" t="s">
        <v>156</v>
      </c>
      <c r="I133" s="187">
        <v>0.11927999999999998</v>
      </c>
      <c r="J133" s="187"/>
      <c r="K133" s="187"/>
      <c r="L133" s="187"/>
      <c r="M133" s="187">
        <v>0.11927999999999998</v>
      </c>
      <c r="N133" s="187"/>
      <c r="O133" s="523" t="s">
        <v>1033</v>
      </c>
      <c r="P133" s="527"/>
    </row>
    <row r="134" spans="1:16" ht="52.5">
      <c r="A134" s="143">
        <v>15</v>
      </c>
      <c r="B134" s="480" t="s">
        <v>157</v>
      </c>
      <c r="C134" s="506">
        <v>1.6</v>
      </c>
      <c r="D134" s="506">
        <v>0.4</v>
      </c>
      <c r="E134" s="186"/>
      <c r="F134" s="186"/>
      <c r="G134" s="506">
        <v>1.2</v>
      </c>
      <c r="H134" s="480" t="s">
        <v>158</v>
      </c>
      <c r="I134" s="187">
        <v>1.1927999999999999</v>
      </c>
      <c r="J134" s="187"/>
      <c r="K134" s="187"/>
      <c r="L134" s="187"/>
      <c r="M134" s="187">
        <v>1.1927999999999999</v>
      </c>
      <c r="N134" s="187"/>
      <c r="O134" s="523" t="s">
        <v>1033</v>
      </c>
      <c r="P134" s="527"/>
    </row>
    <row r="135" spans="1:16" ht="39">
      <c r="A135" s="143">
        <v>16</v>
      </c>
      <c r="B135" s="507" t="s">
        <v>159</v>
      </c>
      <c r="C135" s="506">
        <v>0.9</v>
      </c>
      <c r="D135" s="506">
        <v>0.8</v>
      </c>
      <c r="E135" s="186"/>
      <c r="F135" s="186"/>
      <c r="G135" s="506">
        <v>0.1</v>
      </c>
      <c r="H135" s="480" t="s">
        <v>2241</v>
      </c>
      <c r="I135" s="187">
        <v>0.9542399999999999</v>
      </c>
      <c r="J135" s="187"/>
      <c r="K135" s="187"/>
      <c r="L135" s="187"/>
      <c r="M135" s="187">
        <v>0.9542399999999999</v>
      </c>
      <c r="N135" s="187"/>
      <c r="O135" s="523" t="s">
        <v>1033</v>
      </c>
      <c r="P135" s="527"/>
    </row>
    <row r="136" spans="1:16" ht="37.5" customHeight="1">
      <c r="A136" s="143">
        <v>17</v>
      </c>
      <c r="B136" s="480" t="s">
        <v>85</v>
      </c>
      <c r="C136" s="529">
        <v>4.2</v>
      </c>
      <c r="D136" s="529">
        <v>4</v>
      </c>
      <c r="E136" s="529"/>
      <c r="F136" s="529"/>
      <c r="G136" s="529">
        <v>0.2</v>
      </c>
      <c r="H136" s="480" t="s">
        <v>1055</v>
      </c>
      <c r="I136" s="529">
        <v>5.3984</v>
      </c>
      <c r="J136" s="529"/>
      <c r="K136" s="529"/>
      <c r="L136" s="529"/>
      <c r="M136" s="529">
        <v>5.3984</v>
      </c>
      <c r="N136" s="529"/>
      <c r="O136" s="504" t="s">
        <v>1036</v>
      </c>
      <c r="P136" s="533"/>
    </row>
    <row r="137" spans="1:16" ht="39">
      <c r="A137" s="143">
        <v>18</v>
      </c>
      <c r="B137" s="474" t="s">
        <v>149</v>
      </c>
      <c r="C137" s="506">
        <v>1.1</v>
      </c>
      <c r="D137" s="506">
        <v>1.1</v>
      </c>
      <c r="E137" s="506"/>
      <c r="F137" s="506"/>
      <c r="G137" s="506">
        <v>0</v>
      </c>
      <c r="H137" s="480" t="s">
        <v>162</v>
      </c>
      <c r="I137" s="187">
        <v>0.53676</v>
      </c>
      <c r="J137" s="187"/>
      <c r="K137" s="187"/>
      <c r="L137" s="187"/>
      <c r="M137" s="187">
        <v>0.53676</v>
      </c>
      <c r="N137" s="187"/>
      <c r="O137" s="523" t="s">
        <v>1033</v>
      </c>
      <c r="P137" s="527"/>
    </row>
    <row r="138" spans="1:16" ht="39">
      <c r="A138" s="143">
        <v>19</v>
      </c>
      <c r="B138" s="480" t="s">
        <v>85</v>
      </c>
      <c r="C138" s="506">
        <v>1.2</v>
      </c>
      <c r="D138" s="506">
        <v>1.2</v>
      </c>
      <c r="E138" s="186"/>
      <c r="F138" s="186"/>
      <c r="G138" s="506">
        <v>0</v>
      </c>
      <c r="H138" s="480" t="s">
        <v>198</v>
      </c>
      <c r="I138" s="187">
        <v>1.43136</v>
      </c>
      <c r="J138" s="187"/>
      <c r="K138" s="187"/>
      <c r="L138" s="187"/>
      <c r="M138" s="187">
        <v>1.43136</v>
      </c>
      <c r="N138" s="187"/>
      <c r="O138" s="523" t="s">
        <v>1033</v>
      </c>
      <c r="P138" s="527"/>
    </row>
    <row r="139" spans="1:16" ht="39.75" customHeight="1">
      <c r="A139" s="143">
        <v>20</v>
      </c>
      <c r="B139" s="543" t="s">
        <v>85</v>
      </c>
      <c r="C139" s="529">
        <v>1.4</v>
      </c>
      <c r="D139" s="544">
        <v>0</v>
      </c>
      <c r="E139" s="530">
        <v>0</v>
      </c>
      <c r="F139" s="544"/>
      <c r="G139" s="530">
        <v>1.4</v>
      </c>
      <c r="H139" s="543" t="s">
        <v>1056</v>
      </c>
      <c r="I139" s="531">
        <v>1.61952</v>
      </c>
      <c r="J139" s="545"/>
      <c r="K139" s="545"/>
      <c r="L139" s="545"/>
      <c r="M139" s="532">
        <v>1.61952</v>
      </c>
      <c r="N139" s="545"/>
      <c r="O139" s="504" t="s">
        <v>1036</v>
      </c>
      <c r="P139" s="533"/>
    </row>
    <row r="140" spans="1:16" ht="52.5">
      <c r="A140" s="143">
        <v>21</v>
      </c>
      <c r="B140" s="507" t="s">
        <v>85</v>
      </c>
      <c r="C140" s="506">
        <v>0.32</v>
      </c>
      <c r="D140" s="506">
        <v>0</v>
      </c>
      <c r="E140" s="506"/>
      <c r="F140" s="506"/>
      <c r="G140" s="506">
        <v>0.32</v>
      </c>
      <c r="H140" s="480" t="s">
        <v>165</v>
      </c>
      <c r="I140" s="187">
        <v>0.23855999999999997</v>
      </c>
      <c r="J140" s="187"/>
      <c r="K140" s="187"/>
      <c r="L140" s="187"/>
      <c r="M140" s="187">
        <v>0.23855999999999997</v>
      </c>
      <c r="N140" s="187"/>
      <c r="O140" s="523" t="s">
        <v>1033</v>
      </c>
      <c r="P140" s="527"/>
    </row>
    <row r="141" spans="1:16" ht="39">
      <c r="A141" s="143">
        <v>22</v>
      </c>
      <c r="B141" s="480" t="s">
        <v>85</v>
      </c>
      <c r="C141" s="506">
        <v>0.1</v>
      </c>
      <c r="D141" s="506">
        <v>0.1</v>
      </c>
      <c r="E141" s="506"/>
      <c r="F141" s="506"/>
      <c r="G141" s="506">
        <v>0</v>
      </c>
      <c r="H141" s="474" t="s">
        <v>199</v>
      </c>
      <c r="I141" s="187">
        <v>0.11927999999999998</v>
      </c>
      <c r="J141" s="187"/>
      <c r="K141" s="187"/>
      <c r="L141" s="187"/>
      <c r="M141" s="187">
        <v>0.11927999999999998</v>
      </c>
      <c r="N141" s="187"/>
      <c r="O141" s="523" t="s">
        <v>1033</v>
      </c>
      <c r="P141" s="527"/>
    </row>
    <row r="142" spans="1:16" ht="39">
      <c r="A142" s="143">
        <v>23</v>
      </c>
      <c r="B142" s="507" t="s">
        <v>85</v>
      </c>
      <c r="C142" s="506">
        <v>0.15</v>
      </c>
      <c r="D142" s="506">
        <v>0.1</v>
      </c>
      <c r="E142" s="186"/>
      <c r="F142" s="186"/>
      <c r="G142" s="506">
        <v>0.05</v>
      </c>
      <c r="H142" s="481" t="s">
        <v>166</v>
      </c>
      <c r="I142" s="187">
        <v>0.465192</v>
      </c>
      <c r="J142" s="187"/>
      <c r="K142" s="187"/>
      <c r="L142" s="187"/>
      <c r="M142" s="187">
        <v>0.465192</v>
      </c>
      <c r="N142" s="187"/>
      <c r="O142" s="523" t="s">
        <v>1033</v>
      </c>
      <c r="P142" s="527"/>
    </row>
    <row r="143" spans="1:16" ht="39">
      <c r="A143" s="143">
        <v>24</v>
      </c>
      <c r="B143" s="507" t="s">
        <v>85</v>
      </c>
      <c r="C143" s="506">
        <v>0.34</v>
      </c>
      <c r="D143" s="506">
        <v>0</v>
      </c>
      <c r="E143" s="186"/>
      <c r="F143" s="186"/>
      <c r="G143" s="506">
        <v>0.34</v>
      </c>
      <c r="H143" s="474" t="s">
        <v>167</v>
      </c>
      <c r="I143" s="187">
        <v>0.5963999999999999</v>
      </c>
      <c r="J143" s="187"/>
      <c r="K143" s="187"/>
      <c r="L143" s="187"/>
      <c r="M143" s="187">
        <v>0.5963999999999999</v>
      </c>
      <c r="N143" s="187"/>
      <c r="O143" s="523" t="s">
        <v>1033</v>
      </c>
      <c r="P143" s="527"/>
    </row>
    <row r="144" spans="1:16" ht="39">
      <c r="A144" s="143">
        <v>25</v>
      </c>
      <c r="B144" s="480" t="s">
        <v>151</v>
      </c>
      <c r="C144" s="506">
        <v>0.73</v>
      </c>
      <c r="D144" s="506">
        <v>0</v>
      </c>
      <c r="E144" s="186"/>
      <c r="F144" s="186"/>
      <c r="G144" s="506">
        <v>0.73</v>
      </c>
      <c r="H144" s="480" t="s">
        <v>168</v>
      </c>
      <c r="I144" s="187">
        <v>0.0165</v>
      </c>
      <c r="J144" s="187"/>
      <c r="K144" s="187"/>
      <c r="L144" s="187"/>
      <c r="M144" s="187">
        <v>0.0165</v>
      </c>
      <c r="N144" s="187"/>
      <c r="O144" s="523" t="s">
        <v>1033</v>
      </c>
      <c r="P144" s="527"/>
    </row>
    <row r="145" spans="1:16" ht="39">
      <c r="A145" s="143">
        <v>26</v>
      </c>
      <c r="B145" s="480" t="s">
        <v>85</v>
      </c>
      <c r="C145" s="506">
        <v>0.7</v>
      </c>
      <c r="D145" s="506">
        <v>0.7</v>
      </c>
      <c r="E145" s="506"/>
      <c r="F145" s="506"/>
      <c r="G145" s="506">
        <v>0</v>
      </c>
      <c r="H145" s="480" t="s">
        <v>2037</v>
      </c>
      <c r="I145" s="187">
        <v>0.5963999999999999</v>
      </c>
      <c r="J145" s="187"/>
      <c r="K145" s="187"/>
      <c r="L145" s="187"/>
      <c r="M145" s="187">
        <v>0.5963999999999999</v>
      </c>
      <c r="N145" s="187"/>
      <c r="O145" s="523" t="s">
        <v>1033</v>
      </c>
      <c r="P145" s="527"/>
    </row>
    <row r="146" spans="1:16" ht="39">
      <c r="A146" s="143">
        <v>27</v>
      </c>
      <c r="B146" s="507" t="s">
        <v>85</v>
      </c>
      <c r="C146" s="506">
        <v>0.25</v>
      </c>
      <c r="D146" s="506">
        <v>0.25</v>
      </c>
      <c r="E146" s="506"/>
      <c r="F146" s="506"/>
      <c r="G146" s="506">
        <v>0</v>
      </c>
      <c r="H146" s="480" t="s">
        <v>200</v>
      </c>
      <c r="I146" s="187">
        <v>0.29819999999999997</v>
      </c>
      <c r="J146" s="187"/>
      <c r="K146" s="187"/>
      <c r="L146" s="187"/>
      <c r="M146" s="187">
        <v>0.29819999999999997</v>
      </c>
      <c r="N146" s="187"/>
      <c r="O146" s="523" t="s">
        <v>1033</v>
      </c>
      <c r="P146" s="527"/>
    </row>
    <row r="147" spans="1:16" ht="39">
      <c r="A147" s="143">
        <v>28</v>
      </c>
      <c r="B147" s="480" t="s">
        <v>85</v>
      </c>
      <c r="C147" s="506">
        <v>0.7</v>
      </c>
      <c r="D147" s="506">
        <v>0</v>
      </c>
      <c r="E147" s="506"/>
      <c r="F147" s="506"/>
      <c r="G147" s="506">
        <v>0.7</v>
      </c>
      <c r="H147" s="474" t="s">
        <v>201</v>
      </c>
      <c r="I147" s="187">
        <v>0.5</v>
      </c>
      <c r="J147" s="187"/>
      <c r="K147" s="187"/>
      <c r="L147" s="187"/>
      <c r="M147" s="187">
        <v>0.5</v>
      </c>
      <c r="N147" s="187"/>
      <c r="O147" s="523" t="s">
        <v>1033</v>
      </c>
      <c r="P147" s="527"/>
    </row>
    <row r="148" spans="1:16" ht="39">
      <c r="A148" s="143">
        <v>29</v>
      </c>
      <c r="B148" s="480" t="s">
        <v>85</v>
      </c>
      <c r="C148" s="506">
        <v>0.6799999999999999</v>
      </c>
      <c r="D148" s="506">
        <v>0.25</v>
      </c>
      <c r="E148" s="186"/>
      <c r="F148" s="186"/>
      <c r="G148" s="506">
        <v>0.43</v>
      </c>
      <c r="H148" s="480" t="s">
        <v>1846</v>
      </c>
      <c r="I148" s="187">
        <v>0.40821</v>
      </c>
      <c r="J148" s="187"/>
      <c r="K148" s="187"/>
      <c r="L148" s="187"/>
      <c r="M148" s="187">
        <v>0.40821</v>
      </c>
      <c r="N148" s="187"/>
      <c r="O148" s="523" t="s">
        <v>1033</v>
      </c>
      <c r="P148" s="527"/>
    </row>
    <row r="149" spans="1:16" ht="39">
      <c r="A149" s="143">
        <v>30</v>
      </c>
      <c r="B149" s="480" t="s">
        <v>169</v>
      </c>
      <c r="C149" s="506">
        <v>6.25</v>
      </c>
      <c r="D149" s="506">
        <v>6.25</v>
      </c>
      <c r="E149" s="186"/>
      <c r="F149" s="186"/>
      <c r="G149" s="506"/>
      <c r="H149" s="480" t="s">
        <v>1847</v>
      </c>
      <c r="I149" s="187">
        <v>8.7712</v>
      </c>
      <c r="J149" s="187"/>
      <c r="K149" s="187"/>
      <c r="L149" s="187"/>
      <c r="M149" s="187"/>
      <c r="N149" s="187">
        <v>8.7712</v>
      </c>
      <c r="O149" s="523" t="s">
        <v>1033</v>
      </c>
      <c r="P149" s="527"/>
    </row>
    <row r="150" spans="1:16" ht="39">
      <c r="A150" s="143">
        <v>31</v>
      </c>
      <c r="B150" s="507" t="s">
        <v>85</v>
      </c>
      <c r="C150" s="506">
        <v>1.5</v>
      </c>
      <c r="D150" s="506">
        <v>1.5</v>
      </c>
      <c r="E150" s="506"/>
      <c r="F150" s="506"/>
      <c r="G150" s="506">
        <v>0</v>
      </c>
      <c r="H150" s="480" t="s">
        <v>1848</v>
      </c>
      <c r="I150" s="187">
        <v>0.65604</v>
      </c>
      <c r="J150" s="187"/>
      <c r="K150" s="187"/>
      <c r="L150" s="187"/>
      <c r="M150" s="187">
        <v>0.65604</v>
      </c>
      <c r="N150" s="187"/>
      <c r="O150" s="523" t="s">
        <v>1033</v>
      </c>
      <c r="P150" s="527"/>
    </row>
    <row r="151" spans="1:16" ht="39">
      <c r="A151" s="143">
        <v>32</v>
      </c>
      <c r="B151" s="474" t="s">
        <v>149</v>
      </c>
      <c r="C151" s="506">
        <v>0.32</v>
      </c>
      <c r="D151" s="506">
        <v>0.32</v>
      </c>
      <c r="E151" s="186"/>
      <c r="F151" s="186"/>
      <c r="G151" s="506">
        <v>0</v>
      </c>
      <c r="H151" s="546" t="s">
        <v>170</v>
      </c>
      <c r="I151" s="187">
        <v>0.381696</v>
      </c>
      <c r="J151" s="187"/>
      <c r="K151" s="187"/>
      <c r="L151" s="187"/>
      <c r="M151" s="187">
        <v>0.381696</v>
      </c>
      <c r="N151" s="187"/>
      <c r="O151" s="523" t="s">
        <v>1033</v>
      </c>
      <c r="P151" s="527"/>
    </row>
    <row r="152" spans="1:16" ht="39">
      <c r="A152" s="143">
        <v>33</v>
      </c>
      <c r="B152" s="474" t="s">
        <v>149</v>
      </c>
      <c r="C152" s="506">
        <v>0.54</v>
      </c>
      <c r="D152" s="506">
        <v>0.54</v>
      </c>
      <c r="E152" s="186"/>
      <c r="F152" s="186"/>
      <c r="G152" s="506">
        <v>0</v>
      </c>
      <c r="H152" s="546" t="s">
        <v>171</v>
      </c>
      <c r="I152" s="187">
        <v>0.644112</v>
      </c>
      <c r="J152" s="187"/>
      <c r="K152" s="187"/>
      <c r="L152" s="187"/>
      <c r="M152" s="187">
        <v>0.644112</v>
      </c>
      <c r="N152" s="187"/>
      <c r="O152" s="523" t="s">
        <v>1033</v>
      </c>
      <c r="P152" s="527"/>
    </row>
    <row r="153" spans="1:16" ht="39">
      <c r="A153" s="143">
        <v>34</v>
      </c>
      <c r="B153" s="474" t="s">
        <v>149</v>
      </c>
      <c r="C153" s="506">
        <v>0.18</v>
      </c>
      <c r="D153" s="506">
        <v>0.18</v>
      </c>
      <c r="E153" s="186"/>
      <c r="F153" s="186"/>
      <c r="G153" s="506">
        <v>0</v>
      </c>
      <c r="H153" s="546" t="s">
        <v>172</v>
      </c>
      <c r="I153" s="187">
        <v>0.214704</v>
      </c>
      <c r="J153" s="187"/>
      <c r="K153" s="187"/>
      <c r="L153" s="187"/>
      <c r="M153" s="187">
        <v>0.214704</v>
      </c>
      <c r="N153" s="187"/>
      <c r="O153" s="523" t="s">
        <v>1033</v>
      </c>
      <c r="P153" s="527"/>
    </row>
    <row r="154" spans="1:16" ht="36.75" customHeight="1">
      <c r="A154" s="143">
        <v>35</v>
      </c>
      <c r="B154" s="543" t="s">
        <v>85</v>
      </c>
      <c r="C154" s="529">
        <v>0.35</v>
      </c>
      <c r="D154" s="530">
        <v>0.35</v>
      </c>
      <c r="E154" s="547"/>
      <c r="F154" s="547"/>
      <c r="G154" s="530">
        <v>0</v>
      </c>
      <c r="H154" s="543" t="s">
        <v>172</v>
      </c>
      <c r="I154" s="531">
        <v>0.47235999999999995</v>
      </c>
      <c r="J154" s="532"/>
      <c r="K154" s="532"/>
      <c r="L154" s="532"/>
      <c r="M154" s="532">
        <v>0.47235999999999995</v>
      </c>
      <c r="N154" s="532"/>
      <c r="O154" s="504" t="s">
        <v>1036</v>
      </c>
      <c r="P154" s="533"/>
    </row>
    <row r="155" spans="1:16" ht="39">
      <c r="A155" s="143">
        <v>36</v>
      </c>
      <c r="B155" s="480" t="s">
        <v>85</v>
      </c>
      <c r="C155" s="506">
        <v>0.09</v>
      </c>
      <c r="D155" s="506">
        <v>0.09</v>
      </c>
      <c r="E155" s="506"/>
      <c r="F155" s="506"/>
      <c r="G155" s="506">
        <v>0</v>
      </c>
      <c r="H155" s="474" t="s">
        <v>2038</v>
      </c>
      <c r="I155" s="187">
        <v>0.107352</v>
      </c>
      <c r="J155" s="187"/>
      <c r="K155" s="187"/>
      <c r="L155" s="187"/>
      <c r="M155" s="187">
        <v>0.107352</v>
      </c>
      <c r="N155" s="187"/>
      <c r="O155" s="523" t="s">
        <v>1033</v>
      </c>
      <c r="P155" s="527"/>
    </row>
    <row r="156" spans="1:16" ht="39">
      <c r="A156" s="143">
        <v>37</v>
      </c>
      <c r="B156" s="480" t="s">
        <v>85</v>
      </c>
      <c r="C156" s="506">
        <v>0.15</v>
      </c>
      <c r="D156" s="506">
        <v>0</v>
      </c>
      <c r="E156" s="506"/>
      <c r="F156" s="506"/>
      <c r="G156" s="506">
        <v>0.15</v>
      </c>
      <c r="H156" s="474" t="s">
        <v>2039</v>
      </c>
      <c r="I156" s="187">
        <v>0.17892</v>
      </c>
      <c r="J156" s="187"/>
      <c r="K156" s="187"/>
      <c r="L156" s="187"/>
      <c r="M156" s="187">
        <v>0.17892</v>
      </c>
      <c r="N156" s="187"/>
      <c r="O156" s="523" t="s">
        <v>1033</v>
      </c>
      <c r="P156" s="527"/>
    </row>
    <row r="157" spans="1:16" ht="39">
      <c r="A157" s="143">
        <v>38</v>
      </c>
      <c r="B157" s="480" t="s">
        <v>85</v>
      </c>
      <c r="C157" s="506">
        <v>0.06</v>
      </c>
      <c r="D157" s="506">
        <v>0.06</v>
      </c>
      <c r="E157" s="506"/>
      <c r="F157" s="506"/>
      <c r="G157" s="506">
        <v>0</v>
      </c>
      <c r="H157" s="474" t="s">
        <v>2040</v>
      </c>
      <c r="I157" s="187">
        <v>0.071568</v>
      </c>
      <c r="J157" s="187"/>
      <c r="K157" s="187"/>
      <c r="L157" s="187"/>
      <c r="M157" s="187">
        <v>0.071568</v>
      </c>
      <c r="N157" s="187"/>
      <c r="O157" s="523" t="s">
        <v>1033</v>
      </c>
      <c r="P157" s="527"/>
    </row>
    <row r="158" spans="1:16" ht="39">
      <c r="A158" s="143">
        <v>39</v>
      </c>
      <c r="B158" s="480" t="s">
        <v>85</v>
      </c>
      <c r="C158" s="506">
        <v>0.07</v>
      </c>
      <c r="D158" s="506">
        <v>0.07</v>
      </c>
      <c r="E158" s="506"/>
      <c r="F158" s="506"/>
      <c r="G158" s="506">
        <v>0</v>
      </c>
      <c r="H158" s="474" t="s">
        <v>2041</v>
      </c>
      <c r="I158" s="187">
        <v>0.083496</v>
      </c>
      <c r="J158" s="187"/>
      <c r="K158" s="187"/>
      <c r="L158" s="187"/>
      <c r="M158" s="187">
        <v>0.083496</v>
      </c>
      <c r="N158" s="187"/>
      <c r="O158" s="523" t="s">
        <v>1033</v>
      </c>
      <c r="P158" s="527"/>
    </row>
    <row r="159" spans="1:16" ht="39">
      <c r="A159" s="143">
        <v>40</v>
      </c>
      <c r="B159" s="480" t="s">
        <v>85</v>
      </c>
      <c r="C159" s="506">
        <v>0.1</v>
      </c>
      <c r="D159" s="506">
        <v>0</v>
      </c>
      <c r="E159" s="506"/>
      <c r="F159" s="506"/>
      <c r="G159" s="506">
        <v>0.1</v>
      </c>
      <c r="H159" s="474" t="s">
        <v>2040</v>
      </c>
      <c r="I159" s="187">
        <v>0.11927999999999998</v>
      </c>
      <c r="J159" s="187"/>
      <c r="K159" s="187"/>
      <c r="L159" s="187"/>
      <c r="M159" s="187">
        <v>0.11927999999999998</v>
      </c>
      <c r="N159" s="187"/>
      <c r="O159" s="523" t="s">
        <v>1033</v>
      </c>
      <c r="P159" s="527"/>
    </row>
    <row r="160" spans="1:16" ht="39">
      <c r="A160" s="143">
        <v>41</v>
      </c>
      <c r="B160" s="480" t="s">
        <v>85</v>
      </c>
      <c r="C160" s="506">
        <v>0.32</v>
      </c>
      <c r="D160" s="506">
        <v>0</v>
      </c>
      <c r="E160" s="506"/>
      <c r="F160" s="506"/>
      <c r="G160" s="506">
        <v>0.32</v>
      </c>
      <c r="H160" s="474" t="s">
        <v>1849</v>
      </c>
      <c r="I160" s="187">
        <v>0</v>
      </c>
      <c r="J160" s="187"/>
      <c r="K160" s="187"/>
      <c r="L160" s="187"/>
      <c r="M160" s="187">
        <v>0</v>
      </c>
      <c r="N160" s="187"/>
      <c r="O160" s="523" t="s">
        <v>1033</v>
      </c>
      <c r="P160" s="527"/>
    </row>
    <row r="161" spans="1:16" ht="52.5">
      <c r="A161" s="143">
        <v>42</v>
      </c>
      <c r="B161" s="480" t="s">
        <v>85</v>
      </c>
      <c r="C161" s="506">
        <v>0.30000000000000004</v>
      </c>
      <c r="D161" s="506">
        <v>0.1</v>
      </c>
      <c r="E161" s="506"/>
      <c r="F161" s="506"/>
      <c r="G161" s="506">
        <v>0.2</v>
      </c>
      <c r="H161" s="474" t="s">
        <v>1850</v>
      </c>
      <c r="I161" s="187">
        <v>0.35784</v>
      </c>
      <c r="J161" s="187"/>
      <c r="K161" s="187"/>
      <c r="L161" s="187"/>
      <c r="M161" s="187">
        <v>0.35784</v>
      </c>
      <c r="N161" s="187"/>
      <c r="O161" s="523" t="s">
        <v>1033</v>
      </c>
      <c r="P161" s="527"/>
    </row>
    <row r="162" spans="1:16" ht="39">
      <c r="A162" s="143">
        <v>43</v>
      </c>
      <c r="B162" s="480" t="s">
        <v>85</v>
      </c>
      <c r="C162" s="506">
        <v>0.8</v>
      </c>
      <c r="D162" s="506">
        <v>0.8</v>
      </c>
      <c r="E162" s="186"/>
      <c r="F162" s="186"/>
      <c r="G162" s="506">
        <v>0</v>
      </c>
      <c r="H162" s="480" t="s">
        <v>2042</v>
      </c>
      <c r="I162" s="187">
        <v>0.9542399999999999</v>
      </c>
      <c r="J162" s="187"/>
      <c r="K162" s="187"/>
      <c r="L162" s="187"/>
      <c r="M162" s="187">
        <v>0.9542399999999999</v>
      </c>
      <c r="N162" s="187"/>
      <c r="O162" s="523" t="s">
        <v>1033</v>
      </c>
      <c r="P162" s="527"/>
    </row>
    <row r="163" spans="1:16" ht="39">
      <c r="A163" s="143">
        <v>44</v>
      </c>
      <c r="B163" s="480" t="s">
        <v>85</v>
      </c>
      <c r="C163" s="506">
        <v>0.2</v>
      </c>
      <c r="D163" s="506">
        <v>0.09</v>
      </c>
      <c r="E163" s="506"/>
      <c r="F163" s="506"/>
      <c r="G163" s="506">
        <v>0.11</v>
      </c>
      <c r="H163" s="474" t="s">
        <v>1851</v>
      </c>
      <c r="I163" s="187">
        <v>0.23855999999999997</v>
      </c>
      <c r="J163" s="187"/>
      <c r="K163" s="187"/>
      <c r="L163" s="187"/>
      <c r="M163" s="187">
        <v>0.23855999999999997</v>
      </c>
      <c r="N163" s="187"/>
      <c r="O163" s="523" t="s">
        <v>1033</v>
      </c>
      <c r="P163" s="527"/>
    </row>
    <row r="164" spans="1:16" ht="44.25" customHeight="1">
      <c r="A164" s="143">
        <v>45</v>
      </c>
      <c r="B164" s="474" t="s">
        <v>1057</v>
      </c>
      <c r="C164" s="529">
        <v>0.30000000000000004</v>
      </c>
      <c r="D164" s="530">
        <v>0.1</v>
      </c>
      <c r="E164" s="530"/>
      <c r="F164" s="530"/>
      <c r="G164" s="530">
        <v>0.2</v>
      </c>
      <c r="H164" s="474" t="s">
        <v>1058</v>
      </c>
      <c r="I164" s="531">
        <v>0.26991999999999994</v>
      </c>
      <c r="J164" s="532"/>
      <c r="K164" s="532"/>
      <c r="L164" s="532"/>
      <c r="M164" s="532">
        <v>0.26991999999999994</v>
      </c>
      <c r="N164" s="532"/>
      <c r="O164" s="504" t="s">
        <v>1036</v>
      </c>
      <c r="P164" s="533"/>
    </row>
    <row r="165" spans="1:16" ht="45" customHeight="1">
      <c r="A165" s="143">
        <v>46</v>
      </c>
      <c r="B165" s="474" t="s">
        <v>149</v>
      </c>
      <c r="C165" s="529">
        <v>0.46</v>
      </c>
      <c r="D165" s="530">
        <v>0</v>
      </c>
      <c r="E165" s="530"/>
      <c r="F165" s="530"/>
      <c r="G165" s="529">
        <v>0.46</v>
      </c>
      <c r="H165" s="474" t="s">
        <v>1059</v>
      </c>
      <c r="I165" s="531">
        <v>0.3374</v>
      </c>
      <c r="J165" s="532"/>
      <c r="K165" s="532"/>
      <c r="L165" s="532"/>
      <c r="M165" s="532">
        <v>0.3374</v>
      </c>
      <c r="N165" s="532"/>
      <c r="O165" s="504" t="s">
        <v>1036</v>
      </c>
      <c r="P165" s="533"/>
    </row>
    <row r="166" spans="1:16" ht="92.25">
      <c r="A166" s="143">
        <v>47</v>
      </c>
      <c r="B166" s="507" t="s">
        <v>85</v>
      </c>
      <c r="C166" s="506">
        <v>0.5</v>
      </c>
      <c r="D166" s="506">
        <v>0</v>
      </c>
      <c r="E166" s="506"/>
      <c r="F166" s="506"/>
      <c r="G166" s="506">
        <v>0.5</v>
      </c>
      <c r="H166" s="480" t="s">
        <v>2043</v>
      </c>
      <c r="I166" s="187">
        <v>0.5963999999999999</v>
      </c>
      <c r="J166" s="187"/>
      <c r="K166" s="187"/>
      <c r="L166" s="187"/>
      <c r="M166" s="187">
        <v>0.5963999999999999</v>
      </c>
      <c r="N166" s="187"/>
      <c r="O166" s="523" t="s">
        <v>1033</v>
      </c>
      <c r="P166" s="527"/>
    </row>
    <row r="167" spans="1:16" ht="39">
      <c r="A167" s="143">
        <v>48</v>
      </c>
      <c r="B167" s="474" t="s">
        <v>149</v>
      </c>
      <c r="C167" s="529">
        <v>2.5</v>
      </c>
      <c r="D167" s="530">
        <v>2.5</v>
      </c>
      <c r="E167" s="530"/>
      <c r="F167" s="530"/>
      <c r="G167" s="530">
        <v>0</v>
      </c>
      <c r="H167" s="474" t="s">
        <v>1060</v>
      </c>
      <c r="I167" s="531">
        <v>2.83416</v>
      </c>
      <c r="J167" s="532"/>
      <c r="K167" s="532"/>
      <c r="L167" s="532"/>
      <c r="M167" s="532">
        <v>2.83416</v>
      </c>
      <c r="N167" s="532"/>
      <c r="O167" s="504" t="s">
        <v>1036</v>
      </c>
      <c r="P167" s="533"/>
    </row>
    <row r="168" spans="1:16" ht="42" customHeight="1">
      <c r="A168" s="143">
        <v>49</v>
      </c>
      <c r="B168" s="480" t="s">
        <v>85</v>
      </c>
      <c r="C168" s="529">
        <v>0.5</v>
      </c>
      <c r="D168" s="529">
        <v>0.5</v>
      </c>
      <c r="E168" s="529"/>
      <c r="F168" s="529"/>
      <c r="G168" s="529">
        <v>0</v>
      </c>
      <c r="H168" s="480" t="s">
        <v>1852</v>
      </c>
      <c r="I168" s="529">
        <v>1.61952</v>
      </c>
      <c r="J168" s="529"/>
      <c r="K168" s="529"/>
      <c r="L168" s="529"/>
      <c r="M168" s="529">
        <v>1.61952</v>
      </c>
      <c r="N168" s="529"/>
      <c r="O168" s="504" t="s">
        <v>1036</v>
      </c>
      <c r="P168" s="533"/>
    </row>
    <row r="169" spans="1:16" ht="39">
      <c r="A169" s="143">
        <v>50</v>
      </c>
      <c r="B169" s="507" t="s">
        <v>85</v>
      </c>
      <c r="C169" s="506">
        <v>0.45</v>
      </c>
      <c r="D169" s="506">
        <v>0</v>
      </c>
      <c r="E169" s="506"/>
      <c r="F169" s="506"/>
      <c r="G169" s="506">
        <v>0.45</v>
      </c>
      <c r="H169" s="480" t="s">
        <v>144</v>
      </c>
      <c r="I169" s="187">
        <v>0.35784</v>
      </c>
      <c r="J169" s="187"/>
      <c r="K169" s="187"/>
      <c r="L169" s="187"/>
      <c r="M169" s="187">
        <v>0.35784</v>
      </c>
      <c r="N169" s="187"/>
      <c r="O169" s="523" t="s">
        <v>1033</v>
      </c>
      <c r="P169" s="527"/>
    </row>
    <row r="170" spans="1:16" ht="43.5" customHeight="1">
      <c r="A170" s="143">
        <v>51</v>
      </c>
      <c r="B170" s="474" t="s">
        <v>151</v>
      </c>
      <c r="C170" s="529">
        <v>0.5</v>
      </c>
      <c r="D170" s="530">
        <v>0</v>
      </c>
      <c r="E170" s="547"/>
      <c r="F170" s="547"/>
      <c r="G170" s="530">
        <v>0.5</v>
      </c>
      <c r="H170" s="543" t="s">
        <v>1061</v>
      </c>
      <c r="I170" s="531">
        <v>0.3093699999999999</v>
      </c>
      <c r="J170" s="532"/>
      <c r="K170" s="532"/>
      <c r="L170" s="532"/>
      <c r="M170" s="532">
        <v>0.3093699999999999</v>
      </c>
      <c r="N170" s="532"/>
      <c r="O170" s="504" t="s">
        <v>1036</v>
      </c>
      <c r="P170" s="533"/>
    </row>
    <row r="171" spans="1:16" ht="39" customHeight="1">
      <c r="A171" s="143">
        <v>52</v>
      </c>
      <c r="B171" s="474" t="s">
        <v>85</v>
      </c>
      <c r="C171" s="529">
        <v>0.12</v>
      </c>
      <c r="D171" s="530">
        <v>0.12</v>
      </c>
      <c r="E171" s="530"/>
      <c r="F171" s="530"/>
      <c r="G171" s="530">
        <v>0</v>
      </c>
      <c r="H171" s="474" t="s">
        <v>1062</v>
      </c>
      <c r="I171" s="531">
        <v>0.161952</v>
      </c>
      <c r="J171" s="531"/>
      <c r="K171" s="531"/>
      <c r="L171" s="531"/>
      <c r="M171" s="532">
        <v>0.161952</v>
      </c>
      <c r="N171" s="531"/>
      <c r="O171" s="504" t="s">
        <v>1036</v>
      </c>
      <c r="P171" s="533"/>
    </row>
    <row r="172" spans="1:16" ht="39">
      <c r="A172" s="143">
        <v>53</v>
      </c>
      <c r="B172" s="480" t="s">
        <v>85</v>
      </c>
      <c r="C172" s="529">
        <v>5</v>
      </c>
      <c r="D172" s="529">
        <v>5</v>
      </c>
      <c r="E172" s="529"/>
      <c r="F172" s="529"/>
      <c r="G172" s="529">
        <v>0</v>
      </c>
      <c r="H172" s="480" t="s">
        <v>1063</v>
      </c>
      <c r="I172" s="529">
        <v>6.748</v>
      </c>
      <c r="J172" s="529"/>
      <c r="K172" s="529"/>
      <c r="L172" s="529"/>
      <c r="M172" s="529">
        <v>6.748</v>
      </c>
      <c r="N172" s="529"/>
      <c r="O172" s="504" t="s">
        <v>1036</v>
      </c>
      <c r="P172" s="533"/>
    </row>
    <row r="173" spans="1:16" ht="39">
      <c r="A173" s="143">
        <v>54</v>
      </c>
      <c r="B173" s="480" t="s">
        <v>85</v>
      </c>
      <c r="C173" s="506">
        <v>0.2</v>
      </c>
      <c r="D173" s="506">
        <v>0.2</v>
      </c>
      <c r="E173" s="506"/>
      <c r="F173" s="506"/>
      <c r="G173" s="506">
        <v>0</v>
      </c>
      <c r="H173" s="474" t="s">
        <v>202</v>
      </c>
      <c r="I173" s="187">
        <v>0.11927999999999998</v>
      </c>
      <c r="J173" s="187"/>
      <c r="K173" s="187"/>
      <c r="L173" s="187"/>
      <c r="M173" s="187">
        <v>0.11927999999999998</v>
      </c>
      <c r="N173" s="187"/>
      <c r="O173" s="523" t="s">
        <v>1033</v>
      </c>
      <c r="P173" s="527"/>
    </row>
    <row r="174" spans="1:16" ht="39">
      <c r="A174" s="143">
        <v>55</v>
      </c>
      <c r="B174" s="474" t="s">
        <v>149</v>
      </c>
      <c r="C174" s="506">
        <v>1</v>
      </c>
      <c r="D174" s="506">
        <v>1</v>
      </c>
      <c r="E174" s="506"/>
      <c r="F174" s="506"/>
      <c r="G174" s="506">
        <v>0</v>
      </c>
      <c r="H174" s="480" t="s">
        <v>203</v>
      </c>
      <c r="I174" s="187">
        <v>0.23855999999999997</v>
      </c>
      <c r="J174" s="187"/>
      <c r="K174" s="187"/>
      <c r="L174" s="187"/>
      <c r="M174" s="187">
        <v>0.23855999999999997</v>
      </c>
      <c r="N174" s="187"/>
      <c r="O174" s="523" t="s">
        <v>1033</v>
      </c>
      <c r="P174" s="527"/>
    </row>
    <row r="175" spans="1:16" ht="39">
      <c r="A175" s="143">
        <v>56</v>
      </c>
      <c r="B175" s="480" t="s">
        <v>85</v>
      </c>
      <c r="C175" s="506">
        <v>0.2</v>
      </c>
      <c r="D175" s="506">
        <v>0.2</v>
      </c>
      <c r="E175" s="506"/>
      <c r="F175" s="506"/>
      <c r="G175" s="506">
        <v>0</v>
      </c>
      <c r="H175" s="474" t="s">
        <v>204</v>
      </c>
      <c r="I175" s="187">
        <v>0.23855999999999997</v>
      </c>
      <c r="J175" s="187"/>
      <c r="K175" s="187"/>
      <c r="L175" s="187"/>
      <c r="M175" s="187">
        <v>0.23855999999999997</v>
      </c>
      <c r="N175" s="187"/>
      <c r="O175" s="523" t="s">
        <v>1033</v>
      </c>
      <c r="P175" s="527"/>
    </row>
    <row r="176" spans="1:16" ht="39">
      <c r="A176" s="143">
        <v>57</v>
      </c>
      <c r="B176" s="480" t="s">
        <v>85</v>
      </c>
      <c r="C176" s="506">
        <v>0.8</v>
      </c>
      <c r="D176" s="506">
        <v>0.5</v>
      </c>
      <c r="E176" s="506"/>
      <c r="F176" s="506"/>
      <c r="G176" s="506">
        <v>0.3</v>
      </c>
      <c r="H176" s="474" t="s">
        <v>205</v>
      </c>
      <c r="I176" s="187">
        <v>0.5963999999999999</v>
      </c>
      <c r="J176" s="187"/>
      <c r="K176" s="187"/>
      <c r="L176" s="187"/>
      <c r="M176" s="187">
        <v>0.5963999999999999</v>
      </c>
      <c r="N176" s="187"/>
      <c r="O176" s="523" t="s">
        <v>1033</v>
      </c>
      <c r="P176" s="527"/>
    </row>
    <row r="177" spans="1:16" ht="42" customHeight="1">
      <c r="A177" s="143">
        <v>58</v>
      </c>
      <c r="B177" s="543" t="s">
        <v>149</v>
      </c>
      <c r="C177" s="529">
        <v>3.4</v>
      </c>
      <c r="D177" s="530">
        <v>3.4</v>
      </c>
      <c r="E177" s="547"/>
      <c r="F177" s="547"/>
      <c r="G177" s="530">
        <v>0</v>
      </c>
      <c r="H177" s="474" t="s">
        <v>1064</v>
      </c>
      <c r="I177" s="531">
        <v>0.40488</v>
      </c>
      <c r="J177" s="532"/>
      <c r="K177" s="532"/>
      <c r="L177" s="532"/>
      <c r="M177" s="532">
        <v>0.40488</v>
      </c>
      <c r="N177" s="532"/>
      <c r="O177" s="504" t="s">
        <v>1036</v>
      </c>
      <c r="P177" s="533"/>
    </row>
    <row r="178" spans="1:16" ht="45" customHeight="1">
      <c r="A178" s="143">
        <v>59</v>
      </c>
      <c r="B178" s="480" t="s">
        <v>85</v>
      </c>
      <c r="C178" s="529">
        <v>4.15</v>
      </c>
      <c r="D178" s="529">
        <v>4.15</v>
      </c>
      <c r="E178" s="529"/>
      <c r="F178" s="529"/>
      <c r="G178" s="529">
        <v>0</v>
      </c>
      <c r="H178" s="480" t="s">
        <v>1853</v>
      </c>
      <c r="I178" s="529">
        <v>5.60084</v>
      </c>
      <c r="J178" s="529"/>
      <c r="K178" s="529"/>
      <c r="L178" s="529"/>
      <c r="M178" s="529">
        <v>5.60084</v>
      </c>
      <c r="N178" s="529"/>
      <c r="O178" s="504" t="s">
        <v>1036</v>
      </c>
      <c r="P178" s="533"/>
    </row>
    <row r="179" spans="1:16" ht="66">
      <c r="A179" s="143">
        <v>60</v>
      </c>
      <c r="B179" s="480" t="s">
        <v>85</v>
      </c>
      <c r="C179" s="490">
        <v>0.7</v>
      </c>
      <c r="D179" s="490">
        <v>0.2</v>
      </c>
      <c r="E179" s="508"/>
      <c r="F179" s="508"/>
      <c r="G179" s="475">
        <v>0.5</v>
      </c>
      <c r="H179" s="480" t="s">
        <v>1065</v>
      </c>
      <c r="I179" s="187">
        <v>0.095424</v>
      </c>
      <c r="J179" s="187"/>
      <c r="K179" s="187"/>
      <c r="L179" s="187"/>
      <c r="M179" s="187">
        <v>0.095424</v>
      </c>
      <c r="N179" s="187"/>
      <c r="O179" s="523" t="s">
        <v>1033</v>
      </c>
      <c r="P179" s="527"/>
    </row>
    <row r="180" spans="1:16" ht="39">
      <c r="A180" s="143">
        <v>61</v>
      </c>
      <c r="B180" s="480" t="s">
        <v>85</v>
      </c>
      <c r="C180" s="506">
        <v>0.08</v>
      </c>
      <c r="D180" s="506">
        <v>0.08</v>
      </c>
      <c r="E180" s="186"/>
      <c r="F180" s="186"/>
      <c r="G180" s="506"/>
      <c r="H180" s="474" t="s">
        <v>153</v>
      </c>
      <c r="I180" s="187">
        <v>0.047712</v>
      </c>
      <c r="J180" s="187"/>
      <c r="K180" s="187"/>
      <c r="L180" s="187"/>
      <c r="M180" s="187">
        <v>0.047712</v>
      </c>
      <c r="N180" s="187"/>
      <c r="O180" s="523" t="s">
        <v>1033</v>
      </c>
      <c r="P180" s="527"/>
    </row>
    <row r="181" spans="1:16" ht="39">
      <c r="A181" s="143">
        <v>62</v>
      </c>
      <c r="B181" s="480" t="s">
        <v>85</v>
      </c>
      <c r="C181" s="506">
        <v>0.35</v>
      </c>
      <c r="D181" s="506">
        <v>0.35</v>
      </c>
      <c r="E181" s="506"/>
      <c r="F181" s="506"/>
      <c r="G181" s="506">
        <v>0</v>
      </c>
      <c r="H181" s="474" t="s">
        <v>160</v>
      </c>
      <c r="I181" s="187">
        <v>0.274344</v>
      </c>
      <c r="J181" s="187"/>
      <c r="K181" s="187"/>
      <c r="L181" s="187"/>
      <c r="M181" s="187">
        <v>0.274344</v>
      </c>
      <c r="N181" s="187"/>
      <c r="O181" s="523" t="s">
        <v>1033</v>
      </c>
      <c r="P181" s="527"/>
    </row>
    <row r="182" spans="1:16" ht="39">
      <c r="A182" s="143">
        <v>63</v>
      </c>
      <c r="B182" s="480" t="s">
        <v>85</v>
      </c>
      <c r="C182" s="506">
        <v>0.06</v>
      </c>
      <c r="D182" s="506">
        <v>0.06</v>
      </c>
      <c r="E182" s="506"/>
      <c r="F182" s="506"/>
      <c r="G182" s="506">
        <v>0</v>
      </c>
      <c r="H182" s="474" t="s">
        <v>1066</v>
      </c>
      <c r="I182" s="187">
        <v>0.107352</v>
      </c>
      <c r="J182" s="187"/>
      <c r="K182" s="187"/>
      <c r="L182" s="187"/>
      <c r="M182" s="187">
        <v>0.107352</v>
      </c>
      <c r="N182" s="187"/>
      <c r="O182" s="523" t="s">
        <v>1033</v>
      </c>
      <c r="P182" s="527"/>
    </row>
    <row r="183" spans="1:16" ht="39">
      <c r="A183" s="143">
        <v>64</v>
      </c>
      <c r="B183" s="480" t="s">
        <v>149</v>
      </c>
      <c r="C183" s="506">
        <v>0.58</v>
      </c>
      <c r="D183" s="506">
        <v>0.58</v>
      </c>
      <c r="E183" s="186"/>
      <c r="F183" s="186"/>
      <c r="G183" s="506">
        <v>0</v>
      </c>
      <c r="H183" s="480" t="s">
        <v>161</v>
      </c>
      <c r="I183" s="187">
        <v>0.381696</v>
      </c>
      <c r="J183" s="187"/>
      <c r="K183" s="187"/>
      <c r="L183" s="187"/>
      <c r="M183" s="187">
        <v>0.381696</v>
      </c>
      <c r="N183" s="187"/>
      <c r="O183" s="523" t="s">
        <v>1033</v>
      </c>
      <c r="P183" s="527"/>
    </row>
    <row r="184" spans="1:16" ht="39">
      <c r="A184" s="143">
        <v>65</v>
      </c>
      <c r="B184" s="480" t="s">
        <v>85</v>
      </c>
      <c r="C184" s="506">
        <v>0.18</v>
      </c>
      <c r="D184" s="506">
        <v>0.18</v>
      </c>
      <c r="E184" s="506"/>
      <c r="F184" s="506"/>
      <c r="G184" s="506">
        <v>0</v>
      </c>
      <c r="H184" s="480" t="s">
        <v>1854</v>
      </c>
      <c r="I184" s="187">
        <v>0.214704</v>
      </c>
      <c r="J184" s="187"/>
      <c r="K184" s="187"/>
      <c r="L184" s="187"/>
      <c r="M184" s="187">
        <v>0.214704</v>
      </c>
      <c r="N184" s="187"/>
      <c r="O184" s="523" t="s">
        <v>1033</v>
      </c>
      <c r="P184" s="527"/>
    </row>
    <row r="185" spans="1:16" ht="39">
      <c r="A185" s="143">
        <v>66</v>
      </c>
      <c r="B185" s="480" t="s">
        <v>85</v>
      </c>
      <c r="C185" s="186">
        <v>1.4</v>
      </c>
      <c r="D185" s="186">
        <v>1.26</v>
      </c>
      <c r="E185" s="186"/>
      <c r="F185" s="186"/>
      <c r="G185" s="186">
        <f>0.14</f>
        <v>0.14</v>
      </c>
      <c r="H185" s="480" t="s">
        <v>1067</v>
      </c>
      <c r="I185" s="187">
        <v>0.98</v>
      </c>
      <c r="J185" s="187"/>
      <c r="K185" s="187"/>
      <c r="L185" s="187"/>
      <c r="M185" s="187">
        <v>0.98</v>
      </c>
      <c r="N185" s="475"/>
      <c r="O185" s="523" t="s">
        <v>1033</v>
      </c>
      <c r="P185" s="527"/>
    </row>
    <row r="186" spans="1:16" ht="39">
      <c r="A186" s="143">
        <v>67</v>
      </c>
      <c r="B186" s="480" t="s">
        <v>163</v>
      </c>
      <c r="C186" s="186">
        <v>0.41999999999999993</v>
      </c>
      <c r="D186" s="186"/>
      <c r="E186" s="186"/>
      <c r="F186" s="186"/>
      <c r="G186" s="186">
        <v>0.41999999999999993</v>
      </c>
      <c r="H186" s="480" t="s">
        <v>1068</v>
      </c>
      <c r="I186" s="187">
        <v>0.36</v>
      </c>
      <c r="J186" s="187"/>
      <c r="K186" s="187"/>
      <c r="L186" s="187"/>
      <c r="M186" s="187">
        <v>0.36</v>
      </c>
      <c r="N186" s="475"/>
      <c r="O186" s="523" t="s">
        <v>1033</v>
      </c>
      <c r="P186" s="527"/>
    </row>
    <row r="187" spans="1:16" ht="12.75">
      <c r="A187" s="519" t="s">
        <v>96</v>
      </c>
      <c r="B187" s="520" t="s">
        <v>217</v>
      </c>
      <c r="C187" s="521">
        <f>SUM(C188:C190)</f>
        <v>5.0600000000000005</v>
      </c>
      <c r="D187" s="521">
        <f aca="true" t="shared" si="21" ref="D187:N187">SUM(D188:D190)</f>
        <v>4.7</v>
      </c>
      <c r="E187" s="521">
        <f t="shared" si="21"/>
        <v>0</v>
      </c>
      <c r="F187" s="521">
        <f t="shared" si="21"/>
        <v>0</v>
      </c>
      <c r="G187" s="521">
        <f t="shared" si="21"/>
        <v>0.36</v>
      </c>
      <c r="H187" s="522"/>
      <c r="I187" s="521">
        <f t="shared" si="21"/>
        <v>6.035568</v>
      </c>
      <c r="J187" s="521">
        <f t="shared" si="21"/>
        <v>0</v>
      </c>
      <c r="K187" s="521">
        <f t="shared" si="21"/>
        <v>0</v>
      </c>
      <c r="L187" s="521">
        <f t="shared" si="21"/>
        <v>0</v>
      </c>
      <c r="M187" s="521">
        <f t="shared" si="21"/>
        <v>6.035568</v>
      </c>
      <c r="N187" s="521">
        <f t="shared" si="21"/>
        <v>0</v>
      </c>
      <c r="O187" s="525"/>
      <c r="P187" s="526"/>
    </row>
    <row r="188" spans="1:16" ht="39">
      <c r="A188" s="143">
        <v>1</v>
      </c>
      <c r="B188" s="474" t="s">
        <v>1069</v>
      </c>
      <c r="C188" s="506">
        <v>3</v>
      </c>
      <c r="D188" s="506">
        <v>3</v>
      </c>
      <c r="E188" s="186"/>
      <c r="F188" s="186"/>
      <c r="G188" s="506">
        <v>0</v>
      </c>
      <c r="H188" s="480" t="s">
        <v>1070</v>
      </c>
      <c r="I188" s="187">
        <v>3.5783999999999994</v>
      </c>
      <c r="J188" s="187"/>
      <c r="K188" s="187"/>
      <c r="L188" s="187"/>
      <c r="M188" s="187">
        <v>3.5783999999999994</v>
      </c>
      <c r="N188" s="187"/>
      <c r="O188" s="523" t="s">
        <v>1033</v>
      </c>
      <c r="P188" s="527"/>
    </row>
    <row r="189" spans="1:16" ht="39">
      <c r="A189" s="143">
        <v>2</v>
      </c>
      <c r="B189" s="480" t="s">
        <v>207</v>
      </c>
      <c r="C189" s="506">
        <v>1.5</v>
      </c>
      <c r="D189" s="506">
        <v>1.5</v>
      </c>
      <c r="E189" s="506"/>
      <c r="F189" s="506"/>
      <c r="G189" s="506">
        <v>0</v>
      </c>
      <c r="H189" s="474" t="s">
        <v>1855</v>
      </c>
      <c r="I189" s="187">
        <v>1.7891999999999997</v>
      </c>
      <c r="J189" s="187"/>
      <c r="K189" s="187"/>
      <c r="L189" s="187"/>
      <c r="M189" s="187">
        <v>1.7891999999999997</v>
      </c>
      <c r="N189" s="187"/>
      <c r="O189" s="523" t="s">
        <v>1033</v>
      </c>
      <c r="P189" s="527"/>
    </row>
    <row r="190" spans="1:16" ht="39">
      <c r="A190" s="143">
        <v>3</v>
      </c>
      <c r="B190" s="480" t="s">
        <v>207</v>
      </c>
      <c r="C190" s="506">
        <v>0.56</v>
      </c>
      <c r="D190" s="506">
        <v>0.2</v>
      </c>
      <c r="E190" s="186"/>
      <c r="F190" s="186"/>
      <c r="G190" s="506">
        <v>0.36</v>
      </c>
      <c r="H190" s="480" t="s">
        <v>1856</v>
      </c>
      <c r="I190" s="187">
        <v>0.667968</v>
      </c>
      <c r="J190" s="187"/>
      <c r="K190" s="187"/>
      <c r="L190" s="187"/>
      <c r="M190" s="187">
        <v>0.667968</v>
      </c>
      <c r="N190" s="187"/>
      <c r="O190" s="523" t="s">
        <v>1033</v>
      </c>
      <c r="P190" s="527"/>
    </row>
    <row r="191" spans="1:16" ht="12.75">
      <c r="A191" s="519" t="s">
        <v>97</v>
      </c>
      <c r="B191" s="520" t="s">
        <v>127</v>
      </c>
      <c r="C191" s="521">
        <f>C192+C193</f>
        <v>4.79</v>
      </c>
      <c r="D191" s="521">
        <f aca="true" t="shared" si="22" ref="D191:N191">D192+D193</f>
        <v>4.6</v>
      </c>
      <c r="E191" s="521">
        <f t="shared" si="22"/>
        <v>0</v>
      </c>
      <c r="F191" s="521">
        <f t="shared" si="22"/>
        <v>0</v>
      </c>
      <c r="G191" s="521">
        <f t="shared" si="22"/>
        <v>0.19</v>
      </c>
      <c r="H191" s="522"/>
      <c r="I191" s="521">
        <f t="shared" si="22"/>
        <v>5.86688</v>
      </c>
      <c r="J191" s="521">
        <f t="shared" si="22"/>
        <v>0</v>
      </c>
      <c r="K191" s="521">
        <f t="shared" si="22"/>
        <v>0</v>
      </c>
      <c r="L191" s="521">
        <f t="shared" si="22"/>
        <v>0</v>
      </c>
      <c r="M191" s="521">
        <f t="shared" si="22"/>
        <v>5.48688</v>
      </c>
      <c r="N191" s="521">
        <f t="shared" si="22"/>
        <v>0.38</v>
      </c>
      <c r="O191" s="525"/>
      <c r="P191" s="526"/>
    </row>
    <row r="192" spans="1:16" ht="39">
      <c r="A192" s="143">
        <v>1</v>
      </c>
      <c r="B192" s="507" t="s">
        <v>176</v>
      </c>
      <c r="C192" s="506">
        <v>0.19</v>
      </c>
      <c r="D192" s="506">
        <v>0</v>
      </c>
      <c r="E192" s="506"/>
      <c r="F192" s="506"/>
      <c r="G192" s="506">
        <v>0.19</v>
      </c>
      <c r="H192" s="480" t="s">
        <v>146</v>
      </c>
      <c r="I192" s="187">
        <v>0.38</v>
      </c>
      <c r="J192" s="187"/>
      <c r="K192" s="187"/>
      <c r="L192" s="187"/>
      <c r="M192" s="187"/>
      <c r="N192" s="187">
        <v>0.38</v>
      </c>
      <c r="O192" s="523" t="s">
        <v>1033</v>
      </c>
      <c r="P192" s="527"/>
    </row>
    <row r="193" spans="1:16" ht="39">
      <c r="A193" s="471">
        <v>2</v>
      </c>
      <c r="B193" s="480" t="s">
        <v>209</v>
      </c>
      <c r="C193" s="506">
        <v>4.6</v>
      </c>
      <c r="D193" s="506">
        <v>4.6</v>
      </c>
      <c r="E193" s="506"/>
      <c r="F193" s="506"/>
      <c r="G193" s="506">
        <v>0</v>
      </c>
      <c r="H193" s="480" t="s">
        <v>210</v>
      </c>
      <c r="I193" s="187">
        <v>5.48688</v>
      </c>
      <c r="J193" s="187"/>
      <c r="K193" s="187"/>
      <c r="L193" s="187"/>
      <c r="M193" s="187">
        <v>5.48688</v>
      </c>
      <c r="N193" s="475"/>
      <c r="O193" s="523" t="s">
        <v>1033</v>
      </c>
      <c r="P193" s="477"/>
    </row>
    <row r="194" spans="1:16" ht="12.75">
      <c r="A194" s="519" t="s">
        <v>118</v>
      </c>
      <c r="B194" s="524" t="s">
        <v>273</v>
      </c>
      <c r="C194" s="521">
        <f>C195</f>
        <v>0.2</v>
      </c>
      <c r="D194" s="521">
        <f aca="true" t="shared" si="23" ref="D194:N194">D195</f>
        <v>0.2</v>
      </c>
      <c r="E194" s="521">
        <f t="shared" si="23"/>
        <v>0</v>
      </c>
      <c r="F194" s="521">
        <f t="shared" si="23"/>
        <v>0</v>
      </c>
      <c r="G194" s="521">
        <f t="shared" si="23"/>
        <v>0</v>
      </c>
      <c r="H194" s="522"/>
      <c r="I194" s="521">
        <f t="shared" si="23"/>
        <v>0.11927999999999998</v>
      </c>
      <c r="J194" s="521">
        <f t="shared" si="23"/>
        <v>0</v>
      </c>
      <c r="K194" s="521">
        <f t="shared" si="23"/>
        <v>0</v>
      </c>
      <c r="L194" s="521">
        <f t="shared" si="23"/>
        <v>0</v>
      </c>
      <c r="M194" s="521">
        <f t="shared" si="23"/>
        <v>0.11927999999999998</v>
      </c>
      <c r="N194" s="521">
        <f t="shared" si="23"/>
        <v>0</v>
      </c>
      <c r="O194" s="520"/>
      <c r="P194" s="526"/>
    </row>
    <row r="195" spans="1:16" ht="39">
      <c r="A195" s="143">
        <v>1</v>
      </c>
      <c r="B195" s="480" t="s">
        <v>130</v>
      </c>
      <c r="C195" s="506">
        <v>0.2</v>
      </c>
      <c r="D195" s="506">
        <v>0.2</v>
      </c>
      <c r="E195" s="506"/>
      <c r="F195" s="506"/>
      <c r="G195" s="506">
        <v>0</v>
      </c>
      <c r="H195" s="474" t="s">
        <v>1857</v>
      </c>
      <c r="I195" s="187">
        <v>0.11927999999999998</v>
      </c>
      <c r="J195" s="187"/>
      <c r="K195" s="187"/>
      <c r="L195" s="187"/>
      <c r="M195" s="187">
        <v>0.11927999999999998</v>
      </c>
      <c r="N195" s="187"/>
      <c r="O195" s="523" t="s">
        <v>1033</v>
      </c>
      <c r="P195" s="527"/>
    </row>
    <row r="196" spans="1:16" ht="12.75">
      <c r="A196" s="477"/>
      <c r="B196" s="548" t="s">
        <v>1858</v>
      </c>
      <c r="C196" s="549">
        <f>C88++C90+C119+C187+C191+C194</f>
        <v>182.43999999999997</v>
      </c>
      <c r="D196" s="549">
        <f>D88++D90+D119+D187+D191+D194</f>
        <v>99.97</v>
      </c>
      <c r="E196" s="549">
        <f>E88++E90+E119+E187+E191+E194</f>
        <v>0</v>
      </c>
      <c r="F196" s="549">
        <f>F88++F90+F119+F187+F191+F194</f>
        <v>0</v>
      </c>
      <c r="G196" s="549">
        <f>G88++G90+G119+G187+G191+G194</f>
        <v>82.47</v>
      </c>
      <c r="H196" s="550"/>
      <c r="I196" s="549">
        <f aca="true" t="shared" si="24" ref="I196:N196">I88++I90+I119+I187+I191+I194</f>
        <v>243.817573</v>
      </c>
      <c r="J196" s="549">
        <f t="shared" si="24"/>
        <v>4</v>
      </c>
      <c r="K196" s="549">
        <f t="shared" si="24"/>
        <v>120.76551</v>
      </c>
      <c r="L196" s="549">
        <f t="shared" si="24"/>
        <v>43.687739</v>
      </c>
      <c r="M196" s="549">
        <f t="shared" si="24"/>
        <v>65.91585299999998</v>
      </c>
      <c r="N196" s="549">
        <f t="shared" si="24"/>
        <v>9.4494</v>
      </c>
      <c r="O196" s="517"/>
      <c r="P196" s="477"/>
    </row>
    <row r="197" spans="1:16" ht="12.75">
      <c r="A197" s="477"/>
      <c r="B197" s="548" t="s">
        <v>2242</v>
      </c>
      <c r="C197" s="549">
        <f aca="true" t="shared" si="25" ref="C197:N197">C196+C86</f>
        <v>289.46999999999997</v>
      </c>
      <c r="D197" s="549">
        <f t="shared" si="25"/>
        <v>176.01</v>
      </c>
      <c r="E197" s="549">
        <f t="shared" si="25"/>
        <v>0</v>
      </c>
      <c r="F197" s="549">
        <f t="shared" si="25"/>
        <v>0</v>
      </c>
      <c r="G197" s="549">
        <f t="shared" si="25"/>
        <v>113.46000000000001</v>
      </c>
      <c r="H197" s="549">
        <f t="shared" si="25"/>
        <v>0</v>
      </c>
      <c r="I197" s="549">
        <f t="shared" si="25"/>
        <v>408.05294100000003</v>
      </c>
      <c r="J197" s="549">
        <f t="shared" si="25"/>
        <v>6.300000000000001</v>
      </c>
      <c r="K197" s="549">
        <f t="shared" si="25"/>
        <v>160.11551</v>
      </c>
      <c r="L197" s="549">
        <f t="shared" si="25"/>
        <v>62.537739</v>
      </c>
      <c r="M197" s="549">
        <f t="shared" si="25"/>
        <v>116.58801299999999</v>
      </c>
      <c r="N197" s="549">
        <f t="shared" si="25"/>
        <v>62.512608000000014</v>
      </c>
      <c r="O197" s="517"/>
      <c r="P197" s="477"/>
    </row>
    <row r="199" spans="12:15" ht="25.5" customHeight="1">
      <c r="L199" s="925" t="s">
        <v>2327</v>
      </c>
      <c r="M199" s="925"/>
      <c r="N199" s="925"/>
      <c r="O199" s="925"/>
    </row>
  </sheetData>
  <sheetProtection/>
  <mergeCells count="23">
    <mergeCell ref="A1:E1"/>
    <mergeCell ref="F1:P1"/>
    <mergeCell ref="A2:E2"/>
    <mergeCell ref="F2:P2"/>
    <mergeCell ref="A3:E3"/>
    <mergeCell ref="B8:B9"/>
    <mergeCell ref="C8:C9"/>
    <mergeCell ref="A4:P4"/>
    <mergeCell ref="I8:I9"/>
    <mergeCell ref="J8:N8"/>
    <mergeCell ref="A5:P5"/>
    <mergeCell ref="A6:P6"/>
    <mergeCell ref="F3:P3"/>
    <mergeCell ref="H8:H9"/>
    <mergeCell ref="O8:O9"/>
    <mergeCell ref="P8:P9"/>
    <mergeCell ref="L199:O199"/>
    <mergeCell ref="A11:P11"/>
    <mergeCell ref="A86:B86"/>
    <mergeCell ref="A7:P7"/>
    <mergeCell ref="A8:A9"/>
    <mergeCell ref="A87:P87"/>
    <mergeCell ref="D8:G8"/>
  </mergeCells>
  <hyperlinks>
    <hyperlink ref="J67" r:id="rId1" display="\\\\\\\\\\\\\O"/>
  </hyperlinks>
  <printOptions horizontalCentered="1"/>
  <pageMargins left="0.26" right="0.2" top="0.68" bottom="0.64" header="0.118110236220472" footer="0.275590551181102"/>
  <pageSetup fitToHeight="100" horizontalDpi="600" verticalDpi="600" orientation="landscape" paperSize="9" r:id="rId3"/>
  <headerFooter>
    <oddFooter>&amp;L&amp;9Phụ lục &amp;A&amp;R&amp;10&amp;P</oddFooter>
  </headerFooter>
  <drawing r:id="rId2"/>
</worksheet>
</file>

<file path=xl/worksheets/sheet9.xml><?xml version="1.0" encoding="utf-8"?>
<worksheet xmlns="http://schemas.openxmlformats.org/spreadsheetml/2006/main" xmlns:r="http://schemas.openxmlformats.org/officeDocument/2006/relationships">
  <sheetPr>
    <tabColor rgb="FFFF0000"/>
  </sheetPr>
  <dimension ref="A1:P202"/>
  <sheetViews>
    <sheetView showZeros="0" zoomScale="85" zoomScaleNormal="85" zoomScaleSheetLayoutView="70" zoomScalePageLayoutView="0" workbookViewId="0" topLeftCell="A1">
      <pane ySplit="9" topLeftCell="A193" activePane="bottomLeft" state="frozen"/>
      <selection pane="topLeft" activeCell="A1" sqref="A1"/>
      <selection pane="bottomLeft" activeCell="A1" sqref="A1:P202"/>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7.875" style="16" customWidth="1"/>
    <col min="8" max="8" width="12.875" style="37" customWidth="1"/>
    <col min="9" max="9" width="8.625" style="5" customWidth="1"/>
    <col min="10" max="10" width="5.50390625" style="5" customWidth="1"/>
    <col min="11" max="12" width="6.625" style="5" customWidth="1"/>
    <col min="13" max="13" width="5.625" style="5" customWidth="1"/>
    <col min="14" max="14" width="6.625" style="5" customWidth="1"/>
    <col min="15" max="15" width="16.375" style="37" customWidth="1"/>
    <col min="16" max="16" width="4.25390625" style="5" customWidth="1"/>
    <col min="17" max="16384" width="6.875" style="5" customWidth="1"/>
  </cols>
  <sheetData>
    <row r="1" spans="1:16" s="18" customFormat="1" ht="15.75" customHeight="1">
      <c r="A1" s="869" t="s">
        <v>2325</v>
      </c>
      <c r="B1" s="869"/>
      <c r="C1" s="869"/>
      <c r="D1" s="869"/>
      <c r="E1" s="869"/>
      <c r="F1" s="870" t="s">
        <v>23</v>
      </c>
      <c r="G1" s="870"/>
      <c r="H1" s="870"/>
      <c r="I1" s="870"/>
      <c r="J1" s="870"/>
      <c r="K1" s="870"/>
      <c r="L1" s="870"/>
      <c r="M1" s="870"/>
      <c r="N1" s="870"/>
      <c r="O1" s="870"/>
      <c r="P1" s="870"/>
    </row>
    <row r="2" spans="1:16" s="18" customFormat="1" ht="15.75" customHeight="1">
      <c r="A2" s="870" t="s">
        <v>2326</v>
      </c>
      <c r="B2" s="870"/>
      <c r="C2" s="870"/>
      <c r="D2" s="870"/>
      <c r="E2" s="870"/>
      <c r="F2" s="870" t="s">
        <v>24</v>
      </c>
      <c r="G2" s="870"/>
      <c r="H2" s="870"/>
      <c r="I2" s="870"/>
      <c r="J2" s="870"/>
      <c r="K2" s="870"/>
      <c r="L2" s="870"/>
      <c r="M2" s="870"/>
      <c r="N2" s="870"/>
      <c r="O2" s="870"/>
      <c r="P2" s="870"/>
    </row>
    <row r="3" spans="1:16" s="18" customFormat="1" ht="15">
      <c r="A3" s="891"/>
      <c r="B3" s="891"/>
      <c r="C3" s="891"/>
      <c r="D3" s="891"/>
      <c r="E3" s="891"/>
      <c r="F3" s="891"/>
      <c r="G3" s="891"/>
      <c r="H3" s="891"/>
      <c r="I3" s="891"/>
      <c r="J3" s="891"/>
      <c r="K3" s="891"/>
      <c r="L3" s="891"/>
      <c r="M3" s="891"/>
      <c r="N3" s="891"/>
      <c r="O3" s="891"/>
      <c r="P3" s="891"/>
    </row>
    <row r="4" spans="1:16" s="258" customFormat="1" ht="15">
      <c r="A4" s="897" t="s">
        <v>1862</v>
      </c>
      <c r="B4" s="897"/>
      <c r="C4" s="897"/>
      <c r="D4" s="897"/>
      <c r="E4" s="897"/>
      <c r="F4" s="897"/>
      <c r="G4" s="897"/>
      <c r="H4" s="897"/>
      <c r="I4" s="897"/>
      <c r="J4" s="897"/>
      <c r="K4" s="897"/>
      <c r="L4" s="897"/>
      <c r="M4" s="897"/>
      <c r="N4" s="897"/>
      <c r="O4" s="897"/>
      <c r="P4" s="897"/>
    </row>
    <row r="5" spans="1:16" s="258" customFormat="1" ht="16.5" customHeight="1">
      <c r="A5" s="897" t="s">
        <v>472</v>
      </c>
      <c r="B5" s="897"/>
      <c r="C5" s="897"/>
      <c r="D5" s="897"/>
      <c r="E5" s="897"/>
      <c r="F5" s="897"/>
      <c r="G5" s="897"/>
      <c r="H5" s="897"/>
      <c r="I5" s="897"/>
      <c r="J5" s="897"/>
      <c r="K5" s="897"/>
      <c r="L5" s="897"/>
      <c r="M5" s="897"/>
      <c r="N5" s="897"/>
      <c r="O5" s="897"/>
      <c r="P5" s="897"/>
    </row>
    <row r="6" spans="1:16" s="18" customFormat="1" ht="20.25" customHeight="1">
      <c r="A6" s="881" t="str">
        <f>'1.THD.Tong'!A6:O6</f>
        <v>(Kèm theo Nghị quyết số 256/NQ-HĐND ngày 08 tháng 12 năm 2020 của Hội đồng nhân dân tỉnh)</v>
      </c>
      <c r="B6" s="881"/>
      <c r="C6" s="881"/>
      <c r="D6" s="881"/>
      <c r="E6" s="881"/>
      <c r="F6" s="881"/>
      <c r="G6" s="881"/>
      <c r="H6" s="881"/>
      <c r="I6" s="881"/>
      <c r="J6" s="881"/>
      <c r="K6" s="881"/>
      <c r="L6" s="881"/>
      <c r="M6" s="881"/>
      <c r="N6" s="881"/>
      <c r="O6" s="881"/>
      <c r="P6" s="881"/>
    </row>
    <row r="7" spans="1:16" s="18" customFormat="1" ht="15">
      <c r="A7" s="885"/>
      <c r="B7" s="885"/>
      <c r="C7" s="885"/>
      <c r="D7" s="885"/>
      <c r="E7" s="885"/>
      <c r="F7" s="885"/>
      <c r="G7" s="885"/>
      <c r="H7" s="885"/>
      <c r="I7" s="885"/>
      <c r="J7" s="885"/>
      <c r="K7" s="885"/>
      <c r="L7" s="885"/>
      <c r="M7" s="885"/>
      <c r="N7" s="885"/>
      <c r="O7" s="885"/>
      <c r="P7" s="885"/>
    </row>
    <row r="8" spans="1:16" s="17" customFormat="1" ht="12.75">
      <c r="A8" s="890" t="s">
        <v>20</v>
      </c>
      <c r="B8" s="884" t="s">
        <v>76</v>
      </c>
      <c r="C8" s="884" t="s">
        <v>77</v>
      </c>
      <c r="D8" s="884" t="s">
        <v>78</v>
      </c>
      <c r="E8" s="884"/>
      <c r="F8" s="884"/>
      <c r="G8" s="884"/>
      <c r="H8" s="884" t="s">
        <v>79</v>
      </c>
      <c r="I8" s="884" t="s">
        <v>16</v>
      </c>
      <c r="J8" s="884" t="s">
        <v>15</v>
      </c>
      <c r="K8" s="884"/>
      <c r="L8" s="884"/>
      <c r="M8" s="884"/>
      <c r="N8" s="884"/>
      <c r="O8" s="884" t="s">
        <v>80</v>
      </c>
      <c r="P8" s="884" t="s">
        <v>14</v>
      </c>
    </row>
    <row r="9" spans="1:16" s="17" customFormat="1" ht="93" customHeight="1">
      <c r="A9" s="890"/>
      <c r="B9" s="884"/>
      <c r="C9" s="884"/>
      <c r="D9" s="22" t="s">
        <v>13</v>
      </c>
      <c r="E9" s="22" t="s">
        <v>12</v>
      </c>
      <c r="F9" s="22" t="s">
        <v>81</v>
      </c>
      <c r="G9" s="22" t="s">
        <v>22</v>
      </c>
      <c r="H9" s="884"/>
      <c r="I9" s="884"/>
      <c r="J9" s="22" t="s">
        <v>10</v>
      </c>
      <c r="K9" s="22" t="s">
        <v>9</v>
      </c>
      <c r="L9" s="22" t="s">
        <v>82</v>
      </c>
      <c r="M9" s="22" t="s">
        <v>83</v>
      </c>
      <c r="N9" s="22" t="s">
        <v>6</v>
      </c>
      <c r="O9" s="884"/>
      <c r="P9" s="884"/>
    </row>
    <row r="10" spans="1:16" s="93" customFormat="1" ht="39">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 r="A11" s="937" t="s">
        <v>552</v>
      </c>
      <c r="B11" s="938"/>
      <c r="C11" s="938"/>
      <c r="D11" s="938"/>
      <c r="E11" s="938"/>
      <c r="F11" s="938"/>
      <c r="G11" s="938"/>
      <c r="H11" s="938"/>
      <c r="I11" s="938"/>
      <c r="J11" s="938"/>
      <c r="K11" s="938"/>
      <c r="L11" s="938"/>
      <c r="M11" s="938"/>
      <c r="N11" s="938"/>
      <c r="O11" s="938"/>
      <c r="P11" s="939"/>
    </row>
    <row r="12" spans="1:16" ht="12.75">
      <c r="A12" s="365" t="s">
        <v>84</v>
      </c>
      <c r="B12" s="145" t="s">
        <v>99</v>
      </c>
      <c r="C12" s="551">
        <f>SUM(C13:C15)</f>
        <v>101.66</v>
      </c>
      <c r="D12" s="551">
        <f>SUM(D13:D15)</f>
        <v>76.66</v>
      </c>
      <c r="E12" s="551">
        <f>SUM(E13:E15)</f>
        <v>0</v>
      </c>
      <c r="F12" s="551">
        <f>SUM(F13:F15)</f>
        <v>0</v>
      </c>
      <c r="G12" s="551">
        <f>SUM(G13:G15)</f>
        <v>25</v>
      </c>
      <c r="H12" s="552"/>
      <c r="I12" s="553">
        <f aca="true" t="shared" si="0" ref="I12:N12">SUM(I13:I15)</f>
        <v>138.23</v>
      </c>
      <c r="J12" s="553">
        <f t="shared" si="0"/>
        <v>0</v>
      </c>
      <c r="K12" s="553">
        <f t="shared" si="0"/>
        <v>0</v>
      </c>
      <c r="L12" s="553">
        <f t="shared" si="0"/>
        <v>0</v>
      </c>
      <c r="M12" s="553">
        <f t="shared" si="0"/>
        <v>0</v>
      </c>
      <c r="N12" s="553">
        <f t="shared" si="0"/>
        <v>138.23</v>
      </c>
      <c r="O12" s="552"/>
      <c r="P12" s="552"/>
    </row>
    <row r="13" spans="1:16" ht="63" customHeight="1">
      <c r="A13" s="554">
        <v>1</v>
      </c>
      <c r="B13" s="450" t="s">
        <v>1071</v>
      </c>
      <c r="C13" s="449">
        <f>D13+E13+F13+G13</f>
        <v>25</v>
      </c>
      <c r="D13" s="449">
        <v>25</v>
      </c>
      <c r="E13" s="555"/>
      <c r="F13" s="555"/>
      <c r="G13" s="555"/>
      <c r="H13" s="552" t="s">
        <v>484</v>
      </c>
      <c r="I13" s="556">
        <f>SUM(J13:N13)</f>
        <v>13.3</v>
      </c>
      <c r="J13" s="557"/>
      <c r="K13" s="557"/>
      <c r="L13" s="557"/>
      <c r="M13" s="557"/>
      <c r="N13" s="556">
        <v>13.3</v>
      </c>
      <c r="O13" s="56" t="s">
        <v>1987</v>
      </c>
      <c r="P13" s="431"/>
    </row>
    <row r="14" spans="1:16" ht="139.5" customHeight="1">
      <c r="A14" s="554">
        <v>2</v>
      </c>
      <c r="B14" s="450" t="s">
        <v>1072</v>
      </c>
      <c r="C14" s="449">
        <f>D14+E14+F14+G14</f>
        <v>1.66</v>
      </c>
      <c r="D14" s="449">
        <v>1.66</v>
      </c>
      <c r="E14" s="555"/>
      <c r="F14" s="555"/>
      <c r="G14" s="555"/>
      <c r="H14" s="552" t="s">
        <v>484</v>
      </c>
      <c r="I14" s="556">
        <f>SUM(J14:N14)</f>
        <v>88</v>
      </c>
      <c r="J14" s="557"/>
      <c r="K14" s="557"/>
      <c r="L14" s="557"/>
      <c r="M14" s="557"/>
      <c r="N14" s="556">
        <v>88</v>
      </c>
      <c r="O14" s="558" t="s">
        <v>1988</v>
      </c>
      <c r="P14" s="431"/>
    </row>
    <row r="15" spans="1:16" ht="66" customHeight="1">
      <c r="A15" s="554">
        <v>3</v>
      </c>
      <c r="B15" s="450" t="s">
        <v>1073</v>
      </c>
      <c r="C15" s="449">
        <f>D15+E15+F15+G15</f>
        <v>75</v>
      </c>
      <c r="D15" s="449">
        <v>50</v>
      </c>
      <c r="E15" s="449"/>
      <c r="F15" s="449"/>
      <c r="G15" s="449">
        <v>25</v>
      </c>
      <c r="H15" s="450" t="s">
        <v>1989</v>
      </c>
      <c r="I15" s="556">
        <f>SUM(J15:N15)</f>
        <v>36.93</v>
      </c>
      <c r="J15" s="557"/>
      <c r="K15" s="557"/>
      <c r="L15" s="557"/>
      <c r="M15" s="557"/>
      <c r="N15" s="556">
        <v>36.93</v>
      </c>
      <c r="O15" s="56" t="s">
        <v>1987</v>
      </c>
      <c r="P15" s="431"/>
    </row>
    <row r="16" spans="1:16" ht="39">
      <c r="A16" s="365" t="s">
        <v>92</v>
      </c>
      <c r="B16" s="145" t="s">
        <v>139</v>
      </c>
      <c r="C16" s="551">
        <f>C17+C19+C23+C61+C73+C85</f>
        <v>1753.44</v>
      </c>
      <c r="D16" s="551">
        <f>D17+D19+D23+D61+D73+D85</f>
        <v>129.04999999999995</v>
      </c>
      <c r="E16" s="551">
        <f>E17+E19+E23+E61+E73+E85</f>
        <v>0</v>
      </c>
      <c r="F16" s="551">
        <f>F17+F19+F23+F61+F73+F85</f>
        <v>0</v>
      </c>
      <c r="G16" s="551">
        <f>G17+G19+G23+G61+G73+G85</f>
        <v>1624.39</v>
      </c>
      <c r="H16" s="559"/>
      <c r="I16" s="559">
        <f aca="true" t="shared" si="1" ref="I16:N16">I17+I19+I23+I61+I73+I85</f>
        <v>195.92454</v>
      </c>
      <c r="J16" s="559">
        <f t="shared" si="1"/>
        <v>35.61</v>
      </c>
      <c r="K16" s="559">
        <f t="shared" si="1"/>
        <v>21.94</v>
      </c>
      <c r="L16" s="559">
        <f t="shared" si="1"/>
        <v>135.95999999999998</v>
      </c>
      <c r="M16" s="559">
        <f t="shared" si="1"/>
        <v>0</v>
      </c>
      <c r="N16" s="559">
        <f t="shared" si="1"/>
        <v>2.4145399999999997</v>
      </c>
      <c r="O16" s="365"/>
      <c r="P16" s="431"/>
    </row>
    <row r="17" spans="1:16" ht="12.75">
      <c r="A17" s="365" t="s">
        <v>137</v>
      </c>
      <c r="B17" s="560" t="s">
        <v>1074</v>
      </c>
      <c r="C17" s="551">
        <f>C18</f>
        <v>0.2</v>
      </c>
      <c r="D17" s="551">
        <f>D18</f>
        <v>0.2</v>
      </c>
      <c r="E17" s="551">
        <f>E18</f>
        <v>0</v>
      </c>
      <c r="F17" s="551">
        <f>F18</f>
        <v>0</v>
      </c>
      <c r="G17" s="551">
        <f>G18</f>
        <v>0</v>
      </c>
      <c r="H17" s="365"/>
      <c r="I17" s="553">
        <f aca="true" t="shared" si="2" ref="I17:N17">I18</f>
        <v>0.11</v>
      </c>
      <c r="J17" s="553">
        <f t="shared" si="2"/>
        <v>0</v>
      </c>
      <c r="K17" s="553">
        <f t="shared" si="2"/>
        <v>0</v>
      </c>
      <c r="L17" s="553">
        <f t="shared" si="2"/>
        <v>0.11</v>
      </c>
      <c r="M17" s="553">
        <f t="shared" si="2"/>
        <v>0</v>
      </c>
      <c r="N17" s="553">
        <f t="shared" si="2"/>
        <v>0</v>
      </c>
      <c r="O17" s="365"/>
      <c r="P17" s="431"/>
    </row>
    <row r="18" spans="1:16" ht="64.5" customHeight="1">
      <c r="A18" s="554">
        <v>1</v>
      </c>
      <c r="B18" s="450" t="s">
        <v>1075</v>
      </c>
      <c r="C18" s="449">
        <f>SUM(D18:G18)</f>
        <v>0.2</v>
      </c>
      <c r="D18" s="449">
        <v>0.2</v>
      </c>
      <c r="E18" s="449"/>
      <c r="F18" s="449"/>
      <c r="G18" s="449"/>
      <c r="H18" s="450" t="s">
        <v>1076</v>
      </c>
      <c r="I18" s="556">
        <f>L18</f>
        <v>0.11</v>
      </c>
      <c r="J18" s="557"/>
      <c r="K18" s="557"/>
      <c r="L18" s="425">
        <v>0.11</v>
      </c>
      <c r="M18" s="557"/>
      <c r="N18" s="557"/>
      <c r="O18" s="56" t="s">
        <v>1987</v>
      </c>
      <c r="P18" s="431"/>
    </row>
    <row r="19" spans="1:16" ht="26.25">
      <c r="A19" s="365" t="s">
        <v>138</v>
      </c>
      <c r="B19" s="561" t="s">
        <v>143</v>
      </c>
      <c r="C19" s="551">
        <f>SUM(C20:C22)</f>
        <v>2.4</v>
      </c>
      <c r="D19" s="551">
        <f>SUM(D20:D22)</f>
        <v>2.4</v>
      </c>
      <c r="E19" s="551">
        <f>SUM(E20:E22)</f>
        <v>0</v>
      </c>
      <c r="F19" s="551">
        <f>SUM(F20:F22)</f>
        <v>0</v>
      </c>
      <c r="G19" s="551">
        <f>SUM(G20:G22)</f>
        <v>0</v>
      </c>
      <c r="H19" s="365"/>
      <c r="I19" s="553">
        <f aca="true" t="shared" si="3" ref="I19:N19">SUM(I20:I22)</f>
        <v>1.28</v>
      </c>
      <c r="J19" s="553">
        <f t="shared" si="3"/>
        <v>0</v>
      </c>
      <c r="K19" s="553">
        <f t="shared" si="3"/>
        <v>0</v>
      </c>
      <c r="L19" s="553">
        <f t="shared" si="3"/>
        <v>1.28</v>
      </c>
      <c r="M19" s="553">
        <f t="shared" si="3"/>
        <v>0</v>
      </c>
      <c r="N19" s="553">
        <f t="shared" si="3"/>
        <v>0</v>
      </c>
      <c r="O19" s="365"/>
      <c r="P19" s="431"/>
    </row>
    <row r="20" spans="1:16" ht="63" customHeight="1">
      <c r="A20" s="554">
        <v>1</v>
      </c>
      <c r="B20" s="450" t="s">
        <v>1077</v>
      </c>
      <c r="C20" s="449">
        <v>0.5</v>
      </c>
      <c r="D20" s="449">
        <v>0.5</v>
      </c>
      <c r="E20" s="449"/>
      <c r="F20" s="449"/>
      <c r="G20" s="449"/>
      <c r="H20" s="450" t="s">
        <v>1078</v>
      </c>
      <c r="I20" s="556">
        <f>SUM(J20:N20)</f>
        <v>0.27</v>
      </c>
      <c r="J20" s="562"/>
      <c r="K20" s="562"/>
      <c r="L20" s="556">
        <v>0.27</v>
      </c>
      <c r="M20" s="562"/>
      <c r="N20" s="562"/>
      <c r="O20" s="56" t="s">
        <v>1987</v>
      </c>
      <c r="P20" s="431"/>
    </row>
    <row r="21" spans="1:16" ht="63" customHeight="1">
      <c r="A21" s="554">
        <v>2</v>
      </c>
      <c r="B21" s="450" t="s">
        <v>1079</v>
      </c>
      <c r="C21" s="449">
        <v>1.5</v>
      </c>
      <c r="D21" s="449">
        <v>1.5</v>
      </c>
      <c r="E21" s="449"/>
      <c r="F21" s="449"/>
      <c r="G21" s="449"/>
      <c r="H21" s="450" t="s">
        <v>1080</v>
      </c>
      <c r="I21" s="556">
        <f>SUM(J21:N21)</f>
        <v>0.8</v>
      </c>
      <c r="J21" s="562"/>
      <c r="K21" s="562"/>
      <c r="L21" s="556">
        <v>0.8</v>
      </c>
      <c r="M21" s="562"/>
      <c r="N21" s="562"/>
      <c r="O21" s="56" t="s">
        <v>1987</v>
      </c>
      <c r="P21" s="431"/>
    </row>
    <row r="22" spans="1:16" ht="67.5" customHeight="1">
      <c r="A22" s="554">
        <v>3</v>
      </c>
      <c r="B22" s="144" t="s">
        <v>1081</v>
      </c>
      <c r="C22" s="449">
        <v>0.4</v>
      </c>
      <c r="D22" s="448">
        <v>0.4</v>
      </c>
      <c r="E22" s="448"/>
      <c r="F22" s="448"/>
      <c r="G22" s="448"/>
      <c r="H22" s="144" t="s">
        <v>1082</v>
      </c>
      <c r="I22" s="556">
        <f>SUM(J22:N22)</f>
        <v>0.21</v>
      </c>
      <c r="J22" s="557"/>
      <c r="K22" s="557"/>
      <c r="L22" s="556">
        <v>0.21</v>
      </c>
      <c r="M22" s="557"/>
      <c r="N22" s="557"/>
      <c r="O22" s="56" t="s">
        <v>1987</v>
      </c>
      <c r="P22" s="431"/>
    </row>
    <row r="23" spans="1:16" ht="65.25" customHeight="1">
      <c r="A23" s="365" t="s">
        <v>148</v>
      </c>
      <c r="B23" s="560" t="s">
        <v>93</v>
      </c>
      <c r="C23" s="551">
        <f>SUM(C24:C60)</f>
        <v>316.03999999999996</v>
      </c>
      <c r="D23" s="551">
        <f>SUM(D24:D60)</f>
        <v>114.30999999999999</v>
      </c>
      <c r="E23" s="551">
        <f>SUM(E24:E60)</f>
        <v>0</v>
      </c>
      <c r="F23" s="551">
        <f>SUM(F24:F60)</f>
        <v>0</v>
      </c>
      <c r="G23" s="551">
        <f>SUM(G24:G60)</f>
        <v>201.72999999999996</v>
      </c>
      <c r="H23" s="552"/>
      <c r="I23" s="553">
        <f aca="true" t="shared" si="4" ref="I23:N23">SUM(I24:I60)</f>
        <v>123.61000000000001</v>
      </c>
      <c r="J23" s="553">
        <f t="shared" si="4"/>
        <v>35.61</v>
      </c>
      <c r="K23" s="553">
        <f t="shared" si="4"/>
        <v>21.94</v>
      </c>
      <c r="L23" s="553">
        <f t="shared" si="4"/>
        <v>66.05999999999999</v>
      </c>
      <c r="M23" s="553">
        <f t="shared" si="4"/>
        <v>0</v>
      </c>
      <c r="N23" s="553">
        <f t="shared" si="4"/>
        <v>0</v>
      </c>
      <c r="O23" s="56"/>
      <c r="P23" s="431"/>
    </row>
    <row r="24" spans="1:16" ht="69" customHeight="1">
      <c r="A24" s="554">
        <v>1</v>
      </c>
      <c r="B24" s="563" t="s">
        <v>1083</v>
      </c>
      <c r="C24" s="564">
        <v>1</v>
      </c>
      <c r="D24" s="564">
        <v>0.5</v>
      </c>
      <c r="E24" s="564"/>
      <c r="F24" s="564"/>
      <c r="G24" s="564">
        <v>0.5</v>
      </c>
      <c r="H24" s="563" t="s">
        <v>1990</v>
      </c>
      <c r="I24" s="556">
        <f>SUM(J24:N24)</f>
        <v>0.53</v>
      </c>
      <c r="J24" s="556"/>
      <c r="K24" s="556"/>
      <c r="L24" s="556">
        <v>0.53</v>
      </c>
      <c r="M24" s="556"/>
      <c r="N24" s="565"/>
      <c r="O24" s="56" t="s">
        <v>1987</v>
      </c>
      <c r="P24" s="431"/>
    </row>
    <row r="25" spans="1:16" ht="92.25">
      <c r="A25" s="554">
        <v>2</v>
      </c>
      <c r="B25" s="563" t="s">
        <v>1084</v>
      </c>
      <c r="C25" s="564">
        <v>100</v>
      </c>
      <c r="D25" s="564">
        <v>57</v>
      </c>
      <c r="E25" s="564"/>
      <c r="F25" s="564"/>
      <c r="G25" s="564">
        <v>43</v>
      </c>
      <c r="H25" s="563" t="s">
        <v>1991</v>
      </c>
      <c r="I25" s="556">
        <f aca="true" t="shared" si="5" ref="I25:I60">SUM(J25:N25)</f>
        <v>35.61</v>
      </c>
      <c r="J25" s="565">
        <v>35.61</v>
      </c>
      <c r="K25" s="556"/>
      <c r="L25" s="556"/>
      <c r="M25" s="556"/>
      <c r="N25" s="566"/>
      <c r="O25" s="56" t="s">
        <v>1987</v>
      </c>
      <c r="P25" s="431"/>
    </row>
    <row r="26" spans="1:16" ht="66" customHeight="1">
      <c r="A26" s="554">
        <v>3</v>
      </c>
      <c r="B26" s="563" t="s">
        <v>1085</v>
      </c>
      <c r="C26" s="564">
        <v>2.4</v>
      </c>
      <c r="D26" s="564">
        <v>0.6</v>
      </c>
      <c r="E26" s="564"/>
      <c r="F26" s="564"/>
      <c r="G26" s="564">
        <v>1.7999999999999998</v>
      </c>
      <c r="H26" s="563" t="s">
        <v>1992</v>
      </c>
      <c r="I26" s="556">
        <f t="shared" si="5"/>
        <v>0.65</v>
      </c>
      <c r="J26" s="556"/>
      <c r="K26" s="556"/>
      <c r="L26" s="565">
        <v>0.65</v>
      </c>
      <c r="M26" s="556"/>
      <c r="N26" s="565"/>
      <c r="O26" s="56" t="s">
        <v>1987</v>
      </c>
      <c r="P26" s="431"/>
    </row>
    <row r="27" spans="1:16" ht="69.75" customHeight="1">
      <c r="A27" s="554">
        <v>4</v>
      </c>
      <c r="B27" s="563" t="s">
        <v>1086</v>
      </c>
      <c r="C27" s="564">
        <v>15.6</v>
      </c>
      <c r="D27" s="564">
        <v>4.68</v>
      </c>
      <c r="E27" s="564"/>
      <c r="F27" s="564"/>
      <c r="G27" s="564">
        <v>10.92</v>
      </c>
      <c r="H27" s="563" t="s">
        <v>1993</v>
      </c>
      <c r="I27" s="556">
        <f t="shared" si="5"/>
        <v>3.86</v>
      </c>
      <c r="J27" s="556"/>
      <c r="K27" s="556"/>
      <c r="L27" s="556">
        <v>3.86</v>
      </c>
      <c r="M27" s="556"/>
      <c r="N27" s="565"/>
      <c r="O27" s="56" t="s">
        <v>1987</v>
      </c>
      <c r="P27" s="431"/>
    </row>
    <row r="28" spans="1:16" ht="70.5" customHeight="1">
      <c r="A28" s="554">
        <v>5</v>
      </c>
      <c r="B28" s="563" t="s">
        <v>1087</v>
      </c>
      <c r="C28" s="564">
        <v>9</v>
      </c>
      <c r="D28" s="564">
        <v>2.6999999999999997</v>
      </c>
      <c r="E28" s="564"/>
      <c r="F28" s="564"/>
      <c r="G28" s="564">
        <v>6.3</v>
      </c>
      <c r="H28" s="563" t="s">
        <v>1994</v>
      </c>
      <c r="I28" s="556">
        <f t="shared" si="5"/>
        <v>1.96</v>
      </c>
      <c r="J28" s="556"/>
      <c r="K28" s="556"/>
      <c r="L28" s="565">
        <v>1.96</v>
      </c>
      <c r="M28" s="556"/>
      <c r="N28" s="566"/>
      <c r="O28" s="56" t="s">
        <v>1987</v>
      </c>
      <c r="P28" s="431"/>
    </row>
    <row r="29" spans="1:16" ht="66">
      <c r="A29" s="554">
        <v>6</v>
      </c>
      <c r="B29" s="563" t="s">
        <v>1088</v>
      </c>
      <c r="C29" s="564">
        <v>5.999999999999999</v>
      </c>
      <c r="D29" s="564">
        <v>2.0999999999999996</v>
      </c>
      <c r="E29" s="564"/>
      <c r="F29" s="564"/>
      <c r="G29" s="564">
        <v>3.8999999999999995</v>
      </c>
      <c r="H29" s="563" t="s">
        <v>1995</v>
      </c>
      <c r="I29" s="556">
        <f t="shared" si="5"/>
        <v>1.64</v>
      </c>
      <c r="J29" s="556"/>
      <c r="K29" s="556"/>
      <c r="L29" s="565">
        <v>1.64</v>
      </c>
      <c r="M29" s="556"/>
      <c r="N29" s="566"/>
      <c r="O29" s="56" t="s">
        <v>1987</v>
      </c>
      <c r="P29" s="431"/>
    </row>
    <row r="30" spans="1:16" ht="67.5" customHeight="1">
      <c r="A30" s="554">
        <v>7</v>
      </c>
      <c r="B30" s="563" t="s">
        <v>1089</v>
      </c>
      <c r="C30" s="564">
        <v>1.2000000000000002</v>
      </c>
      <c r="D30" s="564">
        <v>0</v>
      </c>
      <c r="E30" s="564"/>
      <c r="F30" s="564"/>
      <c r="G30" s="564">
        <v>1.2000000000000002</v>
      </c>
      <c r="H30" s="563" t="s">
        <v>1996</v>
      </c>
      <c r="I30" s="556">
        <f t="shared" si="5"/>
        <v>0.21</v>
      </c>
      <c r="J30" s="556"/>
      <c r="K30" s="556"/>
      <c r="L30" s="565">
        <v>0.21</v>
      </c>
      <c r="M30" s="556"/>
      <c r="N30" s="566"/>
      <c r="O30" s="56" t="s">
        <v>1987</v>
      </c>
      <c r="P30" s="431"/>
    </row>
    <row r="31" spans="1:16" ht="71.25" customHeight="1">
      <c r="A31" s="554">
        <v>8</v>
      </c>
      <c r="B31" s="563" t="s">
        <v>1090</v>
      </c>
      <c r="C31" s="564">
        <v>14.4</v>
      </c>
      <c r="D31" s="564">
        <v>3.6</v>
      </c>
      <c r="E31" s="564"/>
      <c r="F31" s="564"/>
      <c r="G31" s="564">
        <v>10.8</v>
      </c>
      <c r="H31" s="563" t="s">
        <v>1997</v>
      </c>
      <c r="I31" s="556">
        <f t="shared" si="5"/>
        <v>3.98</v>
      </c>
      <c r="J31" s="556"/>
      <c r="K31" s="556"/>
      <c r="L31" s="565">
        <v>3.98</v>
      </c>
      <c r="M31" s="556"/>
      <c r="N31" s="566"/>
      <c r="O31" s="56" t="s">
        <v>1987</v>
      </c>
      <c r="P31" s="431"/>
    </row>
    <row r="32" spans="1:16" ht="64.5" customHeight="1">
      <c r="A32" s="554">
        <v>9</v>
      </c>
      <c r="B32" s="563" t="s">
        <v>1091</v>
      </c>
      <c r="C32" s="564">
        <f>SUM(D32:G32)</f>
        <v>31.27</v>
      </c>
      <c r="D32" s="564">
        <v>9.64</v>
      </c>
      <c r="E32" s="564"/>
      <c r="F32" s="564"/>
      <c r="G32" s="567">
        <v>21.63</v>
      </c>
      <c r="H32" s="563" t="s">
        <v>1092</v>
      </c>
      <c r="I32" s="556">
        <f t="shared" si="5"/>
        <v>14.8</v>
      </c>
      <c r="J32" s="556"/>
      <c r="K32" s="556"/>
      <c r="L32" s="565">
        <v>14.8</v>
      </c>
      <c r="M32" s="556"/>
      <c r="N32" s="566"/>
      <c r="O32" s="56" t="s">
        <v>1987</v>
      </c>
      <c r="P32" s="431"/>
    </row>
    <row r="33" spans="1:16" ht="69" customHeight="1">
      <c r="A33" s="554">
        <v>10</v>
      </c>
      <c r="B33" s="563" t="s">
        <v>1093</v>
      </c>
      <c r="C33" s="564">
        <v>0.33</v>
      </c>
      <c r="D33" s="564">
        <v>0.05</v>
      </c>
      <c r="E33" s="564"/>
      <c r="F33" s="564"/>
      <c r="G33" s="567">
        <v>0.28</v>
      </c>
      <c r="H33" s="563" t="s">
        <v>1094</v>
      </c>
      <c r="I33" s="556">
        <f t="shared" si="5"/>
        <v>0.06</v>
      </c>
      <c r="J33" s="556"/>
      <c r="K33" s="556"/>
      <c r="L33" s="565">
        <v>0.06</v>
      </c>
      <c r="M33" s="556"/>
      <c r="N33" s="566"/>
      <c r="O33" s="56" t="s">
        <v>1987</v>
      </c>
      <c r="P33" s="431"/>
    </row>
    <row r="34" spans="1:16" ht="69" customHeight="1">
      <c r="A34" s="554">
        <v>11</v>
      </c>
      <c r="B34" s="563" t="s">
        <v>1095</v>
      </c>
      <c r="C34" s="564">
        <v>1.97</v>
      </c>
      <c r="D34" s="564">
        <v>0.3</v>
      </c>
      <c r="E34" s="564"/>
      <c r="F34" s="564"/>
      <c r="G34" s="567">
        <v>1.67</v>
      </c>
      <c r="H34" s="563" t="s">
        <v>1998</v>
      </c>
      <c r="I34" s="556">
        <f t="shared" si="5"/>
        <v>0.64</v>
      </c>
      <c r="J34" s="556"/>
      <c r="K34" s="556"/>
      <c r="L34" s="565">
        <v>0.64</v>
      </c>
      <c r="M34" s="556"/>
      <c r="N34" s="566"/>
      <c r="O34" s="56" t="s">
        <v>1987</v>
      </c>
      <c r="P34" s="431"/>
    </row>
    <row r="35" spans="1:16" ht="69" customHeight="1">
      <c r="A35" s="554">
        <v>12</v>
      </c>
      <c r="B35" s="563" t="s">
        <v>1096</v>
      </c>
      <c r="C35" s="564">
        <v>2.4</v>
      </c>
      <c r="D35" s="564">
        <v>1.2</v>
      </c>
      <c r="E35" s="564"/>
      <c r="F35" s="564"/>
      <c r="G35" s="564">
        <v>1.2</v>
      </c>
      <c r="H35" s="563" t="s">
        <v>1097</v>
      </c>
      <c r="I35" s="556">
        <f t="shared" si="5"/>
        <v>0.64</v>
      </c>
      <c r="J35" s="556"/>
      <c r="K35" s="556"/>
      <c r="L35" s="565">
        <v>0.64</v>
      </c>
      <c r="M35" s="556"/>
      <c r="N35" s="566"/>
      <c r="O35" s="56" t="s">
        <v>1987</v>
      </c>
      <c r="P35" s="431"/>
    </row>
    <row r="36" spans="1:16" ht="69" customHeight="1">
      <c r="A36" s="554">
        <v>13</v>
      </c>
      <c r="B36" s="563" t="s">
        <v>1098</v>
      </c>
      <c r="C36" s="564">
        <v>1.5</v>
      </c>
      <c r="D36" s="564"/>
      <c r="E36" s="564"/>
      <c r="F36" s="564"/>
      <c r="G36" s="564">
        <v>1.5</v>
      </c>
      <c r="H36" s="563" t="s">
        <v>500</v>
      </c>
      <c r="I36" s="556">
        <f t="shared" si="5"/>
        <v>0.8</v>
      </c>
      <c r="J36" s="556"/>
      <c r="K36" s="556"/>
      <c r="L36" s="565">
        <v>0.8</v>
      </c>
      <c r="M36" s="556"/>
      <c r="N36" s="566"/>
      <c r="O36" s="56" t="s">
        <v>1987</v>
      </c>
      <c r="P36" s="431"/>
    </row>
    <row r="37" spans="1:16" ht="63" customHeight="1">
      <c r="A37" s="554">
        <v>14</v>
      </c>
      <c r="B37" s="563" t="s">
        <v>1099</v>
      </c>
      <c r="C37" s="564">
        <v>1.5999999999999999</v>
      </c>
      <c r="D37" s="564">
        <v>0.7</v>
      </c>
      <c r="E37" s="564"/>
      <c r="F37" s="564"/>
      <c r="G37" s="564">
        <v>0.8999999999999999</v>
      </c>
      <c r="H37" s="563" t="s">
        <v>1100</v>
      </c>
      <c r="I37" s="556">
        <f t="shared" si="5"/>
        <v>0.43</v>
      </c>
      <c r="J37" s="556"/>
      <c r="K37" s="556"/>
      <c r="L37" s="565">
        <v>0.43</v>
      </c>
      <c r="M37" s="556"/>
      <c r="N37" s="566"/>
      <c r="O37" s="56" t="s">
        <v>1987</v>
      </c>
      <c r="P37" s="431"/>
    </row>
    <row r="38" spans="1:16" ht="72" customHeight="1">
      <c r="A38" s="554">
        <v>15</v>
      </c>
      <c r="B38" s="563" t="s">
        <v>1101</v>
      </c>
      <c r="C38" s="564">
        <v>2.3800000000000003</v>
      </c>
      <c r="D38" s="564">
        <v>0.2</v>
      </c>
      <c r="E38" s="564"/>
      <c r="F38" s="564"/>
      <c r="G38" s="567">
        <v>2.18</v>
      </c>
      <c r="H38" s="563" t="s">
        <v>1100</v>
      </c>
      <c r="I38" s="556">
        <f t="shared" si="5"/>
        <v>0.77</v>
      </c>
      <c r="J38" s="556"/>
      <c r="K38" s="556"/>
      <c r="L38" s="565">
        <v>0.77</v>
      </c>
      <c r="M38" s="556"/>
      <c r="N38" s="566"/>
      <c r="O38" s="56" t="s">
        <v>1987</v>
      </c>
      <c r="P38" s="431"/>
    </row>
    <row r="39" spans="1:16" ht="132">
      <c r="A39" s="554">
        <v>16</v>
      </c>
      <c r="B39" s="563" t="s">
        <v>1102</v>
      </c>
      <c r="C39" s="564">
        <v>4</v>
      </c>
      <c r="D39" s="564">
        <v>4</v>
      </c>
      <c r="E39" s="564"/>
      <c r="F39" s="564"/>
      <c r="G39" s="564"/>
      <c r="H39" s="563" t="s">
        <v>482</v>
      </c>
      <c r="I39" s="556">
        <f t="shared" si="5"/>
        <v>2.13</v>
      </c>
      <c r="J39" s="556"/>
      <c r="K39" s="556"/>
      <c r="L39" s="565">
        <v>2.13</v>
      </c>
      <c r="M39" s="556"/>
      <c r="N39" s="566"/>
      <c r="O39" s="558" t="s">
        <v>1988</v>
      </c>
      <c r="P39" s="431"/>
    </row>
    <row r="40" spans="1:16" ht="60.75" customHeight="1">
      <c r="A40" s="554">
        <v>17</v>
      </c>
      <c r="B40" s="568" t="s">
        <v>1103</v>
      </c>
      <c r="C40" s="564">
        <v>44.8</v>
      </c>
      <c r="D40" s="564"/>
      <c r="E40" s="564"/>
      <c r="F40" s="564"/>
      <c r="G40" s="569">
        <v>44.8</v>
      </c>
      <c r="H40" s="570" t="s">
        <v>482</v>
      </c>
      <c r="I40" s="556">
        <f t="shared" si="5"/>
        <v>21.94</v>
      </c>
      <c r="J40" s="566"/>
      <c r="K40" s="556">
        <v>21.94</v>
      </c>
      <c r="L40" s="565"/>
      <c r="M40" s="556"/>
      <c r="N40" s="566"/>
      <c r="O40" s="56" t="s">
        <v>1987</v>
      </c>
      <c r="P40" s="431"/>
    </row>
    <row r="41" spans="1:16" ht="66" customHeight="1">
      <c r="A41" s="554">
        <v>18</v>
      </c>
      <c r="B41" s="563" t="s">
        <v>1104</v>
      </c>
      <c r="C41" s="564">
        <v>1.24</v>
      </c>
      <c r="D41" s="564">
        <v>0</v>
      </c>
      <c r="E41" s="564"/>
      <c r="F41" s="564"/>
      <c r="G41" s="564">
        <v>1.24</v>
      </c>
      <c r="H41" s="563" t="s">
        <v>1105</v>
      </c>
      <c r="I41" s="556">
        <f t="shared" si="5"/>
        <v>0.34</v>
      </c>
      <c r="J41" s="556"/>
      <c r="K41" s="556"/>
      <c r="L41" s="565">
        <v>0.34</v>
      </c>
      <c r="M41" s="556"/>
      <c r="N41" s="566"/>
      <c r="O41" s="56" t="s">
        <v>1987</v>
      </c>
      <c r="P41" s="431"/>
    </row>
    <row r="42" spans="1:16" ht="69" customHeight="1">
      <c r="A42" s="554">
        <v>19</v>
      </c>
      <c r="B42" s="563" t="s">
        <v>1106</v>
      </c>
      <c r="C42" s="564">
        <v>1</v>
      </c>
      <c r="D42" s="564"/>
      <c r="E42" s="564"/>
      <c r="F42" s="564"/>
      <c r="G42" s="564">
        <v>1</v>
      </c>
      <c r="H42" s="563" t="s">
        <v>1107</v>
      </c>
      <c r="I42" s="556">
        <f t="shared" si="5"/>
        <v>0.53</v>
      </c>
      <c r="J42" s="556"/>
      <c r="K42" s="556"/>
      <c r="L42" s="565">
        <v>0.53</v>
      </c>
      <c r="M42" s="556"/>
      <c r="N42" s="566"/>
      <c r="O42" s="56" t="s">
        <v>1987</v>
      </c>
      <c r="P42" s="431"/>
    </row>
    <row r="43" spans="1:16" ht="70.5" customHeight="1">
      <c r="A43" s="554">
        <v>20</v>
      </c>
      <c r="B43" s="563" t="s">
        <v>1108</v>
      </c>
      <c r="C43" s="564">
        <v>4</v>
      </c>
      <c r="D43" s="564">
        <v>2</v>
      </c>
      <c r="E43" s="564"/>
      <c r="F43" s="564"/>
      <c r="G43" s="564">
        <v>2</v>
      </c>
      <c r="H43" s="563" t="s">
        <v>1109</v>
      </c>
      <c r="I43" s="556">
        <f t="shared" si="5"/>
        <v>1.16</v>
      </c>
      <c r="J43" s="556"/>
      <c r="K43" s="556"/>
      <c r="L43" s="565">
        <v>1.16</v>
      </c>
      <c r="M43" s="556"/>
      <c r="N43" s="566"/>
      <c r="O43" s="56" t="s">
        <v>1987</v>
      </c>
      <c r="P43" s="431"/>
    </row>
    <row r="44" spans="1:16" ht="69.75" customHeight="1">
      <c r="A44" s="554">
        <v>21</v>
      </c>
      <c r="B44" s="563" t="s">
        <v>1110</v>
      </c>
      <c r="C44" s="564">
        <v>2.4</v>
      </c>
      <c r="D44" s="564">
        <v>1.2</v>
      </c>
      <c r="E44" s="564"/>
      <c r="F44" s="564"/>
      <c r="G44" s="564">
        <v>1.2</v>
      </c>
      <c r="H44" s="563" t="s">
        <v>1109</v>
      </c>
      <c r="I44" s="556">
        <f t="shared" si="5"/>
        <v>0.64</v>
      </c>
      <c r="J44" s="556"/>
      <c r="K44" s="556"/>
      <c r="L44" s="565">
        <v>0.64</v>
      </c>
      <c r="M44" s="556"/>
      <c r="N44" s="566"/>
      <c r="O44" s="56" t="s">
        <v>1987</v>
      </c>
      <c r="P44" s="431"/>
    </row>
    <row r="45" spans="1:16" ht="72.75" customHeight="1">
      <c r="A45" s="554">
        <v>22</v>
      </c>
      <c r="B45" s="563" t="s">
        <v>1111</v>
      </c>
      <c r="C45" s="564">
        <v>2</v>
      </c>
      <c r="D45" s="564">
        <v>2</v>
      </c>
      <c r="E45" s="564"/>
      <c r="F45" s="564"/>
      <c r="G45" s="564"/>
      <c r="H45" s="563" t="s">
        <v>1112</v>
      </c>
      <c r="I45" s="556">
        <f t="shared" si="5"/>
        <v>1.06</v>
      </c>
      <c r="J45" s="556"/>
      <c r="K45" s="556"/>
      <c r="L45" s="565">
        <v>1.06</v>
      </c>
      <c r="M45" s="556"/>
      <c r="N45" s="566"/>
      <c r="O45" s="56" t="s">
        <v>1987</v>
      </c>
      <c r="P45" s="431"/>
    </row>
    <row r="46" spans="1:16" ht="66.75" customHeight="1">
      <c r="A46" s="554">
        <v>23</v>
      </c>
      <c r="B46" s="563" t="s">
        <v>1113</v>
      </c>
      <c r="C46" s="564">
        <v>2.46</v>
      </c>
      <c r="D46" s="564">
        <v>2</v>
      </c>
      <c r="E46" s="564"/>
      <c r="F46" s="564"/>
      <c r="G46" s="567">
        <v>0.46</v>
      </c>
      <c r="H46" s="563" t="s">
        <v>1109</v>
      </c>
      <c r="I46" s="556">
        <f t="shared" si="5"/>
        <v>1.23</v>
      </c>
      <c r="J46" s="556"/>
      <c r="K46" s="556"/>
      <c r="L46" s="565">
        <v>1.23</v>
      </c>
      <c r="M46" s="556"/>
      <c r="N46" s="566"/>
      <c r="O46" s="56" t="s">
        <v>1987</v>
      </c>
      <c r="P46" s="431"/>
    </row>
    <row r="47" spans="1:16" ht="72" customHeight="1">
      <c r="A47" s="554">
        <v>24</v>
      </c>
      <c r="B47" s="563" t="s">
        <v>1114</v>
      </c>
      <c r="C47" s="564">
        <v>1.09</v>
      </c>
      <c r="D47" s="564">
        <v>0.3</v>
      </c>
      <c r="E47" s="564"/>
      <c r="F47" s="564"/>
      <c r="G47" s="567">
        <v>0.79</v>
      </c>
      <c r="H47" s="563" t="s">
        <v>1109</v>
      </c>
      <c r="I47" s="556">
        <f t="shared" si="5"/>
        <v>0.43</v>
      </c>
      <c r="J47" s="556"/>
      <c r="K47" s="556"/>
      <c r="L47" s="565">
        <v>0.43</v>
      </c>
      <c r="M47" s="556"/>
      <c r="N47" s="566"/>
      <c r="O47" s="56" t="s">
        <v>1987</v>
      </c>
      <c r="P47" s="431"/>
    </row>
    <row r="48" spans="1:16" ht="62.25" customHeight="1">
      <c r="A48" s="554">
        <v>25</v>
      </c>
      <c r="B48" s="563" t="s">
        <v>1115</v>
      </c>
      <c r="C48" s="564">
        <v>0.6</v>
      </c>
      <c r="D48" s="564">
        <v>0</v>
      </c>
      <c r="E48" s="564"/>
      <c r="F48" s="564"/>
      <c r="G48" s="564">
        <v>0.6</v>
      </c>
      <c r="H48" s="563" t="s">
        <v>1116</v>
      </c>
      <c r="I48" s="556">
        <f t="shared" si="5"/>
        <v>0.18</v>
      </c>
      <c r="J48" s="556"/>
      <c r="K48" s="556"/>
      <c r="L48" s="565">
        <v>0.18</v>
      </c>
      <c r="M48" s="556"/>
      <c r="N48" s="566"/>
      <c r="O48" s="56" t="s">
        <v>1987</v>
      </c>
      <c r="P48" s="431"/>
    </row>
    <row r="49" spans="1:16" ht="69.75" customHeight="1">
      <c r="A49" s="554">
        <v>26</v>
      </c>
      <c r="B49" s="563" t="s">
        <v>1117</v>
      </c>
      <c r="C49" s="564">
        <v>2.2</v>
      </c>
      <c r="D49" s="564">
        <v>0</v>
      </c>
      <c r="E49" s="564"/>
      <c r="F49" s="564"/>
      <c r="G49" s="564">
        <v>2.2</v>
      </c>
      <c r="H49" s="563" t="s">
        <v>1116</v>
      </c>
      <c r="I49" s="556">
        <f t="shared" si="5"/>
        <v>0.86</v>
      </c>
      <c r="J49" s="556"/>
      <c r="K49" s="556"/>
      <c r="L49" s="565">
        <v>0.86</v>
      </c>
      <c r="M49" s="556"/>
      <c r="N49" s="566"/>
      <c r="O49" s="56" t="s">
        <v>1987</v>
      </c>
      <c r="P49" s="431"/>
    </row>
    <row r="50" spans="1:16" ht="66" customHeight="1">
      <c r="A50" s="554">
        <v>27</v>
      </c>
      <c r="B50" s="563" t="s">
        <v>1118</v>
      </c>
      <c r="C50" s="564">
        <v>0.4</v>
      </c>
      <c r="D50" s="564">
        <v>0</v>
      </c>
      <c r="E50" s="564"/>
      <c r="F50" s="564"/>
      <c r="G50" s="564">
        <v>0.4</v>
      </c>
      <c r="H50" s="563" t="s">
        <v>1116</v>
      </c>
      <c r="I50" s="556">
        <f t="shared" si="5"/>
        <v>0.12</v>
      </c>
      <c r="J50" s="556"/>
      <c r="K50" s="556"/>
      <c r="L50" s="565">
        <v>0.12</v>
      </c>
      <c r="M50" s="556"/>
      <c r="N50" s="566"/>
      <c r="O50" s="56" t="s">
        <v>1987</v>
      </c>
      <c r="P50" s="431"/>
    </row>
    <row r="51" spans="1:16" ht="66">
      <c r="A51" s="554">
        <v>28</v>
      </c>
      <c r="B51" s="568" t="s">
        <v>1119</v>
      </c>
      <c r="C51" s="564">
        <v>33.6</v>
      </c>
      <c r="D51" s="564">
        <v>13.44</v>
      </c>
      <c r="E51" s="564"/>
      <c r="F51" s="564"/>
      <c r="G51" s="567">
        <v>20.16</v>
      </c>
      <c r="H51" s="570" t="s">
        <v>1116</v>
      </c>
      <c r="I51" s="556">
        <f t="shared" si="5"/>
        <v>15.74</v>
      </c>
      <c r="J51" s="556"/>
      <c r="K51" s="556"/>
      <c r="L51" s="565">
        <v>15.74</v>
      </c>
      <c r="M51" s="556"/>
      <c r="N51" s="566"/>
      <c r="O51" s="56" t="s">
        <v>1987</v>
      </c>
      <c r="P51" s="431"/>
    </row>
    <row r="52" spans="1:16" ht="70.5" customHeight="1">
      <c r="A52" s="554">
        <v>29</v>
      </c>
      <c r="B52" s="563" t="s">
        <v>1120</v>
      </c>
      <c r="C52" s="564">
        <v>0.4</v>
      </c>
      <c r="D52" s="564">
        <v>0</v>
      </c>
      <c r="E52" s="564"/>
      <c r="F52" s="564"/>
      <c r="G52" s="564">
        <v>0.4</v>
      </c>
      <c r="H52" s="563" t="s">
        <v>1121</v>
      </c>
      <c r="I52" s="556">
        <f t="shared" si="5"/>
        <v>0.12</v>
      </c>
      <c r="J52" s="556"/>
      <c r="K52" s="556"/>
      <c r="L52" s="565">
        <v>0.12</v>
      </c>
      <c r="M52" s="556"/>
      <c r="N52" s="566"/>
      <c r="O52" s="56" t="s">
        <v>1987</v>
      </c>
      <c r="P52" s="431"/>
    </row>
    <row r="53" spans="1:16" ht="70.5" customHeight="1">
      <c r="A53" s="554">
        <v>30</v>
      </c>
      <c r="B53" s="563" t="s">
        <v>1122</v>
      </c>
      <c r="C53" s="564">
        <v>1.2</v>
      </c>
      <c r="D53" s="564">
        <v>0.6</v>
      </c>
      <c r="E53" s="564"/>
      <c r="F53" s="564"/>
      <c r="G53" s="564">
        <v>0.6</v>
      </c>
      <c r="H53" s="563" t="s">
        <v>488</v>
      </c>
      <c r="I53" s="556">
        <f t="shared" si="5"/>
        <v>0.32</v>
      </c>
      <c r="J53" s="556"/>
      <c r="K53" s="556"/>
      <c r="L53" s="565">
        <v>0.32</v>
      </c>
      <c r="M53" s="556"/>
      <c r="N53" s="566"/>
      <c r="O53" s="56" t="s">
        <v>1987</v>
      </c>
      <c r="P53" s="431"/>
    </row>
    <row r="54" spans="1:16" ht="66" customHeight="1">
      <c r="A54" s="554">
        <v>31</v>
      </c>
      <c r="B54" s="563" t="s">
        <v>1123</v>
      </c>
      <c r="C54" s="564">
        <v>0.2</v>
      </c>
      <c r="D54" s="564">
        <v>0</v>
      </c>
      <c r="E54" s="564"/>
      <c r="F54" s="564"/>
      <c r="G54" s="564">
        <v>0.2</v>
      </c>
      <c r="H54" s="563" t="s">
        <v>1124</v>
      </c>
      <c r="I54" s="556">
        <f t="shared" si="5"/>
        <v>0.06</v>
      </c>
      <c r="J54" s="556"/>
      <c r="K54" s="556"/>
      <c r="L54" s="565">
        <v>0.06</v>
      </c>
      <c r="M54" s="556"/>
      <c r="N54" s="566"/>
      <c r="O54" s="56" t="s">
        <v>1987</v>
      </c>
      <c r="P54" s="431"/>
    </row>
    <row r="55" spans="1:16" ht="66.75" customHeight="1">
      <c r="A55" s="554">
        <v>32</v>
      </c>
      <c r="B55" s="563" t="s">
        <v>1125</v>
      </c>
      <c r="C55" s="564">
        <v>0.5</v>
      </c>
      <c r="D55" s="564"/>
      <c r="E55" s="564"/>
      <c r="F55" s="564"/>
      <c r="G55" s="567">
        <v>0.5</v>
      </c>
      <c r="H55" s="563" t="s">
        <v>500</v>
      </c>
      <c r="I55" s="556">
        <f t="shared" si="5"/>
        <v>0.01</v>
      </c>
      <c r="J55" s="556"/>
      <c r="K55" s="556"/>
      <c r="L55" s="565">
        <v>0.01</v>
      </c>
      <c r="M55" s="556"/>
      <c r="N55" s="566"/>
      <c r="O55" s="56" t="s">
        <v>1987</v>
      </c>
      <c r="P55" s="431"/>
    </row>
    <row r="56" spans="1:16" ht="66.75" customHeight="1">
      <c r="A56" s="554">
        <v>33</v>
      </c>
      <c r="B56" s="563" t="s">
        <v>1126</v>
      </c>
      <c r="C56" s="564">
        <v>0.2</v>
      </c>
      <c r="D56" s="564"/>
      <c r="E56" s="564"/>
      <c r="F56" s="564"/>
      <c r="G56" s="567">
        <v>0.2</v>
      </c>
      <c r="H56" s="563" t="s">
        <v>1109</v>
      </c>
      <c r="I56" s="556">
        <f t="shared" si="5"/>
        <v>0.01</v>
      </c>
      <c r="J56" s="556"/>
      <c r="K56" s="556"/>
      <c r="L56" s="565">
        <v>0.01</v>
      </c>
      <c r="M56" s="556"/>
      <c r="N56" s="566"/>
      <c r="O56" s="56" t="s">
        <v>1987</v>
      </c>
      <c r="P56" s="431"/>
    </row>
    <row r="57" spans="1:16" ht="66.75" customHeight="1">
      <c r="A57" s="554">
        <v>34</v>
      </c>
      <c r="B57" s="563" t="s">
        <v>1127</v>
      </c>
      <c r="C57" s="564">
        <v>1.7</v>
      </c>
      <c r="D57" s="564">
        <v>0.5</v>
      </c>
      <c r="E57" s="564"/>
      <c r="F57" s="564"/>
      <c r="G57" s="567">
        <v>1.2</v>
      </c>
      <c r="H57" s="563" t="s">
        <v>1999</v>
      </c>
      <c r="I57" s="556">
        <f t="shared" si="5"/>
        <v>0.86</v>
      </c>
      <c r="J57" s="556"/>
      <c r="K57" s="556"/>
      <c r="L57" s="565">
        <v>0.86</v>
      </c>
      <c r="M57" s="556"/>
      <c r="N57" s="566"/>
      <c r="O57" s="56" t="s">
        <v>1987</v>
      </c>
      <c r="P57" s="431"/>
    </row>
    <row r="58" spans="1:16" ht="66">
      <c r="A58" s="554">
        <v>35</v>
      </c>
      <c r="B58" s="563" t="s">
        <v>1128</v>
      </c>
      <c r="C58" s="564">
        <v>2.5</v>
      </c>
      <c r="D58" s="564">
        <v>0.7</v>
      </c>
      <c r="E58" s="564"/>
      <c r="F58" s="564"/>
      <c r="G58" s="567">
        <v>1.8</v>
      </c>
      <c r="H58" s="563" t="s">
        <v>2000</v>
      </c>
      <c r="I58" s="556">
        <f t="shared" si="5"/>
        <v>1.22</v>
      </c>
      <c r="J58" s="556"/>
      <c r="K58" s="556"/>
      <c r="L58" s="565">
        <v>1.22</v>
      </c>
      <c r="M58" s="556"/>
      <c r="N58" s="566"/>
      <c r="O58" s="56" t="s">
        <v>1987</v>
      </c>
      <c r="P58" s="431"/>
    </row>
    <row r="59" spans="1:16" ht="69.75" customHeight="1">
      <c r="A59" s="554">
        <v>36</v>
      </c>
      <c r="B59" s="563" t="s">
        <v>1129</v>
      </c>
      <c r="C59" s="564">
        <v>7.3</v>
      </c>
      <c r="D59" s="564">
        <v>1.7</v>
      </c>
      <c r="E59" s="564"/>
      <c r="F59" s="564"/>
      <c r="G59" s="567">
        <v>5.6</v>
      </c>
      <c r="H59" s="563" t="s">
        <v>2001</v>
      </c>
      <c r="I59" s="556">
        <f t="shared" si="5"/>
        <v>3.47</v>
      </c>
      <c r="J59" s="556"/>
      <c r="K59" s="556"/>
      <c r="L59" s="565">
        <v>3.47</v>
      </c>
      <c r="M59" s="556"/>
      <c r="N59" s="566"/>
      <c r="O59" s="56" t="s">
        <v>1987</v>
      </c>
      <c r="P59" s="431"/>
    </row>
    <row r="60" spans="1:16" ht="69" customHeight="1">
      <c r="A60" s="554">
        <v>37</v>
      </c>
      <c r="B60" s="563" t="s">
        <v>1130</v>
      </c>
      <c r="C60" s="564">
        <v>11.2</v>
      </c>
      <c r="D60" s="564">
        <v>2.6</v>
      </c>
      <c r="E60" s="564"/>
      <c r="F60" s="564"/>
      <c r="G60" s="567">
        <v>8.6</v>
      </c>
      <c r="H60" s="563" t="s">
        <v>2002</v>
      </c>
      <c r="I60" s="556">
        <f t="shared" si="5"/>
        <v>4.6</v>
      </c>
      <c r="J60" s="556"/>
      <c r="K60" s="556"/>
      <c r="L60" s="565">
        <v>4.6</v>
      </c>
      <c r="M60" s="556"/>
      <c r="N60" s="566"/>
      <c r="O60" s="56" t="s">
        <v>1987</v>
      </c>
      <c r="P60" s="431"/>
    </row>
    <row r="61" spans="1:16" ht="12.75">
      <c r="A61" s="365" t="s">
        <v>173</v>
      </c>
      <c r="B61" s="560" t="s">
        <v>95</v>
      </c>
      <c r="C61" s="551">
        <f>SUM(C62:C72)</f>
        <v>151.69000000000003</v>
      </c>
      <c r="D61" s="551">
        <f>SUM(D62:D72)</f>
        <v>10.74</v>
      </c>
      <c r="E61" s="551">
        <f>SUM(E62:E72)</f>
        <v>0</v>
      </c>
      <c r="F61" s="551">
        <f>SUM(F62:F72)</f>
        <v>0</v>
      </c>
      <c r="G61" s="551">
        <f>SUM(G62:G72)</f>
        <v>140.95000000000002</v>
      </c>
      <c r="H61" s="552"/>
      <c r="I61" s="553">
        <f aca="true" t="shared" si="6" ref="I61:N61">SUM(I62:I72)</f>
        <v>68.51</v>
      </c>
      <c r="J61" s="553">
        <f t="shared" si="6"/>
        <v>0</v>
      </c>
      <c r="K61" s="553">
        <f t="shared" si="6"/>
        <v>0</v>
      </c>
      <c r="L61" s="553">
        <f t="shared" si="6"/>
        <v>68.51</v>
      </c>
      <c r="M61" s="553">
        <f t="shared" si="6"/>
        <v>0</v>
      </c>
      <c r="N61" s="553">
        <f t="shared" si="6"/>
        <v>0</v>
      </c>
      <c r="O61" s="558"/>
      <c r="P61" s="431"/>
    </row>
    <row r="62" spans="1:16" ht="92.25">
      <c r="A62" s="554">
        <v>1</v>
      </c>
      <c r="B62" s="563" t="s">
        <v>1131</v>
      </c>
      <c r="C62" s="564">
        <v>3</v>
      </c>
      <c r="D62" s="564">
        <v>1</v>
      </c>
      <c r="E62" s="564"/>
      <c r="F62" s="564"/>
      <c r="G62" s="567">
        <v>2</v>
      </c>
      <c r="H62" s="552" t="s">
        <v>2003</v>
      </c>
      <c r="I62" s="556">
        <f>SUM(J62:N62)</f>
        <v>1.59</v>
      </c>
      <c r="J62" s="562"/>
      <c r="K62" s="562"/>
      <c r="L62" s="556">
        <v>1.59</v>
      </c>
      <c r="M62" s="562"/>
      <c r="N62" s="571"/>
      <c r="O62" s="56" t="s">
        <v>1987</v>
      </c>
      <c r="P62" s="431"/>
    </row>
    <row r="63" spans="1:16" ht="66">
      <c r="A63" s="554">
        <v>2</v>
      </c>
      <c r="B63" s="563" t="s">
        <v>1132</v>
      </c>
      <c r="C63" s="564">
        <v>118.4</v>
      </c>
      <c r="D63" s="564">
        <v>0</v>
      </c>
      <c r="E63" s="564"/>
      <c r="F63" s="564"/>
      <c r="G63" s="564">
        <v>118.4</v>
      </c>
      <c r="H63" s="563" t="s">
        <v>2004</v>
      </c>
      <c r="I63" s="556">
        <f aca="true" t="shared" si="7" ref="I63:I72">SUM(J63:N63)</f>
        <v>56.84</v>
      </c>
      <c r="J63" s="562"/>
      <c r="K63" s="562"/>
      <c r="L63" s="556">
        <v>56.84</v>
      </c>
      <c r="M63" s="562"/>
      <c r="N63" s="571"/>
      <c r="O63" s="56" t="s">
        <v>1987</v>
      </c>
      <c r="P63" s="431"/>
    </row>
    <row r="64" spans="1:16" ht="72.75" customHeight="1">
      <c r="A64" s="554">
        <v>3</v>
      </c>
      <c r="B64" s="563" t="s">
        <v>1133</v>
      </c>
      <c r="C64" s="564">
        <v>0.4</v>
      </c>
      <c r="D64" s="564">
        <v>0</v>
      </c>
      <c r="E64" s="564"/>
      <c r="F64" s="564"/>
      <c r="G64" s="564">
        <v>0.4</v>
      </c>
      <c r="H64" s="563" t="s">
        <v>1134</v>
      </c>
      <c r="I64" s="556">
        <f t="shared" si="7"/>
        <v>0.01</v>
      </c>
      <c r="J64" s="562"/>
      <c r="K64" s="562"/>
      <c r="L64" s="556">
        <v>0.01</v>
      </c>
      <c r="M64" s="562"/>
      <c r="N64" s="571"/>
      <c r="O64" s="56" t="s">
        <v>1987</v>
      </c>
      <c r="P64" s="431"/>
    </row>
    <row r="65" spans="1:16" ht="66" customHeight="1">
      <c r="A65" s="554">
        <v>4</v>
      </c>
      <c r="B65" s="563" t="s">
        <v>1135</v>
      </c>
      <c r="C65" s="564">
        <v>4</v>
      </c>
      <c r="D65" s="564">
        <v>1.4</v>
      </c>
      <c r="E65" s="564"/>
      <c r="F65" s="564"/>
      <c r="G65" s="564">
        <v>2.6</v>
      </c>
      <c r="H65" s="563" t="s">
        <v>2005</v>
      </c>
      <c r="I65" s="556">
        <f t="shared" si="7"/>
        <v>1.06</v>
      </c>
      <c r="J65" s="562"/>
      <c r="K65" s="562"/>
      <c r="L65" s="556">
        <v>1.06</v>
      </c>
      <c r="M65" s="562"/>
      <c r="N65" s="571"/>
      <c r="O65" s="56" t="s">
        <v>1987</v>
      </c>
      <c r="P65" s="431"/>
    </row>
    <row r="66" spans="1:16" ht="63" customHeight="1">
      <c r="A66" s="554">
        <v>5</v>
      </c>
      <c r="B66" s="563" t="s">
        <v>1136</v>
      </c>
      <c r="C66" s="564">
        <v>0.36</v>
      </c>
      <c r="D66" s="564">
        <v>0.07</v>
      </c>
      <c r="E66" s="564"/>
      <c r="F66" s="564"/>
      <c r="G66" s="567">
        <v>0.29</v>
      </c>
      <c r="H66" s="563" t="s">
        <v>1137</v>
      </c>
      <c r="I66" s="556">
        <f t="shared" si="7"/>
        <v>0.09</v>
      </c>
      <c r="J66" s="562"/>
      <c r="K66" s="562"/>
      <c r="L66" s="556">
        <v>0.09</v>
      </c>
      <c r="M66" s="562"/>
      <c r="N66" s="571"/>
      <c r="O66" s="56" t="s">
        <v>1987</v>
      </c>
      <c r="P66" s="431"/>
    </row>
    <row r="67" spans="1:16" ht="64.5" customHeight="1">
      <c r="A67" s="554">
        <v>6</v>
      </c>
      <c r="B67" s="563" t="s">
        <v>1138</v>
      </c>
      <c r="C67" s="564">
        <v>4</v>
      </c>
      <c r="D67" s="564">
        <v>0.07</v>
      </c>
      <c r="E67" s="564"/>
      <c r="F67" s="564"/>
      <c r="G67" s="567">
        <v>3.93</v>
      </c>
      <c r="H67" s="563" t="s">
        <v>2006</v>
      </c>
      <c r="I67" s="556">
        <f t="shared" si="7"/>
        <v>2.06</v>
      </c>
      <c r="J67" s="562"/>
      <c r="K67" s="562"/>
      <c r="L67" s="556">
        <v>2.06</v>
      </c>
      <c r="M67" s="562"/>
      <c r="N67" s="571"/>
      <c r="O67" s="56" t="s">
        <v>1987</v>
      </c>
      <c r="P67" s="431"/>
    </row>
    <row r="68" spans="1:16" ht="66">
      <c r="A68" s="554">
        <v>7</v>
      </c>
      <c r="B68" s="563" t="s">
        <v>2007</v>
      </c>
      <c r="C68" s="564">
        <v>0.53</v>
      </c>
      <c r="D68" s="564">
        <v>0.2</v>
      </c>
      <c r="E68" s="564"/>
      <c r="F68" s="564"/>
      <c r="G68" s="567">
        <v>0.33</v>
      </c>
      <c r="H68" s="563" t="s">
        <v>1097</v>
      </c>
      <c r="I68" s="556">
        <f t="shared" si="7"/>
        <v>0.22</v>
      </c>
      <c r="J68" s="562"/>
      <c r="K68" s="562"/>
      <c r="L68" s="556">
        <v>0.22</v>
      </c>
      <c r="M68" s="562"/>
      <c r="N68" s="571"/>
      <c r="O68" s="56" t="s">
        <v>1987</v>
      </c>
      <c r="P68" s="431"/>
    </row>
    <row r="69" spans="1:16" ht="66" customHeight="1">
      <c r="A69" s="554">
        <v>8</v>
      </c>
      <c r="B69" s="563" t="s">
        <v>1139</v>
      </c>
      <c r="C69" s="564">
        <v>16</v>
      </c>
      <c r="D69" s="564">
        <v>8</v>
      </c>
      <c r="E69" s="564"/>
      <c r="F69" s="564"/>
      <c r="G69" s="564">
        <v>8</v>
      </c>
      <c r="H69" s="563" t="s">
        <v>1109</v>
      </c>
      <c r="I69" s="556">
        <f t="shared" si="7"/>
        <v>4.26</v>
      </c>
      <c r="J69" s="562"/>
      <c r="K69" s="562"/>
      <c r="L69" s="556">
        <v>4.26</v>
      </c>
      <c r="M69" s="562"/>
      <c r="N69" s="571"/>
      <c r="O69" s="56" t="s">
        <v>1987</v>
      </c>
      <c r="P69" s="431"/>
    </row>
    <row r="70" spans="1:16" ht="69" customHeight="1">
      <c r="A70" s="554">
        <v>9</v>
      </c>
      <c r="B70" s="563" t="s">
        <v>1140</v>
      </c>
      <c r="C70" s="564">
        <v>2.4</v>
      </c>
      <c r="D70" s="564">
        <v>0</v>
      </c>
      <c r="E70" s="564"/>
      <c r="F70" s="564"/>
      <c r="G70" s="564">
        <v>2.4</v>
      </c>
      <c r="H70" s="563" t="s">
        <v>1141</v>
      </c>
      <c r="I70" s="556">
        <f t="shared" si="7"/>
        <v>1</v>
      </c>
      <c r="J70" s="562"/>
      <c r="K70" s="562"/>
      <c r="L70" s="556">
        <v>1</v>
      </c>
      <c r="M70" s="562"/>
      <c r="N70" s="571"/>
      <c r="O70" s="56" t="s">
        <v>1987</v>
      </c>
      <c r="P70" s="431"/>
    </row>
    <row r="71" spans="1:16" ht="69" customHeight="1">
      <c r="A71" s="554">
        <v>10</v>
      </c>
      <c r="B71" s="563" t="s">
        <v>1142</v>
      </c>
      <c r="C71" s="564">
        <v>2</v>
      </c>
      <c r="D71" s="564"/>
      <c r="E71" s="564"/>
      <c r="F71" s="564"/>
      <c r="G71" s="567">
        <v>2</v>
      </c>
      <c r="H71" s="563" t="s">
        <v>1143</v>
      </c>
      <c r="I71" s="556">
        <f t="shared" si="7"/>
        <v>1.06</v>
      </c>
      <c r="J71" s="562"/>
      <c r="K71" s="562"/>
      <c r="L71" s="556">
        <v>1.06</v>
      </c>
      <c r="M71" s="562"/>
      <c r="N71" s="571"/>
      <c r="O71" s="56" t="s">
        <v>1987</v>
      </c>
      <c r="P71" s="431"/>
    </row>
    <row r="72" spans="1:16" ht="67.5" customHeight="1">
      <c r="A72" s="554">
        <v>11</v>
      </c>
      <c r="B72" s="563" t="s">
        <v>1144</v>
      </c>
      <c r="C72" s="564">
        <v>0.6</v>
      </c>
      <c r="D72" s="564"/>
      <c r="E72" s="564"/>
      <c r="F72" s="564"/>
      <c r="G72" s="567">
        <v>0.6</v>
      </c>
      <c r="H72" s="563" t="s">
        <v>488</v>
      </c>
      <c r="I72" s="556">
        <f t="shared" si="7"/>
        <v>0.32</v>
      </c>
      <c r="J72" s="562"/>
      <c r="K72" s="562"/>
      <c r="L72" s="556">
        <v>0.32</v>
      </c>
      <c r="M72" s="562"/>
      <c r="N72" s="571"/>
      <c r="O72" s="56" t="s">
        <v>1987</v>
      </c>
      <c r="P72" s="431"/>
    </row>
    <row r="73" spans="1:16" ht="12.75">
      <c r="A73" s="365" t="s">
        <v>175</v>
      </c>
      <c r="B73" s="560" t="s">
        <v>120</v>
      </c>
      <c r="C73" s="551">
        <f>SUM(C74:C84)</f>
        <v>1282.4</v>
      </c>
      <c r="D73" s="551">
        <f>SUM(D74:D84)</f>
        <v>0.7600000000000002</v>
      </c>
      <c r="E73" s="551">
        <f>SUM(E74:E84)</f>
        <v>0</v>
      </c>
      <c r="F73" s="551">
        <f>SUM(F74:F84)</f>
        <v>0</v>
      </c>
      <c r="G73" s="551">
        <f>SUM(G74:G84)</f>
        <v>1281.64</v>
      </c>
      <c r="H73" s="552"/>
      <c r="I73" s="553">
        <v>2.05326</v>
      </c>
      <c r="J73" s="553">
        <v>0</v>
      </c>
      <c r="K73" s="553">
        <v>0</v>
      </c>
      <c r="L73" s="553">
        <v>0</v>
      </c>
      <c r="M73" s="553">
        <v>0</v>
      </c>
      <c r="N73" s="553">
        <v>2.05326</v>
      </c>
      <c r="O73" s="558"/>
      <c r="P73" s="431"/>
    </row>
    <row r="74" spans="1:16" ht="72" customHeight="1">
      <c r="A74" s="554">
        <v>1</v>
      </c>
      <c r="B74" s="563" t="s">
        <v>1145</v>
      </c>
      <c r="C74" s="564">
        <v>0.05</v>
      </c>
      <c r="D74" s="564">
        <v>0.02</v>
      </c>
      <c r="E74" s="564"/>
      <c r="F74" s="564"/>
      <c r="G74" s="564">
        <v>0.03</v>
      </c>
      <c r="H74" s="563" t="s">
        <v>2008</v>
      </c>
      <c r="I74" s="556">
        <f>SUM(J74:N74)</f>
        <v>0.03</v>
      </c>
      <c r="J74" s="562"/>
      <c r="K74" s="553"/>
      <c r="L74" s="553"/>
      <c r="M74" s="553"/>
      <c r="N74" s="556">
        <v>0.03</v>
      </c>
      <c r="O74" s="56" t="s">
        <v>1987</v>
      </c>
      <c r="P74" s="431"/>
    </row>
    <row r="75" spans="1:16" ht="105">
      <c r="A75" s="554">
        <v>2</v>
      </c>
      <c r="B75" s="563" t="s">
        <v>2009</v>
      </c>
      <c r="C75" s="564">
        <v>0.09</v>
      </c>
      <c r="D75" s="564">
        <v>0.05</v>
      </c>
      <c r="E75" s="564"/>
      <c r="F75" s="564"/>
      <c r="G75" s="564">
        <v>0.04</v>
      </c>
      <c r="H75" s="563" t="s">
        <v>2010</v>
      </c>
      <c r="I75" s="556">
        <f aca="true" t="shared" si="8" ref="I75:I84">SUM(J75:N75)</f>
        <v>0.04</v>
      </c>
      <c r="J75" s="562"/>
      <c r="K75" s="553"/>
      <c r="L75" s="553"/>
      <c r="M75" s="553"/>
      <c r="N75" s="556">
        <v>0.04</v>
      </c>
      <c r="O75" s="558" t="s">
        <v>1146</v>
      </c>
      <c r="P75" s="431"/>
    </row>
    <row r="76" spans="1:16" ht="105">
      <c r="A76" s="554">
        <v>3</v>
      </c>
      <c r="B76" s="563" t="s">
        <v>1147</v>
      </c>
      <c r="C76" s="564">
        <v>0.15000000000000002</v>
      </c>
      <c r="D76" s="564">
        <v>0.1</v>
      </c>
      <c r="E76" s="564"/>
      <c r="F76" s="564"/>
      <c r="G76" s="567">
        <v>0.05</v>
      </c>
      <c r="H76" s="563" t="s">
        <v>2011</v>
      </c>
      <c r="I76" s="556">
        <f t="shared" si="8"/>
        <v>0.08</v>
      </c>
      <c r="J76" s="562"/>
      <c r="K76" s="553"/>
      <c r="L76" s="553"/>
      <c r="M76" s="553"/>
      <c r="N76" s="556">
        <v>0.08</v>
      </c>
      <c r="O76" s="558" t="s">
        <v>1146</v>
      </c>
      <c r="P76" s="431"/>
    </row>
    <row r="77" spans="1:16" ht="105">
      <c r="A77" s="554">
        <v>4</v>
      </c>
      <c r="B77" s="563" t="s">
        <v>1148</v>
      </c>
      <c r="C77" s="564">
        <v>0.060000000000000005</v>
      </c>
      <c r="D77" s="564">
        <v>0.05</v>
      </c>
      <c r="E77" s="564"/>
      <c r="F77" s="564"/>
      <c r="G77" s="567">
        <v>0.01</v>
      </c>
      <c r="H77" s="563" t="s">
        <v>2012</v>
      </c>
      <c r="I77" s="556">
        <f t="shared" si="8"/>
        <v>0.03</v>
      </c>
      <c r="J77" s="562"/>
      <c r="K77" s="553"/>
      <c r="L77" s="553"/>
      <c r="M77" s="553"/>
      <c r="N77" s="556">
        <v>0.03</v>
      </c>
      <c r="O77" s="558" t="s">
        <v>1146</v>
      </c>
      <c r="P77" s="431"/>
    </row>
    <row r="78" spans="1:16" ht="105">
      <c r="A78" s="554">
        <v>5</v>
      </c>
      <c r="B78" s="563" t="s">
        <v>1149</v>
      </c>
      <c r="C78" s="564">
        <v>0.15000000000000002</v>
      </c>
      <c r="D78" s="564">
        <v>0.1</v>
      </c>
      <c r="E78" s="564"/>
      <c r="F78" s="564"/>
      <c r="G78" s="567">
        <v>0.05</v>
      </c>
      <c r="H78" s="563" t="s">
        <v>2013</v>
      </c>
      <c r="I78" s="556">
        <f t="shared" si="8"/>
        <v>0.08</v>
      </c>
      <c r="J78" s="562"/>
      <c r="K78" s="553"/>
      <c r="L78" s="553"/>
      <c r="M78" s="553"/>
      <c r="N78" s="556">
        <v>0.08</v>
      </c>
      <c r="O78" s="558" t="s">
        <v>1146</v>
      </c>
      <c r="P78" s="431"/>
    </row>
    <row r="79" spans="1:16" ht="105">
      <c r="A79" s="554">
        <v>6</v>
      </c>
      <c r="B79" s="563" t="s">
        <v>1150</v>
      </c>
      <c r="C79" s="564">
        <v>0.15000000000000002</v>
      </c>
      <c r="D79" s="564">
        <v>0.1</v>
      </c>
      <c r="E79" s="564"/>
      <c r="F79" s="564"/>
      <c r="G79" s="567">
        <v>0.05</v>
      </c>
      <c r="H79" s="563" t="s">
        <v>2014</v>
      </c>
      <c r="I79" s="556">
        <f t="shared" si="8"/>
        <v>0.07</v>
      </c>
      <c r="J79" s="562"/>
      <c r="K79" s="553"/>
      <c r="L79" s="553"/>
      <c r="M79" s="553"/>
      <c r="N79" s="556">
        <v>0.07</v>
      </c>
      <c r="O79" s="558" t="s">
        <v>1146</v>
      </c>
      <c r="P79" s="431"/>
    </row>
    <row r="80" spans="1:16" ht="69.75" customHeight="1">
      <c r="A80" s="554">
        <v>7</v>
      </c>
      <c r="B80" s="563" t="s">
        <v>1151</v>
      </c>
      <c r="C80" s="564">
        <v>0.6000000000000001</v>
      </c>
      <c r="D80" s="564">
        <v>0.2</v>
      </c>
      <c r="E80" s="564"/>
      <c r="F80" s="564"/>
      <c r="G80" s="567">
        <v>0.4</v>
      </c>
      <c r="H80" s="563" t="s">
        <v>1100</v>
      </c>
      <c r="I80" s="556">
        <f t="shared" si="8"/>
        <v>0.29</v>
      </c>
      <c r="J80" s="562"/>
      <c r="K80" s="553"/>
      <c r="L80" s="553"/>
      <c r="M80" s="553"/>
      <c r="N80" s="556">
        <v>0.29</v>
      </c>
      <c r="O80" s="56" t="s">
        <v>1987</v>
      </c>
      <c r="P80" s="431"/>
    </row>
    <row r="81" spans="1:16" ht="105">
      <c r="A81" s="554">
        <v>8</v>
      </c>
      <c r="B81" s="563" t="s">
        <v>1152</v>
      </c>
      <c r="C81" s="564">
        <v>0.05</v>
      </c>
      <c r="D81" s="564">
        <v>0.05</v>
      </c>
      <c r="E81" s="564"/>
      <c r="F81" s="564"/>
      <c r="G81" s="567"/>
      <c r="H81" s="563" t="s">
        <v>1100</v>
      </c>
      <c r="I81" s="556">
        <f t="shared" si="8"/>
        <v>0.03</v>
      </c>
      <c r="J81" s="562"/>
      <c r="K81" s="553"/>
      <c r="L81" s="553"/>
      <c r="M81" s="553"/>
      <c r="N81" s="556">
        <v>0.03</v>
      </c>
      <c r="O81" s="558" t="s">
        <v>1146</v>
      </c>
      <c r="P81" s="431"/>
    </row>
    <row r="82" spans="1:16" ht="74.25" customHeight="1">
      <c r="A82" s="554">
        <v>9</v>
      </c>
      <c r="B82" s="563" t="s">
        <v>1153</v>
      </c>
      <c r="C82" s="564">
        <v>0.05</v>
      </c>
      <c r="D82" s="564">
        <v>0.04</v>
      </c>
      <c r="E82" s="564"/>
      <c r="F82" s="564"/>
      <c r="G82" s="567">
        <v>0.01</v>
      </c>
      <c r="H82" s="563" t="s">
        <v>1154</v>
      </c>
      <c r="I82" s="556">
        <f t="shared" si="8"/>
        <v>0.03</v>
      </c>
      <c r="J82" s="562"/>
      <c r="K82" s="553"/>
      <c r="L82" s="553"/>
      <c r="M82" s="553"/>
      <c r="N82" s="556">
        <v>0.03</v>
      </c>
      <c r="O82" s="56" t="s">
        <v>1987</v>
      </c>
      <c r="P82" s="431"/>
    </row>
    <row r="83" spans="1:16" ht="105">
      <c r="A83" s="554">
        <v>10</v>
      </c>
      <c r="B83" s="563" t="s">
        <v>1155</v>
      </c>
      <c r="C83" s="564">
        <v>0.05</v>
      </c>
      <c r="D83" s="564">
        <v>0.05</v>
      </c>
      <c r="E83" s="564"/>
      <c r="F83" s="564"/>
      <c r="G83" s="567"/>
      <c r="H83" s="563" t="s">
        <v>1156</v>
      </c>
      <c r="I83" s="556">
        <f t="shared" si="8"/>
        <v>0.03</v>
      </c>
      <c r="J83" s="562"/>
      <c r="K83" s="553"/>
      <c r="L83" s="553"/>
      <c r="M83" s="553"/>
      <c r="N83" s="556">
        <v>0.03</v>
      </c>
      <c r="O83" s="558" t="s">
        <v>1146</v>
      </c>
      <c r="P83" s="431"/>
    </row>
    <row r="84" spans="1:16" ht="66.75" customHeight="1">
      <c r="A84" s="554">
        <v>11</v>
      </c>
      <c r="B84" s="563" t="s">
        <v>1157</v>
      </c>
      <c r="C84" s="564">
        <v>1281</v>
      </c>
      <c r="D84" s="564"/>
      <c r="E84" s="564"/>
      <c r="F84" s="564"/>
      <c r="G84" s="567">
        <v>1281</v>
      </c>
      <c r="H84" s="563" t="s">
        <v>2015</v>
      </c>
      <c r="I84" s="556">
        <f t="shared" si="8"/>
        <v>480.78</v>
      </c>
      <c r="J84" s="562"/>
      <c r="K84" s="553"/>
      <c r="L84" s="553"/>
      <c r="M84" s="553"/>
      <c r="N84" s="556">
        <v>480.78</v>
      </c>
      <c r="O84" s="56" t="s">
        <v>1987</v>
      </c>
      <c r="P84" s="431"/>
    </row>
    <row r="85" spans="1:16" ht="26.25">
      <c r="A85" s="365" t="s">
        <v>1158</v>
      </c>
      <c r="B85" s="572" t="s">
        <v>1159</v>
      </c>
      <c r="C85" s="551">
        <f>SUM(C86:C92)</f>
        <v>0.71</v>
      </c>
      <c r="D85" s="551">
        <f>SUM(D86:D92)</f>
        <v>0.64</v>
      </c>
      <c r="E85" s="551">
        <f>SUM(E86:E92)</f>
        <v>0</v>
      </c>
      <c r="F85" s="551">
        <f>SUM(F86:F92)</f>
        <v>0</v>
      </c>
      <c r="G85" s="551">
        <f>SUM(G86:G92)</f>
        <v>0.07</v>
      </c>
      <c r="H85" s="552"/>
      <c r="I85" s="553">
        <f aca="true" t="shared" si="9" ref="I85:N85">SUM(I86:I92)</f>
        <v>0.36128</v>
      </c>
      <c r="J85" s="553">
        <f t="shared" si="9"/>
        <v>0</v>
      </c>
      <c r="K85" s="553">
        <f t="shared" si="9"/>
        <v>0</v>
      </c>
      <c r="L85" s="553">
        <f t="shared" si="9"/>
        <v>0</v>
      </c>
      <c r="M85" s="553">
        <f t="shared" si="9"/>
        <v>0</v>
      </c>
      <c r="N85" s="553">
        <f t="shared" si="9"/>
        <v>0.36128</v>
      </c>
      <c r="O85" s="558"/>
      <c r="P85" s="431"/>
    </row>
    <row r="86" spans="1:16" ht="69" customHeight="1">
      <c r="A86" s="554">
        <v>1</v>
      </c>
      <c r="B86" s="563" t="s">
        <v>1160</v>
      </c>
      <c r="C86" s="564">
        <v>0.03</v>
      </c>
      <c r="D86" s="564"/>
      <c r="E86" s="564"/>
      <c r="F86" s="564"/>
      <c r="G86" s="567">
        <v>0.03</v>
      </c>
      <c r="H86" s="563" t="s">
        <v>1161</v>
      </c>
      <c r="I86" s="556">
        <f>N86</f>
        <v>0.02</v>
      </c>
      <c r="J86" s="562"/>
      <c r="K86" s="562"/>
      <c r="L86" s="565"/>
      <c r="M86" s="562"/>
      <c r="N86" s="565">
        <v>0.02</v>
      </c>
      <c r="O86" s="56" t="s">
        <v>1987</v>
      </c>
      <c r="P86" s="431"/>
    </row>
    <row r="87" spans="1:16" ht="69" customHeight="1">
      <c r="A87" s="554">
        <v>2</v>
      </c>
      <c r="B87" s="563" t="s">
        <v>2016</v>
      </c>
      <c r="C87" s="564">
        <v>0.07</v>
      </c>
      <c r="D87" s="564">
        <v>0.07</v>
      </c>
      <c r="E87" s="564"/>
      <c r="F87" s="564"/>
      <c r="G87" s="567"/>
      <c r="H87" s="563" t="s">
        <v>2017</v>
      </c>
      <c r="I87" s="556">
        <v>0.04</v>
      </c>
      <c r="J87" s="562"/>
      <c r="K87" s="562"/>
      <c r="L87" s="565"/>
      <c r="M87" s="562"/>
      <c r="N87" s="556">
        <v>0.04</v>
      </c>
      <c r="O87" s="56" t="s">
        <v>1987</v>
      </c>
      <c r="P87" s="431"/>
    </row>
    <row r="88" spans="1:16" ht="69" customHeight="1">
      <c r="A88" s="554">
        <v>3</v>
      </c>
      <c r="B88" s="563" t="s">
        <v>2016</v>
      </c>
      <c r="C88" s="564">
        <v>0.08</v>
      </c>
      <c r="D88" s="573">
        <v>0.04</v>
      </c>
      <c r="E88" s="573"/>
      <c r="F88" s="573"/>
      <c r="G88" s="573">
        <v>0.04</v>
      </c>
      <c r="H88" s="563" t="s">
        <v>1162</v>
      </c>
      <c r="I88" s="556">
        <v>0.02128</v>
      </c>
      <c r="J88" s="562"/>
      <c r="K88" s="562"/>
      <c r="L88" s="565"/>
      <c r="M88" s="562"/>
      <c r="N88" s="556">
        <v>0.02128</v>
      </c>
      <c r="O88" s="56" t="s">
        <v>1987</v>
      </c>
      <c r="P88" s="431"/>
    </row>
    <row r="89" spans="1:16" ht="64.5" customHeight="1">
      <c r="A89" s="554">
        <v>4</v>
      </c>
      <c r="B89" s="563" t="s">
        <v>2016</v>
      </c>
      <c r="C89" s="564">
        <v>0.03</v>
      </c>
      <c r="D89" s="564">
        <v>0.03</v>
      </c>
      <c r="E89" s="564"/>
      <c r="F89" s="564"/>
      <c r="G89" s="567"/>
      <c r="H89" s="563" t="s">
        <v>1163</v>
      </c>
      <c r="I89" s="556">
        <v>0.02</v>
      </c>
      <c r="J89" s="562"/>
      <c r="K89" s="562"/>
      <c r="L89" s="565"/>
      <c r="M89" s="562"/>
      <c r="N89" s="556">
        <v>0.02</v>
      </c>
      <c r="O89" s="56" t="s">
        <v>1987</v>
      </c>
      <c r="P89" s="431"/>
    </row>
    <row r="90" spans="1:16" ht="69" customHeight="1">
      <c r="A90" s="554">
        <v>5</v>
      </c>
      <c r="B90" s="563" t="s">
        <v>2016</v>
      </c>
      <c r="C90" s="564">
        <v>0.06</v>
      </c>
      <c r="D90" s="564">
        <v>0.06</v>
      </c>
      <c r="E90" s="564"/>
      <c r="F90" s="564"/>
      <c r="G90" s="567"/>
      <c r="H90" s="563" t="s">
        <v>1164</v>
      </c>
      <c r="I90" s="556">
        <v>0.03</v>
      </c>
      <c r="J90" s="562"/>
      <c r="K90" s="562"/>
      <c r="L90" s="565"/>
      <c r="M90" s="562"/>
      <c r="N90" s="556">
        <v>0.03</v>
      </c>
      <c r="O90" s="56" t="s">
        <v>1987</v>
      </c>
      <c r="P90" s="431"/>
    </row>
    <row r="91" spans="1:16" ht="67.5" customHeight="1">
      <c r="A91" s="554">
        <v>6</v>
      </c>
      <c r="B91" s="563" t="s">
        <v>2016</v>
      </c>
      <c r="C91" s="564">
        <v>0.04</v>
      </c>
      <c r="D91" s="564">
        <v>0.04</v>
      </c>
      <c r="E91" s="564"/>
      <c r="F91" s="564"/>
      <c r="G91" s="567"/>
      <c r="H91" s="563" t="s">
        <v>476</v>
      </c>
      <c r="I91" s="556">
        <v>0.02</v>
      </c>
      <c r="J91" s="562"/>
      <c r="K91" s="562"/>
      <c r="L91" s="565"/>
      <c r="M91" s="562"/>
      <c r="N91" s="556">
        <v>0.02</v>
      </c>
      <c r="O91" s="56" t="s">
        <v>1987</v>
      </c>
      <c r="P91" s="431"/>
    </row>
    <row r="92" spans="1:16" ht="66">
      <c r="A92" s="554">
        <v>7</v>
      </c>
      <c r="B92" s="563" t="s">
        <v>2016</v>
      </c>
      <c r="C92" s="564">
        <v>0.4</v>
      </c>
      <c r="D92" s="564">
        <v>0.4</v>
      </c>
      <c r="E92" s="564"/>
      <c r="F92" s="564"/>
      <c r="G92" s="567"/>
      <c r="H92" s="144" t="s">
        <v>1165</v>
      </c>
      <c r="I92" s="556">
        <v>0.21</v>
      </c>
      <c r="J92" s="562"/>
      <c r="K92" s="562"/>
      <c r="L92" s="565"/>
      <c r="M92" s="562"/>
      <c r="N92" s="556">
        <v>0.21</v>
      </c>
      <c r="O92" s="56" t="s">
        <v>1987</v>
      </c>
      <c r="P92" s="431"/>
    </row>
    <row r="93" spans="1:16" ht="12.75">
      <c r="A93" s="365" t="s">
        <v>94</v>
      </c>
      <c r="B93" s="572" t="s">
        <v>1166</v>
      </c>
      <c r="C93" s="551">
        <f>C94</f>
        <v>0.30000000000000004</v>
      </c>
      <c r="D93" s="551">
        <f>D94</f>
        <v>0.07</v>
      </c>
      <c r="E93" s="551">
        <f>E94</f>
        <v>0</v>
      </c>
      <c r="F93" s="551">
        <f>F94</f>
        <v>0</v>
      </c>
      <c r="G93" s="551">
        <f>G94</f>
        <v>0.23</v>
      </c>
      <c r="H93" s="552"/>
      <c r="I93" s="553">
        <f aca="true" t="shared" si="10" ref="I93:N93">I94</f>
        <v>0.04</v>
      </c>
      <c r="J93" s="553">
        <f t="shared" si="10"/>
        <v>0</v>
      </c>
      <c r="K93" s="553">
        <f t="shared" si="10"/>
        <v>0</v>
      </c>
      <c r="L93" s="553">
        <f t="shared" si="10"/>
        <v>0.04</v>
      </c>
      <c r="M93" s="553">
        <f t="shared" si="10"/>
        <v>0</v>
      </c>
      <c r="N93" s="553">
        <f t="shared" si="10"/>
        <v>0</v>
      </c>
      <c r="O93" s="558"/>
      <c r="P93" s="431"/>
    </row>
    <row r="94" spans="1:16" ht="63" customHeight="1">
      <c r="A94" s="365">
        <v>1</v>
      </c>
      <c r="B94" s="144" t="s">
        <v>1167</v>
      </c>
      <c r="C94" s="564">
        <f>SUM(D94:G94)</f>
        <v>0.30000000000000004</v>
      </c>
      <c r="D94" s="448">
        <v>0.07</v>
      </c>
      <c r="E94" s="448"/>
      <c r="F94" s="448"/>
      <c r="G94" s="448">
        <v>0.23</v>
      </c>
      <c r="H94" s="144" t="s">
        <v>1168</v>
      </c>
      <c r="I94" s="556">
        <f>L94</f>
        <v>0.04</v>
      </c>
      <c r="J94" s="562"/>
      <c r="K94" s="562"/>
      <c r="L94" s="556">
        <v>0.04</v>
      </c>
      <c r="M94" s="562"/>
      <c r="N94" s="562"/>
      <c r="O94" s="56" t="s">
        <v>1987</v>
      </c>
      <c r="P94" s="431"/>
    </row>
    <row r="95" spans="1:16" ht="12.75">
      <c r="A95" s="365" t="s">
        <v>96</v>
      </c>
      <c r="B95" s="572" t="s">
        <v>218</v>
      </c>
      <c r="C95" s="551">
        <f>C96</f>
        <v>17</v>
      </c>
      <c r="D95" s="551">
        <f>D96</f>
        <v>0</v>
      </c>
      <c r="E95" s="551">
        <f>E96</f>
        <v>0</v>
      </c>
      <c r="F95" s="551">
        <f>F96</f>
        <v>0</v>
      </c>
      <c r="G95" s="551">
        <f>G96</f>
        <v>17</v>
      </c>
      <c r="H95" s="552"/>
      <c r="I95" s="553">
        <f aca="true" t="shared" si="11" ref="I95:N95">I96</f>
        <v>1.17</v>
      </c>
      <c r="J95" s="553">
        <f t="shared" si="11"/>
        <v>0</v>
      </c>
      <c r="K95" s="553">
        <f t="shared" si="11"/>
        <v>0</v>
      </c>
      <c r="L95" s="553">
        <f t="shared" si="11"/>
        <v>1.17</v>
      </c>
      <c r="M95" s="553">
        <f t="shared" si="11"/>
        <v>0</v>
      </c>
      <c r="N95" s="553">
        <f t="shared" si="11"/>
        <v>0</v>
      </c>
      <c r="O95" s="558"/>
      <c r="P95" s="431"/>
    </row>
    <row r="96" spans="1:16" ht="72" customHeight="1">
      <c r="A96" s="554">
        <v>1</v>
      </c>
      <c r="B96" s="563" t="s">
        <v>1169</v>
      </c>
      <c r="C96" s="564">
        <f>SUM(D96:G96)</f>
        <v>17</v>
      </c>
      <c r="D96" s="564">
        <v>0</v>
      </c>
      <c r="E96" s="564"/>
      <c r="F96" s="564"/>
      <c r="G96" s="564">
        <v>17</v>
      </c>
      <c r="H96" s="563" t="s">
        <v>1193</v>
      </c>
      <c r="I96" s="556">
        <f>L96</f>
        <v>1.17</v>
      </c>
      <c r="J96" s="557"/>
      <c r="K96" s="557"/>
      <c r="L96" s="574">
        <v>1.17</v>
      </c>
      <c r="M96" s="557"/>
      <c r="N96" s="557"/>
      <c r="O96" s="56" t="s">
        <v>1987</v>
      </c>
      <c r="P96" s="431"/>
    </row>
    <row r="97" spans="1:16" ht="12.75">
      <c r="A97" s="365" t="s">
        <v>97</v>
      </c>
      <c r="B97" s="572" t="s">
        <v>215</v>
      </c>
      <c r="C97" s="551">
        <f>SUM(C98:C133)</f>
        <v>17.379999999999995</v>
      </c>
      <c r="D97" s="551">
        <f>SUM(D98:D133)</f>
        <v>13.81</v>
      </c>
      <c r="E97" s="551">
        <f>SUM(E98:E133)</f>
        <v>0</v>
      </c>
      <c r="F97" s="551">
        <f>SUM(F98:F133)</f>
        <v>0</v>
      </c>
      <c r="G97" s="551">
        <f>SUM(G98:G133)</f>
        <v>3.5700000000000003</v>
      </c>
      <c r="H97" s="552"/>
      <c r="I97" s="553">
        <f aca="true" t="shared" si="12" ref="I97:N97">SUM(I98:I133)</f>
        <v>8.799999999999999</v>
      </c>
      <c r="J97" s="553">
        <f t="shared" si="12"/>
        <v>0</v>
      </c>
      <c r="K97" s="553">
        <f t="shared" si="12"/>
        <v>0</v>
      </c>
      <c r="L97" s="553">
        <f t="shared" si="12"/>
        <v>0</v>
      </c>
      <c r="M97" s="553">
        <f t="shared" si="12"/>
        <v>8.799999999999999</v>
      </c>
      <c r="N97" s="553">
        <f t="shared" si="12"/>
        <v>0</v>
      </c>
      <c r="O97" s="558"/>
      <c r="P97" s="431"/>
    </row>
    <row r="98" spans="1:16" ht="118.5">
      <c r="A98" s="554">
        <v>1</v>
      </c>
      <c r="B98" s="563" t="s">
        <v>215</v>
      </c>
      <c r="C98" s="555">
        <v>1.44</v>
      </c>
      <c r="D98" s="555">
        <v>1.39</v>
      </c>
      <c r="E98" s="551"/>
      <c r="F98" s="551"/>
      <c r="G98" s="555">
        <v>0.05</v>
      </c>
      <c r="H98" s="552" t="s">
        <v>2018</v>
      </c>
      <c r="I98" s="556">
        <f>SUM(J98:N98)</f>
        <v>0.74</v>
      </c>
      <c r="J98" s="562"/>
      <c r="K98" s="562"/>
      <c r="L98" s="562"/>
      <c r="M98" s="556">
        <v>0.74</v>
      </c>
      <c r="N98" s="575"/>
      <c r="O98" s="558" t="s">
        <v>474</v>
      </c>
      <c r="P98" s="431"/>
    </row>
    <row r="99" spans="1:16" ht="264">
      <c r="A99" s="554">
        <v>2</v>
      </c>
      <c r="B99" s="563" t="s">
        <v>215</v>
      </c>
      <c r="C99" s="555">
        <v>1.8599999999999999</v>
      </c>
      <c r="D99" s="555">
        <v>1.47</v>
      </c>
      <c r="E99" s="551"/>
      <c r="F99" s="551"/>
      <c r="G99" s="555">
        <v>0.39</v>
      </c>
      <c r="H99" s="552" t="s">
        <v>1170</v>
      </c>
      <c r="I99" s="556">
        <f aca="true" t="shared" si="13" ref="I99:I133">SUM(J99:N99)</f>
        <v>0.99</v>
      </c>
      <c r="J99" s="562"/>
      <c r="K99" s="562"/>
      <c r="L99" s="562"/>
      <c r="M99" s="556">
        <v>0.99</v>
      </c>
      <c r="N99" s="575"/>
      <c r="O99" s="558" t="s">
        <v>1171</v>
      </c>
      <c r="P99" s="431"/>
    </row>
    <row r="100" spans="1:16" ht="118.5">
      <c r="A100" s="554">
        <v>3</v>
      </c>
      <c r="B100" s="563" t="s">
        <v>85</v>
      </c>
      <c r="C100" s="564">
        <f>SUM(D100:G100)</f>
        <v>1.6600000000000001</v>
      </c>
      <c r="D100" s="564">
        <v>0.35</v>
      </c>
      <c r="E100" s="564"/>
      <c r="F100" s="564"/>
      <c r="G100" s="564">
        <v>1.31</v>
      </c>
      <c r="H100" s="563" t="s">
        <v>1172</v>
      </c>
      <c r="I100" s="556">
        <f t="shared" si="13"/>
        <v>0.84</v>
      </c>
      <c r="J100" s="562"/>
      <c r="K100" s="562"/>
      <c r="L100" s="562"/>
      <c r="M100" s="556">
        <v>0.84</v>
      </c>
      <c r="N100" s="575"/>
      <c r="O100" s="558" t="s">
        <v>473</v>
      </c>
      <c r="P100" s="431"/>
    </row>
    <row r="101" spans="1:16" ht="105">
      <c r="A101" s="554">
        <v>4</v>
      </c>
      <c r="B101" s="563" t="s">
        <v>215</v>
      </c>
      <c r="C101" s="564">
        <f>SUM(D101:G101)</f>
        <v>1.4100000000000001</v>
      </c>
      <c r="D101" s="564">
        <v>0.85</v>
      </c>
      <c r="E101" s="564"/>
      <c r="F101" s="564"/>
      <c r="G101" s="564">
        <v>0.56</v>
      </c>
      <c r="H101" s="563" t="s">
        <v>1173</v>
      </c>
      <c r="I101" s="556">
        <f t="shared" si="13"/>
        <v>0.59</v>
      </c>
      <c r="J101" s="562"/>
      <c r="K101" s="562"/>
      <c r="L101" s="562"/>
      <c r="M101" s="565">
        <v>0.59</v>
      </c>
      <c r="N101" s="575"/>
      <c r="O101" s="558" t="s">
        <v>475</v>
      </c>
      <c r="P101" s="431"/>
    </row>
    <row r="102" spans="1:16" ht="118.5">
      <c r="A102" s="554">
        <v>5</v>
      </c>
      <c r="B102" s="552" t="s">
        <v>215</v>
      </c>
      <c r="C102" s="555">
        <v>0.7999999999999999</v>
      </c>
      <c r="D102" s="555">
        <v>0.7</v>
      </c>
      <c r="E102" s="551"/>
      <c r="F102" s="551"/>
      <c r="G102" s="555">
        <v>0.1</v>
      </c>
      <c r="H102" s="552" t="s">
        <v>1174</v>
      </c>
      <c r="I102" s="556">
        <f t="shared" si="13"/>
        <v>0.41</v>
      </c>
      <c r="J102" s="562"/>
      <c r="K102" s="562"/>
      <c r="L102" s="562"/>
      <c r="M102" s="556">
        <v>0.41</v>
      </c>
      <c r="N102" s="575"/>
      <c r="O102" s="558" t="s">
        <v>481</v>
      </c>
      <c r="P102" s="431"/>
    </row>
    <row r="103" spans="1:16" ht="66" customHeight="1">
      <c r="A103" s="554">
        <v>6</v>
      </c>
      <c r="B103" s="563" t="s">
        <v>1175</v>
      </c>
      <c r="C103" s="555">
        <v>0.2</v>
      </c>
      <c r="D103" s="555">
        <v>0.2</v>
      </c>
      <c r="E103" s="551"/>
      <c r="F103" s="551"/>
      <c r="G103" s="555"/>
      <c r="H103" s="552" t="s">
        <v>495</v>
      </c>
      <c r="I103" s="556">
        <f t="shared" si="13"/>
        <v>0.11</v>
      </c>
      <c r="J103" s="562"/>
      <c r="K103" s="562"/>
      <c r="L103" s="562"/>
      <c r="M103" s="556">
        <v>0.11</v>
      </c>
      <c r="N103" s="575"/>
      <c r="O103" s="56" t="s">
        <v>1987</v>
      </c>
      <c r="P103" s="431"/>
    </row>
    <row r="104" spans="1:16" ht="66.75" customHeight="1">
      <c r="A104" s="554">
        <v>7</v>
      </c>
      <c r="B104" s="563" t="s">
        <v>1176</v>
      </c>
      <c r="C104" s="555">
        <v>0.3</v>
      </c>
      <c r="D104" s="555">
        <v>0.3</v>
      </c>
      <c r="E104" s="551"/>
      <c r="F104" s="551"/>
      <c r="G104" s="555"/>
      <c r="H104" s="552" t="s">
        <v>495</v>
      </c>
      <c r="I104" s="556">
        <f t="shared" si="13"/>
        <v>0.16</v>
      </c>
      <c r="J104" s="562"/>
      <c r="K104" s="562"/>
      <c r="L104" s="562"/>
      <c r="M104" s="556">
        <v>0.16</v>
      </c>
      <c r="N104" s="575"/>
      <c r="O104" s="56" t="s">
        <v>1987</v>
      </c>
      <c r="P104" s="431"/>
    </row>
    <row r="105" spans="1:16" ht="64.5" customHeight="1">
      <c r="A105" s="554">
        <v>8</v>
      </c>
      <c r="B105" s="563" t="s">
        <v>1177</v>
      </c>
      <c r="C105" s="555">
        <v>0.3</v>
      </c>
      <c r="D105" s="555"/>
      <c r="E105" s="551"/>
      <c r="F105" s="551"/>
      <c r="G105" s="555">
        <v>0.3</v>
      </c>
      <c r="H105" s="552" t="s">
        <v>484</v>
      </c>
      <c r="I105" s="556">
        <f t="shared" si="13"/>
        <v>0.16</v>
      </c>
      <c r="J105" s="562"/>
      <c r="K105" s="562"/>
      <c r="L105" s="562"/>
      <c r="M105" s="556">
        <v>0.16</v>
      </c>
      <c r="N105" s="575"/>
      <c r="O105" s="56" t="s">
        <v>1987</v>
      </c>
      <c r="P105" s="431"/>
    </row>
    <row r="106" spans="1:16" ht="71.25" customHeight="1">
      <c r="A106" s="554">
        <v>9</v>
      </c>
      <c r="B106" s="563" t="s">
        <v>1178</v>
      </c>
      <c r="C106" s="555">
        <v>0.5</v>
      </c>
      <c r="D106" s="555">
        <v>0.5</v>
      </c>
      <c r="E106" s="551"/>
      <c r="F106" s="551"/>
      <c r="G106" s="555"/>
      <c r="H106" s="552" t="s">
        <v>1179</v>
      </c>
      <c r="I106" s="556">
        <f t="shared" si="13"/>
        <v>0.3</v>
      </c>
      <c r="J106" s="562"/>
      <c r="K106" s="562"/>
      <c r="L106" s="562"/>
      <c r="M106" s="556">
        <v>0.3</v>
      </c>
      <c r="N106" s="575"/>
      <c r="O106" s="56" t="s">
        <v>1987</v>
      </c>
      <c r="P106" s="431"/>
    </row>
    <row r="107" spans="1:16" ht="126" customHeight="1">
      <c r="A107" s="554">
        <v>10</v>
      </c>
      <c r="B107" s="563" t="s">
        <v>215</v>
      </c>
      <c r="C107" s="555">
        <v>0.3</v>
      </c>
      <c r="D107" s="555">
        <v>0.3</v>
      </c>
      <c r="E107" s="551"/>
      <c r="F107" s="551"/>
      <c r="G107" s="555"/>
      <c r="H107" s="552" t="s">
        <v>1180</v>
      </c>
      <c r="I107" s="556">
        <f t="shared" si="13"/>
        <v>0.16</v>
      </c>
      <c r="J107" s="562"/>
      <c r="K107" s="562"/>
      <c r="L107" s="562"/>
      <c r="M107" s="556">
        <v>0.16</v>
      </c>
      <c r="N107" s="575"/>
      <c r="O107" s="558" t="s">
        <v>2019</v>
      </c>
      <c r="P107" s="431"/>
    </row>
    <row r="108" spans="1:16" ht="105">
      <c r="A108" s="554">
        <v>11</v>
      </c>
      <c r="B108" s="563" t="s">
        <v>215</v>
      </c>
      <c r="C108" s="555">
        <v>0.32</v>
      </c>
      <c r="D108" s="555">
        <v>0.32</v>
      </c>
      <c r="E108" s="551"/>
      <c r="F108" s="551"/>
      <c r="G108" s="555"/>
      <c r="H108" s="552" t="s">
        <v>1181</v>
      </c>
      <c r="I108" s="556">
        <f t="shared" si="13"/>
        <v>0.17</v>
      </c>
      <c r="J108" s="562"/>
      <c r="K108" s="562"/>
      <c r="L108" s="562"/>
      <c r="M108" s="556">
        <v>0.17</v>
      </c>
      <c r="N108" s="575"/>
      <c r="O108" s="558" t="s">
        <v>2020</v>
      </c>
      <c r="P108" s="431"/>
    </row>
    <row r="109" spans="1:16" ht="69.75" customHeight="1">
      <c r="A109" s="554">
        <v>12</v>
      </c>
      <c r="B109" s="563" t="s">
        <v>215</v>
      </c>
      <c r="C109" s="555">
        <v>0.37</v>
      </c>
      <c r="D109" s="555">
        <v>0.37</v>
      </c>
      <c r="E109" s="551"/>
      <c r="F109" s="551"/>
      <c r="G109" s="555"/>
      <c r="H109" s="552" t="s">
        <v>1182</v>
      </c>
      <c r="I109" s="556">
        <f t="shared" si="13"/>
        <v>0.2</v>
      </c>
      <c r="J109" s="562"/>
      <c r="K109" s="562"/>
      <c r="L109" s="562"/>
      <c r="M109" s="556">
        <v>0.2</v>
      </c>
      <c r="N109" s="575"/>
      <c r="O109" s="56" t="s">
        <v>1987</v>
      </c>
      <c r="P109" s="431"/>
    </row>
    <row r="110" spans="1:16" ht="66" customHeight="1">
      <c r="A110" s="554">
        <v>13</v>
      </c>
      <c r="B110" s="563" t="s">
        <v>215</v>
      </c>
      <c r="C110" s="555">
        <v>0.04</v>
      </c>
      <c r="D110" s="555"/>
      <c r="E110" s="551"/>
      <c r="F110" s="551"/>
      <c r="G110" s="555">
        <v>0.04</v>
      </c>
      <c r="H110" s="552" t="s">
        <v>1183</v>
      </c>
      <c r="I110" s="556">
        <f t="shared" si="13"/>
        <v>0.02</v>
      </c>
      <c r="J110" s="562"/>
      <c r="K110" s="562"/>
      <c r="L110" s="562"/>
      <c r="M110" s="556">
        <v>0.02</v>
      </c>
      <c r="N110" s="575"/>
      <c r="O110" s="56" t="s">
        <v>1987</v>
      </c>
      <c r="P110" s="431"/>
    </row>
    <row r="111" spans="1:16" ht="142.5" customHeight="1">
      <c r="A111" s="554">
        <v>14</v>
      </c>
      <c r="B111" s="563" t="s">
        <v>215</v>
      </c>
      <c r="C111" s="555">
        <v>0.5</v>
      </c>
      <c r="D111" s="555">
        <v>0.5</v>
      </c>
      <c r="E111" s="551"/>
      <c r="F111" s="551"/>
      <c r="G111" s="555"/>
      <c r="H111" s="552" t="s">
        <v>1184</v>
      </c>
      <c r="I111" s="556">
        <f t="shared" si="13"/>
        <v>0.27</v>
      </c>
      <c r="J111" s="562"/>
      <c r="K111" s="562"/>
      <c r="L111" s="562"/>
      <c r="M111" s="556">
        <v>0.27</v>
      </c>
      <c r="N111" s="575"/>
      <c r="O111" s="558" t="s">
        <v>479</v>
      </c>
      <c r="P111" s="431"/>
    </row>
    <row r="112" spans="1:16" ht="63" customHeight="1">
      <c r="A112" s="554">
        <v>15</v>
      </c>
      <c r="B112" s="563" t="s">
        <v>215</v>
      </c>
      <c r="C112" s="555">
        <v>0.2</v>
      </c>
      <c r="D112" s="555">
        <v>0.2</v>
      </c>
      <c r="E112" s="551"/>
      <c r="F112" s="551"/>
      <c r="G112" s="555"/>
      <c r="H112" s="552" t="s">
        <v>1185</v>
      </c>
      <c r="I112" s="556">
        <f t="shared" si="13"/>
        <v>0.11</v>
      </c>
      <c r="J112" s="562"/>
      <c r="K112" s="562"/>
      <c r="L112" s="562"/>
      <c r="M112" s="556">
        <v>0.11</v>
      </c>
      <c r="N112" s="575"/>
      <c r="O112" s="56" t="s">
        <v>1987</v>
      </c>
      <c r="P112" s="431"/>
    </row>
    <row r="113" spans="1:16" ht="66.75" customHeight="1">
      <c r="A113" s="554">
        <v>16</v>
      </c>
      <c r="B113" s="563" t="s">
        <v>215</v>
      </c>
      <c r="C113" s="555">
        <v>0.2</v>
      </c>
      <c r="D113" s="555">
        <v>0.2</v>
      </c>
      <c r="E113" s="551"/>
      <c r="F113" s="551"/>
      <c r="G113" s="555"/>
      <c r="H113" s="552" t="s">
        <v>1186</v>
      </c>
      <c r="I113" s="556">
        <f t="shared" si="13"/>
        <v>0.11</v>
      </c>
      <c r="J113" s="562"/>
      <c r="K113" s="562"/>
      <c r="L113" s="562"/>
      <c r="M113" s="556">
        <v>0.11</v>
      </c>
      <c r="N113" s="575"/>
      <c r="O113" s="56" t="s">
        <v>1987</v>
      </c>
      <c r="P113" s="431"/>
    </row>
    <row r="114" spans="1:16" ht="71.25" customHeight="1">
      <c r="A114" s="554">
        <v>17</v>
      </c>
      <c r="B114" s="563" t="s">
        <v>1187</v>
      </c>
      <c r="C114" s="555">
        <v>0.5</v>
      </c>
      <c r="D114" s="555">
        <v>0.5</v>
      </c>
      <c r="E114" s="551"/>
      <c r="F114" s="551"/>
      <c r="G114" s="555"/>
      <c r="H114" s="552" t="s">
        <v>1188</v>
      </c>
      <c r="I114" s="556">
        <f t="shared" si="13"/>
        <v>0.27</v>
      </c>
      <c r="J114" s="562"/>
      <c r="K114" s="562"/>
      <c r="L114" s="562"/>
      <c r="M114" s="556">
        <v>0.27</v>
      </c>
      <c r="N114" s="575"/>
      <c r="O114" s="56" t="s">
        <v>1987</v>
      </c>
      <c r="P114" s="431"/>
    </row>
    <row r="115" spans="1:16" ht="67.5" customHeight="1">
      <c r="A115" s="554">
        <v>18</v>
      </c>
      <c r="B115" s="563" t="s">
        <v>215</v>
      </c>
      <c r="C115" s="555">
        <v>0.5</v>
      </c>
      <c r="D115" s="555">
        <v>0.5</v>
      </c>
      <c r="E115" s="551"/>
      <c r="F115" s="551"/>
      <c r="G115" s="555"/>
      <c r="H115" s="552" t="s">
        <v>1189</v>
      </c>
      <c r="I115" s="556">
        <f t="shared" si="13"/>
        <v>0.27</v>
      </c>
      <c r="J115" s="562"/>
      <c r="K115" s="562"/>
      <c r="L115" s="562"/>
      <c r="M115" s="556">
        <v>0.27</v>
      </c>
      <c r="N115" s="575"/>
      <c r="O115" s="56" t="s">
        <v>1987</v>
      </c>
      <c r="P115" s="431"/>
    </row>
    <row r="116" spans="1:16" ht="66" customHeight="1">
      <c r="A116" s="554">
        <v>19</v>
      </c>
      <c r="B116" s="563" t="s">
        <v>215</v>
      </c>
      <c r="C116" s="555">
        <v>0.22000000000000003</v>
      </c>
      <c r="D116" s="555">
        <v>0.08</v>
      </c>
      <c r="E116" s="551"/>
      <c r="F116" s="551"/>
      <c r="G116" s="555">
        <v>0.14</v>
      </c>
      <c r="H116" s="552" t="s">
        <v>1190</v>
      </c>
      <c r="I116" s="556">
        <f t="shared" si="13"/>
        <v>0.04</v>
      </c>
      <c r="J116" s="562"/>
      <c r="K116" s="562"/>
      <c r="L116" s="562"/>
      <c r="M116" s="556">
        <v>0.04</v>
      </c>
      <c r="N116" s="575"/>
      <c r="O116" s="56" t="s">
        <v>1987</v>
      </c>
      <c r="P116" s="431"/>
    </row>
    <row r="117" spans="1:16" ht="66" customHeight="1">
      <c r="A117" s="554">
        <v>20</v>
      </c>
      <c r="B117" s="563" t="s">
        <v>215</v>
      </c>
      <c r="C117" s="555">
        <v>0.12</v>
      </c>
      <c r="D117" s="555">
        <v>0.12</v>
      </c>
      <c r="E117" s="551"/>
      <c r="F117" s="551"/>
      <c r="G117" s="555"/>
      <c r="H117" s="552" t="s">
        <v>1191</v>
      </c>
      <c r="I117" s="556">
        <f t="shared" si="13"/>
        <v>0.01</v>
      </c>
      <c r="J117" s="562"/>
      <c r="K117" s="562"/>
      <c r="L117" s="562"/>
      <c r="M117" s="556">
        <v>0.01</v>
      </c>
      <c r="N117" s="575"/>
      <c r="O117" s="56" t="s">
        <v>1987</v>
      </c>
      <c r="P117" s="431"/>
    </row>
    <row r="118" spans="1:16" ht="66.75" customHeight="1">
      <c r="A118" s="554">
        <v>21</v>
      </c>
      <c r="B118" s="563" t="s">
        <v>215</v>
      </c>
      <c r="C118" s="555">
        <v>0.4</v>
      </c>
      <c r="D118" s="555">
        <v>0.12</v>
      </c>
      <c r="E118" s="551"/>
      <c r="F118" s="551"/>
      <c r="G118" s="555">
        <v>0.28</v>
      </c>
      <c r="H118" s="552" t="s">
        <v>1192</v>
      </c>
      <c r="I118" s="556">
        <f t="shared" si="13"/>
        <v>0.13</v>
      </c>
      <c r="J118" s="562"/>
      <c r="K118" s="562"/>
      <c r="L118" s="562"/>
      <c r="M118" s="556">
        <v>0.13</v>
      </c>
      <c r="N118" s="575"/>
      <c r="O118" s="56" t="s">
        <v>1987</v>
      </c>
      <c r="P118" s="431"/>
    </row>
    <row r="119" spans="1:16" ht="69" customHeight="1">
      <c r="A119" s="554">
        <v>22</v>
      </c>
      <c r="B119" s="563" t="s">
        <v>229</v>
      </c>
      <c r="C119" s="555">
        <v>0.05</v>
      </c>
      <c r="D119" s="555">
        <v>0.05</v>
      </c>
      <c r="E119" s="551"/>
      <c r="F119" s="551"/>
      <c r="G119" s="555"/>
      <c r="H119" s="552" t="s">
        <v>1192</v>
      </c>
      <c r="I119" s="556">
        <f t="shared" si="13"/>
        <v>0.03</v>
      </c>
      <c r="J119" s="562"/>
      <c r="K119" s="562"/>
      <c r="L119" s="562"/>
      <c r="M119" s="556">
        <v>0.03</v>
      </c>
      <c r="N119" s="575"/>
      <c r="O119" s="56" t="s">
        <v>1987</v>
      </c>
      <c r="P119" s="431"/>
    </row>
    <row r="120" spans="1:16" ht="69.75" customHeight="1">
      <c r="A120" s="554">
        <v>23</v>
      </c>
      <c r="B120" s="563" t="s">
        <v>215</v>
      </c>
      <c r="C120" s="555">
        <v>0.15</v>
      </c>
      <c r="D120" s="555">
        <v>0.15</v>
      </c>
      <c r="E120" s="551"/>
      <c r="F120" s="551"/>
      <c r="G120" s="555"/>
      <c r="H120" s="552" t="s">
        <v>1193</v>
      </c>
      <c r="I120" s="556">
        <f t="shared" si="13"/>
        <v>0.08</v>
      </c>
      <c r="J120" s="562"/>
      <c r="K120" s="562"/>
      <c r="L120" s="562"/>
      <c r="M120" s="556">
        <v>0.08</v>
      </c>
      <c r="N120" s="575"/>
      <c r="O120" s="56" t="s">
        <v>1987</v>
      </c>
      <c r="P120" s="431"/>
    </row>
    <row r="121" spans="1:16" ht="71.25" customHeight="1">
      <c r="A121" s="554">
        <v>24</v>
      </c>
      <c r="B121" s="563" t="s">
        <v>215</v>
      </c>
      <c r="C121" s="555">
        <v>0.1</v>
      </c>
      <c r="D121" s="555">
        <v>0.1</v>
      </c>
      <c r="E121" s="551"/>
      <c r="F121" s="551"/>
      <c r="G121" s="555"/>
      <c r="H121" s="552" t="s">
        <v>1194</v>
      </c>
      <c r="I121" s="556">
        <f t="shared" si="13"/>
        <v>0.05</v>
      </c>
      <c r="J121" s="562"/>
      <c r="K121" s="562"/>
      <c r="L121" s="562"/>
      <c r="M121" s="556">
        <v>0.05</v>
      </c>
      <c r="N121" s="575"/>
      <c r="O121" s="56" t="s">
        <v>1987</v>
      </c>
      <c r="P121" s="431"/>
    </row>
    <row r="122" spans="1:16" ht="66.75" customHeight="1">
      <c r="A122" s="554">
        <v>25</v>
      </c>
      <c r="B122" s="563" t="s">
        <v>215</v>
      </c>
      <c r="C122" s="555">
        <v>0.07</v>
      </c>
      <c r="D122" s="555">
        <v>0.07</v>
      </c>
      <c r="E122" s="551"/>
      <c r="F122" s="551"/>
      <c r="G122" s="555"/>
      <c r="H122" s="552" t="s">
        <v>1195</v>
      </c>
      <c r="I122" s="556">
        <f t="shared" si="13"/>
        <v>0.04</v>
      </c>
      <c r="J122" s="562"/>
      <c r="K122" s="562"/>
      <c r="L122" s="562"/>
      <c r="M122" s="556">
        <v>0.04</v>
      </c>
      <c r="N122" s="575"/>
      <c r="O122" s="56" t="s">
        <v>1987</v>
      </c>
      <c r="P122" s="431"/>
    </row>
    <row r="123" spans="1:16" ht="71.25" customHeight="1">
      <c r="A123" s="554">
        <v>26</v>
      </c>
      <c r="B123" s="563" t="s">
        <v>215</v>
      </c>
      <c r="C123" s="555">
        <v>0.07</v>
      </c>
      <c r="D123" s="555">
        <v>0.07</v>
      </c>
      <c r="E123" s="551"/>
      <c r="F123" s="551"/>
      <c r="G123" s="555"/>
      <c r="H123" s="552" t="s">
        <v>1196</v>
      </c>
      <c r="I123" s="556">
        <f t="shared" si="13"/>
        <v>0.04</v>
      </c>
      <c r="J123" s="562"/>
      <c r="K123" s="562"/>
      <c r="L123" s="562"/>
      <c r="M123" s="556">
        <v>0.04</v>
      </c>
      <c r="N123" s="575"/>
      <c r="O123" s="56" t="s">
        <v>1987</v>
      </c>
      <c r="P123" s="431"/>
    </row>
    <row r="124" spans="1:16" ht="250.5">
      <c r="A124" s="554">
        <v>27</v>
      </c>
      <c r="B124" s="144" t="s">
        <v>215</v>
      </c>
      <c r="C124" s="555">
        <v>0.68</v>
      </c>
      <c r="D124" s="555">
        <v>0.68</v>
      </c>
      <c r="E124" s="551"/>
      <c r="F124" s="551"/>
      <c r="G124" s="555"/>
      <c r="H124" s="552" t="s">
        <v>1197</v>
      </c>
      <c r="I124" s="556">
        <f t="shared" si="13"/>
        <v>0.36</v>
      </c>
      <c r="J124" s="562"/>
      <c r="K124" s="562"/>
      <c r="L124" s="562"/>
      <c r="M124" s="556">
        <v>0.36</v>
      </c>
      <c r="N124" s="575"/>
      <c r="O124" s="558" t="s">
        <v>2021</v>
      </c>
      <c r="P124" s="431"/>
    </row>
    <row r="125" spans="1:16" ht="250.5">
      <c r="A125" s="554">
        <v>28</v>
      </c>
      <c r="B125" s="144" t="s">
        <v>1187</v>
      </c>
      <c r="C125" s="555">
        <v>1</v>
      </c>
      <c r="D125" s="555">
        <v>1</v>
      </c>
      <c r="E125" s="551"/>
      <c r="F125" s="551"/>
      <c r="G125" s="555"/>
      <c r="H125" s="552" t="s">
        <v>1198</v>
      </c>
      <c r="I125" s="556">
        <f t="shared" si="13"/>
        <v>0.53</v>
      </c>
      <c r="J125" s="562"/>
      <c r="K125" s="562"/>
      <c r="L125" s="562"/>
      <c r="M125" s="556">
        <v>0.53</v>
      </c>
      <c r="N125" s="575"/>
      <c r="O125" s="558" t="s">
        <v>2021</v>
      </c>
      <c r="P125" s="431"/>
    </row>
    <row r="126" spans="1:16" ht="72" customHeight="1">
      <c r="A126" s="554">
        <v>29</v>
      </c>
      <c r="B126" s="563" t="s">
        <v>1199</v>
      </c>
      <c r="C126" s="555">
        <v>1</v>
      </c>
      <c r="D126" s="555">
        <v>0.9</v>
      </c>
      <c r="E126" s="551"/>
      <c r="F126" s="551"/>
      <c r="G126" s="555">
        <v>0.1</v>
      </c>
      <c r="H126" s="552" t="s">
        <v>1200</v>
      </c>
      <c r="I126" s="556">
        <f t="shared" si="13"/>
        <v>0.48</v>
      </c>
      <c r="J126" s="562"/>
      <c r="K126" s="562"/>
      <c r="L126" s="562"/>
      <c r="M126" s="556">
        <v>0.48</v>
      </c>
      <c r="N126" s="575"/>
      <c r="O126" s="56" t="s">
        <v>1987</v>
      </c>
      <c r="P126" s="431"/>
    </row>
    <row r="127" spans="1:16" ht="69" customHeight="1">
      <c r="A127" s="554">
        <v>30</v>
      </c>
      <c r="B127" s="563" t="s">
        <v>215</v>
      </c>
      <c r="C127" s="555">
        <v>0.1</v>
      </c>
      <c r="D127" s="555"/>
      <c r="E127" s="551"/>
      <c r="F127" s="551"/>
      <c r="G127" s="555">
        <v>0.1</v>
      </c>
      <c r="H127" s="552" t="s">
        <v>1200</v>
      </c>
      <c r="I127" s="556">
        <f t="shared" si="13"/>
        <v>0.05</v>
      </c>
      <c r="J127" s="562"/>
      <c r="K127" s="562"/>
      <c r="L127" s="562"/>
      <c r="M127" s="556">
        <v>0.05</v>
      </c>
      <c r="N127" s="575"/>
      <c r="O127" s="56" t="s">
        <v>1987</v>
      </c>
      <c r="P127" s="431"/>
    </row>
    <row r="128" spans="1:16" ht="66.75" customHeight="1">
      <c r="A128" s="554">
        <v>31</v>
      </c>
      <c r="B128" s="563" t="s">
        <v>1201</v>
      </c>
      <c r="C128" s="555">
        <v>0.1</v>
      </c>
      <c r="D128" s="555"/>
      <c r="E128" s="551"/>
      <c r="F128" s="551"/>
      <c r="G128" s="555">
        <v>0.1</v>
      </c>
      <c r="H128" s="552" t="s">
        <v>1202</v>
      </c>
      <c r="I128" s="556">
        <f t="shared" si="13"/>
        <v>0.05</v>
      </c>
      <c r="J128" s="562"/>
      <c r="K128" s="562"/>
      <c r="L128" s="562"/>
      <c r="M128" s="556">
        <v>0.05</v>
      </c>
      <c r="N128" s="575"/>
      <c r="O128" s="56" t="s">
        <v>1987</v>
      </c>
      <c r="P128" s="431"/>
    </row>
    <row r="129" spans="1:16" ht="70.5" customHeight="1">
      <c r="A129" s="554">
        <v>32</v>
      </c>
      <c r="B129" s="563" t="s">
        <v>1203</v>
      </c>
      <c r="C129" s="555">
        <v>0.1</v>
      </c>
      <c r="D129" s="555"/>
      <c r="E129" s="551"/>
      <c r="F129" s="551"/>
      <c r="G129" s="555">
        <v>0.1</v>
      </c>
      <c r="H129" s="552" t="s">
        <v>1204</v>
      </c>
      <c r="I129" s="556">
        <f t="shared" si="13"/>
        <v>0.05</v>
      </c>
      <c r="J129" s="562"/>
      <c r="K129" s="562"/>
      <c r="L129" s="562"/>
      <c r="M129" s="556">
        <v>0.05</v>
      </c>
      <c r="N129" s="575"/>
      <c r="O129" s="56" t="s">
        <v>1987</v>
      </c>
      <c r="P129" s="431"/>
    </row>
    <row r="130" spans="1:16" ht="71.25" customHeight="1">
      <c r="A130" s="554">
        <v>33</v>
      </c>
      <c r="B130" s="563" t="s">
        <v>1205</v>
      </c>
      <c r="C130" s="555">
        <v>0.5</v>
      </c>
      <c r="D130" s="555">
        <v>0.5</v>
      </c>
      <c r="E130" s="555"/>
      <c r="F130" s="555"/>
      <c r="G130" s="555"/>
      <c r="H130" s="552" t="s">
        <v>488</v>
      </c>
      <c r="I130" s="556">
        <f t="shared" si="13"/>
        <v>0.27</v>
      </c>
      <c r="J130" s="557"/>
      <c r="K130" s="557"/>
      <c r="L130" s="557"/>
      <c r="M130" s="556">
        <v>0.27</v>
      </c>
      <c r="N130" s="576"/>
      <c r="O130" s="56" t="s">
        <v>1987</v>
      </c>
      <c r="P130" s="431"/>
    </row>
    <row r="131" spans="1:16" ht="72.75" customHeight="1">
      <c r="A131" s="554">
        <v>34</v>
      </c>
      <c r="B131" s="563" t="s">
        <v>215</v>
      </c>
      <c r="C131" s="555">
        <v>0.32</v>
      </c>
      <c r="D131" s="555">
        <v>0.32</v>
      </c>
      <c r="E131" s="555"/>
      <c r="F131" s="555"/>
      <c r="G131" s="555"/>
      <c r="H131" s="552" t="s">
        <v>1206</v>
      </c>
      <c r="I131" s="556">
        <f t="shared" si="13"/>
        <v>0.17</v>
      </c>
      <c r="J131" s="557"/>
      <c r="K131" s="557"/>
      <c r="L131" s="557"/>
      <c r="M131" s="556">
        <v>0.17</v>
      </c>
      <c r="N131" s="575"/>
      <c r="O131" s="56" t="s">
        <v>1987</v>
      </c>
      <c r="P131" s="431"/>
    </row>
    <row r="132" spans="1:16" ht="65.25" customHeight="1">
      <c r="A132" s="554">
        <v>35</v>
      </c>
      <c r="B132" s="563" t="s">
        <v>215</v>
      </c>
      <c r="C132" s="555">
        <v>0.5</v>
      </c>
      <c r="D132" s="555">
        <v>0.5</v>
      </c>
      <c r="E132" s="555"/>
      <c r="F132" s="555"/>
      <c r="G132" s="555"/>
      <c r="H132" s="552" t="s">
        <v>1207</v>
      </c>
      <c r="I132" s="556">
        <f t="shared" si="13"/>
        <v>0.27</v>
      </c>
      <c r="J132" s="557"/>
      <c r="K132" s="557"/>
      <c r="L132" s="557"/>
      <c r="M132" s="556">
        <v>0.27</v>
      </c>
      <c r="N132" s="575"/>
      <c r="O132" s="56" t="s">
        <v>1987</v>
      </c>
      <c r="P132" s="431"/>
    </row>
    <row r="133" spans="1:16" ht="66" customHeight="1">
      <c r="A133" s="554">
        <v>36</v>
      </c>
      <c r="B133" s="563" t="s">
        <v>1208</v>
      </c>
      <c r="C133" s="555">
        <v>0.5</v>
      </c>
      <c r="D133" s="555">
        <v>0.5</v>
      </c>
      <c r="E133" s="555"/>
      <c r="F133" s="555"/>
      <c r="G133" s="555"/>
      <c r="H133" s="552" t="s">
        <v>1209</v>
      </c>
      <c r="I133" s="556">
        <f t="shared" si="13"/>
        <v>0.27</v>
      </c>
      <c r="J133" s="557"/>
      <c r="K133" s="557"/>
      <c r="L133" s="557"/>
      <c r="M133" s="556">
        <v>0.27</v>
      </c>
      <c r="N133" s="575"/>
      <c r="O133" s="56" t="s">
        <v>1987</v>
      </c>
      <c r="P133" s="431"/>
    </row>
    <row r="134" spans="1:16" ht="12.75">
      <c r="A134" s="365" t="s">
        <v>118</v>
      </c>
      <c r="B134" s="572" t="s">
        <v>371</v>
      </c>
      <c r="C134" s="551">
        <f>SUM(C135:C140)</f>
        <v>22.7</v>
      </c>
      <c r="D134" s="551">
        <f>SUM(D135:D140)</f>
        <v>2.6999999999999997</v>
      </c>
      <c r="E134" s="551">
        <f>SUM(E135:E140)</f>
        <v>0</v>
      </c>
      <c r="F134" s="551">
        <f>SUM(F135:F140)</f>
        <v>0</v>
      </c>
      <c r="G134" s="551">
        <f>SUM(G135:G140)</f>
        <v>20</v>
      </c>
      <c r="H134" s="552"/>
      <c r="I134" s="553">
        <f aca="true" t="shared" si="14" ref="I134:N134">SUM(I135:I140)</f>
        <v>9.81</v>
      </c>
      <c r="J134" s="553">
        <f t="shared" si="14"/>
        <v>0</v>
      </c>
      <c r="K134" s="553">
        <f t="shared" si="14"/>
        <v>0</v>
      </c>
      <c r="L134" s="553">
        <f t="shared" si="14"/>
        <v>0</v>
      </c>
      <c r="M134" s="553">
        <f t="shared" si="14"/>
        <v>1.43</v>
      </c>
      <c r="N134" s="553">
        <f t="shared" si="14"/>
        <v>8.38</v>
      </c>
      <c r="O134" s="577"/>
      <c r="P134" s="578"/>
    </row>
    <row r="135" spans="1:16" ht="144.75">
      <c r="A135" s="554">
        <v>1</v>
      </c>
      <c r="B135" s="563" t="s">
        <v>371</v>
      </c>
      <c r="C135" s="564">
        <v>0.7</v>
      </c>
      <c r="D135" s="564">
        <v>0.7</v>
      </c>
      <c r="E135" s="564"/>
      <c r="F135" s="564"/>
      <c r="G135" s="564"/>
      <c r="H135" s="563" t="s">
        <v>1210</v>
      </c>
      <c r="I135" s="556">
        <f aca="true" t="shared" si="15" ref="I135:I140">SUM(J135:N135)</f>
        <v>0.37</v>
      </c>
      <c r="J135" s="562"/>
      <c r="K135" s="562"/>
      <c r="L135" s="574"/>
      <c r="M135" s="556">
        <v>0.37</v>
      </c>
      <c r="N135" s="553"/>
      <c r="O135" s="558" t="s">
        <v>1211</v>
      </c>
      <c r="P135" s="578"/>
    </row>
    <row r="136" spans="1:16" ht="70.5" customHeight="1">
      <c r="A136" s="554">
        <v>2</v>
      </c>
      <c r="B136" s="563" t="s">
        <v>1212</v>
      </c>
      <c r="C136" s="564">
        <v>0.1</v>
      </c>
      <c r="D136" s="564">
        <v>0.1</v>
      </c>
      <c r="E136" s="564"/>
      <c r="F136" s="564"/>
      <c r="G136" s="564"/>
      <c r="H136" s="563" t="s">
        <v>1213</v>
      </c>
      <c r="I136" s="556">
        <f t="shared" si="15"/>
        <v>0.05</v>
      </c>
      <c r="J136" s="562"/>
      <c r="K136" s="562"/>
      <c r="L136" s="574"/>
      <c r="M136" s="556">
        <v>0.05</v>
      </c>
      <c r="N136" s="553"/>
      <c r="O136" s="56" t="s">
        <v>1987</v>
      </c>
      <c r="P136" s="578"/>
    </row>
    <row r="137" spans="1:16" ht="70.5" customHeight="1">
      <c r="A137" s="554">
        <v>3</v>
      </c>
      <c r="B137" s="563" t="s">
        <v>371</v>
      </c>
      <c r="C137" s="564">
        <v>1</v>
      </c>
      <c r="D137" s="564">
        <v>1</v>
      </c>
      <c r="E137" s="564"/>
      <c r="F137" s="564"/>
      <c r="G137" s="564"/>
      <c r="H137" s="563" t="s">
        <v>1112</v>
      </c>
      <c r="I137" s="556">
        <f t="shared" si="15"/>
        <v>0.53</v>
      </c>
      <c r="J137" s="562"/>
      <c r="K137" s="562"/>
      <c r="L137" s="574"/>
      <c r="M137" s="556">
        <v>0.53</v>
      </c>
      <c r="N137" s="553"/>
      <c r="O137" s="56" t="s">
        <v>1987</v>
      </c>
      <c r="P137" s="578"/>
    </row>
    <row r="138" spans="1:16" ht="67.5" customHeight="1">
      <c r="A138" s="554">
        <v>4</v>
      </c>
      <c r="B138" s="563" t="s">
        <v>371</v>
      </c>
      <c r="C138" s="564">
        <v>0.4</v>
      </c>
      <c r="D138" s="564">
        <v>0.4</v>
      </c>
      <c r="E138" s="564"/>
      <c r="F138" s="564"/>
      <c r="G138" s="564"/>
      <c r="H138" s="563" t="s">
        <v>497</v>
      </c>
      <c r="I138" s="556">
        <f t="shared" si="15"/>
        <v>0.21</v>
      </c>
      <c r="J138" s="562"/>
      <c r="K138" s="562"/>
      <c r="L138" s="574"/>
      <c r="M138" s="556">
        <v>0.21</v>
      </c>
      <c r="N138" s="553"/>
      <c r="O138" s="56" t="s">
        <v>1987</v>
      </c>
      <c r="P138" s="578"/>
    </row>
    <row r="139" spans="1:16" ht="70.5" customHeight="1">
      <c r="A139" s="554">
        <v>5</v>
      </c>
      <c r="B139" s="563" t="s">
        <v>371</v>
      </c>
      <c r="C139" s="564">
        <v>0.5</v>
      </c>
      <c r="D139" s="564">
        <v>0.5</v>
      </c>
      <c r="E139" s="564"/>
      <c r="F139" s="564"/>
      <c r="G139" s="564"/>
      <c r="H139" s="563" t="s">
        <v>1214</v>
      </c>
      <c r="I139" s="556">
        <f t="shared" si="15"/>
        <v>0.27</v>
      </c>
      <c r="J139" s="562"/>
      <c r="K139" s="562"/>
      <c r="L139" s="574"/>
      <c r="M139" s="556">
        <v>0.27</v>
      </c>
      <c r="N139" s="553"/>
      <c r="O139" s="56" t="s">
        <v>1987</v>
      </c>
      <c r="P139" s="578"/>
    </row>
    <row r="140" spans="1:16" ht="65.25" customHeight="1">
      <c r="A140" s="554">
        <v>6</v>
      </c>
      <c r="B140" s="563" t="s">
        <v>1215</v>
      </c>
      <c r="C140" s="564">
        <v>20</v>
      </c>
      <c r="D140" s="564"/>
      <c r="E140" s="564"/>
      <c r="F140" s="564"/>
      <c r="G140" s="567">
        <v>20</v>
      </c>
      <c r="H140" s="563" t="s">
        <v>500</v>
      </c>
      <c r="I140" s="556">
        <f t="shared" si="15"/>
        <v>8.38</v>
      </c>
      <c r="J140" s="562"/>
      <c r="K140" s="562"/>
      <c r="L140" s="574"/>
      <c r="M140" s="556"/>
      <c r="N140" s="556">
        <v>8.38</v>
      </c>
      <c r="O140" s="56" t="s">
        <v>1987</v>
      </c>
      <c r="P140" s="578"/>
    </row>
    <row r="141" spans="1:16" ht="39">
      <c r="A141" s="365" t="s">
        <v>119</v>
      </c>
      <c r="B141" s="145" t="s">
        <v>211</v>
      </c>
      <c r="C141" s="551">
        <f>C142</f>
        <v>26.4</v>
      </c>
      <c r="D141" s="551">
        <f>D142</f>
        <v>20</v>
      </c>
      <c r="E141" s="551">
        <f>E142</f>
        <v>0</v>
      </c>
      <c r="F141" s="551">
        <f>F142</f>
        <v>0</v>
      </c>
      <c r="G141" s="551">
        <f>G142</f>
        <v>6.4</v>
      </c>
      <c r="H141" s="552"/>
      <c r="I141" s="553">
        <f aca="true" t="shared" si="16" ref="I141:N141">I142</f>
        <v>13.35</v>
      </c>
      <c r="J141" s="553">
        <f t="shared" si="16"/>
        <v>0</v>
      </c>
      <c r="K141" s="553">
        <f t="shared" si="16"/>
        <v>0</v>
      </c>
      <c r="L141" s="553">
        <f t="shared" si="16"/>
        <v>13.35</v>
      </c>
      <c r="M141" s="553">
        <f t="shared" si="16"/>
        <v>0</v>
      </c>
      <c r="N141" s="553">
        <f t="shared" si="16"/>
        <v>0</v>
      </c>
      <c r="O141" s="558"/>
      <c r="P141" s="431"/>
    </row>
    <row r="142" spans="1:16" ht="72.75" customHeight="1">
      <c r="A142" s="554">
        <v>1</v>
      </c>
      <c r="B142" s="563" t="s">
        <v>273</v>
      </c>
      <c r="C142" s="564">
        <f>SUM(D142:G142)</f>
        <v>26.4</v>
      </c>
      <c r="D142" s="564">
        <v>20</v>
      </c>
      <c r="E142" s="564"/>
      <c r="F142" s="564"/>
      <c r="G142" s="567">
        <v>6.4</v>
      </c>
      <c r="H142" s="563" t="s">
        <v>1216</v>
      </c>
      <c r="I142" s="556">
        <f>SUM(J142:N142)</f>
        <v>13.35</v>
      </c>
      <c r="J142" s="557"/>
      <c r="K142" s="557"/>
      <c r="L142" s="565">
        <v>13.35</v>
      </c>
      <c r="M142" s="557"/>
      <c r="N142" s="557"/>
      <c r="O142" s="56" t="s">
        <v>1987</v>
      </c>
      <c r="P142" s="431"/>
    </row>
    <row r="143" spans="1:16" ht="12.75">
      <c r="A143" s="579" t="s">
        <v>121</v>
      </c>
      <c r="B143" s="580" t="s">
        <v>98</v>
      </c>
      <c r="C143" s="551">
        <f>SUM(C144:C153)</f>
        <v>1.52</v>
      </c>
      <c r="D143" s="551">
        <f>SUM(D144:D153)</f>
        <v>0.95</v>
      </c>
      <c r="E143" s="551">
        <f>SUM(E144:E153)</f>
        <v>0</v>
      </c>
      <c r="F143" s="551">
        <f>SUM(F144:F153)</f>
        <v>0</v>
      </c>
      <c r="G143" s="551">
        <f>SUM(G144:G153)</f>
        <v>0.5700000000000001</v>
      </c>
      <c r="H143" s="552"/>
      <c r="I143" s="553">
        <f aca="true" t="shared" si="17" ref="I143:N143">SUM(I144:I153)</f>
        <v>0.64</v>
      </c>
      <c r="J143" s="553">
        <f t="shared" si="17"/>
        <v>0</v>
      </c>
      <c r="K143" s="553">
        <f t="shared" si="17"/>
        <v>0</v>
      </c>
      <c r="L143" s="553">
        <f t="shared" si="17"/>
        <v>0</v>
      </c>
      <c r="M143" s="553">
        <f t="shared" si="17"/>
        <v>0.64</v>
      </c>
      <c r="N143" s="553">
        <f t="shared" si="17"/>
        <v>0</v>
      </c>
      <c r="O143" s="558"/>
      <c r="P143" s="431"/>
    </row>
    <row r="144" spans="1:16" ht="69.75" customHeight="1">
      <c r="A144" s="581">
        <v>1</v>
      </c>
      <c r="B144" s="563" t="s">
        <v>1217</v>
      </c>
      <c r="C144" s="564">
        <v>0.15</v>
      </c>
      <c r="D144" s="564">
        <v>0.15</v>
      </c>
      <c r="E144" s="564"/>
      <c r="F144" s="564"/>
      <c r="G144" s="564"/>
      <c r="H144" s="563" t="s">
        <v>1218</v>
      </c>
      <c r="I144" s="556">
        <f>SUM(J144:N144)</f>
        <v>0.08</v>
      </c>
      <c r="J144" s="562"/>
      <c r="K144" s="562"/>
      <c r="L144" s="562"/>
      <c r="M144" s="556">
        <v>0.08</v>
      </c>
      <c r="N144" s="575"/>
      <c r="O144" s="56" t="s">
        <v>1987</v>
      </c>
      <c r="P144" s="431"/>
    </row>
    <row r="145" spans="1:16" ht="61.5" customHeight="1">
      <c r="A145" s="581">
        <v>2</v>
      </c>
      <c r="B145" s="563" t="s">
        <v>1217</v>
      </c>
      <c r="C145" s="564">
        <v>0.1</v>
      </c>
      <c r="D145" s="564">
        <v>0.1</v>
      </c>
      <c r="E145" s="564"/>
      <c r="F145" s="564"/>
      <c r="G145" s="564"/>
      <c r="H145" s="563" t="s">
        <v>1219</v>
      </c>
      <c r="I145" s="556">
        <f aca="true" t="shared" si="18" ref="I145:I153">SUM(J145:N145)</f>
        <v>0.05</v>
      </c>
      <c r="J145" s="562"/>
      <c r="K145" s="562"/>
      <c r="L145" s="562"/>
      <c r="M145" s="556">
        <v>0.05</v>
      </c>
      <c r="N145" s="575"/>
      <c r="O145" s="56" t="s">
        <v>1987</v>
      </c>
      <c r="P145" s="431"/>
    </row>
    <row r="146" spans="1:16" ht="64.5" customHeight="1">
      <c r="A146" s="581">
        <v>3</v>
      </c>
      <c r="B146" s="563" t="s">
        <v>1217</v>
      </c>
      <c r="C146" s="564">
        <v>0.15</v>
      </c>
      <c r="D146" s="564">
        <v>0.15</v>
      </c>
      <c r="E146" s="564"/>
      <c r="F146" s="564"/>
      <c r="G146" s="564"/>
      <c r="H146" s="563" t="s">
        <v>1220</v>
      </c>
      <c r="I146" s="556">
        <f t="shared" si="18"/>
        <v>0.08</v>
      </c>
      <c r="J146" s="562"/>
      <c r="K146" s="562"/>
      <c r="L146" s="562"/>
      <c r="M146" s="556">
        <v>0.08</v>
      </c>
      <c r="N146" s="575"/>
      <c r="O146" s="56" t="s">
        <v>1987</v>
      </c>
      <c r="P146" s="431"/>
    </row>
    <row r="147" spans="1:16" ht="60.75" customHeight="1">
      <c r="A147" s="581">
        <v>4</v>
      </c>
      <c r="B147" s="563" t="s">
        <v>501</v>
      </c>
      <c r="C147" s="564">
        <v>0.07</v>
      </c>
      <c r="D147" s="564"/>
      <c r="E147" s="564"/>
      <c r="F147" s="564"/>
      <c r="G147" s="564">
        <v>0.07</v>
      </c>
      <c r="H147" s="563" t="s">
        <v>1221</v>
      </c>
      <c r="I147" s="556">
        <f t="shared" si="18"/>
        <v>0.01</v>
      </c>
      <c r="J147" s="562"/>
      <c r="K147" s="562"/>
      <c r="L147" s="562"/>
      <c r="M147" s="556">
        <v>0.01</v>
      </c>
      <c r="N147" s="575"/>
      <c r="O147" s="56" t="s">
        <v>1987</v>
      </c>
      <c r="P147" s="431"/>
    </row>
    <row r="148" spans="1:16" ht="74.25" customHeight="1">
      <c r="A148" s="581">
        <v>5</v>
      </c>
      <c r="B148" s="563" t="s">
        <v>1217</v>
      </c>
      <c r="C148" s="564">
        <v>0.1</v>
      </c>
      <c r="D148" s="564">
        <v>0.1</v>
      </c>
      <c r="E148" s="564"/>
      <c r="F148" s="564"/>
      <c r="G148" s="564"/>
      <c r="H148" s="563" t="s">
        <v>1222</v>
      </c>
      <c r="I148" s="556">
        <f t="shared" si="18"/>
        <v>0.01</v>
      </c>
      <c r="J148" s="562"/>
      <c r="K148" s="562"/>
      <c r="L148" s="562"/>
      <c r="M148" s="556">
        <v>0.01</v>
      </c>
      <c r="N148" s="575"/>
      <c r="O148" s="56" t="s">
        <v>1987</v>
      </c>
      <c r="P148" s="431"/>
    </row>
    <row r="149" spans="1:16" ht="60.75" customHeight="1">
      <c r="A149" s="581">
        <v>6</v>
      </c>
      <c r="B149" s="563" t="s">
        <v>1217</v>
      </c>
      <c r="C149" s="564">
        <v>0.1</v>
      </c>
      <c r="D149" s="564">
        <v>0.1</v>
      </c>
      <c r="E149" s="564"/>
      <c r="F149" s="564"/>
      <c r="G149" s="564"/>
      <c r="H149" s="563" t="s">
        <v>1223</v>
      </c>
      <c r="I149" s="556">
        <f t="shared" si="18"/>
        <v>0.01</v>
      </c>
      <c r="J149" s="562"/>
      <c r="K149" s="562"/>
      <c r="L149" s="562"/>
      <c r="M149" s="556">
        <v>0.01</v>
      </c>
      <c r="N149" s="575"/>
      <c r="O149" s="56" t="s">
        <v>1987</v>
      </c>
      <c r="P149" s="431"/>
    </row>
    <row r="150" spans="1:16" ht="60.75" customHeight="1">
      <c r="A150" s="581">
        <v>7</v>
      </c>
      <c r="B150" s="563" t="s">
        <v>501</v>
      </c>
      <c r="C150" s="564">
        <v>0.1</v>
      </c>
      <c r="D150" s="564">
        <v>0.1</v>
      </c>
      <c r="E150" s="564"/>
      <c r="F150" s="564"/>
      <c r="G150" s="564"/>
      <c r="H150" s="563" t="s">
        <v>1224</v>
      </c>
      <c r="I150" s="556">
        <f t="shared" si="18"/>
        <v>0.01</v>
      </c>
      <c r="J150" s="562"/>
      <c r="K150" s="562"/>
      <c r="L150" s="562"/>
      <c r="M150" s="556">
        <v>0.01</v>
      </c>
      <c r="N150" s="575"/>
      <c r="O150" s="56" t="s">
        <v>1987</v>
      </c>
      <c r="P150" s="431"/>
    </row>
    <row r="151" spans="1:16" ht="67.5" customHeight="1">
      <c r="A151" s="581">
        <v>8</v>
      </c>
      <c r="B151" s="563" t="s">
        <v>501</v>
      </c>
      <c r="C151" s="564">
        <v>0.1</v>
      </c>
      <c r="D151" s="564"/>
      <c r="E151" s="564"/>
      <c r="F151" s="564"/>
      <c r="G151" s="564">
        <v>0.1</v>
      </c>
      <c r="H151" s="563" t="s">
        <v>1225</v>
      </c>
      <c r="I151" s="556">
        <f t="shared" si="18"/>
        <v>0.05</v>
      </c>
      <c r="J151" s="562"/>
      <c r="K151" s="562"/>
      <c r="L151" s="562"/>
      <c r="M151" s="556">
        <v>0.05</v>
      </c>
      <c r="N151" s="575"/>
      <c r="O151" s="56" t="s">
        <v>1987</v>
      </c>
      <c r="P151" s="431"/>
    </row>
    <row r="152" spans="1:16" ht="61.5" customHeight="1">
      <c r="A152" s="581">
        <v>9</v>
      </c>
      <c r="B152" s="563" t="s">
        <v>501</v>
      </c>
      <c r="C152" s="564">
        <v>0.25</v>
      </c>
      <c r="D152" s="564">
        <v>0.25</v>
      </c>
      <c r="E152" s="564"/>
      <c r="F152" s="564"/>
      <c r="G152" s="564"/>
      <c r="H152" s="563" t="s">
        <v>1226</v>
      </c>
      <c r="I152" s="556">
        <f t="shared" si="18"/>
        <v>0.13</v>
      </c>
      <c r="J152" s="562"/>
      <c r="K152" s="562"/>
      <c r="L152" s="562"/>
      <c r="M152" s="556">
        <v>0.13</v>
      </c>
      <c r="N152" s="575"/>
      <c r="O152" s="56" t="s">
        <v>1987</v>
      </c>
      <c r="P152" s="431"/>
    </row>
    <row r="153" spans="1:16" ht="63.75" customHeight="1">
      <c r="A153" s="581">
        <v>10</v>
      </c>
      <c r="B153" s="563" t="s">
        <v>501</v>
      </c>
      <c r="C153" s="564">
        <v>0.4</v>
      </c>
      <c r="D153" s="564"/>
      <c r="E153" s="564"/>
      <c r="F153" s="564"/>
      <c r="G153" s="564">
        <v>0.4</v>
      </c>
      <c r="H153" s="563" t="s">
        <v>1227</v>
      </c>
      <c r="I153" s="556">
        <f t="shared" si="18"/>
        <v>0.21</v>
      </c>
      <c r="J153" s="562"/>
      <c r="K153" s="562"/>
      <c r="L153" s="562"/>
      <c r="M153" s="556">
        <v>0.21</v>
      </c>
      <c r="N153" s="575"/>
      <c r="O153" s="56" t="s">
        <v>1987</v>
      </c>
      <c r="P153" s="431"/>
    </row>
    <row r="154" spans="1:16" ht="12.75">
      <c r="A154" s="582">
        <f>A153+A142+A140+A133+A96+A94+A92+A84+A72+A60+A22+A18+A15</f>
        <v>128</v>
      </c>
      <c r="B154" s="559" t="s">
        <v>1228</v>
      </c>
      <c r="C154" s="551">
        <f>C143+C141+C134+C97+C95+C93+C16+C12</f>
        <v>1940.4</v>
      </c>
      <c r="D154" s="551">
        <f>D143+D141+D134+D97+D95+D93+D16+D12</f>
        <v>243.23999999999995</v>
      </c>
      <c r="E154" s="551">
        <f>E143+E141+E134+E97+E95+E93+E16+E12</f>
        <v>0</v>
      </c>
      <c r="F154" s="551">
        <f>F143+F141+F134+F97+F95+F93+F16+F12</f>
        <v>0</v>
      </c>
      <c r="G154" s="551">
        <f>G143+G141+G134+G97+G95+G93+G16+G12</f>
        <v>1697.16</v>
      </c>
      <c r="H154" s="559">
        <v>0</v>
      </c>
      <c r="I154" s="559">
        <f aca="true" t="shared" si="19" ref="I154:N154">I143+I141+I134+I97+I95+I93+I16+I12</f>
        <v>367.96454</v>
      </c>
      <c r="J154" s="559">
        <f t="shared" si="19"/>
        <v>35.61</v>
      </c>
      <c r="K154" s="559">
        <f t="shared" si="19"/>
        <v>21.94</v>
      </c>
      <c r="L154" s="559">
        <f t="shared" si="19"/>
        <v>150.51999999999998</v>
      </c>
      <c r="M154" s="559">
        <f t="shared" si="19"/>
        <v>10.87</v>
      </c>
      <c r="N154" s="559">
        <f t="shared" si="19"/>
        <v>149.02454</v>
      </c>
      <c r="O154" s="558"/>
      <c r="P154" s="583"/>
    </row>
    <row r="155" spans="1:16" ht="30.75" customHeight="1">
      <c r="A155" s="934" t="s">
        <v>1876</v>
      </c>
      <c r="B155" s="935"/>
      <c r="C155" s="935"/>
      <c r="D155" s="935"/>
      <c r="E155" s="935"/>
      <c r="F155" s="935"/>
      <c r="G155" s="935"/>
      <c r="H155" s="935"/>
      <c r="I155" s="935"/>
      <c r="J155" s="935"/>
      <c r="K155" s="935"/>
      <c r="L155" s="935"/>
      <c r="M155" s="935"/>
      <c r="N155" s="935"/>
      <c r="O155" s="935"/>
      <c r="P155" s="936"/>
    </row>
    <row r="156" spans="1:16" ht="12.75">
      <c r="A156" s="365" t="s">
        <v>84</v>
      </c>
      <c r="B156" s="145" t="s">
        <v>99</v>
      </c>
      <c r="C156" s="551">
        <f>SUM(C157:C158)</f>
        <v>14.5</v>
      </c>
      <c r="D156" s="551">
        <f>SUM(D157:D158)</f>
        <v>7</v>
      </c>
      <c r="E156" s="551">
        <f>SUM(E157:E158)</f>
        <v>0</v>
      </c>
      <c r="F156" s="551">
        <f>SUM(F157:F158)</f>
        <v>0</v>
      </c>
      <c r="G156" s="551">
        <f>SUM(G157:G158)</f>
        <v>7.5</v>
      </c>
      <c r="H156" s="552"/>
      <c r="I156" s="553">
        <f aca="true" t="shared" si="20" ref="I156:N156">SUM(I157:I158)</f>
        <v>4.6000000000000005</v>
      </c>
      <c r="J156" s="553">
        <f t="shared" si="20"/>
        <v>0</v>
      </c>
      <c r="K156" s="553">
        <f t="shared" si="20"/>
        <v>0</v>
      </c>
      <c r="L156" s="553">
        <f t="shared" si="20"/>
        <v>0</v>
      </c>
      <c r="M156" s="553">
        <f t="shared" si="20"/>
        <v>0</v>
      </c>
      <c r="N156" s="553">
        <f t="shared" si="20"/>
        <v>4.6000000000000005</v>
      </c>
      <c r="O156" s="552"/>
      <c r="P156" s="431"/>
    </row>
    <row r="157" spans="1:16" ht="39">
      <c r="A157" s="554">
        <v>1</v>
      </c>
      <c r="B157" s="552" t="s">
        <v>483</v>
      </c>
      <c r="C157" s="555">
        <f>D157+E157+F157+G157</f>
        <v>7</v>
      </c>
      <c r="D157" s="555">
        <v>7</v>
      </c>
      <c r="E157" s="555"/>
      <c r="F157" s="555"/>
      <c r="G157" s="555"/>
      <c r="H157" s="552" t="s">
        <v>484</v>
      </c>
      <c r="I157" s="556">
        <f>SUM(J157:N157)</f>
        <v>3.72</v>
      </c>
      <c r="J157" s="558"/>
      <c r="K157" s="558"/>
      <c r="L157" s="558"/>
      <c r="M157" s="558"/>
      <c r="N157" s="556">
        <v>3.72</v>
      </c>
      <c r="O157" s="558" t="s">
        <v>911</v>
      </c>
      <c r="P157" s="431"/>
    </row>
    <row r="158" spans="1:16" ht="39">
      <c r="A158" s="554">
        <v>2</v>
      </c>
      <c r="B158" s="552" t="s">
        <v>485</v>
      </c>
      <c r="C158" s="555">
        <f>D158+E158+F158+G158</f>
        <v>7.5</v>
      </c>
      <c r="D158" s="555"/>
      <c r="E158" s="555"/>
      <c r="F158" s="555"/>
      <c r="G158" s="555">
        <v>7.5</v>
      </c>
      <c r="H158" s="552" t="s">
        <v>486</v>
      </c>
      <c r="I158" s="556">
        <f>SUM(J158:N158)</f>
        <v>0.88</v>
      </c>
      <c r="J158" s="558"/>
      <c r="K158" s="558"/>
      <c r="L158" s="558"/>
      <c r="M158" s="558"/>
      <c r="N158" s="556">
        <v>0.88</v>
      </c>
      <c r="O158" s="558" t="s">
        <v>911</v>
      </c>
      <c r="P158" s="431"/>
    </row>
    <row r="159" spans="1:16" ht="39">
      <c r="A159" s="365" t="s">
        <v>92</v>
      </c>
      <c r="B159" s="145" t="s">
        <v>139</v>
      </c>
      <c r="C159" s="551">
        <f>C160+C163+C165</f>
        <v>11.35</v>
      </c>
      <c r="D159" s="551">
        <f>D160+D163+D165</f>
        <v>6.6</v>
      </c>
      <c r="E159" s="551">
        <f>E160+E163+E165</f>
        <v>0</v>
      </c>
      <c r="F159" s="551">
        <f>F160+F163+F165</f>
        <v>0</v>
      </c>
      <c r="G159" s="551">
        <f>G160+G163+G165</f>
        <v>4.75</v>
      </c>
      <c r="H159" s="559">
        <v>0</v>
      </c>
      <c r="I159" s="559">
        <f aca="true" t="shared" si="21" ref="I159:N159">I160+I163+I165</f>
        <v>5.58</v>
      </c>
      <c r="J159" s="559">
        <f t="shared" si="21"/>
        <v>0</v>
      </c>
      <c r="K159" s="559">
        <f t="shared" si="21"/>
        <v>0</v>
      </c>
      <c r="L159" s="559">
        <f t="shared" si="21"/>
        <v>4.91</v>
      </c>
      <c r="M159" s="559">
        <f t="shared" si="21"/>
        <v>0.6699999999999999</v>
      </c>
      <c r="N159" s="559">
        <f t="shared" si="21"/>
        <v>0</v>
      </c>
      <c r="O159" s="558"/>
      <c r="P159" s="431"/>
    </row>
    <row r="160" spans="1:16" ht="26.25">
      <c r="A160" s="365" t="s">
        <v>137</v>
      </c>
      <c r="B160" s="560" t="s">
        <v>143</v>
      </c>
      <c r="C160" s="551">
        <f>SUM(C161:C162)</f>
        <v>1.25</v>
      </c>
      <c r="D160" s="551">
        <f>SUM(D161:D162)</f>
        <v>1.1</v>
      </c>
      <c r="E160" s="551">
        <f>SUM(E161:E162)</f>
        <v>0</v>
      </c>
      <c r="F160" s="551">
        <f>SUM(F161:F162)</f>
        <v>0</v>
      </c>
      <c r="G160" s="551">
        <f>SUM(G161:G162)</f>
        <v>0.15</v>
      </c>
      <c r="H160" s="552"/>
      <c r="I160" s="553">
        <f aca="true" t="shared" si="22" ref="I160:N160">SUM(I161:I162)</f>
        <v>0.6699999999999999</v>
      </c>
      <c r="J160" s="553">
        <f t="shared" si="22"/>
        <v>0</v>
      </c>
      <c r="K160" s="553">
        <f t="shared" si="22"/>
        <v>0</v>
      </c>
      <c r="L160" s="553">
        <f t="shared" si="22"/>
        <v>0</v>
      </c>
      <c r="M160" s="553">
        <f t="shared" si="22"/>
        <v>0.6699999999999999</v>
      </c>
      <c r="N160" s="553">
        <f t="shared" si="22"/>
        <v>0</v>
      </c>
      <c r="O160" s="558"/>
      <c r="P160" s="431"/>
    </row>
    <row r="161" spans="1:16" ht="39">
      <c r="A161" s="554">
        <v>1</v>
      </c>
      <c r="B161" s="450" t="s">
        <v>1229</v>
      </c>
      <c r="C161" s="564">
        <v>0.15</v>
      </c>
      <c r="D161" s="564">
        <v>0</v>
      </c>
      <c r="E161" s="564"/>
      <c r="F161" s="564"/>
      <c r="G161" s="564">
        <v>0.15</v>
      </c>
      <c r="H161" s="563" t="s">
        <v>1230</v>
      </c>
      <c r="I161" s="556">
        <f>SUM(J161:N161)</f>
        <v>0.08</v>
      </c>
      <c r="J161" s="558"/>
      <c r="K161" s="558"/>
      <c r="L161" s="558"/>
      <c r="M161" s="564">
        <v>0.08</v>
      </c>
      <c r="N161" s="558"/>
      <c r="O161" s="558" t="s">
        <v>911</v>
      </c>
      <c r="P161" s="431"/>
    </row>
    <row r="162" spans="1:16" ht="49.5" customHeight="1">
      <c r="A162" s="554">
        <v>2</v>
      </c>
      <c r="B162" s="563" t="s">
        <v>1231</v>
      </c>
      <c r="C162" s="564">
        <v>1.1</v>
      </c>
      <c r="D162" s="564">
        <v>1.1</v>
      </c>
      <c r="E162" s="564"/>
      <c r="F162" s="564"/>
      <c r="G162" s="564">
        <v>0</v>
      </c>
      <c r="H162" s="563" t="s">
        <v>487</v>
      </c>
      <c r="I162" s="556">
        <f>SUM(J162:N162)</f>
        <v>0.59</v>
      </c>
      <c r="J162" s="558"/>
      <c r="K162" s="558"/>
      <c r="L162" s="558"/>
      <c r="M162" s="564">
        <v>0.59</v>
      </c>
      <c r="N162" s="558"/>
      <c r="O162" s="558" t="s">
        <v>1036</v>
      </c>
      <c r="P162" s="431"/>
    </row>
    <row r="163" spans="1:16" ht="12.75">
      <c r="A163" s="365" t="s">
        <v>138</v>
      </c>
      <c r="B163" s="572" t="s">
        <v>93</v>
      </c>
      <c r="C163" s="551">
        <f>C164</f>
        <v>8.6</v>
      </c>
      <c r="D163" s="551">
        <f>D164</f>
        <v>4.5</v>
      </c>
      <c r="E163" s="551">
        <f>E164</f>
        <v>0</v>
      </c>
      <c r="F163" s="551">
        <f>F164</f>
        <v>0</v>
      </c>
      <c r="G163" s="551">
        <f>G164</f>
        <v>4.1</v>
      </c>
      <c r="H163" s="552"/>
      <c r="I163" s="553">
        <f aca="true" t="shared" si="23" ref="I163:N163">I164</f>
        <v>4.15</v>
      </c>
      <c r="J163" s="553">
        <f t="shared" si="23"/>
        <v>0</v>
      </c>
      <c r="K163" s="553">
        <f t="shared" si="23"/>
        <v>0</v>
      </c>
      <c r="L163" s="553">
        <f t="shared" si="23"/>
        <v>4.15</v>
      </c>
      <c r="M163" s="553">
        <f t="shared" si="23"/>
        <v>0</v>
      </c>
      <c r="N163" s="553">
        <f t="shared" si="23"/>
        <v>0</v>
      </c>
      <c r="O163" s="558"/>
      <c r="P163" s="431"/>
    </row>
    <row r="164" spans="1:16" ht="52.5">
      <c r="A164" s="554">
        <v>1</v>
      </c>
      <c r="B164" s="584" t="s">
        <v>1232</v>
      </c>
      <c r="C164" s="564">
        <v>8.6</v>
      </c>
      <c r="D164" s="564">
        <v>4.5</v>
      </c>
      <c r="E164" s="564"/>
      <c r="F164" s="564"/>
      <c r="G164" s="564">
        <v>4.1</v>
      </c>
      <c r="H164" s="584" t="s">
        <v>1233</v>
      </c>
      <c r="I164" s="556">
        <f>SUM(J164:N164)</f>
        <v>4.15</v>
      </c>
      <c r="J164" s="553"/>
      <c r="K164" s="553"/>
      <c r="L164" s="564">
        <v>4.15</v>
      </c>
      <c r="M164" s="553"/>
      <c r="N164" s="431"/>
      <c r="O164" s="558" t="s">
        <v>911</v>
      </c>
      <c r="P164" s="431"/>
    </row>
    <row r="165" spans="1:16" ht="12.75">
      <c r="A165" s="365" t="s">
        <v>148</v>
      </c>
      <c r="B165" s="572" t="s">
        <v>95</v>
      </c>
      <c r="C165" s="551">
        <f>C166</f>
        <v>1.5</v>
      </c>
      <c r="D165" s="551">
        <f>D166</f>
        <v>1</v>
      </c>
      <c r="E165" s="551">
        <f>E166</f>
        <v>0</v>
      </c>
      <c r="F165" s="551">
        <f>F166</f>
        <v>0</v>
      </c>
      <c r="G165" s="551">
        <f>G166</f>
        <v>0.5</v>
      </c>
      <c r="H165" s="552"/>
      <c r="I165" s="553">
        <f aca="true" t="shared" si="24" ref="I165:N165">I166</f>
        <v>0.76</v>
      </c>
      <c r="J165" s="553">
        <f t="shared" si="24"/>
        <v>0</v>
      </c>
      <c r="K165" s="553">
        <f t="shared" si="24"/>
        <v>0</v>
      </c>
      <c r="L165" s="553">
        <f t="shared" si="24"/>
        <v>0.76</v>
      </c>
      <c r="M165" s="553">
        <f t="shared" si="24"/>
        <v>0</v>
      </c>
      <c r="N165" s="553">
        <f t="shared" si="24"/>
        <v>0</v>
      </c>
      <c r="O165" s="558"/>
      <c r="P165" s="431"/>
    </row>
    <row r="166" spans="1:16" ht="52.5">
      <c r="A166" s="554">
        <v>1</v>
      </c>
      <c r="B166" s="563" t="s">
        <v>489</v>
      </c>
      <c r="C166" s="564">
        <v>1.5</v>
      </c>
      <c r="D166" s="564">
        <v>1</v>
      </c>
      <c r="E166" s="564"/>
      <c r="F166" s="564"/>
      <c r="G166" s="564">
        <v>0.5</v>
      </c>
      <c r="H166" s="563" t="s">
        <v>1234</v>
      </c>
      <c r="I166" s="556">
        <f>SUM(J166:N166)</f>
        <v>0.76</v>
      </c>
      <c r="J166" s="553"/>
      <c r="K166" s="553"/>
      <c r="L166" s="556">
        <v>0.76</v>
      </c>
      <c r="M166" s="553"/>
      <c r="N166" s="431"/>
      <c r="O166" s="558" t="s">
        <v>911</v>
      </c>
      <c r="P166" s="431"/>
    </row>
    <row r="167" spans="1:16" ht="12.75">
      <c r="A167" s="365" t="s">
        <v>94</v>
      </c>
      <c r="B167" s="572" t="s">
        <v>215</v>
      </c>
      <c r="C167" s="551">
        <f>SUM(C168:C185)</f>
        <v>32.32</v>
      </c>
      <c r="D167" s="551">
        <f>SUM(D168:D185)</f>
        <v>28.200000000000003</v>
      </c>
      <c r="E167" s="551">
        <f>SUM(E168:E185)</f>
        <v>0</v>
      </c>
      <c r="F167" s="551">
        <f>SUM(F168:F185)</f>
        <v>0</v>
      </c>
      <c r="G167" s="551">
        <f>SUM(G168:G185)</f>
        <v>4.119999999999999</v>
      </c>
      <c r="H167" s="552"/>
      <c r="I167" s="553">
        <f aca="true" t="shared" si="25" ref="I167:N167">SUM(I168:I185)</f>
        <v>15.389999999999999</v>
      </c>
      <c r="J167" s="553">
        <f t="shared" si="25"/>
        <v>0</v>
      </c>
      <c r="K167" s="553">
        <f t="shared" si="25"/>
        <v>0</v>
      </c>
      <c r="L167" s="553">
        <f t="shared" si="25"/>
        <v>0</v>
      </c>
      <c r="M167" s="553">
        <f t="shared" si="25"/>
        <v>15.389999999999999</v>
      </c>
      <c r="N167" s="553">
        <f t="shared" si="25"/>
        <v>0</v>
      </c>
      <c r="O167" s="558"/>
      <c r="P167" s="431"/>
    </row>
    <row r="168" spans="1:16" ht="39">
      <c r="A168" s="554">
        <v>1</v>
      </c>
      <c r="B168" s="563" t="s">
        <v>229</v>
      </c>
      <c r="C168" s="555">
        <v>1.38</v>
      </c>
      <c r="D168" s="555">
        <v>1.2</v>
      </c>
      <c r="E168" s="555"/>
      <c r="F168" s="555"/>
      <c r="G168" s="555">
        <v>0.18</v>
      </c>
      <c r="H168" s="552" t="s">
        <v>1235</v>
      </c>
      <c r="I168" s="556">
        <f>SUM(J168:N168)</f>
        <v>0.7</v>
      </c>
      <c r="J168" s="553"/>
      <c r="K168" s="553"/>
      <c r="L168" s="553"/>
      <c r="M168" s="556">
        <v>0.7</v>
      </c>
      <c r="N168" s="585"/>
      <c r="O168" s="558" t="s">
        <v>911</v>
      </c>
      <c r="P168" s="431"/>
    </row>
    <row r="169" spans="1:16" ht="105">
      <c r="A169" s="554">
        <v>2</v>
      </c>
      <c r="B169" s="563" t="s">
        <v>215</v>
      </c>
      <c r="C169" s="555">
        <v>1</v>
      </c>
      <c r="D169" s="555">
        <v>0.6</v>
      </c>
      <c r="E169" s="555"/>
      <c r="F169" s="555"/>
      <c r="G169" s="555">
        <v>0.4</v>
      </c>
      <c r="H169" s="552" t="s">
        <v>1236</v>
      </c>
      <c r="I169" s="556">
        <f aca="true" t="shared" si="26" ref="I169:I185">SUM(J169:N169)</f>
        <v>0.32</v>
      </c>
      <c r="J169" s="553"/>
      <c r="K169" s="553"/>
      <c r="L169" s="553"/>
      <c r="M169" s="556">
        <v>0.32</v>
      </c>
      <c r="N169" s="585"/>
      <c r="O169" s="558" t="s">
        <v>911</v>
      </c>
      <c r="P169" s="431"/>
    </row>
    <row r="170" spans="1:16" ht="39">
      <c r="A170" s="554">
        <v>3</v>
      </c>
      <c r="B170" s="563" t="s">
        <v>215</v>
      </c>
      <c r="C170" s="555">
        <v>0.5</v>
      </c>
      <c r="D170" s="555">
        <v>0.1</v>
      </c>
      <c r="E170" s="555"/>
      <c r="F170" s="555"/>
      <c r="G170" s="555">
        <v>0.4</v>
      </c>
      <c r="H170" s="552" t="s">
        <v>1237</v>
      </c>
      <c r="I170" s="556">
        <f t="shared" si="26"/>
        <v>0.05</v>
      </c>
      <c r="J170" s="553"/>
      <c r="K170" s="553"/>
      <c r="L170" s="553"/>
      <c r="M170" s="556">
        <v>0.05</v>
      </c>
      <c r="N170" s="585"/>
      <c r="O170" s="558" t="s">
        <v>911</v>
      </c>
      <c r="P170" s="431"/>
    </row>
    <row r="171" spans="1:16" ht="118.5">
      <c r="A171" s="554">
        <v>4</v>
      </c>
      <c r="B171" s="563" t="s">
        <v>215</v>
      </c>
      <c r="C171" s="555">
        <v>0.8</v>
      </c>
      <c r="D171" s="555">
        <v>0.2</v>
      </c>
      <c r="E171" s="555"/>
      <c r="F171" s="555"/>
      <c r="G171" s="555">
        <v>0.6</v>
      </c>
      <c r="H171" s="552" t="s">
        <v>1238</v>
      </c>
      <c r="I171" s="556">
        <f t="shared" si="26"/>
        <v>0.11</v>
      </c>
      <c r="J171" s="553"/>
      <c r="K171" s="553"/>
      <c r="L171" s="553"/>
      <c r="M171" s="556">
        <v>0.11</v>
      </c>
      <c r="N171" s="585"/>
      <c r="O171" s="558" t="s">
        <v>911</v>
      </c>
      <c r="P171" s="431"/>
    </row>
    <row r="172" spans="1:16" ht="66">
      <c r="A172" s="554">
        <v>5</v>
      </c>
      <c r="B172" s="563" t="s">
        <v>215</v>
      </c>
      <c r="C172" s="555">
        <v>0.6299999999999999</v>
      </c>
      <c r="D172" s="555">
        <v>0</v>
      </c>
      <c r="E172" s="555"/>
      <c r="F172" s="555"/>
      <c r="G172" s="555">
        <v>0.6299999999999999</v>
      </c>
      <c r="H172" s="552" t="s">
        <v>1239</v>
      </c>
      <c r="I172" s="556">
        <f t="shared" si="26"/>
        <v>0.04</v>
      </c>
      <c r="J172" s="553"/>
      <c r="K172" s="553"/>
      <c r="L172" s="553"/>
      <c r="M172" s="556">
        <v>0.04</v>
      </c>
      <c r="N172" s="585"/>
      <c r="O172" s="558" t="s">
        <v>911</v>
      </c>
      <c r="P172" s="431"/>
    </row>
    <row r="173" spans="1:16" ht="39">
      <c r="A173" s="554">
        <v>6</v>
      </c>
      <c r="B173" s="563" t="s">
        <v>215</v>
      </c>
      <c r="C173" s="555">
        <v>0.2</v>
      </c>
      <c r="D173" s="555">
        <v>0.1</v>
      </c>
      <c r="E173" s="555"/>
      <c r="F173" s="555"/>
      <c r="G173" s="555">
        <v>0.1</v>
      </c>
      <c r="H173" s="552" t="s">
        <v>496</v>
      </c>
      <c r="I173" s="556">
        <f t="shared" si="26"/>
        <v>0.05</v>
      </c>
      <c r="J173" s="553"/>
      <c r="K173" s="553"/>
      <c r="L173" s="553"/>
      <c r="M173" s="556">
        <v>0.05</v>
      </c>
      <c r="N173" s="585"/>
      <c r="O173" s="558" t="s">
        <v>911</v>
      </c>
      <c r="P173" s="431"/>
    </row>
    <row r="174" spans="1:16" ht="78.75">
      <c r="A174" s="554">
        <v>7</v>
      </c>
      <c r="B174" s="563" t="s">
        <v>215</v>
      </c>
      <c r="C174" s="555">
        <v>0.6</v>
      </c>
      <c r="D174" s="555">
        <v>0.1</v>
      </c>
      <c r="E174" s="555"/>
      <c r="F174" s="555"/>
      <c r="G174" s="555">
        <v>0.5</v>
      </c>
      <c r="H174" s="552" t="s">
        <v>1240</v>
      </c>
      <c r="I174" s="556">
        <f t="shared" si="26"/>
        <v>0.05</v>
      </c>
      <c r="J174" s="553"/>
      <c r="K174" s="553"/>
      <c r="L174" s="553"/>
      <c r="M174" s="556">
        <v>0.05</v>
      </c>
      <c r="N174" s="585"/>
      <c r="O174" s="558" t="s">
        <v>911</v>
      </c>
      <c r="P174" s="431"/>
    </row>
    <row r="175" spans="1:16" ht="39">
      <c r="A175" s="554">
        <v>8</v>
      </c>
      <c r="B175" s="563" t="s">
        <v>494</v>
      </c>
      <c r="C175" s="555">
        <v>24.35</v>
      </c>
      <c r="D175" s="555">
        <v>24.35</v>
      </c>
      <c r="E175" s="555"/>
      <c r="F175" s="555"/>
      <c r="G175" s="555">
        <v>0</v>
      </c>
      <c r="H175" s="552" t="s">
        <v>482</v>
      </c>
      <c r="I175" s="556">
        <f t="shared" si="26"/>
        <v>12.95</v>
      </c>
      <c r="J175" s="553"/>
      <c r="K175" s="553"/>
      <c r="L175" s="553"/>
      <c r="M175" s="556">
        <v>12.95</v>
      </c>
      <c r="N175" s="585"/>
      <c r="O175" s="558" t="s">
        <v>911</v>
      </c>
      <c r="P175" s="431"/>
    </row>
    <row r="176" spans="1:16" ht="66">
      <c r="A176" s="554">
        <v>9</v>
      </c>
      <c r="B176" s="563" t="s">
        <v>215</v>
      </c>
      <c r="C176" s="555">
        <v>0.4</v>
      </c>
      <c r="D176" s="555">
        <v>0.2</v>
      </c>
      <c r="E176" s="555"/>
      <c r="F176" s="555"/>
      <c r="G176" s="555">
        <v>0.2</v>
      </c>
      <c r="H176" s="552" t="s">
        <v>1241</v>
      </c>
      <c r="I176" s="556">
        <f t="shared" si="26"/>
        <v>0.11</v>
      </c>
      <c r="J176" s="553"/>
      <c r="K176" s="553"/>
      <c r="L176" s="553"/>
      <c r="M176" s="556">
        <v>0.11</v>
      </c>
      <c r="N176" s="585"/>
      <c r="O176" s="558" t="s">
        <v>911</v>
      </c>
      <c r="P176" s="431"/>
    </row>
    <row r="177" spans="1:16" ht="66">
      <c r="A177" s="554">
        <v>10</v>
      </c>
      <c r="B177" s="563" t="s">
        <v>215</v>
      </c>
      <c r="C177" s="555">
        <v>0.7</v>
      </c>
      <c r="D177" s="555">
        <v>0.3</v>
      </c>
      <c r="E177" s="555"/>
      <c r="F177" s="555"/>
      <c r="G177" s="555">
        <v>0.4</v>
      </c>
      <c r="H177" s="552" t="s">
        <v>1242</v>
      </c>
      <c r="I177" s="556">
        <f t="shared" si="26"/>
        <v>0.16</v>
      </c>
      <c r="J177" s="553"/>
      <c r="K177" s="553"/>
      <c r="L177" s="553"/>
      <c r="M177" s="556">
        <v>0.16</v>
      </c>
      <c r="N177" s="585"/>
      <c r="O177" s="558" t="s">
        <v>911</v>
      </c>
      <c r="P177" s="431"/>
    </row>
    <row r="178" spans="1:16" ht="39">
      <c r="A178" s="554">
        <v>11</v>
      </c>
      <c r="B178" s="563" t="s">
        <v>215</v>
      </c>
      <c r="C178" s="555">
        <v>0.3</v>
      </c>
      <c r="D178" s="555">
        <v>0</v>
      </c>
      <c r="E178" s="555"/>
      <c r="F178" s="555"/>
      <c r="G178" s="555">
        <v>0.3</v>
      </c>
      <c r="H178" s="552" t="s">
        <v>477</v>
      </c>
      <c r="I178" s="556">
        <f t="shared" si="26"/>
        <v>0.11</v>
      </c>
      <c r="J178" s="553"/>
      <c r="K178" s="553"/>
      <c r="L178" s="553"/>
      <c r="M178" s="556">
        <v>0.11</v>
      </c>
      <c r="N178" s="585"/>
      <c r="O178" s="558" t="s">
        <v>911</v>
      </c>
      <c r="P178" s="431"/>
    </row>
    <row r="179" spans="1:16" ht="39">
      <c r="A179" s="554">
        <v>12</v>
      </c>
      <c r="B179" s="563" t="s">
        <v>491</v>
      </c>
      <c r="C179" s="555">
        <v>0.13</v>
      </c>
      <c r="D179" s="555">
        <v>0</v>
      </c>
      <c r="E179" s="555"/>
      <c r="F179" s="555"/>
      <c r="G179" s="555">
        <v>0.13</v>
      </c>
      <c r="H179" s="552" t="s">
        <v>492</v>
      </c>
      <c r="I179" s="556">
        <f t="shared" si="26"/>
        <v>0.07</v>
      </c>
      <c r="J179" s="553"/>
      <c r="K179" s="553"/>
      <c r="L179" s="553"/>
      <c r="M179" s="556">
        <v>0.07</v>
      </c>
      <c r="N179" s="585"/>
      <c r="O179" s="558" t="s">
        <v>911</v>
      </c>
      <c r="P179" s="431"/>
    </row>
    <row r="180" spans="1:16" ht="39">
      <c r="A180" s="554">
        <v>13</v>
      </c>
      <c r="B180" s="563" t="s">
        <v>215</v>
      </c>
      <c r="C180" s="555">
        <v>0.4</v>
      </c>
      <c r="D180" s="555">
        <v>0.4</v>
      </c>
      <c r="E180" s="555"/>
      <c r="F180" s="555"/>
      <c r="G180" s="555">
        <v>0</v>
      </c>
      <c r="H180" s="552" t="s">
        <v>493</v>
      </c>
      <c r="I180" s="556">
        <f t="shared" si="26"/>
        <v>0.21</v>
      </c>
      <c r="J180" s="553"/>
      <c r="K180" s="553"/>
      <c r="L180" s="553"/>
      <c r="M180" s="556">
        <v>0.21</v>
      </c>
      <c r="N180" s="585"/>
      <c r="O180" s="558" t="s">
        <v>911</v>
      </c>
      <c r="P180" s="431"/>
    </row>
    <row r="181" spans="1:16" ht="39">
      <c r="A181" s="554">
        <v>14</v>
      </c>
      <c r="B181" s="584" t="s">
        <v>215</v>
      </c>
      <c r="C181" s="555">
        <v>0.02</v>
      </c>
      <c r="D181" s="555">
        <v>0.01</v>
      </c>
      <c r="E181" s="555"/>
      <c r="F181" s="555"/>
      <c r="G181" s="555">
        <v>0.01</v>
      </c>
      <c r="H181" s="552" t="s">
        <v>476</v>
      </c>
      <c r="I181" s="556">
        <f t="shared" si="26"/>
        <v>0.01</v>
      </c>
      <c r="J181" s="553"/>
      <c r="K181" s="553"/>
      <c r="L181" s="553"/>
      <c r="M181" s="556">
        <v>0.01</v>
      </c>
      <c r="N181" s="585"/>
      <c r="O181" s="558" t="s">
        <v>911</v>
      </c>
      <c r="P181" s="431"/>
    </row>
    <row r="182" spans="1:16" ht="41.25" customHeight="1">
      <c r="A182" s="554">
        <v>15</v>
      </c>
      <c r="B182" s="584" t="s">
        <v>215</v>
      </c>
      <c r="C182" s="555">
        <v>0.07</v>
      </c>
      <c r="D182" s="555">
        <v>0.07</v>
      </c>
      <c r="E182" s="555"/>
      <c r="F182" s="555"/>
      <c r="G182" s="555">
        <v>0</v>
      </c>
      <c r="H182" s="552" t="s">
        <v>1243</v>
      </c>
      <c r="I182" s="556">
        <f t="shared" si="26"/>
        <v>0.04</v>
      </c>
      <c r="J182" s="553"/>
      <c r="K182" s="553"/>
      <c r="L182" s="553"/>
      <c r="M182" s="556">
        <v>0.04</v>
      </c>
      <c r="N182" s="585"/>
      <c r="O182" s="558" t="s">
        <v>1036</v>
      </c>
      <c r="P182" s="431"/>
    </row>
    <row r="183" spans="1:16" ht="105">
      <c r="A183" s="554">
        <v>16</v>
      </c>
      <c r="B183" s="563" t="s">
        <v>215</v>
      </c>
      <c r="C183" s="555">
        <v>0.24000000000000002</v>
      </c>
      <c r="D183" s="555">
        <v>0.17</v>
      </c>
      <c r="E183" s="555"/>
      <c r="F183" s="555"/>
      <c r="G183" s="555">
        <v>0.07</v>
      </c>
      <c r="H183" s="552" t="s">
        <v>480</v>
      </c>
      <c r="I183" s="556">
        <f t="shared" si="26"/>
        <v>0.09</v>
      </c>
      <c r="J183" s="553"/>
      <c r="K183" s="553"/>
      <c r="L183" s="553"/>
      <c r="M183" s="556">
        <v>0.09</v>
      </c>
      <c r="N183" s="585"/>
      <c r="O183" s="558" t="s">
        <v>911</v>
      </c>
      <c r="P183" s="431"/>
    </row>
    <row r="184" spans="1:16" ht="105">
      <c r="A184" s="554">
        <v>17</v>
      </c>
      <c r="B184" s="563" t="s">
        <v>215</v>
      </c>
      <c r="C184" s="555">
        <v>0.4</v>
      </c>
      <c r="D184" s="555">
        <v>0.4</v>
      </c>
      <c r="E184" s="555"/>
      <c r="F184" s="555"/>
      <c r="G184" s="555"/>
      <c r="H184" s="552" t="s">
        <v>478</v>
      </c>
      <c r="I184" s="556">
        <f t="shared" si="26"/>
        <v>0.21</v>
      </c>
      <c r="J184" s="553"/>
      <c r="K184" s="553"/>
      <c r="L184" s="553"/>
      <c r="M184" s="556">
        <v>0.21</v>
      </c>
      <c r="N184" s="585"/>
      <c r="O184" s="558" t="s">
        <v>911</v>
      </c>
      <c r="P184" s="431"/>
    </row>
    <row r="185" spans="1:16" ht="66">
      <c r="A185" s="554">
        <v>18</v>
      </c>
      <c r="B185" s="563" t="s">
        <v>215</v>
      </c>
      <c r="C185" s="555">
        <v>0.2</v>
      </c>
      <c r="D185" s="555">
        <v>0</v>
      </c>
      <c r="E185" s="555"/>
      <c r="F185" s="555"/>
      <c r="G185" s="555">
        <v>0.2</v>
      </c>
      <c r="H185" s="552" t="s">
        <v>490</v>
      </c>
      <c r="I185" s="556">
        <f t="shared" si="26"/>
        <v>0.11</v>
      </c>
      <c r="J185" s="553"/>
      <c r="K185" s="553"/>
      <c r="L185" s="553"/>
      <c r="M185" s="556">
        <v>0.11</v>
      </c>
      <c r="N185" s="585"/>
      <c r="O185" s="558" t="s">
        <v>911</v>
      </c>
      <c r="P185" s="431"/>
    </row>
    <row r="186" spans="1:16" ht="12.75">
      <c r="A186" s="365" t="s">
        <v>96</v>
      </c>
      <c r="B186" s="572" t="s">
        <v>217</v>
      </c>
      <c r="C186" s="551">
        <f>SUM(C187:C194)</f>
        <v>581.8</v>
      </c>
      <c r="D186" s="551">
        <f>SUM(D187:D194)</f>
        <v>124.31000000000002</v>
      </c>
      <c r="E186" s="551">
        <f>SUM(E187:E194)</f>
        <v>20.8</v>
      </c>
      <c r="F186" s="551">
        <f>SUM(F187:F194)</f>
        <v>0</v>
      </c>
      <c r="G186" s="551">
        <f>SUM(G187:G194)</f>
        <v>436.69</v>
      </c>
      <c r="H186" s="552"/>
      <c r="I186" s="553">
        <f aca="true" t="shared" si="27" ref="I186:N186">SUM(I187:I194)</f>
        <v>230.49</v>
      </c>
      <c r="J186" s="553">
        <f t="shared" si="27"/>
        <v>0</v>
      </c>
      <c r="K186" s="553">
        <f t="shared" si="27"/>
        <v>0</v>
      </c>
      <c r="L186" s="553">
        <f t="shared" si="27"/>
        <v>2.93</v>
      </c>
      <c r="M186" s="553">
        <f t="shared" si="27"/>
        <v>0</v>
      </c>
      <c r="N186" s="553">
        <f t="shared" si="27"/>
        <v>227.56</v>
      </c>
      <c r="O186" s="558"/>
      <c r="P186" s="431"/>
    </row>
    <row r="187" spans="1:16" ht="39">
      <c r="A187" s="554">
        <v>1</v>
      </c>
      <c r="B187" s="563" t="s">
        <v>1244</v>
      </c>
      <c r="C187" s="564">
        <v>555</v>
      </c>
      <c r="D187" s="564">
        <v>102</v>
      </c>
      <c r="E187" s="564">
        <v>20.8</v>
      </c>
      <c r="F187" s="564"/>
      <c r="G187" s="564">
        <v>432.2</v>
      </c>
      <c r="H187" s="563" t="s">
        <v>500</v>
      </c>
      <c r="I187" s="556">
        <f>SUM(J187:N187)</f>
        <v>218.34</v>
      </c>
      <c r="J187" s="559"/>
      <c r="K187" s="577"/>
      <c r="L187" s="578"/>
      <c r="M187" s="553"/>
      <c r="N187" s="564">
        <v>218.34</v>
      </c>
      <c r="O187" s="558" t="s">
        <v>1245</v>
      </c>
      <c r="P187" s="578"/>
    </row>
    <row r="188" spans="1:16" ht="39">
      <c r="A188" s="554">
        <v>2</v>
      </c>
      <c r="B188" s="563" t="s">
        <v>371</v>
      </c>
      <c r="C188" s="564">
        <v>0.08</v>
      </c>
      <c r="D188" s="564">
        <v>0</v>
      </c>
      <c r="E188" s="564"/>
      <c r="F188" s="564"/>
      <c r="G188" s="564">
        <v>0.08</v>
      </c>
      <c r="H188" s="563" t="s">
        <v>1213</v>
      </c>
      <c r="I188" s="556">
        <f aca="true" t="shared" si="28" ref="I188:I194">SUM(J188:N188)</f>
        <v>0.05</v>
      </c>
      <c r="J188" s="559"/>
      <c r="K188" s="577"/>
      <c r="L188" s="564">
        <v>0.05</v>
      </c>
      <c r="M188" s="553"/>
      <c r="N188" s="577"/>
      <c r="O188" s="558" t="s">
        <v>1245</v>
      </c>
      <c r="P188" s="578"/>
    </row>
    <row r="189" spans="1:16" ht="39">
      <c r="A189" s="554">
        <v>3</v>
      </c>
      <c r="B189" s="552" t="s">
        <v>1246</v>
      </c>
      <c r="C189" s="564">
        <v>4.18</v>
      </c>
      <c r="D189" s="555">
        <v>4.18</v>
      </c>
      <c r="E189" s="555"/>
      <c r="F189" s="555"/>
      <c r="G189" s="555"/>
      <c r="H189" s="552" t="s">
        <v>1247</v>
      </c>
      <c r="I189" s="556">
        <f t="shared" si="28"/>
        <v>2.22</v>
      </c>
      <c r="J189" s="559"/>
      <c r="K189" s="577"/>
      <c r="L189" s="564">
        <v>2.22</v>
      </c>
      <c r="M189" s="553"/>
      <c r="N189" s="577"/>
      <c r="O189" s="558" t="s">
        <v>1036</v>
      </c>
      <c r="P189" s="578"/>
    </row>
    <row r="190" spans="1:16" ht="39">
      <c r="A190" s="554">
        <v>4</v>
      </c>
      <c r="B190" s="552" t="s">
        <v>371</v>
      </c>
      <c r="C190" s="564">
        <v>0.12</v>
      </c>
      <c r="D190" s="555"/>
      <c r="E190" s="555"/>
      <c r="F190" s="555"/>
      <c r="G190" s="555">
        <v>0.12</v>
      </c>
      <c r="H190" s="552" t="s">
        <v>499</v>
      </c>
      <c r="I190" s="556">
        <f t="shared" si="28"/>
        <v>0.06</v>
      </c>
      <c r="J190" s="559"/>
      <c r="K190" s="577"/>
      <c r="L190" s="564">
        <v>0.06</v>
      </c>
      <c r="M190" s="553"/>
      <c r="N190" s="577"/>
      <c r="O190" s="558" t="s">
        <v>911</v>
      </c>
      <c r="P190" s="578"/>
    </row>
    <row r="191" spans="1:16" ht="39">
      <c r="A191" s="554">
        <v>5</v>
      </c>
      <c r="B191" s="563" t="s">
        <v>371</v>
      </c>
      <c r="C191" s="564">
        <v>0.25</v>
      </c>
      <c r="D191" s="564">
        <v>0.25</v>
      </c>
      <c r="E191" s="564"/>
      <c r="F191" s="564"/>
      <c r="G191" s="564"/>
      <c r="H191" s="563" t="s">
        <v>497</v>
      </c>
      <c r="I191" s="556">
        <f t="shared" si="28"/>
        <v>0.13</v>
      </c>
      <c r="J191" s="559"/>
      <c r="K191" s="577"/>
      <c r="L191" s="564">
        <v>0.13</v>
      </c>
      <c r="M191" s="553"/>
      <c r="N191" s="577"/>
      <c r="O191" s="558" t="s">
        <v>911</v>
      </c>
      <c r="P191" s="578"/>
    </row>
    <row r="192" spans="1:16" ht="39">
      <c r="A192" s="554">
        <v>6</v>
      </c>
      <c r="B192" s="563" t="s">
        <v>371</v>
      </c>
      <c r="C192" s="564">
        <v>0.26</v>
      </c>
      <c r="D192" s="564">
        <v>0.26</v>
      </c>
      <c r="E192" s="564"/>
      <c r="F192" s="564"/>
      <c r="G192" s="564">
        <v>0</v>
      </c>
      <c r="H192" s="563" t="s">
        <v>1248</v>
      </c>
      <c r="I192" s="556">
        <f t="shared" si="28"/>
        <v>0.14</v>
      </c>
      <c r="J192" s="559"/>
      <c r="K192" s="577"/>
      <c r="L192" s="564">
        <v>0.14</v>
      </c>
      <c r="M192" s="553"/>
      <c r="N192" s="577"/>
      <c r="O192" s="558" t="s">
        <v>911</v>
      </c>
      <c r="P192" s="578"/>
    </row>
    <row r="193" spans="1:16" ht="39">
      <c r="A193" s="554">
        <v>7</v>
      </c>
      <c r="B193" s="563" t="s">
        <v>371</v>
      </c>
      <c r="C193" s="564">
        <v>0.62</v>
      </c>
      <c r="D193" s="564">
        <v>0.62</v>
      </c>
      <c r="E193" s="564"/>
      <c r="F193" s="564"/>
      <c r="G193" s="564"/>
      <c r="H193" s="563" t="s">
        <v>1249</v>
      </c>
      <c r="I193" s="556">
        <f t="shared" si="28"/>
        <v>0.33</v>
      </c>
      <c r="J193" s="559"/>
      <c r="K193" s="577"/>
      <c r="L193" s="564">
        <v>0.33</v>
      </c>
      <c r="M193" s="553"/>
      <c r="N193" s="577"/>
      <c r="O193" s="558" t="s">
        <v>911</v>
      </c>
      <c r="P193" s="578"/>
    </row>
    <row r="194" spans="1:16" ht="39">
      <c r="A194" s="554">
        <v>8</v>
      </c>
      <c r="B194" s="563" t="s">
        <v>1250</v>
      </c>
      <c r="C194" s="564">
        <v>21.29</v>
      </c>
      <c r="D194" s="564">
        <v>17</v>
      </c>
      <c r="E194" s="564"/>
      <c r="F194" s="564"/>
      <c r="G194" s="564">
        <v>4.29</v>
      </c>
      <c r="H194" s="563" t="s">
        <v>498</v>
      </c>
      <c r="I194" s="556">
        <f t="shared" si="28"/>
        <v>9.22</v>
      </c>
      <c r="J194" s="559"/>
      <c r="K194" s="577"/>
      <c r="L194" s="578"/>
      <c r="M194" s="553"/>
      <c r="N194" s="564">
        <v>9.22</v>
      </c>
      <c r="O194" s="558" t="s">
        <v>911</v>
      </c>
      <c r="P194" s="578"/>
    </row>
    <row r="195" spans="1:16" ht="12.75">
      <c r="A195" s="365" t="s">
        <v>97</v>
      </c>
      <c r="B195" s="145" t="s">
        <v>127</v>
      </c>
      <c r="C195" s="551">
        <f>C196</f>
        <v>0.04</v>
      </c>
      <c r="D195" s="551">
        <f>D196</f>
        <v>0</v>
      </c>
      <c r="E195" s="551">
        <f>E196</f>
        <v>0</v>
      </c>
      <c r="F195" s="551">
        <f>F196</f>
        <v>0</v>
      </c>
      <c r="G195" s="551">
        <f>G196</f>
        <v>0.04</v>
      </c>
      <c r="H195" s="552"/>
      <c r="I195" s="553">
        <f aca="true" t="shared" si="29" ref="I195:N195">I196</f>
        <v>0.02</v>
      </c>
      <c r="J195" s="553">
        <f t="shared" si="29"/>
        <v>0</v>
      </c>
      <c r="K195" s="553">
        <f t="shared" si="29"/>
        <v>0</v>
      </c>
      <c r="L195" s="553">
        <f t="shared" si="29"/>
        <v>0.02</v>
      </c>
      <c r="M195" s="553">
        <f t="shared" si="29"/>
        <v>0</v>
      </c>
      <c r="N195" s="553">
        <f t="shared" si="29"/>
        <v>0</v>
      </c>
      <c r="O195" s="558"/>
      <c r="P195" s="431"/>
    </row>
    <row r="196" spans="1:16" ht="45" customHeight="1">
      <c r="A196" s="554">
        <v>1</v>
      </c>
      <c r="B196" s="563" t="s">
        <v>1251</v>
      </c>
      <c r="C196" s="564">
        <f>SUM(D196:G196)</f>
        <v>0.04</v>
      </c>
      <c r="D196" s="564">
        <v>0</v>
      </c>
      <c r="E196" s="564"/>
      <c r="F196" s="564"/>
      <c r="G196" s="564">
        <v>0.04</v>
      </c>
      <c r="H196" s="563" t="s">
        <v>1252</v>
      </c>
      <c r="I196" s="556">
        <f>L196</f>
        <v>0.02</v>
      </c>
      <c r="J196" s="558"/>
      <c r="K196" s="558"/>
      <c r="L196" s="558">
        <v>0.02</v>
      </c>
      <c r="M196" s="556"/>
      <c r="N196" s="558"/>
      <c r="O196" s="558" t="s">
        <v>1036</v>
      </c>
      <c r="P196" s="431"/>
    </row>
    <row r="197" spans="1:16" ht="12.75">
      <c r="A197" s="365" t="s">
        <v>118</v>
      </c>
      <c r="B197" s="145" t="s">
        <v>98</v>
      </c>
      <c r="C197" s="551">
        <f>C198</f>
        <v>0.8</v>
      </c>
      <c r="D197" s="551">
        <f>D198</f>
        <v>0.8</v>
      </c>
      <c r="E197" s="551">
        <f>E198</f>
        <v>0</v>
      </c>
      <c r="F197" s="551">
        <f>F198</f>
        <v>0</v>
      </c>
      <c r="G197" s="551">
        <f>G198</f>
        <v>0</v>
      </c>
      <c r="H197" s="552"/>
      <c r="I197" s="553">
        <f aca="true" t="shared" si="30" ref="I197:N197">I198</f>
        <v>0.43</v>
      </c>
      <c r="J197" s="553">
        <f t="shared" si="30"/>
        <v>0</v>
      </c>
      <c r="K197" s="553">
        <f t="shared" si="30"/>
        <v>0</v>
      </c>
      <c r="L197" s="553">
        <f t="shared" si="30"/>
        <v>0</v>
      </c>
      <c r="M197" s="553">
        <f t="shared" si="30"/>
        <v>0.43</v>
      </c>
      <c r="N197" s="553">
        <f t="shared" si="30"/>
        <v>0</v>
      </c>
      <c r="O197" s="558"/>
      <c r="P197" s="431"/>
    </row>
    <row r="198" spans="1:16" ht="39">
      <c r="A198" s="581">
        <v>1</v>
      </c>
      <c r="B198" s="563" t="s">
        <v>501</v>
      </c>
      <c r="C198" s="564">
        <v>0.8</v>
      </c>
      <c r="D198" s="564">
        <v>0.8</v>
      </c>
      <c r="E198" s="564"/>
      <c r="F198" s="564"/>
      <c r="G198" s="564">
        <v>0</v>
      </c>
      <c r="H198" s="563" t="s">
        <v>1253</v>
      </c>
      <c r="I198" s="556">
        <f>M198</f>
        <v>0.43</v>
      </c>
      <c r="J198" s="556"/>
      <c r="K198" s="556"/>
      <c r="L198" s="556"/>
      <c r="M198" s="556">
        <v>0.43</v>
      </c>
      <c r="N198" s="585"/>
      <c r="O198" s="558" t="s">
        <v>911</v>
      </c>
      <c r="P198" s="431"/>
    </row>
    <row r="199" spans="1:16" ht="12.75">
      <c r="A199" s="582">
        <f>A198+A196+A194+A185+A166+A164+A162+A158</f>
        <v>34</v>
      </c>
      <c r="B199" s="559" t="s">
        <v>2022</v>
      </c>
      <c r="C199" s="551">
        <f>C197+C195+C186+C167+C159+C156</f>
        <v>640.8100000000001</v>
      </c>
      <c r="D199" s="551">
        <f>D197+D195+D186+D167+D159+D156</f>
        <v>166.91</v>
      </c>
      <c r="E199" s="551">
        <f>E197+E195+E186+E167+E159+E156</f>
        <v>20.8</v>
      </c>
      <c r="F199" s="551">
        <f>F197+F195+F186+F167+F159+F156</f>
        <v>0</v>
      </c>
      <c r="G199" s="551">
        <f>G197+G195+G186+G167+G159+G156</f>
        <v>453.1</v>
      </c>
      <c r="H199" s="559"/>
      <c r="I199" s="559">
        <f aca="true" t="shared" si="31" ref="I199:N199">I197+I195+I186+I167+I159+I156</f>
        <v>256.51</v>
      </c>
      <c r="J199" s="559">
        <f t="shared" si="31"/>
        <v>0</v>
      </c>
      <c r="K199" s="559">
        <f t="shared" si="31"/>
        <v>0</v>
      </c>
      <c r="L199" s="559">
        <f t="shared" si="31"/>
        <v>7.86</v>
      </c>
      <c r="M199" s="559">
        <f t="shared" si="31"/>
        <v>16.49</v>
      </c>
      <c r="N199" s="559">
        <f t="shared" si="31"/>
        <v>232.16</v>
      </c>
      <c r="O199" s="558"/>
      <c r="P199" s="431"/>
    </row>
    <row r="200" spans="1:16" ht="12.75">
      <c r="A200" s="582">
        <f>A199+A154</f>
        <v>162</v>
      </c>
      <c r="B200" s="572" t="s">
        <v>2023</v>
      </c>
      <c r="C200" s="551">
        <f>C199+C154</f>
        <v>2581.21</v>
      </c>
      <c r="D200" s="551">
        <f>D199+D154</f>
        <v>410.15</v>
      </c>
      <c r="E200" s="551">
        <f>E199+E154</f>
        <v>20.8</v>
      </c>
      <c r="F200" s="551">
        <f>F199+F154</f>
        <v>0</v>
      </c>
      <c r="G200" s="551">
        <f>G199+G154</f>
        <v>2150.26</v>
      </c>
      <c r="H200" s="559">
        <v>0</v>
      </c>
      <c r="I200" s="559">
        <f aca="true" t="shared" si="32" ref="I200:N200">I199+I154</f>
        <v>624.4745399999999</v>
      </c>
      <c r="J200" s="559">
        <f t="shared" si="32"/>
        <v>35.61</v>
      </c>
      <c r="K200" s="559">
        <f t="shared" si="32"/>
        <v>21.94</v>
      </c>
      <c r="L200" s="559">
        <f t="shared" si="32"/>
        <v>158.38</v>
      </c>
      <c r="M200" s="559">
        <f t="shared" si="32"/>
        <v>27.36</v>
      </c>
      <c r="N200" s="559">
        <f t="shared" si="32"/>
        <v>381.18453999999997</v>
      </c>
      <c r="O200" s="552"/>
      <c r="P200" s="431"/>
    </row>
    <row r="202" spans="12:15" ht="20.25" customHeight="1">
      <c r="L202" s="925" t="s">
        <v>2327</v>
      </c>
      <c r="M202" s="925"/>
      <c r="N202" s="925"/>
      <c r="O202" s="925"/>
    </row>
  </sheetData>
  <sheetProtection/>
  <mergeCells count="22">
    <mergeCell ref="A11:P11"/>
    <mergeCell ref="H8:H9"/>
    <mergeCell ref="O8:O9"/>
    <mergeCell ref="L202:O202"/>
    <mergeCell ref="B8:B9"/>
    <mergeCell ref="C8:C9"/>
    <mergeCell ref="A1:E1"/>
    <mergeCell ref="F1:P1"/>
    <mergeCell ref="A2:E2"/>
    <mergeCell ref="F2:P2"/>
    <mergeCell ref="A3:E3"/>
    <mergeCell ref="F3:P3"/>
    <mergeCell ref="A5:P5"/>
    <mergeCell ref="D8:G8"/>
    <mergeCell ref="A4:P4"/>
    <mergeCell ref="A155:P155"/>
    <mergeCell ref="A8:A9"/>
    <mergeCell ref="I8:I9"/>
    <mergeCell ref="J8:N8"/>
    <mergeCell ref="A6:P6"/>
    <mergeCell ref="A7:P7"/>
    <mergeCell ref="P8:P9"/>
  </mergeCells>
  <printOptions horizontalCentered="1"/>
  <pageMargins left="0.17"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TQD</dc:creator>
  <cp:keywords/>
  <dc:description/>
  <cp:lastModifiedBy>dmx</cp:lastModifiedBy>
  <cp:lastPrinted>2020-12-10T09:10:04Z</cp:lastPrinted>
  <dcterms:created xsi:type="dcterms:W3CDTF">2017-12-11T07:29:45Z</dcterms:created>
  <dcterms:modified xsi:type="dcterms:W3CDTF">2020-12-10T09:12:50Z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