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880" yWindow="0" windowWidth="19530" windowHeight="7485" activeTab="2"/>
  </bookViews>
  <sheets>
    <sheet name="MB01" sheetId="3" r:id="rId1"/>
    <sheet name="MB02" sheetId="1" r:id="rId2"/>
    <sheet name="MB03" sheetId="2" r:id="rId3"/>
  </sheets>
  <definedNames>
    <definedName name="_________a1" localSheetId="0" hidden="1">{"'Sheet1'!$L$16"}</definedName>
    <definedName name="_________a1" hidden="1">{"'Sheet1'!$L$16"}</definedName>
    <definedName name="_________PA3" localSheetId="0" hidden="1">{"'Sheet1'!$L$16"}</definedName>
    <definedName name="_________PA3" hidden="1">{"'Sheet1'!$L$16"}</definedName>
    <definedName name="_______a1" localSheetId="0" hidden="1">{"'Sheet1'!$L$16"}</definedName>
    <definedName name="_______a1" hidden="1">{"'Sheet1'!$L$16"}</definedName>
    <definedName name="_______PA3" localSheetId="0" hidden="1">{"'Sheet1'!$L$16"}</definedName>
    <definedName name="_______PA3" hidden="1">{"'Sheet1'!$L$16"}</definedName>
    <definedName name="______a1" localSheetId="0" hidden="1">{"'Sheet1'!$L$16"}</definedName>
    <definedName name="______a1" hidden="1">{"'Sheet1'!$L$16"}</definedName>
    <definedName name="______h1" localSheetId="0" hidden="1">{"'Sheet1'!$L$16"}</definedName>
    <definedName name="______h1" hidden="1">{"'Sheet1'!$L$16"}</definedName>
    <definedName name="______h10" localSheetId="0" hidden="1">{#N/A,#N/A,FALSE,"Chi tiÆt"}</definedName>
    <definedName name="______h10" hidden="1">{#N/A,#N/A,FALSE,"Chi tiÆt"}</definedName>
    <definedName name="______h2" localSheetId="0" hidden="1">{"'Sheet1'!$L$16"}</definedName>
    <definedName name="______h2" hidden="1">{"'Sheet1'!$L$16"}</definedName>
    <definedName name="______h3" localSheetId="0" hidden="1">{"'Sheet1'!$L$16"}</definedName>
    <definedName name="______h3" hidden="1">{"'Sheet1'!$L$16"}</definedName>
    <definedName name="______h5" localSheetId="0" hidden="1">{"'Sheet1'!$L$16"}</definedName>
    <definedName name="______h5" hidden="1">{"'Sheet1'!$L$16"}</definedName>
    <definedName name="______h6" localSheetId="0" hidden="1">{"'Sheet1'!$L$16"}</definedName>
    <definedName name="______h6" hidden="1">{"'Sheet1'!$L$16"}</definedName>
    <definedName name="______h7" localSheetId="0" hidden="1">{"'Sheet1'!$L$16"}</definedName>
    <definedName name="______h7" hidden="1">{"'Sheet1'!$L$16"}</definedName>
    <definedName name="______h8" localSheetId="0" hidden="1">{"'Sheet1'!$L$16"}</definedName>
    <definedName name="______h8" hidden="1">{"'Sheet1'!$L$16"}</definedName>
    <definedName name="______h9" localSheetId="0" hidden="1">{"'Sheet1'!$L$16"}</definedName>
    <definedName name="______h9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vl2" localSheetId="0" hidden="1">{"'Sheet1'!$L$16"}</definedName>
    <definedName name="______vl2" hidden="1">{"'Sheet1'!$L$16"}</definedName>
    <definedName name="_____a1" localSheetId="0" hidden="1">{"'Sheet1'!$L$16"}</definedName>
    <definedName name="_____a1" hidden="1">{"'Sheet1'!$L$16"}</definedName>
    <definedName name="_____h1" localSheetId="0" hidden="1">{"'Sheet1'!$L$16"}</definedName>
    <definedName name="_____h1" hidden="1">{"'Sheet1'!$L$16"}</definedName>
    <definedName name="_____h10" localSheetId="0" hidden="1">{#N/A,#N/A,FALSE,"Chi tiÆt"}</definedName>
    <definedName name="_____h10" hidden="1">{#N/A,#N/A,FALSE,"Chi tiÆt"}</definedName>
    <definedName name="_____h2" localSheetId="0" hidden="1">{"'Sheet1'!$L$16"}</definedName>
    <definedName name="_____h2" hidden="1">{"'Sheet1'!$L$16"}</definedName>
    <definedName name="_____h3" localSheetId="0" hidden="1">{"'Sheet1'!$L$16"}</definedName>
    <definedName name="_____h3" hidden="1">{"'Sheet1'!$L$16"}</definedName>
    <definedName name="_____h5" localSheetId="0" hidden="1">{"'Sheet1'!$L$16"}</definedName>
    <definedName name="_____h5" hidden="1">{"'Sheet1'!$L$16"}</definedName>
    <definedName name="_____h6" localSheetId="0" hidden="1">{"'Sheet1'!$L$16"}</definedName>
    <definedName name="_____h6" hidden="1">{"'Sheet1'!$L$16"}</definedName>
    <definedName name="_____h7" localSheetId="0" hidden="1">{"'Sheet1'!$L$16"}</definedName>
    <definedName name="_____h7" hidden="1">{"'Sheet1'!$L$16"}</definedName>
    <definedName name="_____h8" localSheetId="0" hidden="1">{"'Sheet1'!$L$16"}</definedName>
    <definedName name="_____h8" hidden="1">{"'Sheet1'!$L$16"}</definedName>
    <definedName name="_____h9" localSheetId="0" hidden="1">{"'Sheet1'!$L$16"}</definedName>
    <definedName name="_____h9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vl2" localSheetId="0" hidden="1">{"'Sheet1'!$L$16"}</definedName>
    <definedName name="_____vl2" hidden="1">{"'Sheet1'!$L$16"}</definedName>
    <definedName name="____a1" localSheetId="1" hidden="1">{"'Sheet1'!$L$16"}</definedName>
    <definedName name="____h1" localSheetId="0" hidden="1">{"'Sheet1'!$L$16"}</definedName>
    <definedName name="____h1" hidden="1">{"'Sheet1'!$L$16"}</definedName>
    <definedName name="____h10" localSheetId="0" hidden="1">{#N/A,#N/A,FALSE,"Chi tiÆt"}</definedName>
    <definedName name="____h10" hidden="1">{#N/A,#N/A,FALSE,"Chi tiÆt"}</definedName>
    <definedName name="____h2" localSheetId="0" hidden="1">{"'Sheet1'!$L$16"}</definedName>
    <definedName name="____h2" hidden="1">{"'Sheet1'!$L$16"}</definedName>
    <definedName name="____h3" localSheetId="0" hidden="1">{"'Sheet1'!$L$16"}</definedName>
    <definedName name="____h3" hidden="1">{"'Sheet1'!$L$16"}</definedName>
    <definedName name="____h5" localSheetId="0" hidden="1">{"'Sheet1'!$L$16"}</definedName>
    <definedName name="____h5" hidden="1">{"'Sheet1'!$L$16"}</definedName>
    <definedName name="____h6" localSheetId="0" hidden="1">{"'Sheet1'!$L$16"}</definedName>
    <definedName name="____h6" hidden="1">{"'Sheet1'!$L$16"}</definedName>
    <definedName name="____h7" localSheetId="0" hidden="1">{"'Sheet1'!$L$16"}</definedName>
    <definedName name="____h7" hidden="1">{"'Sheet1'!$L$16"}</definedName>
    <definedName name="____h8" localSheetId="0" hidden="1">{"'Sheet1'!$L$16"}</definedName>
    <definedName name="____h8" hidden="1">{"'Sheet1'!$L$16"}</definedName>
    <definedName name="____h9" localSheetId="0" hidden="1">{"'Sheet1'!$L$16"}</definedName>
    <definedName name="____h9" hidden="1">{"'Sheet1'!$L$16"}</definedName>
    <definedName name="____NSO2" localSheetId="0" hidden="1">{"'Sheet1'!$L$16"}</definedName>
    <definedName name="____NSO2" hidden="1">{"'Sheet1'!$L$16"}</definedName>
    <definedName name="____PA3" localSheetId="1" hidden="1">{"'Sheet1'!$L$16"}</definedName>
    <definedName name="____vl2" localSheetId="0" hidden="1">{"'Sheet1'!$L$16"}</definedName>
    <definedName name="____vl2" hidden="1">{"'Sheet1'!$L$16"}</definedName>
    <definedName name="___a1" localSheetId="0" hidden="1">{"'Sheet1'!$L$16"}</definedName>
    <definedName name="___a1" hidden="1">{"'Sheet1'!$L$16"}</definedName>
    <definedName name="___h1" localSheetId="0" hidden="1">{"'Sheet1'!$L$16"}</definedName>
    <definedName name="___h1" hidden="1">{"'Sheet1'!$L$16"}</definedName>
    <definedName name="___h10" localSheetId="0" hidden="1">{#N/A,#N/A,FALSE,"Chi tiÆt"}</definedName>
    <definedName name="___h10" hidden="1">{#N/A,#N/A,FALSE,"Chi tiÆt"}</definedName>
    <definedName name="___h2" localSheetId="0" hidden="1">{"'Sheet1'!$L$16"}</definedName>
    <definedName name="___h2" hidden="1">{"'Sheet1'!$L$16"}</definedName>
    <definedName name="___h3" localSheetId="0" hidden="1">{"'Sheet1'!$L$16"}</definedName>
    <definedName name="___h3" hidden="1">{"'Sheet1'!$L$16"}</definedName>
    <definedName name="___h5" localSheetId="0" hidden="1">{"'Sheet1'!$L$16"}</definedName>
    <definedName name="___h5" hidden="1">{"'Sheet1'!$L$16"}</definedName>
    <definedName name="___h6" localSheetId="0" hidden="1">{"'Sheet1'!$L$16"}</definedName>
    <definedName name="___h6" hidden="1">{"'Sheet1'!$L$16"}</definedName>
    <definedName name="___h7" localSheetId="0" hidden="1">{"'Sheet1'!$L$16"}</definedName>
    <definedName name="___h7" hidden="1">{"'Sheet1'!$L$16"}</definedName>
    <definedName name="___h8" localSheetId="0" hidden="1">{"'Sheet1'!$L$16"}</definedName>
    <definedName name="___h8" hidden="1">{"'Sheet1'!$L$16"}</definedName>
    <definedName name="___h9" localSheetId="0" hidden="1">{"'Sheet1'!$L$16"}</definedName>
    <definedName name="___h9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vl2" localSheetId="0" hidden="1">{"'Sheet1'!$L$16"}</definedName>
    <definedName name="___vl2" hidden="1">{"'Sheet1'!$L$16"}</definedName>
    <definedName name="__a1" localSheetId="0" hidden="1">{"'Sheet1'!$L$16"}</definedName>
    <definedName name="__a1" hidden="1">{"'Sheet1'!$L$16"}</definedName>
    <definedName name="__h1" localSheetId="0" hidden="1">{"'Sheet1'!$L$16"}</definedName>
    <definedName name="__h1" hidden="1">{"'Sheet1'!$L$16"}</definedName>
    <definedName name="__h10" localSheetId="0" hidden="1">{#N/A,#N/A,FALSE,"Chi tiÆt"}</definedName>
    <definedName name="__h10" hidden="1">{#N/A,#N/A,FALSE,"Chi tiÆt"}</definedName>
    <definedName name="__h2" localSheetId="0" hidden="1">{"'Sheet1'!$L$16"}</definedName>
    <definedName name="__h2" hidden="1">{"'Sheet1'!$L$16"}</definedName>
    <definedName name="__h3" localSheetId="0" hidden="1">{"'Sheet1'!$L$16"}</definedName>
    <definedName name="__h3" hidden="1">{"'Sheet1'!$L$16"}</definedName>
    <definedName name="__h5" localSheetId="0" hidden="1">{"'Sheet1'!$L$16"}</definedName>
    <definedName name="__h5" hidden="1">{"'Sheet1'!$L$16"}</definedName>
    <definedName name="__h6" localSheetId="0" hidden="1">{"'Sheet1'!$L$16"}</definedName>
    <definedName name="__h6" hidden="1">{"'Sheet1'!$L$16"}</definedName>
    <definedName name="__h7" localSheetId="0" hidden="1">{"'Sheet1'!$L$16"}</definedName>
    <definedName name="__h7" hidden="1">{"'Sheet1'!$L$16"}</definedName>
    <definedName name="__h8" localSheetId="0" hidden="1">{"'Sheet1'!$L$16"}</definedName>
    <definedName name="__h8" hidden="1">{"'Sheet1'!$L$16"}</definedName>
    <definedName name="__h9" localSheetId="0" hidden="1">{"'Sheet1'!$L$16"}</definedName>
    <definedName name="__h9" hidden="1">{"'Sheet1'!$L$16"}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vl2" localSheetId="0" hidden="1">{"'Sheet1'!$L$16"}</definedName>
    <definedName name="__vl2" hidden="1">{"'Sheet1'!$L$16"}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h1" localSheetId="0" hidden="1">{"'Sheet1'!$L$16"}</definedName>
    <definedName name="_h1" hidden="1">{"'Sheet1'!$L$16"}</definedName>
    <definedName name="_h10" localSheetId="0" hidden="1">{#N/A,#N/A,FALSE,"Chi tiÆt"}</definedName>
    <definedName name="_h10" hidden="1">{#N/A,#N/A,FALSE,"Chi tiÆt"}</definedName>
    <definedName name="_h2" localSheetId="0" hidden="1">{"'Sheet1'!$L$16"}</definedName>
    <definedName name="_h2" hidden="1">{"'Sheet1'!$L$16"}</definedName>
    <definedName name="_h3" localSheetId="0" hidden="1">{"'Sheet1'!$L$16"}</definedName>
    <definedName name="_h3" hidden="1">{"'Sheet1'!$L$16"}</definedName>
    <definedName name="_h5" localSheetId="0" hidden="1">{"'Sheet1'!$L$16"}</definedName>
    <definedName name="_h5" hidden="1">{"'Sheet1'!$L$16"}</definedName>
    <definedName name="_h6" localSheetId="0" hidden="1">{"'Sheet1'!$L$16"}</definedName>
    <definedName name="_h6" hidden="1">{"'Sheet1'!$L$16"}</definedName>
    <definedName name="_h7" localSheetId="0" hidden="1">{"'Sheet1'!$L$16"}</definedName>
    <definedName name="_h7" hidden="1">{"'Sheet1'!$L$16"}</definedName>
    <definedName name="_h8" localSheetId="0" hidden="1">{"'Sheet1'!$L$16"}</definedName>
    <definedName name="_h8" hidden="1">{"'Sheet1'!$L$16"}</definedName>
    <definedName name="_h9" localSheetId="0" hidden="1">{"'Sheet1'!$L$16"}</definedName>
    <definedName name="_h9" hidden="1">{"'Sheet1'!$L$16"}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vl2" localSheetId="0" hidden="1">{"'Sheet1'!$L$16"}</definedName>
    <definedName name="_vl2" hidden="1">{"'Sheet1'!$L$16"}</definedName>
    <definedName name="anscount" hidden="1">3</definedName>
    <definedName name="BCBo" localSheetId="0" hidden="1">{"'Sheet1'!$L$16"}</definedName>
    <definedName name="BCBo" localSheetId="1" hidden="1">{"'Sheet1'!$L$16"}</definedName>
    <definedName name="BCBo" localSheetId="2" hidden="1">{"'Sheet1'!$L$16"}</definedName>
    <definedName name="BCBo" hidden="1">{"'Sheet1'!$L$16"}</definedName>
    <definedName name="DUCANH" localSheetId="0" hidden="1">{"'Sheet1'!$L$16"}</definedName>
    <definedName name="DUCANH" localSheetId="1" hidden="1">{"'Sheet1'!$L$16"}</definedName>
    <definedName name="DUCANH" localSheetId="2" hidden="1">{"'Sheet1'!$L$16"}</definedName>
    <definedName name="DUCANH" hidden="1">{"'Sheet1'!$L$16"}</definedName>
    <definedName name="h" localSheetId="0" hidden="1">{"'Sheet1'!$L$16"}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ANG" localSheetId="0" hidden="1">{#N/A,#N/A,FALSE,"Chi tiÆt"}</definedName>
    <definedName name="HANG" localSheetId="1" hidden="1">{#N/A,#N/A,FALSE,"Chi tiÆt"}</definedName>
    <definedName name="HANG" localSheetId="2" hidden="1">{#N/A,#N/A,FALSE,"Chi tiÆt"}</definedName>
    <definedName name="HANG" hidden="1">{#N/A,#N/A,FALSE,"Chi tiÆt"}</definedName>
    <definedName name="HIHIHIHOI" localSheetId="0" hidden="1">{"'Sheet1'!$L$16"}</definedName>
    <definedName name="HIHIHIHOI" localSheetId="1" hidden="1">{"'Sheet1'!$L$16"}</definedName>
    <definedName name="HIHIHIHOI" localSheetId="2" hidden="1">{"'Sheet1'!$L$16"}</definedName>
    <definedName name="HIHIHIHOI" hidden="1">{"'Sheet1'!$L$16"}</definedName>
    <definedName name="HJKL" localSheetId="0" hidden="1">{"'Sheet1'!$L$16"}</definedName>
    <definedName name="HJKL" localSheetId="1" hidden="1">{"'Sheet1'!$L$16"}</definedName>
    <definedName name="HJKL" localSheetId="2" hidden="1">{"'Sheet1'!$L$16"}</definedName>
    <definedName name="HJKL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_xlnm.Print_Area" localSheetId="0">'MB01'!$A$1:$H$44</definedName>
    <definedName name="_xlnm.Print_Area" localSheetId="1">'MB02'!$A$1:$I$47</definedName>
    <definedName name="_xlnm.Print_Area" localSheetId="2">'MB03'!$A$1:$H$27</definedName>
    <definedName name="_xlnm.Print_Titles" localSheetId="0">'MB01'!$5:$6</definedName>
    <definedName name="_xlnm.Print_Titles" localSheetId="1">'MB02'!$5:$7</definedName>
    <definedName name="_xlnm.Print_Titles" localSheetId="2">'MB03'!$5:$7</definedName>
    <definedName name="RGHGSD" localSheetId="0" hidden="1">{"'Sheet1'!$L$16"}</definedName>
    <definedName name="RGHGSD" localSheetId="1" hidden="1">{"'Sheet1'!$L$16"}</definedName>
    <definedName name="RGHGSD" localSheetId="2" hidden="1">{"'Sheet1'!$L$16"}</definedName>
    <definedName name="RGHGSD" hidden="1">{"'Sheet1'!$L$16"}</definedName>
    <definedName name="wrn.chi._.tiÆt." localSheetId="0" hidden="1">{#N/A,#N/A,FALSE,"Chi tiÆt"}</definedName>
    <definedName name="wrn.chi._.tiÆt." localSheetId="1" hidden="1">{#N/A,#N/A,FALSE,"Chi tiÆt"}</definedName>
    <definedName name="wrn.chi._.tiÆt." localSheetId="2" hidden="1">{#N/A,#N/A,FALSE,"Chi tiÆt"}</definedName>
    <definedName name="wrn.chi._.tiÆt." hidden="1">{#N/A,#N/A,FALSE,"Chi tiÆt"}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F15" i="3"/>
  <c r="E15" i="3"/>
  <c r="D15" i="3"/>
  <c r="G10" i="3"/>
  <c r="H10" i="3" s="1"/>
  <c r="F10" i="3"/>
  <c r="E35" i="3" l="1"/>
  <c r="F35" i="3" s="1"/>
  <c r="D35" i="3"/>
  <c r="G35" i="3" l="1"/>
  <c r="G32" i="3" s="1"/>
  <c r="F32" i="3"/>
  <c r="H11" i="2" l="1"/>
  <c r="G11" i="2"/>
  <c r="F11" i="2"/>
  <c r="F9" i="2" l="1"/>
  <c r="D37" i="1" l="1"/>
  <c r="E37" i="1"/>
  <c r="F37" i="1"/>
  <c r="G37" i="1"/>
  <c r="H37" i="1"/>
  <c r="I37" i="1"/>
  <c r="C37" i="1"/>
  <c r="H10" i="2" l="1"/>
  <c r="G10" i="2"/>
  <c r="C9" i="2"/>
  <c r="H20" i="1"/>
  <c r="I20" i="1"/>
  <c r="H23" i="1"/>
  <c r="I23" i="1"/>
  <c r="H29" i="1"/>
  <c r="I29" i="1"/>
  <c r="I12" i="1"/>
  <c r="F10" i="2"/>
  <c r="E10" i="2"/>
  <c r="C10" i="2"/>
  <c r="C44" i="1" l="1"/>
  <c r="C20" i="1"/>
  <c r="C23" i="1"/>
  <c r="C29" i="1"/>
  <c r="I9" i="1" l="1"/>
  <c r="H9" i="1"/>
  <c r="G9" i="1"/>
  <c r="F9" i="1"/>
  <c r="I38" i="1"/>
  <c r="H38" i="1"/>
  <c r="G38" i="1"/>
  <c r="F38" i="1"/>
  <c r="E38" i="1"/>
  <c r="D38" i="1"/>
  <c r="C38" i="1"/>
  <c r="G20" i="1"/>
  <c r="F20" i="1"/>
  <c r="G23" i="1"/>
  <c r="F23" i="1"/>
  <c r="G29" i="1"/>
  <c r="F29" i="1"/>
  <c r="E23" i="1"/>
  <c r="E20" i="1"/>
  <c r="E29" i="1"/>
  <c r="D29" i="1"/>
  <c r="D23" i="1"/>
  <c r="D20" i="1"/>
  <c r="AU44" i="3" l="1"/>
  <c r="AT44" i="3"/>
  <c r="AS44" i="3"/>
  <c r="AR44" i="3"/>
  <c r="AU43" i="3"/>
  <c r="BA42" i="3"/>
  <c r="AU42" i="3"/>
  <c r="AU40" i="3"/>
  <c r="AU39" i="3"/>
  <c r="AU31" i="3"/>
  <c r="AV28" i="3"/>
  <c r="AW27" i="3"/>
  <c r="AX27" i="3" s="1"/>
  <c r="AY27" i="3" s="1"/>
  <c r="AY26" i="3"/>
  <c r="AY28" i="3" s="1"/>
  <c r="AX26" i="3"/>
  <c r="AX28" i="3" s="1"/>
  <c r="AU22" i="3"/>
  <c r="AU21" i="3"/>
  <c r="A19" i="3"/>
  <c r="AT15" i="3"/>
  <c r="AS15" i="3"/>
  <c r="AR15" i="3"/>
  <c r="AQ15" i="3"/>
  <c r="AP15" i="3"/>
  <c r="AV14" i="3"/>
  <c r="AU14" i="3"/>
  <c r="AW28" i="3" l="1"/>
  <c r="H39" i="1" l="1"/>
  <c r="H44" i="1" s="1"/>
  <c r="G9" i="2" s="1"/>
  <c r="G70" i="1" l="1"/>
  <c r="F39" i="1"/>
  <c r="F44" i="1" s="1"/>
  <c r="E9" i="1"/>
  <c r="E39" i="1" s="1"/>
  <c r="E44" i="1" s="1"/>
  <c r="E9" i="2" s="1"/>
  <c r="D9" i="1"/>
  <c r="D39" i="1" s="1"/>
  <c r="D44" i="1" s="1"/>
  <c r="D9" i="2" s="1"/>
  <c r="C9" i="1"/>
  <c r="C39" i="1" s="1"/>
  <c r="I39" i="1" l="1"/>
  <c r="I44" i="1" s="1"/>
  <c r="H9" i="2" s="1"/>
  <c r="H69" i="1"/>
  <c r="G39" i="1" l="1"/>
  <c r="G44" i="1" s="1"/>
  <c r="D10" i="2"/>
  <c r="E32" i="3" l="1"/>
  <c r="D32" i="3"/>
</calcChain>
</file>

<file path=xl/sharedStrings.xml><?xml version="1.0" encoding="utf-8"?>
<sst xmlns="http://schemas.openxmlformats.org/spreadsheetml/2006/main" count="216" uniqueCount="153">
  <si>
    <t>MẪU BIỂU SỐ 02</t>
  </si>
  <si>
    <t>Đơn vị: Triệu đồng</t>
  </si>
  <si>
    <t>STT</t>
  </si>
  <si>
    <t>NỘI DUNG</t>
  </si>
  <si>
    <t>NĂM 2022</t>
  </si>
  <si>
    <t>DỰ KIẾN CÁC NĂM KẾ HOẠCH</t>
  </si>
  <si>
    <t>DỰ TOÁN TTgCP giao</t>
  </si>
  <si>
    <t>DỰ TOÁN HĐND cấp tỉnh quyết định</t>
  </si>
  <si>
    <t xml:space="preserve">ĐÁNH GIÁ THỰC HIỆN </t>
  </si>
  <si>
    <t xml:space="preserve">NĂM 2025
</t>
  </si>
  <si>
    <t>Tỉnh dự kiến giao thu</t>
  </si>
  <si>
    <t>A</t>
  </si>
  <si>
    <t>B</t>
  </si>
  <si>
    <t>THU NỘI ĐỊA</t>
  </si>
  <si>
    <t>Thu từ khu vực doanh nghiệp nhà nước do Trung ương quản lý</t>
  </si>
  <si>
    <t>Thu từ khu vực doanh nghiệp nhà nước do địa phương quản lý</t>
  </si>
  <si>
    <t>Thu từ khu vực doanh nghiệp có vốn đầu tư nước ngoài</t>
  </si>
  <si>
    <t>Thu từ khu vực kinh tế ngoài quốc doanh</t>
  </si>
  <si>
    <t xml:space="preserve">Lệ phí trước bạ </t>
  </si>
  <si>
    <t>Thuế sử dụng đất nông nghiệp</t>
  </si>
  <si>
    <t>Thuế sử dụng đất phi nông nghiệp</t>
  </si>
  <si>
    <t>Thuế thu nhập cá nhân</t>
  </si>
  <si>
    <t>Thuế bảo vệ môi trường</t>
  </si>
  <si>
    <t>Trong đó: - Thu từ hàng hóa nhập khẩu</t>
  </si>
  <si>
    <t xml:space="preserve">                 - Thu từ hàng hóa sản xuất trong nước</t>
  </si>
  <si>
    <t>Phí, lệ phí</t>
  </si>
  <si>
    <t>Bao gồm: - Phí, lệ phí do cơ quan nhà nước trung ương thu</t>
  </si>
  <si>
    <t xml:space="preserve">                 - Phí, lệ phí do cơ quan nhà nước địa phương thu</t>
  </si>
  <si>
    <t>Tiền sử dụng đất</t>
  </si>
  <si>
    <t>Thu tiền thuê đất, mặt nước</t>
  </si>
  <si>
    <t>Thu tiền sử dụng khu vực biển</t>
  </si>
  <si>
    <t>Thu tiền cấp quyền khai thác khoáng sản</t>
  </si>
  <si>
    <t>Trong đó: - Giấy phép do Trung ương cấp</t>
  </si>
  <si>
    <t xml:space="preserve">                 - Giấy phép do Ủy ban nhân dân cấp tỉnh cấp</t>
  </si>
  <si>
    <t>Thu cổ tức và lợi nhuận sau thuế (địa phương hưởng 100%)</t>
  </si>
  <si>
    <t>Thu từ hoạt động xổ số kiến thiết</t>
  </si>
  <si>
    <t>Thu khác ngân sách</t>
  </si>
  <si>
    <t>Trong đó: - Thu khác ngân sách trung ương</t>
  </si>
  <si>
    <t>Thu từ quỹ đất công ích và hoa lợi công sản khác</t>
  </si>
  <si>
    <t>Thu tiền cho thuê và bán nhà ở thuộc sở hữu nhà nước</t>
  </si>
  <si>
    <t>THU TỪ HOẠT ĐỘNG XUẤT, NHẬP KHẨU</t>
  </si>
  <si>
    <t>*</t>
  </si>
  <si>
    <t>Tổng thu NSNN trên địa bàn (A+B):</t>
  </si>
  <si>
    <t>Chia ra:    * Thu NSTW hưởng</t>
  </si>
  <si>
    <t xml:space="preserve">                * Thu NSĐP hưởng</t>
  </si>
  <si>
    <t>C</t>
  </si>
  <si>
    <t>D</t>
  </si>
  <si>
    <t>THU BỔ SUNG TỪ NGÂN SÁCH CẤP TRÊN</t>
  </si>
  <si>
    <t>E</t>
  </si>
  <si>
    <t>THU VAY</t>
  </si>
  <si>
    <t>DỰ KIẾN THU CÁC NHIỆM VỤ CHƯA CHI CHUYỂN NGUỒN SANG NĂM SAU</t>
  </si>
  <si>
    <t>TỔNG THU NSĐP:</t>
  </si>
  <si>
    <t>ỦY BAN NHÂN DÂN TỈNH</t>
  </si>
  <si>
    <t>DỰ KIẾN 03 NĂM KẾ HOẠCH</t>
  </si>
  <si>
    <t>NĂM 2023</t>
  </si>
  <si>
    <t>NĂM 2024</t>
  </si>
  <si>
    <t>NĂM 2025</t>
  </si>
  <si>
    <t>TỔNG CHI NSĐP (I+II)</t>
  </si>
  <si>
    <t>I</t>
  </si>
  <si>
    <t>CHI CÂN ĐỐI NGÂN SÁCH ĐỊA PHƯƠNG</t>
  </si>
  <si>
    <t>Chi đầu tư phát triển</t>
  </si>
  <si>
    <t>Trong đó, một số chỉ tiêu như sau:</t>
  </si>
  <si>
    <t>-</t>
  </si>
  <si>
    <t>Nguồn ngân sách XDCB tập trung</t>
  </si>
  <si>
    <t>Đầu tư có mục tiêu từ NSTW (bao gồm vốn nước ngoài)</t>
  </si>
  <si>
    <t>Chi đầu tư từ nguồn thu tiền sử dụng đất</t>
  </si>
  <si>
    <t>Chi đầu tư từ nguồn thu xổ số kiến thiết</t>
  </si>
  <si>
    <t>Chi đầu tư từ nguồn bội chi ngân sách địa phương</t>
  </si>
  <si>
    <t>Các nhiệm vụ chi thường xuyên (bao gồm các cơ chế chính sách của tỉnh) và các nhiệm vụ chi khác</t>
  </si>
  <si>
    <t>Chi trả nợ vay</t>
  </si>
  <si>
    <t>Chi bổ sung quỹ dự trữ tài chính</t>
  </si>
  <si>
    <t>Dự phòng ngân sách</t>
  </si>
  <si>
    <t>Chi tạo nguồn, điều chỉnh tiền lương</t>
  </si>
  <si>
    <t>Chi chương trình MTQG</t>
  </si>
  <si>
    <t>II</t>
  </si>
  <si>
    <t>BỘI CHI NGÂN SÁCH ĐỊA PHƯƠNG/BỘI THU NGÂN SÁCH ĐỊA PHƯƠNG</t>
  </si>
  <si>
    <t>MẪU BIỂU SỐ 01</t>
  </si>
  <si>
    <t>CHI TỪ THU CHUYỂN NGUỒN NĂM TRƯỚC</t>
  </si>
  <si>
    <t>ĐƠN VỊ 
TÍNH</t>
  </si>
  <si>
    <t>NĂM 2020</t>
  </si>
  <si>
    <t>NĂM 2021</t>
  </si>
  <si>
    <t>KẾ HOẠCH</t>
  </si>
  <si>
    <t>ƯỚC THỰC HIỆN</t>
  </si>
  <si>
    <t xml:space="preserve">Tổng sản phẩm trong nước của địa phương (GRDP) giá hiện hành </t>
  </si>
  <si>
    <t>Tỷ đồng</t>
  </si>
  <si>
    <t xml:space="preserve">Tốc độ tăng trưởng GRDP </t>
  </si>
  <si>
    <t>%</t>
  </si>
  <si>
    <t>10,5-11</t>
  </si>
  <si>
    <t xml:space="preserve">Cơ cấu kinh tế </t>
  </si>
  <si>
    <t xml:space="preserve"> - Nông, lâm, ngư nghiệp</t>
  </si>
  <si>
    <t xml:space="preserve"> - Công nghiệp, xây dựng</t>
  </si>
  <si>
    <t xml:space="preserve"> - Dịch vụ</t>
  </si>
  <si>
    <t>Vốn đầu tư phát triển toàn xã hội trên địa bàn</t>
  </si>
  <si>
    <t xml:space="preserve">Tỷ lệ so với GRDP </t>
  </si>
  <si>
    <t>Kim ngạch xuất khẩu hàng hóa</t>
  </si>
  <si>
    <t>Triệu USD</t>
  </si>
  <si>
    <t xml:space="preserve">Kim ngạch nhập khẩu hàng hóa </t>
  </si>
  <si>
    <t xml:space="preserve">Dân số </t>
  </si>
  <si>
    <t>Nghìn người</t>
  </si>
  <si>
    <t>Thu nhập bình quân đầu người</t>
  </si>
  <si>
    <t>Triệu đồng</t>
  </si>
  <si>
    <t>Giáo dục, đào tạo</t>
  </si>
  <si>
    <t>- Số giáo viên</t>
  </si>
  <si>
    <t>Người</t>
  </si>
  <si>
    <t>- Số học sinh</t>
  </si>
  <si>
    <t xml:space="preserve">Trong đó: </t>
  </si>
  <si>
    <t>+ Học sinh dân tộc nội trú</t>
  </si>
  <si>
    <t>+ Học sinh bán trú</t>
  </si>
  <si>
    <t>Năm 2021</t>
  </si>
  <si>
    <t>Năm 2022</t>
  </si>
  <si>
    <t>Năm 2023</t>
  </si>
  <si>
    <t>Năm 2024</t>
  </si>
  <si>
    <t>+ Đối tượng được hưởng chính sách miễn, giảm học phí theo quy định</t>
  </si>
  <si>
    <t>- Số trường đại học, cao đẳng, dạy nghề công lập do địa phương quản lý</t>
  </si>
  <si>
    <t>Trường</t>
  </si>
  <si>
    <t>Y tế:</t>
  </si>
  <si>
    <t>- Cơ sở khám chữa bệnh</t>
  </si>
  <si>
    <t>Cơ sở</t>
  </si>
  <si>
    <t>+ Công lập</t>
  </si>
  <si>
    <t>+ Ngoài công lập</t>
  </si>
  <si>
    <t>- Số giường bệnh</t>
  </si>
  <si>
    <t>Giường</t>
  </si>
  <si>
    <t>Trong đó:</t>
  </si>
  <si>
    <t>+ Giường bệnh cấp tỉnh</t>
  </si>
  <si>
    <t>+ Giường bệnh cấp huyện</t>
  </si>
  <si>
    <t>+ Giường phòng khám khu vực</t>
  </si>
  <si>
    <t>+ Giường y tế xã phường</t>
  </si>
  <si>
    <t>Số BTC thẩm định</t>
  </si>
  <si>
    <t>Số BHXH tỉnh</t>
  </si>
  <si>
    <t>- Số đối tượng mua BHYT</t>
  </si>
  <si>
    <t>+ Trẻ em dưới 6 tuổi</t>
  </si>
  <si>
    <t>+ Người thuộc hộ nghèo</t>
  </si>
  <si>
    <t>+ Học sinh, sinh viên</t>
  </si>
  <si>
    <t>+ Người thuộc hộ gia đình cận nghèo</t>
  </si>
  <si>
    <t>MẪU BIỂU SỐ 03</t>
  </si>
  <si>
    <t>- Thuế sản phẩm trừ trợ cấp sp</t>
  </si>
  <si>
    <t>Trung ương giao</t>
  </si>
  <si>
    <t>DỰ BÁO MỘT SỐ CHỈ TIÊU KINH TẾ - XÃ HỘI CHỦ YẾU GIAI ĐOẠN 2024-2026</t>
  </si>
  <si>
    <t>NĂM 2026</t>
  </si>
  <si>
    <t>BIỂU TỔNG HỢP DỰ TOÁN THU NSNN NĂM GIAI ĐOẠN 2024-2026</t>
  </si>
  <si>
    <t>NĂM DỰ TOÁN 2024</t>
  </si>
  <si>
    <t xml:space="preserve">NĂM 2026
</t>
  </si>
  <si>
    <t>Đ</t>
  </si>
  <si>
    <t>THU CHUYỂN NGUỒN CCTL CÒN DƯ NĂM TRƯỚC CHUYỂN SANG</t>
  </si>
  <si>
    <t>DỰ TOÁN CHI NGÂN SÁCH ĐỊA PHƯƠNG GIAI ĐOẠN 03 NĂM 2024-2026</t>
  </si>
  <si>
    <t>Thực hiện các CTMTQG</t>
  </si>
  <si>
    <t>8-8,5</t>
  </si>
  <si>
    <t>+ Đối tượng bảo trợ xã hội</t>
  </si>
  <si>
    <t>+ Kinh phí mua thẻ khám chữa bệnh người nghèo, người dân tộc thiểu số, người sống vùng</t>
  </si>
  <si>
    <t>+ Người hiến bộ phận cơ thể</t>
  </si>
  <si>
    <t>+ Đối tượng cựu chiến binh, người trực tiếp tham gia kháng chiến chống Mỹ cứu nước, người tham gia chiến tranh bảo vệ Tổ quốc, làm nhiệm vụ quốc tế ở Campuchia, giúp bạn Lào, thanh niên xung phong</t>
  </si>
  <si>
    <t>+ Người thuộc hộ gia đình nông, lâm, ngư nghiệp có mức sống trung bình</t>
  </si>
  <si>
    <t>Chưa xây dựng kế hoạch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</si>
</sst>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\ _₫"/>
    <numFmt numFmtId="166" formatCode="#,##0.00\ _₫"/>
    <numFmt numFmtId="167" formatCode="_(* #,##0_);_(* \(#,##0\);_(* &quot;-&quot;??_);_(@_)"/>
    <numFmt numFmtId="168" formatCode="0.0"/>
  </numFmts>
  <fonts count="41"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5"/>
      <color theme="1"/>
      <name val="Times New Roman"/>
      <family val="1"/>
    </font>
    <font>
      <u/>
      <sz val="9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i/>
      <u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rgb="FF000000"/>
      <name val="Times New Roman"/>
      <family val="1"/>
    </font>
    <font>
      <sz val="13"/>
      <name val=".VnTime"/>
      <family val="2"/>
    </font>
    <font>
      <sz val="12"/>
      <color rgb="FF000000"/>
      <name val="Times New Roman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6" fillId="0" borderId="0" applyFont="0" applyFill="0" applyBorder="0" applyAlignment="0" applyProtection="0"/>
    <xf numFmtId="0" fontId="38" fillId="0" borderId="0"/>
  </cellStyleXfs>
  <cellXfs count="189">
    <xf numFmtId="0" fontId="0" fillId="0" borderId="0" xfId="0"/>
    <xf numFmtId="0" fontId="3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3" fillId="0" borderId="0" xfId="1" applyFont="1" applyFill="1" applyAlignment="1">
      <alignment wrapText="1"/>
    </xf>
    <xf numFmtId="0" fontId="7" fillId="0" borderId="0" xfId="1" applyFont="1" applyFill="1" applyBorder="1" applyAlignment="1">
      <alignment wrapText="1"/>
    </xf>
    <xf numFmtId="165" fontId="7" fillId="0" borderId="0" xfId="1" applyNumberFormat="1" applyFont="1" applyFill="1" applyBorder="1" applyAlignment="1">
      <alignment wrapText="1"/>
    </xf>
    <xf numFmtId="166" fontId="7" fillId="0" borderId="0" xfId="1" applyNumberFormat="1" applyFont="1" applyFill="1" applyBorder="1" applyAlignment="1">
      <alignment wrapText="1"/>
    </xf>
    <xf numFmtId="3" fontId="3" fillId="0" borderId="0" xfId="1" applyNumberFormat="1" applyFont="1" applyFill="1" applyAlignment="1">
      <alignment wrapText="1"/>
    </xf>
    <xf numFmtId="0" fontId="11" fillId="0" borderId="0" xfId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vertical="center" wrapText="1"/>
    </xf>
    <xf numFmtId="3" fontId="14" fillId="0" borderId="2" xfId="1" applyNumberFormat="1" applyFont="1" applyFill="1" applyBorder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3" fontId="14" fillId="0" borderId="2" xfId="1" quotePrefix="1" applyNumberFormat="1" applyFont="1" applyFill="1" applyBorder="1" applyAlignment="1">
      <alignment vertical="center" wrapText="1"/>
    </xf>
    <xf numFmtId="3" fontId="14" fillId="0" borderId="2" xfId="1" applyNumberFormat="1" applyFont="1" applyFill="1" applyBorder="1" applyAlignment="1">
      <alignment horizontal="right" vertical="center" wrapText="1"/>
    </xf>
    <xf numFmtId="0" fontId="8" fillId="0" borderId="0" xfId="1" applyFont="1" applyFill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vertical="center" wrapText="1"/>
    </xf>
    <xf numFmtId="0" fontId="16" fillId="0" borderId="0" xfId="1" applyFont="1" applyFill="1" applyAlignment="1">
      <alignment vertical="center" wrapText="1"/>
    </xf>
    <xf numFmtId="3" fontId="8" fillId="0" borderId="2" xfId="1" quotePrefix="1" applyNumberFormat="1" applyFont="1" applyFill="1" applyBorder="1" applyAlignment="1">
      <alignment vertical="center" wrapText="1"/>
    </xf>
    <xf numFmtId="0" fontId="14" fillId="0" borderId="2" xfId="1" applyFont="1" applyFill="1" applyBorder="1" applyAlignment="1">
      <alignment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left" vertical="center" wrapText="1"/>
    </xf>
    <xf numFmtId="3" fontId="5" fillId="0" borderId="2" xfId="1" quotePrefix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8" fillId="0" borderId="2" xfId="1" applyNumberFormat="1" applyFont="1" applyFill="1" applyBorder="1" applyAlignment="1">
      <alignment horizontal="center" vertical="center" wrapText="1"/>
    </xf>
    <xf numFmtId="3" fontId="18" fillId="0" borderId="2" xfId="1" quotePrefix="1" applyNumberFormat="1" applyFont="1" applyFill="1" applyBorder="1" applyAlignment="1">
      <alignment vertical="center" wrapText="1"/>
    </xf>
    <xf numFmtId="3" fontId="18" fillId="0" borderId="2" xfId="1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0" fontId="19" fillId="0" borderId="0" xfId="1" applyFont="1" applyFill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horizontal="left" vertical="center" wrapText="1"/>
    </xf>
    <xf numFmtId="0" fontId="20" fillId="0" borderId="0" xfId="1" applyFont="1" applyFill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1" quotePrefix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9" fillId="0" borderId="0" xfId="1" applyFont="1" applyFill="1" applyAlignment="1">
      <alignment wrapText="1"/>
    </xf>
    <xf numFmtId="49" fontId="9" fillId="0" borderId="0" xfId="1" quotePrefix="1" applyNumberFormat="1" applyFont="1" applyFill="1" applyBorder="1" applyAlignment="1">
      <alignment wrapText="1"/>
    </xf>
    <xf numFmtId="165" fontId="9" fillId="0" borderId="0" xfId="1" quotePrefix="1" applyNumberFormat="1" applyFont="1" applyFill="1" applyBorder="1" applyAlignment="1">
      <alignment wrapText="1"/>
    </xf>
    <xf numFmtId="165" fontId="5" fillId="0" borderId="0" xfId="1" applyNumberFormat="1" applyFont="1" applyFill="1" applyAlignment="1">
      <alignment vertical="center" wrapText="1"/>
    </xf>
    <xf numFmtId="165" fontId="14" fillId="0" borderId="0" xfId="1" applyNumberFormat="1" applyFont="1" applyFill="1" applyAlignment="1">
      <alignment vertical="center" wrapText="1"/>
    </xf>
    <xf numFmtId="3" fontId="19" fillId="0" borderId="0" xfId="1" applyNumberFormat="1" applyFont="1" applyFill="1" applyAlignment="1">
      <alignment vertical="center" wrapText="1"/>
    </xf>
    <xf numFmtId="0" fontId="14" fillId="0" borderId="0" xfId="1" applyFont="1" applyFill="1" applyAlignment="1">
      <alignment horizontal="justify" vertical="center" wrapText="1"/>
    </xf>
    <xf numFmtId="3" fontId="3" fillId="0" borderId="0" xfId="1" applyNumberFormat="1" applyFont="1" applyFill="1" applyAlignment="1">
      <alignment vertical="center" wrapText="1"/>
    </xf>
    <xf numFmtId="3" fontId="14" fillId="0" borderId="0" xfId="1" applyNumberFormat="1" applyFont="1" applyFill="1" applyAlignment="1">
      <alignment horizontal="justify" vertical="center" wrapText="1"/>
    </xf>
    <xf numFmtId="165" fontId="3" fillId="0" borderId="0" xfId="1" applyNumberFormat="1" applyFont="1" applyFill="1" applyAlignment="1">
      <alignment vertical="center" wrapText="1"/>
    </xf>
    <xf numFmtId="3" fontId="14" fillId="0" borderId="0" xfId="1" applyNumberFormat="1" applyFont="1" applyFill="1" applyBorder="1" applyAlignment="1">
      <alignment vertical="center" wrapText="1"/>
    </xf>
    <xf numFmtId="3" fontId="23" fillId="0" borderId="0" xfId="3" applyNumberFormat="1" applyFont="1" applyFill="1" applyBorder="1" applyAlignment="1">
      <alignment vertical="center" wrapText="1"/>
    </xf>
    <xf numFmtId="0" fontId="26" fillId="0" borderId="2" xfId="2" applyNumberFormat="1" applyFont="1" applyFill="1" applyBorder="1" applyAlignment="1">
      <alignment horizontal="centerContinuous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vertical="center" wrapText="1"/>
    </xf>
    <xf numFmtId="3" fontId="18" fillId="0" borderId="2" xfId="2" applyNumberFormat="1" applyFont="1" applyFill="1" applyBorder="1" applyAlignment="1">
      <alignment vertical="center" wrapText="1"/>
    </xf>
    <xf numFmtId="0" fontId="18" fillId="0" borderId="0" xfId="3" applyFont="1" applyFill="1" applyBorder="1" applyAlignment="1">
      <alignment vertical="center" wrapText="1"/>
    </xf>
    <xf numFmtId="3" fontId="18" fillId="0" borderId="2" xfId="3" applyNumberFormat="1" applyFont="1" applyFill="1" applyBorder="1" applyAlignment="1">
      <alignment vertical="center" wrapText="1"/>
    </xf>
    <xf numFmtId="0" fontId="29" fillId="0" borderId="0" xfId="3" applyFont="1" applyFill="1" applyBorder="1" applyAlignment="1">
      <alignment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22" fillId="0" borderId="2" xfId="3" applyFont="1" applyFill="1" applyBorder="1" applyAlignment="1">
      <alignment vertical="center" wrapText="1"/>
    </xf>
    <xf numFmtId="3" fontId="20" fillId="0" borderId="2" xfId="3" applyNumberFormat="1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 wrapText="1"/>
    </xf>
    <xf numFmtId="0" fontId="29" fillId="0" borderId="2" xfId="3" applyFont="1" applyFill="1" applyBorder="1" applyAlignment="1">
      <alignment horizontal="center" vertical="center" wrapText="1"/>
    </xf>
    <xf numFmtId="0" fontId="29" fillId="0" borderId="2" xfId="3" applyFont="1" applyFill="1" applyBorder="1" applyAlignment="1">
      <alignment vertical="center" wrapText="1"/>
    </xf>
    <xf numFmtId="3" fontId="29" fillId="0" borderId="2" xfId="3" applyNumberFormat="1" applyFont="1" applyFill="1" applyBorder="1" applyAlignment="1">
      <alignment vertical="center" wrapText="1"/>
    </xf>
    <xf numFmtId="3" fontId="18" fillId="0" borderId="2" xfId="3" applyNumberFormat="1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3" fontId="23" fillId="0" borderId="0" xfId="3" applyNumberFormat="1" applyFont="1" applyFill="1" applyBorder="1" applyAlignment="1">
      <alignment vertical="center"/>
    </xf>
    <xf numFmtId="3" fontId="24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3" fontId="21" fillId="0" borderId="0" xfId="3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0" fontId="31" fillId="2" borderId="2" xfId="0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 horizontal="righ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4" fontId="30" fillId="2" borderId="2" xfId="0" applyNumberFormat="1" applyFont="1" applyFill="1" applyBorder="1" applyAlignment="1">
      <alignment horizontal="right" vertical="center" wrapText="1"/>
    </xf>
    <xf numFmtId="4" fontId="30" fillId="2" borderId="0" xfId="0" applyNumberFormat="1" applyFont="1" applyFill="1" applyBorder="1" applyAlignment="1">
      <alignment horizontal="right" vertical="center" wrapText="1"/>
    </xf>
    <xf numFmtId="3" fontId="30" fillId="2" borderId="2" xfId="0" applyNumberFormat="1" applyFont="1" applyFill="1" applyBorder="1" applyAlignment="1">
      <alignment horizontal="right" vertical="center" wrapText="1"/>
    </xf>
    <xf numFmtId="3" fontId="30" fillId="2" borderId="0" xfId="0" applyNumberFormat="1" applyFont="1" applyFill="1" applyBorder="1" applyAlignment="1">
      <alignment horizontal="right" vertical="center" wrapText="1"/>
    </xf>
    <xf numFmtId="0" fontId="30" fillId="2" borderId="2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0" fillId="2" borderId="2" xfId="0" quotePrefix="1" applyFont="1" applyFill="1" applyBorder="1" applyAlignment="1">
      <alignment horizontal="left" vertical="center" wrapText="1"/>
    </xf>
    <xf numFmtId="3" fontId="30" fillId="2" borderId="0" xfId="0" applyNumberFormat="1" applyFont="1" applyFill="1" applyAlignment="1">
      <alignment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wrapText="1"/>
    </xf>
    <xf numFmtId="0" fontId="18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3" fontId="21" fillId="0" borderId="0" xfId="4" applyNumberFormat="1" applyFont="1" applyFill="1" applyBorder="1" applyAlignment="1">
      <alignment vertical="center"/>
    </xf>
    <xf numFmtId="3" fontId="18" fillId="0" borderId="0" xfId="3" applyNumberFormat="1" applyFont="1" applyFill="1" applyBorder="1" applyAlignment="1">
      <alignment vertical="center" wrapText="1"/>
    </xf>
    <xf numFmtId="3" fontId="37" fillId="3" borderId="2" xfId="0" applyNumberFormat="1" applyFont="1" applyFill="1" applyBorder="1" applyAlignment="1">
      <alignment vertical="center" wrapText="1"/>
    </xf>
    <xf numFmtId="3" fontId="3" fillId="0" borderId="2" xfId="6" applyNumberFormat="1" applyFont="1" applyBorder="1" applyAlignment="1">
      <alignment vertical="center" shrinkToFit="1"/>
    </xf>
    <xf numFmtId="0" fontId="37" fillId="3" borderId="2" xfId="0" applyFont="1" applyFill="1" applyBorder="1" applyAlignment="1">
      <alignment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wrapText="1"/>
    </xf>
    <xf numFmtId="0" fontId="30" fillId="2" borderId="2" xfId="0" applyFont="1" applyFill="1" applyBorder="1" applyAlignment="1">
      <alignment vertical="center" wrapText="1"/>
    </xf>
    <xf numFmtId="167" fontId="37" fillId="0" borderId="2" xfId="5" applyNumberFormat="1" applyFont="1" applyFill="1" applyBorder="1" applyAlignment="1">
      <alignment horizontal="center" vertical="center" wrapText="1"/>
    </xf>
    <xf numFmtId="167" fontId="39" fillId="0" borderId="2" xfId="5" applyNumberFormat="1" applyFont="1" applyFill="1" applyBorder="1" applyAlignment="1">
      <alignment horizontal="center" vertical="center" wrapText="1"/>
    </xf>
    <xf numFmtId="167" fontId="39" fillId="0" borderId="2" xfId="5" applyNumberFormat="1" applyFont="1" applyFill="1" applyBorder="1"/>
    <xf numFmtId="0" fontId="4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3" fontId="30" fillId="0" borderId="2" xfId="0" applyNumberFormat="1" applyFont="1" applyFill="1" applyBorder="1" applyAlignment="1">
      <alignment horizontal="right" vertical="center" wrapText="1"/>
    </xf>
    <xf numFmtId="3" fontId="40" fillId="0" borderId="0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vertical="center" wrapText="1"/>
    </xf>
    <xf numFmtId="3" fontId="40" fillId="0" borderId="2" xfId="0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4" fontId="30" fillId="0" borderId="2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4" fontId="30" fillId="0" borderId="2" xfId="0" quotePrefix="1" applyNumberFormat="1" applyFont="1" applyFill="1" applyBorder="1" applyAlignment="1">
      <alignment horizontal="right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 wrapText="1"/>
    </xf>
    <xf numFmtId="4" fontId="34" fillId="0" borderId="2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 wrapText="1"/>
    </xf>
    <xf numFmtId="0" fontId="34" fillId="0" borderId="2" xfId="0" quotePrefix="1" applyFont="1" applyFill="1" applyBorder="1" applyAlignment="1">
      <alignment horizontal="left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Fill="1" applyBorder="1" applyAlignment="1">
      <alignment horizontal="center" vertical="center" wrapText="1"/>
    </xf>
    <xf numFmtId="168" fontId="35" fillId="0" borderId="0" xfId="0" applyNumberFormat="1" applyFont="1" applyFill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18" fillId="2" borderId="8" xfId="0" applyFont="1" applyFill="1" applyBorder="1" applyAlignment="1">
      <alignment horizontal="right" wrapText="1"/>
    </xf>
    <xf numFmtId="0" fontId="21" fillId="2" borderId="0" xfId="0" applyFont="1" applyFill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vertical="center" wrapText="1"/>
    </xf>
    <xf numFmtId="0" fontId="13" fillId="0" borderId="0" xfId="2" applyFont="1" applyFill="1" applyAlignment="1">
      <alignment horizontal="center" vertical="center" wrapText="1"/>
    </xf>
    <xf numFmtId="3" fontId="14" fillId="0" borderId="6" xfId="1" applyNumberFormat="1" applyFont="1" applyFill="1" applyBorder="1" applyAlignment="1">
      <alignment horizontal="right" vertical="center" wrapText="1"/>
    </xf>
    <xf numFmtId="3" fontId="14" fillId="0" borderId="7" xfId="1" applyNumberFormat="1" applyFont="1" applyFill="1" applyBorder="1" applyAlignment="1">
      <alignment horizontal="right" vertical="center" wrapText="1"/>
    </xf>
    <xf numFmtId="0" fontId="26" fillId="0" borderId="6" xfId="2" applyNumberFormat="1" applyFont="1" applyFill="1" applyBorder="1" applyAlignment="1">
      <alignment horizontal="center" vertical="center" wrapText="1"/>
    </xf>
    <xf numFmtId="0" fontId="26" fillId="0" borderId="7" xfId="2" applyNumberFormat="1" applyFont="1" applyFill="1" applyBorder="1" applyAlignment="1">
      <alignment horizontal="center" vertical="center" wrapText="1"/>
    </xf>
    <xf numFmtId="0" fontId="26" fillId="0" borderId="2" xfId="2" applyNumberFormat="1" applyFont="1" applyFill="1" applyBorder="1" applyAlignment="1">
      <alignment horizontal="center" vertical="center" wrapText="1"/>
    </xf>
    <xf numFmtId="3" fontId="18" fillId="0" borderId="0" xfId="4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right" vertical="center"/>
    </xf>
    <xf numFmtId="0" fontId="26" fillId="0" borderId="2" xfId="3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</cellXfs>
  <cellStyles count="7">
    <cellStyle name="Comma" xfId="5" builtinId="3"/>
    <cellStyle name="Normal" xfId="0" builtinId="0"/>
    <cellStyle name="Normal 13" xfId="3"/>
    <cellStyle name="Normal 2" xfId="2"/>
    <cellStyle name="Normal 2 3" xfId="6"/>
    <cellStyle name="Normal_Mau giao thu (Bo)" xfId="1"/>
    <cellStyle name="Normal_Mau giao thu (Bo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6" sqref="K6"/>
    </sheetView>
  </sheetViews>
  <sheetFormatPr defaultColWidth="9.140625" defaultRowHeight="15"/>
  <cols>
    <col min="1" max="1" width="5.7109375" style="91" customWidth="1"/>
    <col min="2" max="2" width="32.42578125" style="91" customWidth="1"/>
    <col min="3" max="3" width="10.5703125" style="91" customWidth="1"/>
    <col min="4" max="5" width="9.42578125" style="91" customWidth="1"/>
    <col min="6" max="6" width="9.85546875" style="91" customWidth="1"/>
    <col min="7" max="7" width="10" style="91" customWidth="1"/>
    <col min="8" max="8" width="9.5703125" style="91" customWidth="1"/>
    <col min="9" max="40" width="9.140625" style="91" customWidth="1"/>
    <col min="41" max="41" width="13.7109375" style="91" bestFit="1" customWidth="1"/>
    <col min="42" max="43" width="9.42578125" style="91" hidden="1" customWidth="1"/>
    <col min="44" max="46" width="9.140625" style="91" hidden="1" customWidth="1"/>
    <col min="47" max="48" width="11.42578125" style="91" hidden="1" customWidth="1"/>
    <col min="49" max="49" width="15.7109375" style="91" hidden="1" customWidth="1"/>
    <col min="50" max="50" width="11.28515625" style="91" hidden="1" customWidth="1"/>
    <col min="51" max="63" width="0" style="91" hidden="1" customWidth="1"/>
    <col min="64" max="16384" width="9.140625" style="91"/>
  </cols>
  <sheetData>
    <row r="1" spans="1:48" ht="18.75" customHeight="1">
      <c r="A1" s="157" t="s">
        <v>76</v>
      </c>
      <c r="B1" s="157"/>
      <c r="C1" s="157"/>
      <c r="D1" s="157"/>
      <c r="E1" s="157"/>
      <c r="F1" s="157"/>
      <c r="G1" s="157"/>
      <c r="H1" s="157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1:48" ht="20.100000000000001" customHeight="1">
      <c r="A2" s="157" t="s">
        <v>137</v>
      </c>
      <c r="B2" s="157"/>
      <c r="C2" s="157"/>
      <c r="D2" s="157"/>
      <c r="E2" s="157"/>
      <c r="F2" s="157"/>
      <c r="G2" s="157"/>
      <c r="H2" s="157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8" ht="20.100000000000001" customHeight="1">
      <c r="A3" s="158"/>
      <c r="B3" s="158"/>
      <c r="C3" s="158"/>
      <c r="D3" s="158"/>
      <c r="E3" s="158"/>
      <c r="F3" s="158"/>
      <c r="G3" s="158"/>
      <c r="H3" s="158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</row>
    <row r="4" spans="1:48" ht="21.75" customHeight="1"/>
    <row r="5" spans="1:48" s="94" customFormat="1" ht="27.75" customHeight="1">
      <c r="A5" s="152" t="s">
        <v>2</v>
      </c>
      <c r="B5" s="152" t="s">
        <v>3</v>
      </c>
      <c r="C5" s="152" t="s">
        <v>78</v>
      </c>
      <c r="D5" s="152" t="s">
        <v>54</v>
      </c>
      <c r="E5" s="152"/>
      <c r="F5" s="152" t="s">
        <v>55</v>
      </c>
      <c r="G5" s="152" t="s">
        <v>56</v>
      </c>
      <c r="H5" s="152" t="s">
        <v>138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P5" s="152" t="s">
        <v>79</v>
      </c>
      <c r="AQ5" s="152"/>
      <c r="AR5" s="153" t="s">
        <v>80</v>
      </c>
      <c r="AS5" s="153" t="s">
        <v>4</v>
      </c>
      <c r="AT5" s="152" t="s">
        <v>54</v>
      </c>
    </row>
    <row r="6" spans="1:48" s="94" customFormat="1" ht="51" customHeight="1">
      <c r="A6" s="152"/>
      <c r="B6" s="152"/>
      <c r="C6" s="152"/>
      <c r="D6" s="95" t="s">
        <v>81</v>
      </c>
      <c r="E6" s="95" t="s">
        <v>82</v>
      </c>
      <c r="F6" s="152"/>
      <c r="G6" s="152"/>
      <c r="H6" s="15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P6" s="95" t="s">
        <v>81</v>
      </c>
      <c r="AQ6" s="95" t="s">
        <v>82</v>
      </c>
      <c r="AR6" s="154"/>
      <c r="AS6" s="154"/>
      <c r="AT6" s="152"/>
    </row>
    <row r="7" spans="1:48" s="128" customFormat="1" ht="36" customHeight="1">
      <c r="A7" s="124">
        <v>1</v>
      </c>
      <c r="B7" s="125" t="s">
        <v>83</v>
      </c>
      <c r="C7" s="124" t="s">
        <v>84</v>
      </c>
      <c r="D7" s="126">
        <v>99000</v>
      </c>
      <c r="E7" s="126">
        <v>102500</v>
      </c>
      <c r="F7" s="126">
        <v>110596</v>
      </c>
      <c r="G7" s="126">
        <v>120000</v>
      </c>
      <c r="H7" s="126">
        <v>130000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P7" s="129">
        <v>91135</v>
      </c>
      <c r="AQ7" s="129">
        <v>83434</v>
      </c>
      <c r="AR7" s="129">
        <v>92752</v>
      </c>
      <c r="AS7" s="129">
        <v>102669</v>
      </c>
      <c r="AT7" s="129">
        <v>113571</v>
      </c>
    </row>
    <row r="8" spans="1:48" s="135" customFormat="1" ht="21.95" customHeight="1">
      <c r="A8" s="130">
        <v>2</v>
      </c>
      <c r="B8" s="125" t="s">
        <v>85</v>
      </c>
      <c r="C8" s="130" t="s">
        <v>86</v>
      </c>
      <c r="D8" s="146">
        <v>8</v>
      </c>
      <c r="E8" s="131">
        <v>8.01</v>
      </c>
      <c r="F8" s="131" t="s">
        <v>146</v>
      </c>
      <c r="G8" s="147">
        <v>8</v>
      </c>
      <c r="H8" s="147">
        <v>8</v>
      </c>
      <c r="I8" s="133"/>
      <c r="J8" s="133"/>
      <c r="K8" s="133"/>
      <c r="L8" s="133"/>
      <c r="M8" s="133"/>
      <c r="N8" s="134"/>
      <c r="O8" s="134"/>
      <c r="P8" s="134"/>
      <c r="Q8" s="134"/>
      <c r="R8" s="134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P8" s="136" t="s">
        <v>87</v>
      </c>
      <c r="AQ8" s="132">
        <v>0.53000000000000114</v>
      </c>
      <c r="AR8" s="132">
        <v>9.19</v>
      </c>
      <c r="AS8" s="132">
        <v>8.76</v>
      </c>
      <c r="AT8" s="132">
        <v>8.7200000000000006</v>
      </c>
    </row>
    <row r="9" spans="1:48" s="135" customFormat="1" ht="21.95" customHeight="1">
      <c r="A9" s="130">
        <v>3</v>
      </c>
      <c r="B9" s="125" t="s">
        <v>88</v>
      </c>
      <c r="C9" s="130"/>
      <c r="D9" s="132">
        <v>100</v>
      </c>
      <c r="E9" s="132">
        <v>100</v>
      </c>
      <c r="F9" s="132">
        <v>100</v>
      </c>
      <c r="G9" s="132">
        <v>100</v>
      </c>
      <c r="H9" s="132">
        <v>100</v>
      </c>
      <c r="I9" s="133"/>
      <c r="J9" s="133"/>
      <c r="K9" s="133"/>
      <c r="L9" s="133"/>
      <c r="M9" s="133"/>
      <c r="N9" s="134"/>
      <c r="O9" s="134"/>
      <c r="P9" s="134"/>
      <c r="Q9" s="134"/>
      <c r="R9" s="134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P9" s="132">
        <v>100</v>
      </c>
      <c r="AQ9" s="132">
        <v>100</v>
      </c>
      <c r="AR9" s="132">
        <v>100</v>
      </c>
      <c r="AS9" s="132">
        <v>100</v>
      </c>
      <c r="AT9" s="132">
        <v>100</v>
      </c>
    </row>
    <row r="10" spans="1:48" s="141" customFormat="1" ht="21.95" customHeight="1">
      <c r="A10" s="137"/>
      <c r="B10" s="138" t="s">
        <v>89</v>
      </c>
      <c r="C10" s="137" t="s">
        <v>86</v>
      </c>
      <c r="D10" s="139">
        <v>14</v>
      </c>
      <c r="E10" s="139">
        <v>14.44</v>
      </c>
      <c r="F10" s="139">
        <f>E10*99%</f>
        <v>14.295599999999999</v>
      </c>
      <c r="G10" s="139">
        <f t="shared" ref="G10:H10" si="0">F10*99%</f>
        <v>14.152643999999999</v>
      </c>
      <c r="H10" s="139">
        <f t="shared" si="0"/>
        <v>14.011117559999999</v>
      </c>
      <c r="I10" s="140"/>
      <c r="J10" s="140"/>
      <c r="K10" s="140"/>
      <c r="L10" s="140"/>
      <c r="M10" s="140"/>
      <c r="N10" s="134"/>
      <c r="O10" s="134"/>
      <c r="P10" s="134"/>
      <c r="Q10" s="134"/>
      <c r="R10" s="134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35"/>
      <c r="AP10" s="139">
        <v>12.2</v>
      </c>
      <c r="AQ10" s="139">
        <v>12.91</v>
      </c>
      <c r="AR10" s="139">
        <v>12.12</v>
      </c>
      <c r="AS10" s="139">
        <v>11.42</v>
      </c>
      <c r="AT10" s="139">
        <v>10.77</v>
      </c>
    </row>
    <row r="11" spans="1:48" s="141" customFormat="1" ht="21.95" customHeight="1">
      <c r="A11" s="137"/>
      <c r="B11" s="138" t="s">
        <v>90</v>
      </c>
      <c r="C11" s="137" t="s">
        <v>86</v>
      </c>
      <c r="D11" s="139">
        <v>39</v>
      </c>
      <c r="E11" s="139">
        <v>39.5</v>
      </c>
      <c r="F11" s="139">
        <v>40</v>
      </c>
      <c r="G11" s="139">
        <v>42</v>
      </c>
      <c r="H11" s="139">
        <v>43</v>
      </c>
      <c r="I11" s="140"/>
      <c r="J11" s="140"/>
      <c r="K11" s="140"/>
      <c r="L11" s="140"/>
      <c r="M11" s="140"/>
      <c r="N11" s="134"/>
      <c r="O11" s="134"/>
      <c r="P11" s="134"/>
      <c r="Q11" s="134"/>
      <c r="R11" s="134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35"/>
      <c r="AP11" s="139">
        <v>48.3</v>
      </c>
      <c r="AQ11" s="139">
        <v>45.75</v>
      </c>
      <c r="AR11" s="139">
        <v>47.42</v>
      </c>
      <c r="AS11" s="139">
        <v>49.2</v>
      </c>
      <c r="AT11" s="139">
        <v>51.05</v>
      </c>
    </row>
    <row r="12" spans="1:48" s="141" customFormat="1" ht="21.95" customHeight="1">
      <c r="A12" s="137"/>
      <c r="B12" s="138" t="s">
        <v>91</v>
      </c>
      <c r="C12" s="137" t="s">
        <v>86</v>
      </c>
      <c r="D12" s="139">
        <v>36</v>
      </c>
      <c r="E12" s="139">
        <v>36.238594212569012</v>
      </c>
      <c r="F12" s="139">
        <v>45.7044</v>
      </c>
      <c r="G12" s="139">
        <v>43.847356000000005</v>
      </c>
      <c r="H12" s="139">
        <v>42.988882439999998</v>
      </c>
      <c r="I12" s="140"/>
      <c r="J12" s="140"/>
      <c r="K12" s="140"/>
      <c r="L12" s="140"/>
      <c r="M12" s="140"/>
      <c r="N12" s="134"/>
      <c r="O12" s="134"/>
      <c r="P12" s="134"/>
      <c r="Q12" s="134"/>
      <c r="R12" s="134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35"/>
      <c r="AP12" s="139">
        <v>39.5</v>
      </c>
      <c r="AQ12" s="139">
        <v>41.34</v>
      </c>
      <c r="AR12" s="139">
        <v>40.450000000000003</v>
      </c>
      <c r="AS12" s="139">
        <v>39.380000000000003</v>
      </c>
      <c r="AT12" s="139">
        <v>38.18</v>
      </c>
    </row>
    <row r="13" spans="1:48" s="141" customFormat="1" ht="21.95" hidden="1" customHeight="1">
      <c r="A13" s="137"/>
      <c r="B13" s="142" t="s">
        <v>135</v>
      </c>
      <c r="C13" s="137" t="s">
        <v>86</v>
      </c>
      <c r="D13" s="139"/>
      <c r="E13" s="139">
        <v>9.32</v>
      </c>
      <c r="F13" s="139"/>
      <c r="G13" s="139"/>
      <c r="H13" s="139"/>
      <c r="I13" s="140"/>
      <c r="J13" s="140"/>
      <c r="K13" s="140"/>
      <c r="L13" s="140"/>
      <c r="M13" s="140"/>
      <c r="N13" s="134"/>
      <c r="O13" s="134"/>
      <c r="P13" s="134"/>
      <c r="Q13" s="134"/>
      <c r="R13" s="134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35"/>
      <c r="AP13" s="139"/>
      <c r="AQ13" s="139"/>
      <c r="AR13" s="139"/>
      <c r="AS13" s="139"/>
      <c r="AT13" s="139"/>
    </row>
    <row r="14" spans="1:48" s="135" customFormat="1" ht="32.25" customHeight="1">
      <c r="A14" s="130">
        <v>4</v>
      </c>
      <c r="B14" s="125" t="s">
        <v>92</v>
      </c>
      <c r="C14" s="130" t="s">
        <v>84</v>
      </c>
      <c r="D14" s="143">
        <v>45000</v>
      </c>
      <c r="E14" s="143">
        <v>50191</v>
      </c>
      <c r="F14" s="143">
        <v>48000</v>
      </c>
      <c r="G14" s="126">
        <v>45000</v>
      </c>
      <c r="H14" s="126">
        <v>45000</v>
      </c>
      <c r="I14" s="144"/>
      <c r="J14" s="144"/>
      <c r="K14" s="144"/>
      <c r="L14" s="144"/>
      <c r="M14" s="144"/>
      <c r="N14" s="134"/>
      <c r="O14" s="134"/>
      <c r="P14" s="134"/>
      <c r="Q14" s="134"/>
      <c r="R14" s="13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P14" s="126">
        <v>36588</v>
      </c>
      <c r="AQ14" s="126">
        <v>30172.976999999999</v>
      </c>
      <c r="AR14" s="126">
        <v>37500</v>
      </c>
      <c r="AS14" s="126">
        <v>43000</v>
      </c>
      <c r="AT14" s="126">
        <v>43000</v>
      </c>
      <c r="AU14" s="135">
        <f>AR14/AQ14*100</f>
        <v>124.28339437636534</v>
      </c>
      <c r="AV14" s="135">
        <f>AS14/AR14*100</f>
        <v>114.66666666666667</v>
      </c>
    </row>
    <row r="15" spans="1:48" s="141" customFormat="1" ht="21.95" customHeight="1">
      <c r="A15" s="137"/>
      <c r="B15" s="138" t="s">
        <v>93</v>
      </c>
      <c r="C15" s="137" t="s">
        <v>86</v>
      </c>
      <c r="D15" s="139">
        <f>D14/D7*100</f>
        <v>45.454545454545453</v>
      </c>
      <c r="E15" s="139">
        <f t="shared" ref="E15:H15" si="1">E14/E7*100</f>
        <v>48.966829268292685</v>
      </c>
      <c r="F15" s="139">
        <f t="shared" si="1"/>
        <v>43.401208000289344</v>
      </c>
      <c r="G15" s="139">
        <f t="shared" si="1"/>
        <v>37.5</v>
      </c>
      <c r="H15" s="139">
        <f t="shared" si="1"/>
        <v>34.615384615384613</v>
      </c>
      <c r="I15" s="140"/>
      <c r="J15" s="140"/>
      <c r="K15" s="140"/>
      <c r="L15" s="140"/>
      <c r="M15" s="140"/>
      <c r="N15" s="134"/>
      <c r="O15" s="134"/>
      <c r="P15" s="134"/>
      <c r="Q15" s="134"/>
      <c r="R15" s="134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P15" s="139">
        <f>AP14/AP7*100</f>
        <v>40.147034618971858</v>
      </c>
      <c r="AQ15" s="139">
        <f>AQ14/AQ7*100</f>
        <v>36.163886425198363</v>
      </c>
      <c r="AR15" s="139">
        <f>AR14/AR7*100</f>
        <v>40.430395031913058</v>
      </c>
      <c r="AS15" s="139">
        <f>AS14/AS7*100</f>
        <v>41.882165015730159</v>
      </c>
      <c r="AT15" s="139">
        <f>AT14/AT7*100</f>
        <v>37.861778094760105</v>
      </c>
    </row>
    <row r="16" spans="1:48" ht="21.95" customHeight="1">
      <c r="A16" s="97">
        <v>5</v>
      </c>
      <c r="B16" s="98" t="s">
        <v>94</v>
      </c>
      <c r="C16" s="97" t="s">
        <v>95</v>
      </c>
      <c r="D16" s="132">
        <v>2013.6</v>
      </c>
      <c r="E16" s="132">
        <v>2866.82</v>
      </c>
      <c r="F16" s="132">
        <v>2895.41</v>
      </c>
      <c r="G16" s="132">
        <v>2884.1</v>
      </c>
      <c r="H16" s="132">
        <v>3116.44</v>
      </c>
      <c r="I16" s="100"/>
      <c r="J16" s="100"/>
      <c r="K16" s="100"/>
      <c r="L16" s="100"/>
      <c r="M16" s="100"/>
      <c r="N16" s="96"/>
      <c r="O16" s="96"/>
      <c r="P16" s="96"/>
      <c r="Q16" s="96"/>
      <c r="R16" s="96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P16" s="99">
        <v>1200</v>
      </c>
      <c r="AQ16" s="99"/>
      <c r="AR16" s="99">
        <v>1300</v>
      </c>
      <c r="AS16" s="99">
        <v>1350</v>
      </c>
      <c r="AT16" s="99">
        <v>1400</v>
      </c>
    </row>
    <row r="17" spans="1:55" ht="21.95" customHeight="1">
      <c r="A17" s="97">
        <v>6</v>
      </c>
      <c r="B17" s="98" t="s">
        <v>96</v>
      </c>
      <c r="C17" s="97" t="s">
        <v>95</v>
      </c>
      <c r="D17" s="132">
        <v>4483.24</v>
      </c>
      <c r="E17" s="132">
        <v>3592.05</v>
      </c>
      <c r="F17" s="132">
        <v>3605.11</v>
      </c>
      <c r="G17" s="132">
        <v>3908.86</v>
      </c>
      <c r="H17" s="132">
        <v>4116.3900000000003</v>
      </c>
      <c r="I17" s="100"/>
      <c r="J17" s="100"/>
      <c r="K17" s="100"/>
      <c r="L17" s="100"/>
      <c r="M17" s="100"/>
      <c r="N17" s="96"/>
      <c r="O17" s="96"/>
      <c r="P17" s="96"/>
      <c r="Q17" s="96"/>
      <c r="R17" s="96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P17" s="99">
        <v>2.69</v>
      </c>
      <c r="AQ17" s="99">
        <v>2.56</v>
      </c>
      <c r="AR17" s="99">
        <v>2.68</v>
      </c>
      <c r="AS17" s="99">
        <v>2.9</v>
      </c>
      <c r="AT17" s="99">
        <v>3.03</v>
      </c>
    </row>
    <row r="18" spans="1:55" s="135" customFormat="1" ht="30.75" customHeight="1">
      <c r="A18" s="130">
        <v>7</v>
      </c>
      <c r="B18" s="125" t="s">
        <v>97</v>
      </c>
      <c r="C18" s="130" t="s">
        <v>98</v>
      </c>
      <c r="D18" s="126"/>
      <c r="E18" s="126">
        <v>1320</v>
      </c>
      <c r="F18" s="126">
        <v>1323</v>
      </c>
      <c r="G18" s="126">
        <v>1326</v>
      </c>
      <c r="H18" s="126">
        <v>1329</v>
      </c>
      <c r="I18" s="144"/>
      <c r="J18" s="144"/>
      <c r="K18" s="144"/>
      <c r="L18" s="144"/>
      <c r="M18" s="144"/>
      <c r="N18" s="134"/>
      <c r="O18" s="134"/>
      <c r="P18" s="134"/>
      <c r="Q18" s="134"/>
      <c r="R18" s="13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P18" s="126">
        <v>1298.6379999999999</v>
      </c>
      <c r="AQ18" s="126">
        <v>1298.6379999999999</v>
      </c>
      <c r="AR18" s="126">
        <v>1299.7162524</v>
      </c>
      <c r="AS18" s="126">
        <v>1310.893812</v>
      </c>
      <c r="AT18" s="126">
        <v>1322.1674989553101</v>
      </c>
    </row>
    <row r="19" spans="1:55" s="135" customFormat="1" ht="21.95" customHeight="1">
      <c r="A19" s="130">
        <f>+A18+1</f>
        <v>8</v>
      </c>
      <c r="B19" s="125" t="s">
        <v>99</v>
      </c>
      <c r="C19" s="130" t="s">
        <v>100</v>
      </c>
      <c r="D19" s="145">
        <v>47</v>
      </c>
      <c r="E19" s="131">
        <v>48</v>
      </c>
      <c r="F19" s="131">
        <v>51</v>
      </c>
      <c r="G19" s="131">
        <v>54</v>
      </c>
      <c r="H19" s="131">
        <v>57</v>
      </c>
      <c r="I19" s="133"/>
      <c r="J19" s="133"/>
      <c r="K19" s="133"/>
      <c r="L19" s="133"/>
      <c r="M19" s="133"/>
      <c r="N19" s="134"/>
      <c r="O19" s="134"/>
      <c r="P19" s="134"/>
      <c r="Q19" s="134"/>
      <c r="R19" s="134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P19" s="132">
        <v>3</v>
      </c>
      <c r="AQ19" s="132">
        <v>3</v>
      </c>
      <c r="AR19" s="132"/>
      <c r="AS19" s="132">
        <v>3.5</v>
      </c>
      <c r="AT19" s="132"/>
    </row>
    <row r="20" spans="1:55" ht="21.95" customHeight="1">
      <c r="A20" s="97">
        <v>9</v>
      </c>
      <c r="B20" s="98" t="s">
        <v>101</v>
      </c>
      <c r="C20" s="97"/>
      <c r="D20" s="103"/>
      <c r="E20" s="103"/>
      <c r="F20" s="103"/>
      <c r="G20" s="103"/>
      <c r="H20" s="103"/>
      <c r="I20" s="104"/>
      <c r="J20" s="104"/>
      <c r="K20" s="104"/>
      <c r="L20" s="104"/>
      <c r="M20" s="104"/>
      <c r="N20" s="96"/>
      <c r="O20" s="96"/>
      <c r="P20" s="96"/>
      <c r="Q20" s="96"/>
      <c r="R20" s="96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P20" s="103"/>
      <c r="AQ20" s="103"/>
      <c r="AR20" s="103"/>
      <c r="AS20" s="103"/>
      <c r="AT20" s="103"/>
    </row>
    <row r="21" spans="1:55" ht="21.95" customHeight="1">
      <c r="A21" s="97"/>
      <c r="B21" s="98" t="s">
        <v>102</v>
      </c>
      <c r="C21" s="97" t="s">
        <v>103</v>
      </c>
      <c r="D21" s="101">
        <v>18079</v>
      </c>
      <c r="E21" s="101">
        <v>17779</v>
      </c>
      <c r="F21" s="121">
        <v>18082</v>
      </c>
      <c r="G21" s="122">
        <v>18099</v>
      </c>
      <c r="H21" s="123">
        <v>19320</v>
      </c>
      <c r="I21" s="102"/>
      <c r="J21" s="102"/>
      <c r="K21" s="102"/>
      <c r="L21" s="102"/>
      <c r="M21" s="102"/>
      <c r="N21" s="96"/>
      <c r="O21" s="96"/>
      <c r="P21" s="96"/>
      <c r="Q21" s="96"/>
      <c r="R21" s="96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P21" s="101">
        <v>18060</v>
      </c>
      <c r="AQ21" s="101">
        <v>17695</v>
      </c>
      <c r="AR21" s="101">
        <v>18400</v>
      </c>
      <c r="AS21" s="101">
        <v>18450</v>
      </c>
      <c r="AT21" s="101">
        <v>18500</v>
      </c>
      <c r="AU21" s="91">
        <f>AQ21/AP21*100</f>
        <v>97.978959025470658</v>
      </c>
    </row>
    <row r="22" spans="1:55" ht="21.95" customHeight="1">
      <c r="A22" s="97"/>
      <c r="B22" s="98" t="s">
        <v>104</v>
      </c>
      <c r="C22" s="97" t="s">
        <v>103</v>
      </c>
      <c r="D22" s="101">
        <v>348423</v>
      </c>
      <c r="E22" s="101">
        <v>348423</v>
      </c>
      <c r="F22" s="121">
        <v>358407</v>
      </c>
      <c r="G22" s="121">
        <v>369159.21</v>
      </c>
      <c r="H22" s="121">
        <v>380233.98630000005</v>
      </c>
      <c r="I22" s="102"/>
      <c r="J22" s="102"/>
      <c r="K22" s="102"/>
      <c r="L22" s="102"/>
      <c r="M22" s="102"/>
      <c r="N22" s="96"/>
      <c r="O22" s="96"/>
      <c r="P22" s="96"/>
      <c r="Q22" s="96"/>
      <c r="R22" s="96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P22" s="101">
        <v>318500</v>
      </c>
      <c r="AQ22" s="101">
        <v>318550</v>
      </c>
      <c r="AR22" s="101">
        <v>323600</v>
      </c>
      <c r="AS22" s="101">
        <v>324000</v>
      </c>
      <c r="AT22" s="101">
        <v>325000</v>
      </c>
      <c r="AU22" s="91">
        <f>AQ22/AP22*100</f>
        <v>100.01569858712716</v>
      </c>
    </row>
    <row r="23" spans="1:55" ht="21.95" customHeight="1">
      <c r="A23" s="97"/>
      <c r="B23" s="98" t="s">
        <v>105</v>
      </c>
      <c r="C23" s="97"/>
      <c r="D23" s="101"/>
      <c r="E23" s="101"/>
      <c r="F23" s="101"/>
      <c r="G23" s="101"/>
      <c r="H23" s="101"/>
      <c r="I23" s="104"/>
      <c r="J23" s="104"/>
      <c r="K23" s="104"/>
      <c r="L23" s="104"/>
      <c r="M23" s="104"/>
      <c r="N23" s="96"/>
      <c r="O23" s="96"/>
      <c r="P23" s="96"/>
      <c r="Q23" s="96"/>
      <c r="R23" s="96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P23" s="103"/>
      <c r="AQ23" s="103"/>
      <c r="AR23" s="103"/>
      <c r="AS23" s="103"/>
      <c r="AT23" s="103"/>
    </row>
    <row r="24" spans="1:55" ht="21.95" customHeight="1">
      <c r="A24" s="97"/>
      <c r="B24" s="105" t="s">
        <v>106</v>
      </c>
      <c r="C24" s="97" t="s">
        <v>103</v>
      </c>
      <c r="D24" s="101">
        <v>238</v>
      </c>
      <c r="E24" s="101">
        <v>238</v>
      </c>
      <c r="F24" s="101">
        <v>209</v>
      </c>
      <c r="G24" s="101">
        <v>182</v>
      </c>
      <c r="H24" s="101">
        <v>151</v>
      </c>
      <c r="I24" s="102"/>
      <c r="J24" s="102"/>
      <c r="K24" s="102"/>
      <c r="L24" s="102"/>
      <c r="M24" s="102"/>
      <c r="N24" s="96"/>
      <c r="O24" s="96"/>
      <c r="P24" s="96"/>
      <c r="Q24" s="96"/>
      <c r="R24" s="96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P24" s="101">
        <v>250</v>
      </c>
      <c r="AQ24" s="101">
        <v>247</v>
      </c>
      <c r="AR24" s="101">
        <v>270</v>
      </c>
      <c r="AS24" s="101">
        <v>300</v>
      </c>
      <c r="AT24" s="101">
        <v>320</v>
      </c>
    </row>
    <row r="25" spans="1:55" ht="21.95" customHeight="1">
      <c r="A25" s="97"/>
      <c r="B25" s="98" t="s">
        <v>107</v>
      </c>
      <c r="C25" s="97" t="s">
        <v>103</v>
      </c>
      <c r="D25" s="101">
        <v>108012</v>
      </c>
      <c r="E25" s="101">
        <v>108012</v>
      </c>
      <c r="F25" s="101">
        <v>108120</v>
      </c>
      <c r="G25" s="101">
        <v>108560</v>
      </c>
      <c r="H25" s="101">
        <v>108889</v>
      </c>
      <c r="I25" s="102"/>
      <c r="J25" s="102"/>
      <c r="K25" s="102"/>
      <c r="L25" s="102"/>
      <c r="M25" s="102"/>
      <c r="N25" s="96"/>
      <c r="O25" s="96"/>
      <c r="P25" s="96"/>
      <c r="Q25" s="96"/>
      <c r="R25" s="96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P25" s="101">
        <v>20</v>
      </c>
      <c r="AQ25" s="101">
        <v>20</v>
      </c>
      <c r="AR25" s="101">
        <v>50</v>
      </c>
      <c r="AS25" s="101">
        <v>50</v>
      </c>
      <c r="AT25" s="101">
        <v>50</v>
      </c>
      <c r="AV25" s="91" t="s">
        <v>108</v>
      </c>
      <c r="AW25" s="91" t="s">
        <v>109</v>
      </c>
      <c r="AX25" s="91" t="s">
        <v>110</v>
      </c>
      <c r="AY25" s="91" t="s">
        <v>111</v>
      </c>
    </row>
    <row r="26" spans="1:55" ht="39.950000000000003" customHeight="1">
      <c r="A26" s="97"/>
      <c r="B26" s="105" t="s">
        <v>112</v>
      </c>
      <c r="C26" s="97" t="s">
        <v>103</v>
      </c>
      <c r="D26" s="101">
        <v>12530</v>
      </c>
      <c r="E26" s="101">
        <v>12530</v>
      </c>
      <c r="F26" s="101">
        <v>33052</v>
      </c>
      <c r="G26" s="101">
        <v>136045</v>
      </c>
      <c r="H26" s="101">
        <v>142130</v>
      </c>
      <c r="I26" s="102"/>
      <c r="J26" s="102"/>
      <c r="K26" s="102"/>
      <c r="L26" s="102"/>
      <c r="M26" s="102"/>
      <c r="N26" s="96"/>
      <c r="O26" s="96"/>
      <c r="P26" s="96"/>
      <c r="Q26" s="96"/>
      <c r="R26" s="96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P26" s="101">
        <v>4400</v>
      </c>
      <c r="AQ26" s="101">
        <v>4369</v>
      </c>
      <c r="AR26" s="101">
        <v>5000</v>
      </c>
      <c r="AS26" s="101">
        <v>5500</v>
      </c>
      <c r="AT26" s="101">
        <v>6000</v>
      </c>
      <c r="AV26" s="106">
        <v>23257</v>
      </c>
      <c r="AW26" s="106">
        <v>25679</v>
      </c>
      <c r="AX26" s="106">
        <f>AW26*1.08</f>
        <v>27733.320000000003</v>
      </c>
      <c r="AY26" s="106">
        <f>AX26*1.08</f>
        <v>29951.985600000007</v>
      </c>
      <c r="AZ26" s="106"/>
      <c r="BA26" s="106"/>
      <c r="BB26" s="106"/>
      <c r="BC26" s="106"/>
    </row>
    <row r="27" spans="1:55" ht="39.950000000000003" customHeight="1">
      <c r="A27" s="97"/>
      <c r="B27" s="98" t="s">
        <v>113</v>
      </c>
      <c r="C27" s="97" t="s">
        <v>114</v>
      </c>
      <c r="D27" s="101">
        <v>6</v>
      </c>
      <c r="E27" s="101">
        <v>6</v>
      </c>
      <c r="F27" s="101">
        <v>6</v>
      </c>
      <c r="G27" s="101">
        <v>6</v>
      </c>
      <c r="H27" s="101">
        <v>6</v>
      </c>
      <c r="I27" s="102"/>
      <c r="J27" s="102"/>
      <c r="K27" s="102"/>
      <c r="L27" s="102"/>
      <c r="M27" s="102"/>
      <c r="N27" s="96"/>
      <c r="O27" s="96"/>
      <c r="P27" s="96"/>
      <c r="Q27" s="96"/>
      <c r="R27" s="96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P27" s="101">
        <v>8</v>
      </c>
      <c r="AQ27" s="101">
        <v>8</v>
      </c>
      <c r="AR27" s="101">
        <v>8</v>
      </c>
      <c r="AS27" s="101">
        <v>8</v>
      </c>
      <c r="AT27" s="101">
        <v>8</v>
      </c>
      <c r="AV27" s="106">
        <v>28329</v>
      </c>
      <c r="AW27" s="106">
        <f>AV27*1.08</f>
        <v>30595.320000000003</v>
      </c>
      <c r="AX27" s="106">
        <f>AW27*1.08</f>
        <v>33042.945600000006</v>
      </c>
      <c r="AY27" s="106">
        <f>AX27*1.08</f>
        <v>35686.381248000012</v>
      </c>
      <c r="AZ27" s="106"/>
      <c r="BA27" s="106"/>
      <c r="BB27" s="106"/>
      <c r="BC27" s="106"/>
    </row>
    <row r="28" spans="1:55" ht="30" customHeight="1">
      <c r="A28" s="97">
        <v>10</v>
      </c>
      <c r="B28" s="98" t="s">
        <v>115</v>
      </c>
      <c r="C28" s="97"/>
      <c r="D28" s="101"/>
      <c r="E28" s="101"/>
      <c r="F28" s="101"/>
      <c r="G28" s="101"/>
      <c r="H28" s="101"/>
      <c r="I28" s="102"/>
      <c r="J28" s="102"/>
      <c r="K28" s="102"/>
      <c r="L28" s="102"/>
      <c r="M28" s="102"/>
      <c r="N28" s="96"/>
      <c r="O28" s="96"/>
      <c r="P28" s="96"/>
      <c r="Q28" s="96"/>
      <c r="R28" s="96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P28" s="101"/>
      <c r="AQ28" s="101"/>
      <c r="AR28" s="101"/>
      <c r="AS28" s="101"/>
      <c r="AT28" s="101"/>
      <c r="AV28" s="106">
        <f>AV26+AV27</f>
        <v>51586</v>
      </c>
      <c r="AW28" s="106">
        <f>AW26+AW27</f>
        <v>56274.320000000007</v>
      </c>
      <c r="AX28" s="106">
        <f t="shared" ref="AX28:AY28" si="2">AX26+AX27</f>
        <v>60776.265600000013</v>
      </c>
      <c r="AY28" s="106">
        <f t="shared" si="2"/>
        <v>65638.36684800002</v>
      </c>
      <c r="AZ28" s="106"/>
      <c r="BA28" s="106"/>
      <c r="BB28" s="106"/>
      <c r="BC28" s="106"/>
    </row>
    <row r="29" spans="1:55" ht="21.95" customHeight="1">
      <c r="A29" s="97"/>
      <c r="B29" s="98" t="s">
        <v>116</v>
      </c>
      <c r="C29" s="97" t="s">
        <v>117</v>
      </c>
      <c r="D29" s="115">
        <v>23</v>
      </c>
      <c r="E29" s="115">
        <v>23</v>
      </c>
      <c r="F29" s="115">
        <v>23</v>
      </c>
      <c r="G29" s="115">
        <v>23</v>
      </c>
      <c r="H29" s="159" t="s">
        <v>152</v>
      </c>
      <c r="I29" s="102"/>
      <c r="J29" s="102"/>
      <c r="K29" s="102"/>
      <c r="L29" s="102"/>
      <c r="M29" s="102"/>
      <c r="N29" s="96"/>
      <c r="O29" s="96"/>
      <c r="P29" s="96"/>
      <c r="Q29" s="96"/>
      <c r="R29" s="96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P29" s="101">
        <v>498</v>
      </c>
      <c r="AQ29" s="101">
        <v>500</v>
      </c>
      <c r="AR29" s="101">
        <v>513</v>
      </c>
      <c r="AS29" s="101">
        <v>528</v>
      </c>
      <c r="AT29" s="101">
        <v>548</v>
      </c>
      <c r="AV29" s="106"/>
      <c r="AW29" s="106"/>
      <c r="AX29" s="106"/>
      <c r="AY29" s="106"/>
      <c r="AZ29" s="106"/>
      <c r="BA29" s="106"/>
      <c r="BB29" s="106"/>
      <c r="BC29" s="106"/>
    </row>
    <row r="30" spans="1:55" ht="21.95" hidden="1" customHeight="1">
      <c r="A30" s="97"/>
      <c r="B30" s="105" t="s">
        <v>118</v>
      </c>
      <c r="C30" s="97" t="s">
        <v>117</v>
      </c>
      <c r="D30" s="101">
        <v>249</v>
      </c>
      <c r="E30" s="101">
        <v>249</v>
      </c>
      <c r="F30" s="101"/>
      <c r="G30" s="101"/>
      <c r="H30" s="159"/>
      <c r="I30" s="102"/>
      <c r="J30" s="102"/>
      <c r="K30" s="102"/>
      <c r="L30" s="102"/>
      <c r="M30" s="102"/>
      <c r="N30" s="96"/>
      <c r="O30" s="96"/>
      <c r="P30" s="96"/>
      <c r="Q30" s="96"/>
      <c r="R30" s="96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P30" s="101">
        <v>243</v>
      </c>
      <c r="AQ30" s="101">
        <v>243</v>
      </c>
      <c r="AR30" s="101">
        <v>243</v>
      </c>
      <c r="AS30" s="101">
        <v>243</v>
      </c>
      <c r="AT30" s="101">
        <v>243</v>
      </c>
      <c r="AV30" s="106"/>
      <c r="AW30" s="106"/>
      <c r="AX30" s="106"/>
      <c r="AY30" s="106"/>
      <c r="AZ30" s="106"/>
      <c r="BA30" s="106"/>
      <c r="BB30" s="106"/>
      <c r="BC30" s="106"/>
    </row>
    <row r="31" spans="1:55" ht="21.95" hidden="1" customHeight="1">
      <c r="A31" s="97"/>
      <c r="B31" s="105" t="s">
        <v>119</v>
      </c>
      <c r="C31" s="97" t="s">
        <v>117</v>
      </c>
      <c r="D31" s="101">
        <v>3</v>
      </c>
      <c r="E31" s="101">
        <v>3</v>
      </c>
      <c r="F31" s="101"/>
      <c r="G31" s="101"/>
      <c r="H31" s="159"/>
      <c r="I31" s="102"/>
      <c r="J31" s="102"/>
      <c r="K31" s="102"/>
      <c r="L31" s="102"/>
      <c r="M31" s="102"/>
      <c r="N31" s="96"/>
      <c r="O31" s="96"/>
      <c r="P31" s="96"/>
      <c r="Q31" s="96"/>
      <c r="R31" s="96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P31" s="101">
        <v>255</v>
      </c>
      <c r="AQ31" s="101">
        <v>257</v>
      </c>
      <c r="AR31" s="101">
        <v>270</v>
      </c>
      <c r="AS31" s="101">
        <v>285</v>
      </c>
      <c r="AT31" s="101">
        <v>305</v>
      </c>
      <c r="AU31" s="91" t="e">
        <f>G31/F31*100</f>
        <v>#DIV/0!</v>
      </c>
      <c r="AV31" s="106"/>
      <c r="AW31" s="106"/>
      <c r="AX31" s="106"/>
      <c r="AY31" s="106"/>
      <c r="AZ31" s="106"/>
      <c r="BA31" s="106"/>
      <c r="BB31" s="106"/>
      <c r="BC31" s="106"/>
    </row>
    <row r="32" spans="1:55" ht="21.95" customHeight="1">
      <c r="A32" s="97"/>
      <c r="B32" s="98" t="s">
        <v>120</v>
      </c>
      <c r="C32" s="97" t="s">
        <v>121</v>
      </c>
      <c r="D32" s="115">
        <f>D34+D35</f>
        <v>4134</v>
      </c>
      <c r="E32" s="115">
        <f>E34+E35</f>
        <v>4134</v>
      </c>
      <c r="F32" s="115">
        <f t="shared" ref="F32:G32" si="3">F34+F35</f>
        <v>4204</v>
      </c>
      <c r="G32" s="115">
        <f t="shared" si="3"/>
        <v>4274</v>
      </c>
      <c r="H32" s="159"/>
      <c r="I32" s="102"/>
      <c r="J32" s="102"/>
      <c r="K32" s="102"/>
      <c r="L32" s="102"/>
      <c r="M32" s="102"/>
      <c r="N32" s="96"/>
      <c r="O32" s="96"/>
      <c r="P32" s="96"/>
      <c r="Q32" s="96"/>
      <c r="R32" s="96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P32" s="101">
        <v>3350</v>
      </c>
      <c r="AQ32" s="101">
        <v>3350</v>
      </c>
      <c r="AR32" s="101">
        <v>3350</v>
      </c>
      <c r="AS32" s="101">
        <v>3450</v>
      </c>
      <c r="AT32" s="101">
        <v>3500</v>
      </c>
      <c r="AV32" s="106"/>
      <c r="AW32" s="106"/>
      <c r="AX32" s="106"/>
      <c r="AY32" s="106"/>
      <c r="AZ32" s="106"/>
      <c r="BA32" s="106"/>
      <c r="BB32" s="106"/>
      <c r="BC32" s="106"/>
    </row>
    <row r="33" spans="1:56" ht="21.95" customHeight="1">
      <c r="A33" s="97"/>
      <c r="B33" s="98" t="s">
        <v>122</v>
      </c>
      <c r="C33" s="97"/>
      <c r="D33" s="101"/>
      <c r="E33" s="101"/>
      <c r="F33" s="101"/>
      <c r="G33" s="101"/>
      <c r="H33" s="159"/>
      <c r="I33" s="102"/>
      <c r="J33" s="102"/>
      <c r="K33" s="102"/>
      <c r="L33" s="102"/>
      <c r="M33" s="102"/>
      <c r="N33" s="96"/>
      <c r="O33" s="96"/>
      <c r="P33" s="96"/>
      <c r="Q33" s="96"/>
      <c r="R33" s="96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P33" s="101"/>
      <c r="AQ33" s="101"/>
      <c r="AR33" s="101"/>
      <c r="AS33" s="101"/>
      <c r="AT33" s="101"/>
      <c r="AV33" s="106"/>
      <c r="AW33" s="106"/>
      <c r="AX33" s="106"/>
      <c r="AY33" s="106"/>
      <c r="AZ33" s="106"/>
      <c r="BA33" s="106"/>
      <c r="BB33" s="106"/>
      <c r="BC33" s="106"/>
    </row>
    <row r="34" spans="1:56" ht="21.95" customHeight="1">
      <c r="A34" s="97"/>
      <c r="B34" s="98" t="s">
        <v>123</v>
      </c>
      <c r="C34" s="97" t="s">
        <v>121</v>
      </c>
      <c r="D34" s="115">
        <v>1540</v>
      </c>
      <c r="E34" s="115">
        <v>1540</v>
      </c>
      <c r="F34" s="115">
        <v>1540</v>
      </c>
      <c r="G34" s="115">
        <v>1540</v>
      </c>
      <c r="H34" s="159"/>
      <c r="I34" s="102"/>
      <c r="J34" s="102"/>
      <c r="K34" s="102"/>
      <c r="L34" s="102"/>
      <c r="M34" s="102"/>
      <c r="N34" s="96"/>
      <c r="O34" s="96"/>
      <c r="P34" s="96"/>
      <c r="Q34" s="96"/>
      <c r="R34" s="96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P34" s="101">
        <v>1290</v>
      </c>
      <c r="AQ34" s="101">
        <v>1290</v>
      </c>
      <c r="AR34" s="101">
        <v>1290</v>
      </c>
      <c r="AS34" s="101">
        <v>1290</v>
      </c>
      <c r="AT34" s="101">
        <v>1290</v>
      </c>
      <c r="AV34" s="106"/>
      <c r="AW34" s="106"/>
      <c r="AX34" s="106"/>
      <c r="AY34" s="106"/>
      <c r="AZ34" s="106"/>
      <c r="BA34" s="106"/>
      <c r="BB34" s="106"/>
      <c r="BC34" s="106"/>
    </row>
    <row r="35" spans="1:56" ht="21.95" customHeight="1">
      <c r="A35" s="97"/>
      <c r="B35" s="98" t="s">
        <v>124</v>
      </c>
      <c r="C35" s="97" t="s">
        <v>121</v>
      </c>
      <c r="D35" s="115">
        <f>2010+584</f>
        <v>2594</v>
      </c>
      <c r="E35" s="115">
        <f>2010+584</f>
        <v>2594</v>
      </c>
      <c r="F35" s="115">
        <f>E35+70</f>
        <v>2664</v>
      </c>
      <c r="G35" s="115">
        <f>F35+70</f>
        <v>2734</v>
      </c>
      <c r="H35" s="159"/>
      <c r="I35" s="102"/>
      <c r="J35" s="102"/>
      <c r="K35" s="102"/>
      <c r="L35" s="102"/>
      <c r="M35" s="102"/>
      <c r="N35" s="96"/>
      <c r="O35" s="96"/>
      <c r="P35" s="96"/>
      <c r="Q35" s="96"/>
      <c r="R35" s="96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P35" s="101">
        <v>2060</v>
      </c>
      <c r="AQ35" s="101">
        <v>2060</v>
      </c>
      <c r="AR35" s="101">
        <v>2060</v>
      </c>
      <c r="AS35" s="101">
        <v>2160</v>
      </c>
      <c r="AT35" s="101">
        <v>2210</v>
      </c>
      <c r="AV35" s="106"/>
      <c r="AW35" s="106"/>
      <c r="AX35" s="106"/>
      <c r="AY35" s="106"/>
      <c r="AZ35" s="152" t="s">
        <v>80</v>
      </c>
      <c r="BA35" s="152"/>
      <c r="BB35" s="153" t="s">
        <v>4</v>
      </c>
      <c r="BC35" s="152" t="s">
        <v>54</v>
      </c>
      <c r="BD35" s="152" t="s">
        <v>55</v>
      </c>
    </row>
    <row r="36" spans="1:56" ht="21.95" customHeight="1">
      <c r="A36" s="97"/>
      <c r="B36" s="98" t="s">
        <v>125</v>
      </c>
      <c r="C36" s="97" t="s">
        <v>121</v>
      </c>
      <c r="D36" s="115">
        <v>0</v>
      </c>
      <c r="E36" s="115">
        <v>0</v>
      </c>
      <c r="F36" s="115">
        <v>0</v>
      </c>
      <c r="G36" s="115">
        <v>0</v>
      </c>
      <c r="H36" s="159"/>
      <c r="I36" s="102"/>
      <c r="J36" s="102"/>
      <c r="K36" s="102"/>
      <c r="L36" s="102"/>
      <c r="M36" s="102"/>
      <c r="N36" s="96"/>
      <c r="O36" s="96"/>
      <c r="P36" s="96"/>
      <c r="Q36" s="96"/>
      <c r="R36" s="96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P36" s="101"/>
      <c r="AQ36" s="101"/>
      <c r="AR36" s="101"/>
      <c r="AS36" s="101"/>
      <c r="AT36" s="101"/>
      <c r="AV36" s="107" t="s">
        <v>109</v>
      </c>
      <c r="AW36" s="107" t="s">
        <v>109</v>
      </c>
      <c r="AZ36" s="95" t="s">
        <v>81</v>
      </c>
      <c r="BA36" s="95" t="s">
        <v>82</v>
      </c>
      <c r="BB36" s="154"/>
      <c r="BC36" s="152"/>
      <c r="BD36" s="152"/>
    </row>
    <row r="37" spans="1:56" ht="21.95" customHeight="1">
      <c r="A37" s="97"/>
      <c r="B37" s="98" t="s">
        <v>126</v>
      </c>
      <c r="C37" s="97" t="s">
        <v>121</v>
      </c>
      <c r="D37" s="115">
        <v>1296</v>
      </c>
      <c r="E37" s="115">
        <v>1296</v>
      </c>
      <c r="F37" s="115">
        <v>1296</v>
      </c>
      <c r="G37" s="115">
        <v>1296</v>
      </c>
      <c r="H37" s="159"/>
      <c r="I37" s="102"/>
      <c r="J37" s="102"/>
      <c r="K37" s="102"/>
      <c r="L37" s="102"/>
      <c r="M37" s="102"/>
      <c r="N37" s="96"/>
      <c r="O37" s="96"/>
      <c r="P37" s="96"/>
      <c r="Q37" s="96"/>
      <c r="R37" s="96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P37" s="101"/>
      <c r="AQ37" s="101"/>
      <c r="AR37" s="101"/>
      <c r="AS37" s="101"/>
      <c r="AT37" s="101"/>
      <c r="AV37" s="155" t="s">
        <v>127</v>
      </c>
      <c r="AW37" s="155" t="s">
        <v>128</v>
      </c>
    </row>
    <row r="38" spans="1:56" ht="21.95" customHeight="1">
      <c r="A38" s="97"/>
      <c r="B38" s="105" t="s">
        <v>129</v>
      </c>
      <c r="C38" s="97"/>
      <c r="D38" s="101"/>
      <c r="E38" s="101"/>
      <c r="F38" s="101"/>
      <c r="G38" s="101"/>
      <c r="H38" s="101"/>
      <c r="I38" s="102"/>
      <c r="J38" s="102"/>
      <c r="K38" s="102"/>
      <c r="L38" s="102"/>
      <c r="M38" s="102"/>
      <c r="N38" s="96"/>
      <c r="O38" s="96"/>
      <c r="P38" s="96"/>
      <c r="Q38" s="96"/>
      <c r="R38" s="96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P38" s="101"/>
      <c r="AQ38" s="101"/>
      <c r="AR38" s="101"/>
      <c r="AS38" s="101"/>
      <c r="AT38" s="101"/>
      <c r="AV38" s="156"/>
      <c r="AW38" s="156"/>
      <c r="AZ38" s="156"/>
      <c r="BA38" s="156"/>
      <c r="BB38" s="156"/>
      <c r="BC38" s="156"/>
    </row>
    <row r="39" spans="1:56" ht="21.95" customHeight="1">
      <c r="A39" s="97"/>
      <c r="B39" s="117" t="s">
        <v>130</v>
      </c>
      <c r="C39" s="118" t="s">
        <v>103</v>
      </c>
      <c r="D39" s="116">
        <v>165104</v>
      </c>
      <c r="E39" s="116">
        <v>163924</v>
      </c>
      <c r="F39" s="116">
        <v>166755</v>
      </c>
      <c r="G39" s="116">
        <v>168422</v>
      </c>
      <c r="H39" s="116">
        <v>170213</v>
      </c>
      <c r="I39" s="102"/>
      <c r="J39" s="102"/>
      <c r="K39" s="102"/>
      <c r="L39" s="102"/>
      <c r="M39" s="102"/>
      <c r="N39" s="96"/>
      <c r="O39" s="96"/>
      <c r="P39" s="96"/>
      <c r="Q39" s="96"/>
      <c r="R39" s="96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6"/>
      <c r="AP39" s="101">
        <v>191346</v>
      </c>
      <c r="AQ39" s="101">
        <v>186626</v>
      </c>
      <c r="AR39" s="101">
        <v>190360</v>
      </c>
      <c r="AS39" s="101">
        <v>194200</v>
      </c>
      <c r="AT39" s="101">
        <v>198100</v>
      </c>
      <c r="AU39" s="91">
        <f>AQ39/AP39</f>
        <v>0.97533264348353244</v>
      </c>
      <c r="AV39" s="101">
        <v>185993</v>
      </c>
      <c r="AW39" s="101">
        <v>194200</v>
      </c>
      <c r="AX39" s="101"/>
      <c r="AY39" s="101"/>
      <c r="AZ39" s="101">
        <v>155272</v>
      </c>
      <c r="BA39" s="101">
        <v>163444</v>
      </c>
      <c r="BB39" s="101">
        <v>194200</v>
      </c>
      <c r="BC39" s="101">
        <v>198100</v>
      </c>
    </row>
    <row r="40" spans="1:56" ht="21.95" customHeight="1">
      <c r="A40" s="97"/>
      <c r="B40" s="117" t="s">
        <v>147</v>
      </c>
      <c r="C40" s="118" t="s">
        <v>103</v>
      </c>
      <c r="D40" s="116">
        <v>44936</v>
      </c>
      <c r="E40" s="116">
        <v>44810</v>
      </c>
      <c r="F40" s="116">
        <v>45354</v>
      </c>
      <c r="G40" s="116">
        <v>45954</v>
      </c>
      <c r="H40" s="116">
        <v>46654</v>
      </c>
      <c r="I40" s="102"/>
      <c r="J40" s="102"/>
      <c r="K40" s="102"/>
      <c r="L40" s="102"/>
      <c r="M40" s="102"/>
      <c r="N40" s="96"/>
      <c r="O40" s="96"/>
      <c r="P40" s="96"/>
      <c r="Q40" s="96"/>
      <c r="R40" s="96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6"/>
      <c r="AP40" s="101">
        <v>62000</v>
      </c>
      <c r="AQ40" s="101">
        <v>59105</v>
      </c>
      <c r="AR40" s="101">
        <v>56150</v>
      </c>
      <c r="AS40" s="101">
        <v>55000</v>
      </c>
      <c r="AT40" s="101">
        <v>54000</v>
      </c>
      <c r="AU40" s="91">
        <f>AQ40/AP40</f>
        <v>0.95330645161290317</v>
      </c>
      <c r="AV40" s="101">
        <v>162646</v>
      </c>
      <c r="AW40" s="101">
        <v>14929</v>
      </c>
      <c r="AX40" s="101">
        <v>26990</v>
      </c>
      <c r="AY40" s="101">
        <v>35644</v>
      </c>
      <c r="AZ40" s="101">
        <v>14473</v>
      </c>
      <c r="BA40" s="101">
        <v>15235</v>
      </c>
      <c r="BB40" s="101">
        <v>14929</v>
      </c>
      <c r="BC40" s="101">
        <v>54000</v>
      </c>
    </row>
    <row r="41" spans="1:56" ht="15.75">
      <c r="A41" s="97"/>
      <c r="B41" s="117" t="s">
        <v>131</v>
      </c>
      <c r="C41" s="118" t="s">
        <v>103</v>
      </c>
      <c r="D41" s="116">
        <v>20364</v>
      </c>
      <c r="E41" s="116">
        <v>19153</v>
      </c>
      <c r="F41" s="116">
        <v>18189</v>
      </c>
      <c r="G41" s="116">
        <v>17985</v>
      </c>
      <c r="H41" s="116">
        <v>17636</v>
      </c>
      <c r="I41" s="102"/>
      <c r="J41" s="102"/>
      <c r="K41" s="102"/>
      <c r="L41" s="102"/>
      <c r="M41" s="102"/>
      <c r="N41" s="96"/>
      <c r="O41" s="96"/>
      <c r="P41" s="96"/>
      <c r="Q41" s="96"/>
      <c r="R41" s="96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6"/>
      <c r="AP41" s="101">
        <v>35000</v>
      </c>
      <c r="AQ41" s="101">
        <v>35000</v>
      </c>
      <c r="AR41" s="101"/>
      <c r="AS41" s="101"/>
      <c r="AT41" s="101"/>
      <c r="AV41" s="101"/>
      <c r="AW41" s="101">
        <v>8440</v>
      </c>
      <c r="AX41" s="101"/>
      <c r="AY41" s="101"/>
      <c r="AZ41" s="101">
        <v>8747</v>
      </c>
      <c r="BA41" s="101">
        <v>9612</v>
      </c>
      <c r="BB41" s="101">
        <v>8440</v>
      </c>
      <c r="BC41" s="101"/>
    </row>
    <row r="42" spans="1:56" ht="47.25">
      <c r="A42" s="97"/>
      <c r="B42" s="117" t="s">
        <v>148</v>
      </c>
      <c r="C42" s="118" t="s">
        <v>103</v>
      </c>
      <c r="D42" s="116">
        <v>136</v>
      </c>
      <c r="E42" s="116">
        <v>136</v>
      </c>
      <c r="F42" s="116">
        <v>146</v>
      </c>
      <c r="G42" s="116">
        <v>156</v>
      </c>
      <c r="H42" s="116">
        <v>166</v>
      </c>
      <c r="I42" s="102"/>
      <c r="J42" s="102"/>
      <c r="K42" s="102"/>
      <c r="L42" s="102"/>
      <c r="M42" s="102"/>
      <c r="N42" s="96"/>
      <c r="O42" s="96"/>
      <c r="P42" s="96"/>
      <c r="Q42" s="96"/>
      <c r="R42" s="96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6"/>
      <c r="AP42" s="101">
        <v>148000</v>
      </c>
      <c r="AQ42" s="101">
        <v>145930</v>
      </c>
      <c r="AR42" s="101">
        <v>140000</v>
      </c>
      <c r="AS42" s="101">
        <v>140000</v>
      </c>
      <c r="AT42" s="101">
        <v>140000</v>
      </c>
      <c r="AU42" s="91">
        <f t="shared" ref="AU42:AU44" si="4">AQ42/AP42</f>
        <v>0.98601351351351352</v>
      </c>
      <c r="AV42" s="101">
        <v>216294</v>
      </c>
      <c r="AW42" s="101">
        <v>233571</v>
      </c>
      <c r="AX42" s="101"/>
      <c r="AY42" s="101">
        <v>201690</v>
      </c>
      <c r="AZ42" s="101">
        <v>215775</v>
      </c>
      <c r="BA42" s="101">
        <f>222448</f>
        <v>222448</v>
      </c>
      <c r="BB42" s="101">
        <v>233571</v>
      </c>
      <c r="BC42" s="101">
        <v>140000</v>
      </c>
    </row>
    <row r="43" spans="1:56" ht="28.5" customHeight="1">
      <c r="A43" s="97"/>
      <c r="B43" s="117" t="s">
        <v>149</v>
      </c>
      <c r="C43" s="118" t="s">
        <v>103</v>
      </c>
      <c r="D43" s="116">
        <v>27</v>
      </c>
      <c r="E43" s="116">
        <v>27</v>
      </c>
      <c r="F43" s="116">
        <v>28</v>
      </c>
      <c r="G43" s="116">
        <v>29</v>
      </c>
      <c r="H43" s="116">
        <v>30</v>
      </c>
      <c r="I43" s="102"/>
      <c r="J43" s="102"/>
      <c r="K43" s="102"/>
      <c r="L43" s="102"/>
      <c r="M43" s="102"/>
      <c r="N43" s="96"/>
      <c r="O43" s="96"/>
      <c r="P43" s="96"/>
      <c r="Q43" s="96"/>
      <c r="R43" s="96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6"/>
      <c r="AP43" s="101">
        <v>106000</v>
      </c>
      <c r="AQ43" s="101">
        <v>88127</v>
      </c>
      <c r="AR43" s="101">
        <v>83720</v>
      </c>
      <c r="AS43" s="101">
        <v>80400</v>
      </c>
      <c r="AT43" s="101">
        <v>77200</v>
      </c>
      <c r="AU43" s="91">
        <f t="shared" si="4"/>
        <v>0.8313867924528302</v>
      </c>
      <c r="AV43" s="101">
        <v>57149</v>
      </c>
      <c r="AW43" s="101">
        <v>34264</v>
      </c>
      <c r="AX43" s="101">
        <v>50219</v>
      </c>
      <c r="AY43" s="101">
        <v>46969</v>
      </c>
      <c r="AZ43" s="101">
        <v>81208</v>
      </c>
      <c r="BA43" s="101">
        <v>83720</v>
      </c>
      <c r="BB43" s="101">
        <v>80400</v>
      </c>
      <c r="BC43" s="101">
        <v>77200</v>
      </c>
    </row>
    <row r="44" spans="1:56" ht="27" customHeight="1">
      <c r="A44" s="97"/>
      <c r="B44" s="117" t="s">
        <v>132</v>
      </c>
      <c r="C44" s="118" t="s">
        <v>103</v>
      </c>
      <c r="D44" s="116">
        <v>239423</v>
      </c>
      <c r="E44" s="116">
        <v>241766</v>
      </c>
      <c r="F44" s="116">
        <v>242461</v>
      </c>
      <c r="G44" s="116">
        <v>245368</v>
      </c>
      <c r="H44" s="116">
        <v>246369</v>
      </c>
      <c r="I44" s="102"/>
      <c r="J44" s="102"/>
      <c r="K44" s="102"/>
      <c r="L44" s="102"/>
      <c r="M44" s="102"/>
      <c r="N44" s="96"/>
      <c r="O44" s="96"/>
      <c r="P44" s="96"/>
      <c r="Q44" s="96"/>
      <c r="R44" s="96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6"/>
      <c r="AP44" s="101">
        <v>350000</v>
      </c>
      <c r="AQ44" s="101">
        <v>348492</v>
      </c>
      <c r="AR44" s="101">
        <f>373520+130000</f>
        <v>503520</v>
      </c>
      <c r="AS44" s="101">
        <f>392200+140000</f>
        <v>532200</v>
      </c>
      <c r="AT44" s="101">
        <f>411800+150000</f>
        <v>561800</v>
      </c>
      <c r="AU44" s="91">
        <f t="shared" si="4"/>
        <v>0.99569142857142856</v>
      </c>
      <c r="AV44" s="101">
        <v>294984</v>
      </c>
      <c r="AW44" s="101">
        <v>338926</v>
      </c>
      <c r="AX44" s="101"/>
      <c r="AY44" s="101">
        <v>297731</v>
      </c>
      <c r="AZ44" s="101">
        <v>296570</v>
      </c>
      <c r="BA44" s="101">
        <v>302622</v>
      </c>
      <c r="BB44" s="101">
        <v>338926</v>
      </c>
      <c r="BC44" s="101">
        <v>561800</v>
      </c>
    </row>
    <row r="45" spans="1:56" s="108" customFormat="1" ht="110.25">
      <c r="A45" s="119"/>
      <c r="B45" s="117" t="s">
        <v>150</v>
      </c>
      <c r="C45" s="118" t="s">
        <v>103</v>
      </c>
      <c r="D45" s="116">
        <v>44730</v>
      </c>
      <c r="E45" s="116">
        <v>44631</v>
      </c>
      <c r="F45" s="116">
        <v>45135</v>
      </c>
      <c r="G45" s="116">
        <v>45531</v>
      </c>
      <c r="H45" s="116">
        <v>45918</v>
      </c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P45" s="150" t="s">
        <v>52</v>
      </c>
      <c r="AQ45" s="150"/>
      <c r="AR45" s="150"/>
      <c r="AS45" s="150"/>
      <c r="AT45" s="150"/>
    </row>
    <row r="46" spans="1:56" ht="31.5">
      <c r="A46" s="120"/>
      <c r="B46" s="117" t="s">
        <v>133</v>
      </c>
      <c r="C46" s="118" t="s">
        <v>103</v>
      </c>
      <c r="D46" s="116">
        <v>42519</v>
      </c>
      <c r="E46" s="116">
        <v>39519</v>
      </c>
      <c r="F46" s="116">
        <v>42306</v>
      </c>
      <c r="G46" s="116">
        <v>42091</v>
      </c>
      <c r="H46" s="116">
        <v>39683</v>
      </c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R46" s="151"/>
      <c r="AS46" s="151"/>
      <c r="AT46" s="151"/>
    </row>
    <row r="47" spans="1:56" ht="47.25">
      <c r="A47" s="120"/>
      <c r="B47" s="117" t="s">
        <v>151</v>
      </c>
      <c r="C47" s="118" t="s">
        <v>103</v>
      </c>
      <c r="D47" s="116">
        <v>322462</v>
      </c>
      <c r="E47" s="116">
        <v>320433</v>
      </c>
      <c r="F47" s="116">
        <v>340364</v>
      </c>
      <c r="G47" s="116">
        <v>359230</v>
      </c>
      <c r="H47" s="116">
        <v>375096</v>
      </c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R47" s="148"/>
      <c r="AS47" s="148"/>
      <c r="AT47" s="148"/>
    </row>
    <row r="48" spans="1:56" ht="15.75">
      <c r="F48" s="148"/>
      <c r="G48" s="148"/>
      <c r="H48" s="148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R48" s="148"/>
      <c r="AS48" s="148"/>
      <c r="AT48" s="148"/>
    </row>
    <row r="49" spans="6:46" ht="15.75">
      <c r="F49" s="149"/>
      <c r="G49" s="149"/>
      <c r="H49" s="149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R49" s="149"/>
      <c r="AS49" s="149"/>
      <c r="AT49" s="149"/>
    </row>
  </sheetData>
  <mergeCells count="29">
    <mergeCell ref="H29:H37"/>
    <mergeCell ref="AP5:AQ5"/>
    <mergeCell ref="AR5:AR6"/>
    <mergeCell ref="AS5:AS6"/>
    <mergeCell ref="AT5:AT6"/>
    <mergeCell ref="A1:H1"/>
    <mergeCell ref="A2:H2"/>
    <mergeCell ref="A3:H3"/>
    <mergeCell ref="A5:A6"/>
    <mergeCell ref="B5:B6"/>
    <mergeCell ref="C5:C6"/>
    <mergeCell ref="D5:E5"/>
    <mergeCell ref="F5:F6"/>
    <mergeCell ref="G5:G6"/>
    <mergeCell ref="H5:H6"/>
    <mergeCell ref="AZ35:BA35"/>
    <mergeCell ref="BB35:BB36"/>
    <mergeCell ref="BC35:BC36"/>
    <mergeCell ref="BD35:BD36"/>
    <mergeCell ref="AV37:AV38"/>
    <mergeCell ref="AW37:AW38"/>
    <mergeCell ref="AZ38:BC38"/>
    <mergeCell ref="F48:H48"/>
    <mergeCell ref="AR48:AT48"/>
    <mergeCell ref="F49:H49"/>
    <mergeCell ref="AR49:AT49"/>
    <mergeCell ref="AP45:AT45"/>
    <mergeCell ref="AR46:AT46"/>
    <mergeCell ref="AR47:AT47"/>
  </mergeCells>
  <printOptions horizontalCentered="1"/>
  <pageMargins left="0.19684930008748899" right="0.19684930008748899" top="0.39370078740157499" bottom="0.59055008748906401" header="0.31496062992126" footer="0.31496062992126"/>
  <pageSetup paperSize="9" scale="93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zoomScale="80" zoomScaleNormal="80" workbookViewId="0">
      <selection activeCell="A3" sqref="A3:I3"/>
    </sheetView>
  </sheetViews>
  <sheetFormatPr defaultColWidth="9" defaultRowHeight="15.75"/>
  <cols>
    <col min="1" max="1" width="7.7109375" style="1" customWidth="1"/>
    <col min="2" max="2" width="61.7109375" style="1" customWidth="1"/>
    <col min="3" max="3" width="16.140625" style="61" customWidth="1"/>
    <col min="4" max="4" width="14.7109375" style="61" customWidth="1"/>
    <col min="5" max="5" width="15.5703125" style="61" customWidth="1"/>
    <col min="6" max="6" width="14.7109375" style="1" customWidth="1"/>
    <col min="7" max="7" width="14.5703125" style="1" customWidth="1"/>
    <col min="8" max="8" width="14.140625" style="1" customWidth="1"/>
    <col min="9" max="9" width="14.5703125" style="1" customWidth="1"/>
    <col min="10" max="16384" width="9" style="1"/>
  </cols>
  <sheetData>
    <row r="1" spans="1:9" ht="24.7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9" s="2" customFormat="1" ht="25.5" customHeight="1">
      <c r="A2" s="164" t="s">
        <v>139</v>
      </c>
      <c r="B2" s="164"/>
      <c r="C2" s="164"/>
      <c r="D2" s="164"/>
      <c r="E2" s="164"/>
      <c r="F2" s="164"/>
      <c r="G2" s="164"/>
      <c r="H2" s="164"/>
      <c r="I2" s="164"/>
    </row>
    <row r="3" spans="1:9" s="2" customFormat="1" ht="24.75" customHeight="1">
      <c r="A3" s="165"/>
      <c r="B3" s="165"/>
      <c r="C3" s="165"/>
      <c r="D3" s="165"/>
      <c r="E3" s="165"/>
      <c r="F3" s="165"/>
      <c r="G3" s="165"/>
      <c r="H3" s="165"/>
      <c r="I3" s="165"/>
    </row>
    <row r="4" spans="1:9" s="3" customFormat="1" ht="25.5" customHeight="1">
      <c r="B4" s="4"/>
      <c r="C4" s="5"/>
      <c r="D4" s="6"/>
      <c r="E4" s="5"/>
      <c r="F4" s="7"/>
      <c r="H4" s="166" t="s">
        <v>1</v>
      </c>
      <c r="I4" s="166"/>
    </row>
    <row r="5" spans="1:9" s="8" customFormat="1" ht="34.5" customHeight="1">
      <c r="A5" s="167" t="s">
        <v>2</v>
      </c>
      <c r="B5" s="168" t="s">
        <v>3</v>
      </c>
      <c r="C5" s="169" t="s">
        <v>54</v>
      </c>
      <c r="D5" s="169"/>
      <c r="E5" s="169"/>
      <c r="F5" s="170" t="s">
        <v>5</v>
      </c>
      <c r="G5" s="171"/>
      <c r="H5" s="171"/>
      <c r="I5" s="172"/>
    </row>
    <row r="6" spans="1:9" s="9" customFormat="1" ht="36.75" customHeight="1">
      <c r="A6" s="167"/>
      <c r="B6" s="168"/>
      <c r="C6" s="160" t="s">
        <v>6</v>
      </c>
      <c r="D6" s="160" t="s">
        <v>7</v>
      </c>
      <c r="E6" s="160" t="s">
        <v>8</v>
      </c>
      <c r="F6" s="160" t="s">
        <v>140</v>
      </c>
      <c r="G6" s="160"/>
      <c r="H6" s="160" t="s">
        <v>9</v>
      </c>
      <c r="I6" s="160" t="s">
        <v>141</v>
      </c>
    </row>
    <row r="7" spans="1:9" s="11" customFormat="1" ht="72.75" customHeight="1">
      <c r="A7" s="167"/>
      <c r="B7" s="168"/>
      <c r="C7" s="160"/>
      <c r="D7" s="160"/>
      <c r="E7" s="160"/>
      <c r="F7" s="10" t="s">
        <v>136</v>
      </c>
      <c r="G7" s="10" t="s">
        <v>10</v>
      </c>
      <c r="H7" s="160"/>
      <c r="I7" s="160"/>
    </row>
    <row r="8" spans="1:9" s="14" customFormat="1" ht="26.25" customHeight="1">
      <c r="A8" s="12" t="s">
        <v>11</v>
      </c>
      <c r="B8" s="12" t="s">
        <v>12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</row>
    <row r="9" spans="1:9" s="11" customFormat="1" ht="31.5" customHeight="1">
      <c r="A9" s="15" t="s">
        <v>11</v>
      </c>
      <c r="B9" s="16" t="s">
        <v>13</v>
      </c>
      <c r="C9" s="17">
        <f>+SUM(C10:C18,C21,C24:C27,C30:C32,C34:C35)</f>
        <v>6519000</v>
      </c>
      <c r="D9" s="17">
        <f t="shared" ref="D9:I9" si="0">+SUM(D10:D18,D21,D24:D27,D30:D32,D34:D35)</f>
        <v>8000000</v>
      </c>
      <c r="E9" s="17">
        <f t="shared" si="0"/>
        <v>8000100</v>
      </c>
      <c r="F9" s="17">
        <f t="shared" si="0"/>
        <v>6050000</v>
      </c>
      <c r="G9" s="17">
        <f t="shared" si="0"/>
        <v>8100000</v>
      </c>
      <c r="H9" s="17">
        <f t="shared" si="0"/>
        <v>7354500</v>
      </c>
      <c r="I9" s="17">
        <f t="shared" si="0"/>
        <v>7775800</v>
      </c>
    </row>
    <row r="10" spans="1:9" s="21" customFormat="1" ht="42.75" customHeight="1">
      <c r="A10" s="18">
        <v>1</v>
      </c>
      <c r="B10" s="19" t="s">
        <v>14</v>
      </c>
      <c r="C10" s="20">
        <v>1027000</v>
      </c>
      <c r="D10" s="20">
        <v>1042700</v>
      </c>
      <c r="E10" s="175">
        <v>930000</v>
      </c>
      <c r="F10" s="20">
        <v>995000</v>
      </c>
      <c r="G10" s="20">
        <v>1074680</v>
      </c>
      <c r="H10" s="20">
        <v>1140000</v>
      </c>
      <c r="I10" s="20">
        <v>1208400</v>
      </c>
    </row>
    <row r="11" spans="1:9" s="22" customFormat="1" ht="38.25" customHeight="1">
      <c r="A11" s="18">
        <v>2</v>
      </c>
      <c r="B11" s="19" t="s">
        <v>15</v>
      </c>
      <c r="C11" s="20">
        <v>105000</v>
      </c>
      <c r="D11" s="20">
        <v>105000</v>
      </c>
      <c r="E11" s="176"/>
      <c r="F11" s="20">
        <v>85000</v>
      </c>
      <c r="G11" s="20">
        <v>105320</v>
      </c>
      <c r="H11" s="20">
        <v>110000</v>
      </c>
      <c r="I11" s="20">
        <v>116600</v>
      </c>
    </row>
    <row r="12" spans="1:9" s="22" customFormat="1" ht="30" customHeight="1">
      <c r="A12" s="18">
        <v>3</v>
      </c>
      <c r="B12" s="19" t="s">
        <v>16</v>
      </c>
      <c r="C12" s="20">
        <v>725000</v>
      </c>
      <c r="D12" s="20">
        <v>1872000</v>
      </c>
      <c r="E12" s="23">
        <v>2102000</v>
      </c>
      <c r="F12" s="20">
        <v>516000</v>
      </c>
      <c r="G12" s="20">
        <v>1950000</v>
      </c>
      <c r="H12" s="24">
        <v>850000</v>
      </c>
      <c r="I12" s="20">
        <f t="shared" ref="I12" si="1">H12*1.06</f>
        <v>901000</v>
      </c>
    </row>
    <row r="13" spans="1:9" s="25" customFormat="1" ht="30" customHeight="1">
      <c r="A13" s="18">
        <v>4</v>
      </c>
      <c r="B13" s="19" t="s">
        <v>17</v>
      </c>
      <c r="C13" s="20">
        <v>830000</v>
      </c>
      <c r="D13" s="20">
        <v>951000</v>
      </c>
      <c r="E13" s="23">
        <v>1050000</v>
      </c>
      <c r="F13" s="20">
        <v>970000</v>
      </c>
      <c r="G13" s="20">
        <v>1181000</v>
      </c>
      <c r="H13" s="20">
        <v>1250000</v>
      </c>
      <c r="I13" s="20">
        <v>1325000</v>
      </c>
    </row>
    <row r="14" spans="1:9" s="22" customFormat="1" ht="30" customHeight="1">
      <c r="A14" s="18">
        <v>5</v>
      </c>
      <c r="B14" s="26" t="s">
        <v>18</v>
      </c>
      <c r="C14" s="20">
        <v>570000</v>
      </c>
      <c r="D14" s="20">
        <v>537610</v>
      </c>
      <c r="E14" s="23">
        <v>350000</v>
      </c>
      <c r="F14" s="20">
        <v>350000</v>
      </c>
      <c r="G14" s="20">
        <v>360000</v>
      </c>
      <c r="H14" s="20">
        <v>380000</v>
      </c>
      <c r="I14" s="20">
        <v>402800</v>
      </c>
    </row>
    <row r="15" spans="1:9" s="22" customFormat="1" ht="30" customHeight="1">
      <c r="A15" s="18">
        <v>6</v>
      </c>
      <c r="B15" s="19" t="s">
        <v>19</v>
      </c>
      <c r="C15" s="20"/>
      <c r="D15" s="20"/>
      <c r="E15" s="23"/>
      <c r="F15" s="20"/>
      <c r="G15" s="20"/>
      <c r="H15" s="20"/>
      <c r="I15" s="20"/>
    </row>
    <row r="16" spans="1:9" s="22" customFormat="1" ht="30" customHeight="1">
      <c r="A16" s="18">
        <v>7</v>
      </c>
      <c r="B16" s="19" t="s">
        <v>20</v>
      </c>
      <c r="C16" s="20">
        <v>17000</v>
      </c>
      <c r="D16" s="20">
        <v>17000</v>
      </c>
      <c r="E16" s="23">
        <v>19000</v>
      </c>
      <c r="F16" s="20">
        <v>17000</v>
      </c>
      <c r="G16" s="20">
        <v>17170</v>
      </c>
      <c r="H16" s="20">
        <v>18000</v>
      </c>
      <c r="I16" s="20">
        <v>19000</v>
      </c>
    </row>
    <row r="17" spans="1:9" s="22" customFormat="1" ht="30" customHeight="1">
      <c r="A17" s="18">
        <v>8</v>
      </c>
      <c r="B17" s="19" t="s">
        <v>21</v>
      </c>
      <c r="C17" s="20">
        <v>350000</v>
      </c>
      <c r="D17" s="20">
        <v>350000</v>
      </c>
      <c r="E17" s="23">
        <v>350000</v>
      </c>
      <c r="F17" s="20">
        <v>355000</v>
      </c>
      <c r="G17" s="20">
        <v>355000</v>
      </c>
      <c r="H17" s="20">
        <v>380000</v>
      </c>
      <c r="I17" s="20">
        <v>402800</v>
      </c>
    </row>
    <row r="18" spans="1:9" s="22" customFormat="1" ht="30" customHeight="1">
      <c r="A18" s="18">
        <v>9</v>
      </c>
      <c r="B18" s="19" t="s">
        <v>22</v>
      </c>
      <c r="C18" s="20">
        <v>856000</v>
      </c>
      <c r="D18" s="20">
        <v>870000</v>
      </c>
      <c r="E18" s="23">
        <v>570000</v>
      </c>
      <c r="F18" s="20">
        <v>575000</v>
      </c>
      <c r="G18" s="20">
        <v>660000</v>
      </c>
      <c r="H18" s="20">
        <v>700000</v>
      </c>
      <c r="I18" s="20">
        <v>742000</v>
      </c>
    </row>
    <row r="19" spans="1:9" s="30" customFormat="1" ht="30" customHeight="1">
      <c r="A19" s="27"/>
      <c r="B19" s="28" t="s">
        <v>23</v>
      </c>
      <c r="C19" s="29">
        <v>341600</v>
      </c>
      <c r="D19" s="29">
        <v>341600</v>
      </c>
      <c r="E19" s="29">
        <v>341600</v>
      </c>
      <c r="F19" s="29">
        <v>230000</v>
      </c>
      <c r="G19" s="29">
        <v>264000</v>
      </c>
      <c r="H19" s="29">
        <v>280000</v>
      </c>
      <c r="I19" s="29">
        <v>296800</v>
      </c>
    </row>
    <row r="20" spans="1:9" s="30" customFormat="1" ht="30" customHeight="1">
      <c r="A20" s="27"/>
      <c r="B20" s="28" t="s">
        <v>24</v>
      </c>
      <c r="C20" s="29">
        <f>+C18-C19</f>
        <v>514400</v>
      </c>
      <c r="D20" s="29">
        <f>+D18-D19</f>
        <v>528400</v>
      </c>
      <c r="E20" s="31">
        <f>+E18-E19</f>
        <v>228400</v>
      </c>
      <c r="F20" s="29">
        <f>+F18-F19</f>
        <v>345000</v>
      </c>
      <c r="G20" s="29">
        <f>+G18-G19</f>
        <v>396000</v>
      </c>
      <c r="H20" s="29">
        <f t="shared" ref="H20:I20" si="2">+H18-H19</f>
        <v>420000</v>
      </c>
      <c r="I20" s="29">
        <f t="shared" si="2"/>
        <v>445200</v>
      </c>
    </row>
    <row r="21" spans="1:9" s="21" customFormat="1" ht="30" customHeight="1">
      <c r="A21" s="18">
        <v>10</v>
      </c>
      <c r="B21" s="19" t="s">
        <v>25</v>
      </c>
      <c r="C21" s="20">
        <v>140000</v>
      </c>
      <c r="D21" s="20">
        <v>140000</v>
      </c>
      <c r="E21" s="23">
        <v>140000</v>
      </c>
      <c r="F21" s="20">
        <v>147000</v>
      </c>
      <c r="G21" s="20">
        <v>150000</v>
      </c>
      <c r="H21" s="20">
        <v>160000</v>
      </c>
      <c r="I21" s="20">
        <v>169600</v>
      </c>
    </row>
    <row r="22" spans="1:9" s="30" customFormat="1" ht="39.75" customHeight="1">
      <c r="A22" s="27"/>
      <c r="B22" s="28" t="s">
        <v>26</v>
      </c>
      <c r="C22" s="29">
        <v>60000</v>
      </c>
      <c r="D22" s="29">
        <v>60000</v>
      </c>
      <c r="E22" s="31">
        <v>60000</v>
      </c>
      <c r="F22" s="29">
        <v>65000</v>
      </c>
      <c r="G22" s="29">
        <v>65000</v>
      </c>
      <c r="H22" s="29">
        <v>70000</v>
      </c>
      <c r="I22" s="29">
        <v>74200</v>
      </c>
    </row>
    <row r="23" spans="1:9" s="30" customFormat="1" ht="45" customHeight="1">
      <c r="A23" s="27"/>
      <c r="B23" s="28" t="s">
        <v>27</v>
      </c>
      <c r="C23" s="29">
        <f>+C21-C22</f>
        <v>80000</v>
      </c>
      <c r="D23" s="29">
        <f>+D21-D22</f>
        <v>80000</v>
      </c>
      <c r="E23" s="31">
        <f>+E21-E22</f>
        <v>80000</v>
      </c>
      <c r="F23" s="29">
        <f>+F21-F22</f>
        <v>82000</v>
      </c>
      <c r="G23" s="29">
        <f>+G21-G22</f>
        <v>85000</v>
      </c>
      <c r="H23" s="29">
        <f t="shared" ref="H23:I23" si="3">+H21-H22</f>
        <v>90000</v>
      </c>
      <c r="I23" s="29">
        <f t="shared" si="3"/>
        <v>95400</v>
      </c>
    </row>
    <row r="24" spans="1:9" s="21" customFormat="1" ht="30" customHeight="1">
      <c r="A24" s="18">
        <v>11</v>
      </c>
      <c r="B24" s="32" t="s">
        <v>28</v>
      </c>
      <c r="C24" s="20">
        <v>1600000</v>
      </c>
      <c r="D24" s="20">
        <v>1800000</v>
      </c>
      <c r="E24" s="23">
        <v>2000000</v>
      </c>
      <c r="F24" s="20">
        <v>1700000</v>
      </c>
      <c r="G24" s="20">
        <v>1900000</v>
      </c>
      <c r="H24" s="20">
        <v>2000000</v>
      </c>
      <c r="I24" s="20">
        <v>2100000</v>
      </c>
    </row>
    <row r="25" spans="1:9" s="21" customFormat="1" ht="30" customHeight="1">
      <c r="A25" s="18">
        <v>12</v>
      </c>
      <c r="B25" s="19" t="s">
        <v>29</v>
      </c>
      <c r="C25" s="20">
        <v>74600</v>
      </c>
      <c r="D25" s="20">
        <v>88420</v>
      </c>
      <c r="E25" s="23">
        <v>105000</v>
      </c>
      <c r="F25" s="20">
        <v>70000</v>
      </c>
      <c r="G25" s="20">
        <v>71500</v>
      </c>
      <c r="H25" s="20">
        <v>75000</v>
      </c>
      <c r="I25" s="20">
        <v>80000</v>
      </c>
    </row>
    <row r="26" spans="1:9" s="21" customFormat="1" ht="30" customHeight="1">
      <c r="A26" s="18">
        <v>13</v>
      </c>
      <c r="B26" s="19" t="s">
        <v>30</v>
      </c>
      <c r="C26" s="20">
        <v>1200</v>
      </c>
      <c r="D26" s="20">
        <v>1200</v>
      </c>
      <c r="E26" s="23"/>
      <c r="F26" s="20">
        <v>1200</v>
      </c>
      <c r="G26" s="20">
        <v>1200</v>
      </c>
      <c r="H26" s="20">
        <v>1200</v>
      </c>
      <c r="I26" s="20">
        <v>1200</v>
      </c>
    </row>
    <row r="27" spans="1:9" s="21" customFormat="1" ht="30" customHeight="1">
      <c r="A27" s="18">
        <v>14</v>
      </c>
      <c r="B27" s="19" t="s">
        <v>31</v>
      </c>
      <c r="C27" s="20">
        <v>40000</v>
      </c>
      <c r="D27" s="20">
        <v>41600</v>
      </c>
      <c r="E27" s="23">
        <v>66200</v>
      </c>
      <c r="F27" s="20">
        <v>40000</v>
      </c>
      <c r="G27" s="20">
        <v>41330</v>
      </c>
      <c r="H27" s="20">
        <v>43800</v>
      </c>
      <c r="I27" s="20">
        <v>45800</v>
      </c>
    </row>
    <row r="28" spans="1:9" s="30" customFormat="1" ht="28.5" customHeight="1">
      <c r="A28" s="27"/>
      <c r="B28" s="28" t="s">
        <v>32</v>
      </c>
      <c r="C28" s="29">
        <v>4000</v>
      </c>
      <c r="D28" s="29">
        <v>4000</v>
      </c>
      <c r="E28" s="31">
        <v>4000</v>
      </c>
      <c r="F28" s="29">
        <v>6000</v>
      </c>
      <c r="G28" s="29">
        <v>6000</v>
      </c>
      <c r="H28" s="29">
        <v>6360</v>
      </c>
      <c r="I28" s="29">
        <v>6741.6</v>
      </c>
    </row>
    <row r="29" spans="1:9" s="25" customFormat="1" ht="39" customHeight="1">
      <c r="A29" s="27"/>
      <c r="B29" s="28" t="s">
        <v>33</v>
      </c>
      <c r="C29" s="29">
        <f>+C27-C28</f>
        <v>36000</v>
      </c>
      <c r="D29" s="29">
        <f>+D27-D28</f>
        <v>37600</v>
      </c>
      <c r="E29" s="31">
        <f>+E27-E28</f>
        <v>62200</v>
      </c>
      <c r="F29" s="29">
        <f>+F27-F28</f>
        <v>34000</v>
      </c>
      <c r="G29" s="29">
        <f>+G27-G28</f>
        <v>35330</v>
      </c>
      <c r="H29" s="29">
        <f t="shared" ref="H29:I29" si="4">+H27-H28</f>
        <v>37440</v>
      </c>
      <c r="I29" s="29">
        <f t="shared" si="4"/>
        <v>39058.400000000001</v>
      </c>
    </row>
    <row r="30" spans="1:9" s="21" customFormat="1" ht="37.5" customHeight="1">
      <c r="A30" s="18">
        <v>15</v>
      </c>
      <c r="B30" s="19" t="s">
        <v>34</v>
      </c>
      <c r="C30" s="20">
        <v>1200</v>
      </c>
      <c r="D30" s="20">
        <v>1470</v>
      </c>
      <c r="E30" s="23">
        <v>1700</v>
      </c>
      <c r="F30" s="20">
        <v>1300</v>
      </c>
      <c r="G30" s="20">
        <v>1300</v>
      </c>
      <c r="H30" s="20">
        <v>1500</v>
      </c>
      <c r="I30" s="20">
        <v>1600</v>
      </c>
    </row>
    <row r="31" spans="1:9" s="21" customFormat="1" ht="30" customHeight="1">
      <c r="A31" s="18">
        <v>16</v>
      </c>
      <c r="B31" s="19" t="s">
        <v>35</v>
      </c>
      <c r="C31" s="20">
        <v>10000</v>
      </c>
      <c r="D31" s="20">
        <v>10000</v>
      </c>
      <c r="E31" s="23">
        <v>22000</v>
      </c>
      <c r="F31" s="20">
        <v>18000</v>
      </c>
      <c r="G31" s="20">
        <v>22000</v>
      </c>
      <c r="H31" s="20">
        <v>23000</v>
      </c>
      <c r="I31" s="20">
        <v>24000</v>
      </c>
    </row>
    <row r="32" spans="1:9" s="21" customFormat="1" ht="30" customHeight="1">
      <c r="A32" s="18">
        <v>17</v>
      </c>
      <c r="B32" s="19" t="s">
        <v>36</v>
      </c>
      <c r="C32" s="20">
        <v>162000</v>
      </c>
      <c r="D32" s="20">
        <v>162000</v>
      </c>
      <c r="E32" s="23">
        <v>270100</v>
      </c>
      <c r="F32" s="20">
        <v>200000</v>
      </c>
      <c r="G32" s="20">
        <v>200000</v>
      </c>
      <c r="H32" s="20">
        <v>212000</v>
      </c>
      <c r="I32" s="20">
        <v>225000</v>
      </c>
    </row>
    <row r="33" spans="1:9" s="30" customFormat="1" ht="34.5" customHeight="1">
      <c r="A33" s="27"/>
      <c r="B33" s="28" t="s">
        <v>37</v>
      </c>
      <c r="C33" s="29">
        <v>60000</v>
      </c>
      <c r="D33" s="29">
        <v>60000</v>
      </c>
      <c r="E33" s="31">
        <v>60000</v>
      </c>
      <c r="F33" s="29">
        <v>75000</v>
      </c>
      <c r="G33" s="29">
        <v>75000</v>
      </c>
      <c r="H33" s="29">
        <v>80000</v>
      </c>
      <c r="I33" s="29">
        <v>85000</v>
      </c>
    </row>
    <row r="34" spans="1:9" s="21" customFormat="1" ht="40.5" customHeight="1">
      <c r="A34" s="18">
        <v>18</v>
      </c>
      <c r="B34" s="19" t="s">
        <v>38</v>
      </c>
      <c r="C34" s="20">
        <v>10000</v>
      </c>
      <c r="D34" s="20">
        <v>10000</v>
      </c>
      <c r="E34" s="23">
        <v>24000</v>
      </c>
      <c r="F34" s="20">
        <v>9500</v>
      </c>
      <c r="G34" s="20">
        <v>9500</v>
      </c>
      <c r="H34" s="20">
        <v>10000</v>
      </c>
      <c r="I34" s="20">
        <v>11000</v>
      </c>
    </row>
    <row r="35" spans="1:9" s="21" customFormat="1" ht="31.5" customHeight="1">
      <c r="A35" s="18">
        <v>19</v>
      </c>
      <c r="B35" s="19" t="s">
        <v>39</v>
      </c>
      <c r="C35" s="20"/>
      <c r="D35" s="20"/>
      <c r="E35" s="23">
        <v>100</v>
      </c>
      <c r="F35" s="20"/>
      <c r="G35" s="20"/>
      <c r="H35" s="20"/>
      <c r="I35" s="20"/>
    </row>
    <row r="36" spans="1:9" s="36" customFormat="1" ht="30" customHeight="1">
      <c r="A36" s="33" t="s">
        <v>12</v>
      </c>
      <c r="B36" s="34" t="s">
        <v>40</v>
      </c>
      <c r="C36" s="17">
        <v>10968000</v>
      </c>
      <c r="D36" s="17">
        <v>10968000</v>
      </c>
      <c r="E36" s="35">
        <v>9100000</v>
      </c>
      <c r="F36" s="17">
        <v>9400000</v>
      </c>
      <c r="G36" s="17">
        <v>9400000</v>
      </c>
      <c r="H36" s="17">
        <v>11549657</v>
      </c>
      <c r="I36" s="17">
        <v>12909204</v>
      </c>
    </row>
    <row r="37" spans="1:9" s="36" customFormat="1" ht="30" customHeight="1">
      <c r="A37" s="33" t="s">
        <v>41</v>
      </c>
      <c r="B37" s="37" t="s">
        <v>42</v>
      </c>
      <c r="C37" s="35">
        <f>+C9+C36</f>
        <v>17487000</v>
      </c>
      <c r="D37" s="35">
        <f t="shared" ref="D37:I37" si="5">+D9+D36</f>
        <v>18968000</v>
      </c>
      <c r="E37" s="35">
        <f t="shared" si="5"/>
        <v>17100100</v>
      </c>
      <c r="F37" s="35">
        <f t="shared" si="5"/>
        <v>15450000</v>
      </c>
      <c r="G37" s="35">
        <f t="shared" si="5"/>
        <v>17500000</v>
      </c>
      <c r="H37" s="35">
        <f t="shared" si="5"/>
        <v>18904157</v>
      </c>
      <c r="I37" s="35">
        <f t="shared" si="5"/>
        <v>20685004</v>
      </c>
    </row>
    <row r="38" spans="1:9" s="30" customFormat="1" ht="30" customHeight="1">
      <c r="A38" s="27"/>
      <c r="B38" s="38" t="s">
        <v>43</v>
      </c>
      <c r="C38" s="31">
        <f>+C36+(C19+C22+C26+C28*70%+C33)</f>
        <v>11433600</v>
      </c>
      <c r="D38" s="31">
        <f t="shared" ref="D38:I38" si="6">+D36+(D19+D22+D26+D28*70%+D33)</f>
        <v>11433600</v>
      </c>
      <c r="E38" s="31">
        <f t="shared" si="6"/>
        <v>9564400</v>
      </c>
      <c r="F38" s="31">
        <f t="shared" si="6"/>
        <v>9775400</v>
      </c>
      <c r="G38" s="31">
        <f t="shared" si="6"/>
        <v>9809400</v>
      </c>
      <c r="H38" s="31">
        <f t="shared" si="6"/>
        <v>11985309</v>
      </c>
      <c r="I38" s="31">
        <f t="shared" si="6"/>
        <v>13371123.119999999</v>
      </c>
    </row>
    <row r="39" spans="1:9" s="30" customFormat="1" ht="30" customHeight="1">
      <c r="A39" s="27"/>
      <c r="B39" s="38" t="s">
        <v>44</v>
      </c>
      <c r="C39" s="29">
        <f>+C37-C38</f>
        <v>6053400</v>
      </c>
      <c r="D39" s="29">
        <f t="shared" ref="D39:I39" si="7">+D37-D38</f>
        <v>7534400</v>
      </c>
      <c r="E39" s="29">
        <f t="shared" si="7"/>
        <v>7535700</v>
      </c>
      <c r="F39" s="29">
        <f t="shared" si="7"/>
        <v>5674600</v>
      </c>
      <c r="G39" s="29">
        <f t="shared" si="7"/>
        <v>7690600</v>
      </c>
      <c r="H39" s="29">
        <f t="shared" si="7"/>
        <v>6918848</v>
      </c>
      <c r="I39" s="29">
        <f t="shared" si="7"/>
        <v>7313880.8800000008</v>
      </c>
    </row>
    <row r="40" spans="1:9" s="43" customFormat="1" ht="30" customHeight="1">
      <c r="A40" s="33" t="s">
        <v>45</v>
      </c>
      <c r="B40" s="42" t="s">
        <v>47</v>
      </c>
      <c r="C40" s="17">
        <v>11628275</v>
      </c>
      <c r="D40" s="17">
        <v>11628275</v>
      </c>
      <c r="E40" s="17">
        <v>11628275</v>
      </c>
      <c r="F40" s="17">
        <v>10802072</v>
      </c>
      <c r="G40" s="17">
        <v>10802072</v>
      </c>
      <c r="H40" s="17">
        <v>10802072</v>
      </c>
      <c r="I40" s="17">
        <v>10802072</v>
      </c>
    </row>
    <row r="41" spans="1:9" s="43" customFormat="1" ht="30" customHeight="1">
      <c r="A41" s="33" t="s">
        <v>46</v>
      </c>
      <c r="B41" s="44" t="s">
        <v>49</v>
      </c>
      <c r="C41" s="17">
        <v>283700</v>
      </c>
      <c r="D41" s="17">
        <v>283700</v>
      </c>
      <c r="E41" s="35">
        <v>237254</v>
      </c>
      <c r="F41" s="17">
        <v>236800</v>
      </c>
      <c r="G41" s="17">
        <v>236800</v>
      </c>
      <c r="H41" s="17">
        <v>236800</v>
      </c>
      <c r="I41" s="17">
        <v>236800</v>
      </c>
    </row>
    <row r="42" spans="1:9" s="43" customFormat="1" ht="37.5">
      <c r="A42" s="33" t="s">
        <v>142</v>
      </c>
      <c r="B42" s="44" t="s">
        <v>143</v>
      </c>
      <c r="C42" s="17"/>
      <c r="D42" s="17"/>
      <c r="E42" s="35"/>
      <c r="F42" s="17">
        <v>997672</v>
      </c>
      <c r="G42" s="17">
        <v>997672</v>
      </c>
      <c r="H42" s="17">
        <v>997672</v>
      </c>
      <c r="I42" s="17">
        <v>997672</v>
      </c>
    </row>
    <row r="43" spans="1:9" s="46" customFormat="1" ht="50.1" customHeight="1">
      <c r="A43" s="39" t="s">
        <v>48</v>
      </c>
      <c r="B43" s="45" t="s">
        <v>50</v>
      </c>
      <c r="C43" s="40"/>
      <c r="D43" s="41">
        <v>560000</v>
      </c>
      <c r="E43" s="41">
        <v>560000</v>
      </c>
      <c r="F43" s="41"/>
      <c r="G43" s="41">
        <v>550000</v>
      </c>
      <c r="H43" s="41">
        <v>600000</v>
      </c>
      <c r="I43" s="41">
        <v>600000</v>
      </c>
    </row>
    <row r="44" spans="1:9" s="2" customFormat="1" ht="33" customHeight="1">
      <c r="A44" s="33"/>
      <c r="B44" s="47" t="s">
        <v>51</v>
      </c>
      <c r="C44" s="35">
        <f>+C39+C40+C41+C42+C43</f>
        <v>17965375</v>
      </c>
      <c r="D44" s="35">
        <f t="shared" ref="D44:I44" si="8">+D39+D40+D41+D42+D43</f>
        <v>20006375</v>
      </c>
      <c r="E44" s="35">
        <f t="shared" si="8"/>
        <v>19961229</v>
      </c>
      <c r="F44" s="35">
        <f t="shared" si="8"/>
        <v>17711144</v>
      </c>
      <c r="G44" s="35">
        <f t="shared" si="8"/>
        <v>20277144</v>
      </c>
      <c r="H44" s="35">
        <f t="shared" si="8"/>
        <v>19555392</v>
      </c>
      <c r="I44" s="35">
        <f t="shared" si="8"/>
        <v>19950424.880000003</v>
      </c>
    </row>
    <row r="45" spans="1:9" s="2" customFormat="1" ht="22.5" customHeight="1">
      <c r="A45" s="48"/>
      <c r="B45" s="49"/>
      <c r="C45" s="50"/>
      <c r="D45" s="50"/>
      <c r="E45" s="50"/>
      <c r="F45" s="50"/>
      <c r="G45" s="50"/>
      <c r="H45" s="50"/>
      <c r="I45" s="50"/>
    </row>
    <row r="46" spans="1:9" s="2" customFormat="1" ht="33" customHeight="1">
      <c r="A46" s="48"/>
      <c r="B46" s="49"/>
      <c r="C46" s="50"/>
      <c r="D46" s="89"/>
      <c r="E46" s="89"/>
      <c r="F46" s="161" t="s">
        <v>52</v>
      </c>
      <c r="G46" s="161"/>
      <c r="H46" s="161"/>
      <c r="I46" s="161"/>
    </row>
    <row r="47" spans="1:9" s="2" customFormat="1" ht="33" customHeight="1">
      <c r="A47" s="48"/>
      <c r="B47" s="49"/>
      <c r="C47" s="50"/>
      <c r="D47" s="50"/>
      <c r="E47" s="50"/>
      <c r="F47" s="51"/>
      <c r="G47" s="51"/>
      <c r="H47" s="51"/>
      <c r="I47" s="51"/>
    </row>
    <row r="48" spans="1:9" s="2" customFormat="1" ht="33" customHeight="1">
      <c r="A48" s="48"/>
      <c r="B48" s="49"/>
      <c r="C48" s="50"/>
      <c r="D48" s="50"/>
      <c r="E48" s="50"/>
      <c r="F48" s="51"/>
      <c r="G48" s="51"/>
      <c r="H48" s="51"/>
      <c r="I48" s="51"/>
    </row>
    <row r="49" spans="1:9" s="2" customFormat="1" ht="33" customHeight="1">
      <c r="A49" s="48"/>
      <c r="B49" s="49"/>
      <c r="C49" s="50"/>
      <c r="D49" s="50"/>
      <c r="E49" s="50"/>
      <c r="F49" s="51"/>
      <c r="G49" s="51"/>
      <c r="H49" s="51"/>
      <c r="I49" s="51"/>
    </row>
    <row r="50" spans="1:9" s="2" customFormat="1" ht="33" customHeight="1">
      <c r="A50" s="48"/>
      <c r="B50" s="49"/>
      <c r="C50" s="50"/>
      <c r="D50" s="50"/>
      <c r="E50" s="50"/>
      <c r="F50" s="51"/>
      <c r="G50" s="51"/>
      <c r="H50" s="51"/>
      <c r="I50" s="51"/>
    </row>
    <row r="51" spans="1:9" s="2" customFormat="1" ht="33" customHeight="1">
      <c r="A51" s="48"/>
      <c r="B51" s="49"/>
      <c r="C51" s="50"/>
      <c r="D51" s="50"/>
      <c r="E51" s="50"/>
      <c r="F51" s="51"/>
      <c r="G51" s="51"/>
      <c r="H51" s="51"/>
      <c r="I51" s="51"/>
    </row>
    <row r="52" spans="1:9" s="2" customFormat="1" ht="33" customHeight="1">
      <c r="A52" s="48"/>
      <c r="B52" s="49"/>
      <c r="C52" s="50"/>
      <c r="D52" s="50"/>
      <c r="E52" s="50"/>
      <c r="F52" s="51"/>
      <c r="G52" s="51"/>
      <c r="H52" s="51"/>
      <c r="I52" s="51"/>
    </row>
    <row r="53" spans="1:9" s="2" customFormat="1" ht="33" customHeight="1">
      <c r="A53" s="48"/>
      <c r="B53" s="49"/>
      <c r="C53" s="50"/>
      <c r="D53" s="50"/>
      <c r="E53" s="50"/>
      <c r="F53" s="51"/>
      <c r="G53" s="51"/>
      <c r="H53" s="51"/>
      <c r="I53" s="51"/>
    </row>
    <row r="54" spans="1:9" s="2" customFormat="1" ht="33" customHeight="1">
      <c r="A54" s="48"/>
      <c r="B54" s="49"/>
      <c r="C54" s="50"/>
      <c r="D54" s="50"/>
      <c r="E54" s="50"/>
      <c r="F54" s="51"/>
      <c r="G54" s="51"/>
      <c r="H54" s="51"/>
      <c r="I54" s="51"/>
    </row>
    <row r="55" spans="1:9" s="2" customFormat="1" ht="33" customHeight="1">
      <c r="A55" s="48"/>
      <c r="B55" s="49"/>
      <c r="C55" s="50"/>
      <c r="D55" s="50"/>
      <c r="E55" s="50"/>
      <c r="F55" s="51"/>
      <c r="G55" s="51"/>
      <c r="H55" s="51"/>
      <c r="I55" s="51"/>
    </row>
    <row r="56" spans="1:9" s="2" customFormat="1" ht="33" customHeight="1">
      <c r="A56" s="48"/>
      <c r="B56" s="49"/>
      <c r="C56" s="50"/>
      <c r="D56" s="50"/>
      <c r="E56" s="50"/>
      <c r="F56" s="51"/>
      <c r="G56" s="51"/>
      <c r="H56" s="51"/>
      <c r="I56" s="51"/>
    </row>
    <row r="57" spans="1:9" s="2" customFormat="1" ht="33" customHeight="1">
      <c r="A57" s="48"/>
      <c r="B57" s="49"/>
      <c r="C57" s="50"/>
      <c r="D57" s="50"/>
      <c r="E57" s="50"/>
      <c r="F57" s="51"/>
      <c r="G57" s="51"/>
      <c r="H57" s="51"/>
      <c r="I57" s="51"/>
    </row>
    <row r="58" spans="1:9" s="2" customFormat="1" ht="33" customHeight="1">
      <c r="A58" s="48"/>
      <c r="B58" s="49"/>
      <c r="C58" s="50"/>
      <c r="D58" s="50"/>
      <c r="E58" s="50"/>
      <c r="F58" s="51"/>
      <c r="G58" s="51"/>
      <c r="H58" s="51"/>
      <c r="I58" s="51"/>
    </row>
    <row r="59" spans="1:9" s="2" customFormat="1" ht="33" customHeight="1">
      <c r="A59" s="48"/>
      <c r="B59" s="49"/>
      <c r="C59" s="50"/>
      <c r="D59" s="50"/>
      <c r="E59" s="50"/>
      <c r="F59" s="51"/>
      <c r="G59" s="51"/>
      <c r="H59" s="51"/>
      <c r="I59" s="51"/>
    </row>
    <row r="60" spans="1:9" s="2" customFormat="1" ht="33" customHeight="1">
      <c r="A60" s="48"/>
      <c r="B60" s="49"/>
      <c r="C60" s="50"/>
      <c r="D60" s="50"/>
      <c r="E60" s="50"/>
      <c r="F60" s="51"/>
      <c r="G60" s="51"/>
      <c r="H60" s="51"/>
      <c r="I60" s="51"/>
    </row>
    <row r="61" spans="1:9" s="2" customFormat="1" ht="33" customHeight="1">
      <c r="A61" s="48"/>
      <c r="B61" s="49"/>
      <c r="C61" s="50"/>
      <c r="D61" s="50"/>
      <c r="E61" s="50"/>
      <c r="F61" s="51"/>
      <c r="G61" s="51"/>
      <c r="H61" s="51"/>
      <c r="I61" s="51"/>
    </row>
    <row r="62" spans="1:9" s="2" customFormat="1" ht="33" customHeight="1">
      <c r="A62" s="48"/>
      <c r="B62" s="49"/>
      <c r="C62" s="50"/>
      <c r="D62" s="50"/>
      <c r="E62" s="50"/>
      <c r="F62" s="51"/>
      <c r="G62" s="51"/>
      <c r="H62" s="51"/>
      <c r="I62" s="51"/>
    </row>
    <row r="63" spans="1:9" s="2" customFormat="1" ht="33" customHeight="1">
      <c r="A63" s="48"/>
      <c r="B63" s="49"/>
      <c r="C63" s="50"/>
      <c r="D63" s="50"/>
      <c r="E63" s="50"/>
      <c r="F63" s="51"/>
      <c r="G63" s="51"/>
      <c r="H63" s="51"/>
      <c r="I63" s="51"/>
    </row>
    <row r="64" spans="1:9" s="2" customFormat="1" ht="33" customHeight="1">
      <c r="A64" s="48"/>
      <c r="B64" s="49"/>
      <c r="C64" s="50"/>
      <c r="D64" s="50"/>
      <c r="E64" s="50"/>
      <c r="F64" s="51"/>
      <c r="G64" s="51"/>
      <c r="H64" s="51"/>
      <c r="I64" s="51"/>
    </row>
    <row r="65" spans="1:9" s="2" customFormat="1" ht="33" customHeight="1">
      <c r="A65" s="48"/>
      <c r="B65" s="49"/>
      <c r="C65" s="50"/>
      <c r="D65" s="50"/>
      <c r="E65" s="50"/>
      <c r="F65" s="51"/>
      <c r="G65" s="51"/>
      <c r="H65" s="51"/>
      <c r="I65" s="51"/>
    </row>
    <row r="66" spans="1:9" s="2" customFormat="1" ht="33" customHeight="1">
      <c r="A66" s="48"/>
      <c r="B66" s="49"/>
      <c r="C66" s="50"/>
      <c r="D66" s="50"/>
      <c r="E66" s="50"/>
      <c r="F66" s="51"/>
      <c r="G66" s="51"/>
      <c r="H66" s="51"/>
      <c r="I66" s="51"/>
    </row>
    <row r="67" spans="1:9" s="52" customFormat="1" ht="39.75" customHeight="1">
      <c r="B67" s="53"/>
      <c r="C67" s="54"/>
      <c r="D67" s="54"/>
      <c r="E67" s="54"/>
      <c r="F67" s="162"/>
      <c r="G67" s="162"/>
      <c r="H67" s="162"/>
      <c r="I67" s="162"/>
    </row>
    <row r="68" spans="1:9" ht="30" hidden="1" customHeight="1">
      <c r="B68" s="2"/>
      <c r="C68" s="55"/>
      <c r="D68" s="2"/>
      <c r="E68" s="55"/>
    </row>
    <row r="69" spans="1:9" ht="38.25" hidden="1" customHeight="1">
      <c r="B69" s="22"/>
      <c r="C69" s="56"/>
      <c r="D69" s="22"/>
      <c r="E69" s="22"/>
      <c r="H69" s="57">
        <f>H39*0.2</f>
        <v>1383769.6</v>
      </c>
      <c r="I69" s="57"/>
    </row>
    <row r="70" spans="1:9" ht="38.25" hidden="1" customHeight="1">
      <c r="B70" s="58"/>
      <c r="C70" s="58"/>
      <c r="D70" s="58"/>
      <c r="E70" s="56"/>
      <c r="G70" s="59">
        <f>46-13</f>
        <v>33</v>
      </c>
      <c r="H70" s="59"/>
      <c r="I70" s="59"/>
    </row>
    <row r="71" spans="1:9" ht="38.25" hidden="1" customHeight="1">
      <c r="B71" s="58"/>
      <c r="C71" s="60"/>
      <c r="D71" s="58"/>
      <c r="E71" s="56"/>
      <c r="G71" s="59"/>
      <c r="H71" s="59"/>
      <c r="I71" s="59"/>
    </row>
    <row r="72" spans="1:9" ht="25.5" hidden="1" customHeight="1">
      <c r="B72" s="173"/>
      <c r="C72" s="173"/>
      <c r="D72" s="173"/>
      <c r="E72" s="173"/>
    </row>
    <row r="73" spans="1:9" ht="18.75">
      <c r="F73" s="62"/>
      <c r="G73" s="62"/>
      <c r="H73" s="62"/>
      <c r="I73" s="59"/>
    </row>
    <row r="74" spans="1:9" ht="18.75">
      <c r="F74" s="62"/>
      <c r="G74" s="62"/>
      <c r="H74" s="62"/>
      <c r="I74" s="62"/>
    </row>
    <row r="75" spans="1:9" ht="18.75">
      <c r="F75" s="62"/>
      <c r="G75" s="62"/>
      <c r="H75" s="62"/>
      <c r="I75" s="62"/>
    </row>
    <row r="76" spans="1:9" ht="18.75">
      <c r="F76" s="62"/>
      <c r="G76" s="62"/>
      <c r="H76" s="62"/>
      <c r="I76" s="62"/>
    </row>
    <row r="77" spans="1:9">
      <c r="F77" s="174"/>
      <c r="G77" s="174"/>
      <c r="H77" s="174"/>
    </row>
  </sheetData>
  <mergeCells count="19">
    <mergeCell ref="B72:E72"/>
    <mergeCell ref="F77:H77"/>
    <mergeCell ref="E6:E7"/>
    <mergeCell ref="F6:G6"/>
    <mergeCell ref="H6:H7"/>
    <mergeCell ref="E10:E11"/>
    <mergeCell ref="I6:I7"/>
    <mergeCell ref="F46:I46"/>
    <mergeCell ref="F67:I67"/>
    <mergeCell ref="A1:I1"/>
    <mergeCell ref="A2:I2"/>
    <mergeCell ref="A3:I3"/>
    <mergeCell ref="H4:I4"/>
    <mergeCell ref="A5:A7"/>
    <mergeCell ref="B5:B7"/>
    <mergeCell ref="C5:E5"/>
    <mergeCell ref="F5:I5"/>
    <mergeCell ref="C6:C7"/>
    <mergeCell ref="D6:D7"/>
  </mergeCells>
  <printOptions horizontalCentered="1"/>
  <pageMargins left="0.25" right="0.25" top="0.4" bottom="0.57999999999999996" header="0.23622047244094499" footer="0.2"/>
  <pageSetup paperSize="9" scale="82" fitToHeight="0" orientation="landscape" r:id="rId1"/>
  <headerFooter scaleWithDoc="0" alignWithMargins="0">
    <oddHeader xml:space="preserve">&amp;C </oddHeader>
    <oddFooter>&amp;C&amp;P/&amp;N (MB 02)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0" zoomScale="80" zoomScaleNormal="80" workbookViewId="0">
      <selection activeCell="M11" sqref="M11"/>
    </sheetView>
  </sheetViews>
  <sheetFormatPr defaultRowHeight="15.75"/>
  <cols>
    <col min="1" max="1" width="9.5703125" style="82" customWidth="1"/>
    <col min="2" max="2" width="61.28515625" style="82" customWidth="1"/>
    <col min="3" max="3" width="14.85546875" style="82" customWidth="1"/>
    <col min="4" max="4" width="15.7109375" style="82" customWidth="1"/>
    <col min="5" max="5" width="15.140625" style="82" customWidth="1"/>
    <col min="6" max="8" width="14.7109375" style="82" customWidth="1"/>
    <col min="9" max="9" width="13.85546875" style="82" customWidth="1"/>
    <col min="10" max="10" width="15.42578125" style="82" customWidth="1"/>
    <col min="11" max="11" width="14.28515625" style="82" customWidth="1"/>
    <col min="12" max="86" width="9.140625" style="82"/>
    <col min="87" max="87" width="5.140625" style="82" customWidth="1"/>
    <col min="88" max="88" width="76.7109375" style="82" customWidth="1"/>
    <col min="89" max="89" width="16.42578125" style="82" customWidth="1"/>
    <col min="90" max="95" width="17.85546875" style="82" customWidth="1"/>
    <col min="96" max="342" width="9.140625" style="82"/>
    <col min="343" max="343" width="5.140625" style="82" customWidth="1"/>
    <col min="344" max="344" width="76.7109375" style="82" customWidth="1"/>
    <col min="345" max="345" width="16.42578125" style="82" customWidth="1"/>
    <col min="346" max="351" width="17.85546875" style="82" customWidth="1"/>
    <col min="352" max="598" width="9.140625" style="82"/>
    <col min="599" max="599" width="5.140625" style="82" customWidth="1"/>
    <col min="600" max="600" width="76.7109375" style="82" customWidth="1"/>
    <col min="601" max="601" width="16.42578125" style="82" customWidth="1"/>
    <col min="602" max="607" width="17.85546875" style="82" customWidth="1"/>
    <col min="608" max="854" width="9.140625" style="82"/>
    <col min="855" max="855" width="5.140625" style="82" customWidth="1"/>
    <col min="856" max="856" width="76.7109375" style="82" customWidth="1"/>
    <col min="857" max="857" width="16.42578125" style="82" customWidth="1"/>
    <col min="858" max="863" width="17.85546875" style="82" customWidth="1"/>
    <col min="864" max="1110" width="9.140625" style="82"/>
    <col min="1111" max="1111" width="5.140625" style="82" customWidth="1"/>
    <col min="1112" max="1112" width="76.7109375" style="82" customWidth="1"/>
    <col min="1113" max="1113" width="16.42578125" style="82" customWidth="1"/>
    <col min="1114" max="1119" width="17.85546875" style="82" customWidth="1"/>
    <col min="1120" max="1366" width="9.140625" style="82"/>
    <col min="1367" max="1367" width="5.140625" style="82" customWidth="1"/>
    <col min="1368" max="1368" width="76.7109375" style="82" customWidth="1"/>
    <col min="1369" max="1369" width="16.42578125" style="82" customWidth="1"/>
    <col min="1370" max="1375" width="17.85546875" style="82" customWidth="1"/>
    <col min="1376" max="1622" width="9.140625" style="82"/>
    <col min="1623" max="1623" width="5.140625" style="82" customWidth="1"/>
    <col min="1624" max="1624" width="76.7109375" style="82" customWidth="1"/>
    <col min="1625" max="1625" width="16.42578125" style="82" customWidth="1"/>
    <col min="1626" max="1631" width="17.85546875" style="82" customWidth="1"/>
    <col min="1632" max="1878" width="9.140625" style="82"/>
    <col min="1879" max="1879" width="5.140625" style="82" customWidth="1"/>
    <col min="1880" max="1880" width="76.7109375" style="82" customWidth="1"/>
    <col min="1881" max="1881" width="16.42578125" style="82" customWidth="1"/>
    <col min="1882" max="1887" width="17.85546875" style="82" customWidth="1"/>
    <col min="1888" max="2134" width="9.140625" style="82"/>
    <col min="2135" max="2135" width="5.140625" style="82" customWidth="1"/>
    <col min="2136" max="2136" width="76.7109375" style="82" customWidth="1"/>
    <col min="2137" max="2137" width="16.42578125" style="82" customWidth="1"/>
    <col min="2138" max="2143" width="17.85546875" style="82" customWidth="1"/>
    <col min="2144" max="2390" width="9.140625" style="82"/>
    <col min="2391" max="2391" width="5.140625" style="82" customWidth="1"/>
    <col min="2392" max="2392" width="76.7109375" style="82" customWidth="1"/>
    <col min="2393" max="2393" width="16.42578125" style="82" customWidth="1"/>
    <col min="2394" max="2399" width="17.85546875" style="82" customWidth="1"/>
    <col min="2400" max="2646" width="9.140625" style="82"/>
    <col min="2647" max="2647" width="5.140625" style="82" customWidth="1"/>
    <col min="2648" max="2648" width="76.7109375" style="82" customWidth="1"/>
    <col min="2649" max="2649" width="16.42578125" style="82" customWidth="1"/>
    <col min="2650" max="2655" width="17.85546875" style="82" customWidth="1"/>
    <col min="2656" max="2902" width="9.140625" style="82"/>
    <col min="2903" max="2903" width="5.140625" style="82" customWidth="1"/>
    <col min="2904" max="2904" width="76.7109375" style="82" customWidth="1"/>
    <col min="2905" max="2905" width="16.42578125" style="82" customWidth="1"/>
    <col min="2906" max="2911" width="17.85546875" style="82" customWidth="1"/>
    <col min="2912" max="3158" width="9.140625" style="82"/>
    <col min="3159" max="3159" width="5.140625" style="82" customWidth="1"/>
    <col min="3160" max="3160" width="76.7109375" style="82" customWidth="1"/>
    <col min="3161" max="3161" width="16.42578125" style="82" customWidth="1"/>
    <col min="3162" max="3167" width="17.85546875" style="82" customWidth="1"/>
    <col min="3168" max="3414" width="9.140625" style="82"/>
    <col min="3415" max="3415" width="5.140625" style="82" customWidth="1"/>
    <col min="3416" max="3416" width="76.7109375" style="82" customWidth="1"/>
    <col min="3417" max="3417" width="16.42578125" style="82" customWidth="1"/>
    <col min="3418" max="3423" width="17.85546875" style="82" customWidth="1"/>
    <col min="3424" max="3670" width="9.140625" style="82"/>
    <col min="3671" max="3671" width="5.140625" style="82" customWidth="1"/>
    <col min="3672" max="3672" width="76.7109375" style="82" customWidth="1"/>
    <col min="3673" max="3673" width="16.42578125" style="82" customWidth="1"/>
    <col min="3674" max="3679" width="17.85546875" style="82" customWidth="1"/>
    <col min="3680" max="3926" width="9.140625" style="82"/>
    <col min="3927" max="3927" width="5.140625" style="82" customWidth="1"/>
    <col min="3928" max="3928" width="76.7109375" style="82" customWidth="1"/>
    <col min="3929" max="3929" width="16.42578125" style="82" customWidth="1"/>
    <col min="3930" max="3935" width="17.85546875" style="82" customWidth="1"/>
    <col min="3936" max="4182" width="9.140625" style="82"/>
    <col min="4183" max="4183" width="5.140625" style="82" customWidth="1"/>
    <col min="4184" max="4184" width="76.7109375" style="82" customWidth="1"/>
    <col min="4185" max="4185" width="16.42578125" style="82" customWidth="1"/>
    <col min="4186" max="4191" width="17.85546875" style="82" customWidth="1"/>
    <col min="4192" max="4438" width="9.140625" style="82"/>
    <col min="4439" max="4439" width="5.140625" style="82" customWidth="1"/>
    <col min="4440" max="4440" width="76.7109375" style="82" customWidth="1"/>
    <col min="4441" max="4441" width="16.42578125" style="82" customWidth="1"/>
    <col min="4442" max="4447" width="17.85546875" style="82" customWidth="1"/>
    <col min="4448" max="4694" width="9.140625" style="82"/>
    <col min="4695" max="4695" width="5.140625" style="82" customWidth="1"/>
    <col min="4696" max="4696" width="76.7109375" style="82" customWidth="1"/>
    <col min="4697" max="4697" width="16.42578125" style="82" customWidth="1"/>
    <col min="4698" max="4703" width="17.85546875" style="82" customWidth="1"/>
    <col min="4704" max="4950" width="9.140625" style="82"/>
    <col min="4951" max="4951" width="5.140625" style="82" customWidth="1"/>
    <col min="4952" max="4952" width="76.7109375" style="82" customWidth="1"/>
    <col min="4953" max="4953" width="16.42578125" style="82" customWidth="1"/>
    <col min="4954" max="4959" width="17.85546875" style="82" customWidth="1"/>
    <col min="4960" max="5206" width="9.140625" style="82"/>
    <col min="5207" max="5207" width="5.140625" style="82" customWidth="1"/>
    <col min="5208" max="5208" width="76.7109375" style="82" customWidth="1"/>
    <col min="5209" max="5209" width="16.42578125" style="82" customWidth="1"/>
    <col min="5210" max="5215" width="17.85546875" style="82" customWidth="1"/>
    <col min="5216" max="5462" width="9.140625" style="82"/>
    <col min="5463" max="5463" width="5.140625" style="82" customWidth="1"/>
    <col min="5464" max="5464" width="76.7109375" style="82" customWidth="1"/>
    <col min="5465" max="5465" width="16.42578125" style="82" customWidth="1"/>
    <col min="5466" max="5471" width="17.85546875" style="82" customWidth="1"/>
    <col min="5472" max="5718" width="9.140625" style="82"/>
    <col min="5719" max="5719" width="5.140625" style="82" customWidth="1"/>
    <col min="5720" max="5720" width="76.7109375" style="82" customWidth="1"/>
    <col min="5721" max="5721" width="16.42578125" style="82" customWidth="1"/>
    <col min="5722" max="5727" width="17.85546875" style="82" customWidth="1"/>
    <col min="5728" max="5974" width="9.140625" style="82"/>
    <col min="5975" max="5975" width="5.140625" style="82" customWidth="1"/>
    <col min="5976" max="5976" width="76.7109375" style="82" customWidth="1"/>
    <col min="5977" max="5977" width="16.42578125" style="82" customWidth="1"/>
    <col min="5978" max="5983" width="17.85546875" style="82" customWidth="1"/>
    <col min="5984" max="6230" width="9.140625" style="82"/>
    <col min="6231" max="6231" width="5.140625" style="82" customWidth="1"/>
    <col min="6232" max="6232" width="76.7109375" style="82" customWidth="1"/>
    <col min="6233" max="6233" width="16.42578125" style="82" customWidth="1"/>
    <col min="6234" max="6239" width="17.85546875" style="82" customWidth="1"/>
    <col min="6240" max="6486" width="9.140625" style="82"/>
    <col min="6487" max="6487" width="5.140625" style="82" customWidth="1"/>
    <col min="6488" max="6488" width="76.7109375" style="82" customWidth="1"/>
    <col min="6489" max="6489" width="16.42578125" style="82" customWidth="1"/>
    <col min="6490" max="6495" width="17.85546875" style="82" customWidth="1"/>
    <col min="6496" max="6742" width="9.140625" style="82"/>
    <col min="6743" max="6743" width="5.140625" style="82" customWidth="1"/>
    <col min="6744" max="6744" width="76.7109375" style="82" customWidth="1"/>
    <col min="6745" max="6745" width="16.42578125" style="82" customWidth="1"/>
    <col min="6746" max="6751" width="17.85546875" style="82" customWidth="1"/>
    <col min="6752" max="6998" width="9.140625" style="82"/>
    <col min="6999" max="6999" width="5.140625" style="82" customWidth="1"/>
    <col min="7000" max="7000" width="76.7109375" style="82" customWidth="1"/>
    <col min="7001" max="7001" width="16.42578125" style="82" customWidth="1"/>
    <col min="7002" max="7007" width="17.85546875" style="82" customWidth="1"/>
    <col min="7008" max="7254" width="9.140625" style="82"/>
    <col min="7255" max="7255" width="5.140625" style="82" customWidth="1"/>
    <col min="7256" max="7256" width="76.7109375" style="82" customWidth="1"/>
    <col min="7257" max="7257" width="16.42578125" style="82" customWidth="1"/>
    <col min="7258" max="7263" width="17.85546875" style="82" customWidth="1"/>
    <col min="7264" max="7510" width="9.140625" style="82"/>
    <col min="7511" max="7511" width="5.140625" style="82" customWidth="1"/>
    <col min="7512" max="7512" width="76.7109375" style="82" customWidth="1"/>
    <col min="7513" max="7513" width="16.42578125" style="82" customWidth="1"/>
    <col min="7514" max="7519" width="17.85546875" style="82" customWidth="1"/>
    <col min="7520" max="7766" width="9.140625" style="82"/>
    <col min="7767" max="7767" width="5.140625" style="82" customWidth="1"/>
    <col min="7768" max="7768" width="76.7109375" style="82" customWidth="1"/>
    <col min="7769" max="7769" width="16.42578125" style="82" customWidth="1"/>
    <col min="7770" max="7775" width="17.85546875" style="82" customWidth="1"/>
    <col min="7776" max="8022" width="9.140625" style="82"/>
    <col min="8023" max="8023" width="5.140625" style="82" customWidth="1"/>
    <col min="8024" max="8024" width="76.7109375" style="82" customWidth="1"/>
    <col min="8025" max="8025" width="16.42578125" style="82" customWidth="1"/>
    <col min="8026" max="8031" width="17.85546875" style="82" customWidth="1"/>
    <col min="8032" max="8278" width="9.140625" style="82"/>
    <col min="8279" max="8279" width="5.140625" style="82" customWidth="1"/>
    <col min="8280" max="8280" width="76.7109375" style="82" customWidth="1"/>
    <col min="8281" max="8281" width="16.42578125" style="82" customWidth="1"/>
    <col min="8282" max="8287" width="17.85546875" style="82" customWidth="1"/>
    <col min="8288" max="8534" width="9.140625" style="82"/>
    <col min="8535" max="8535" width="5.140625" style="82" customWidth="1"/>
    <col min="8536" max="8536" width="76.7109375" style="82" customWidth="1"/>
    <col min="8537" max="8537" width="16.42578125" style="82" customWidth="1"/>
    <col min="8538" max="8543" width="17.85546875" style="82" customWidth="1"/>
    <col min="8544" max="8790" width="9.140625" style="82"/>
    <col min="8791" max="8791" width="5.140625" style="82" customWidth="1"/>
    <col min="8792" max="8792" width="76.7109375" style="82" customWidth="1"/>
    <col min="8793" max="8793" width="16.42578125" style="82" customWidth="1"/>
    <col min="8794" max="8799" width="17.85546875" style="82" customWidth="1"/>
    <col min="8800" max="9046" width="9.140625" style="82"/>
    <col min="9047" max="9047" width="5.140625" style="82" customWidth="1"/>
    <col min="9048" max="9048" width="76.7109375" style="82" customWidth="1"/>
    <col min="9049" max="9049" width="16.42578125" style="82" customWidth="1"/>
    <col min="9050" max="9055" width="17.85546875" style="82" customWidth="1"/>
    <col min="9056" max="9302" width="9.140625" style="82"/>
    <col min="9303" max="9303" width="5.140625" style="82" customWidth="1"/>
    <col min="9304" max="9304" width="76.7109375" style="82" customWidth="1"/>
    <col min="9305" max="9305" width="16.42578125" style="82" customWidth="1"/>
    <col min="9306" max="9311" width="17.85546875" style="82" customWidth="1"/>
    <col min="9312" max="9558" width="9.140625" style="82"/>
    <col min="9559" max="9559" width="5.140625" style="82" customWidth="1"/>
    <col min="9560" max="9560" width="76.7109375" style="82" customWidth="1"/>
    <col min="9561" max="9561" width="16.42578125" style="82" customWidth="1"/>
    <col min="9562" max="9567" width="17.85546875" style="82" customWidth="1"/>
    <col min="9568" max="9814" width="9.140625" style="82"/>
    <col min="9815" max="9815" width="5.140625" style="82" customWidth="1"/>
    <col min="9816" max="9816" width="76.7109375" style="82" customWidth="1"/>
    <col min="9817" max="9817" width="16.42578125" style="82" customWidth="1"/>
    <col min="9818" max="9823" width="17.85546875" style="82" customWidth="1"/>
    <col min="9824" max="10070" width="9.140625" style="82"/>
    <col min="10071" max="10071" width="5.140625" style="82" customWidth="1"/>
    <col min="10072" max="10072" width="76.7109375" style="82" customWidth="1"/>
    <col min="10073" max="10073" width="16.42578125" style="82" customWidth="1"/>
    <col min="10074" max="10079" width="17.85546875" style="82" customWidth="1"/>
    <col min="10080" max="10326" width="9.140625" style="82"/>
    <col min="10327" max="10327" width="5.140625" style="82" customWidth="1"/>
    <col min="10328" max="10328" width="76.7109375" style="82" customWidth="1"/>
    <col min="10329" max="10329" width="16.42578125" style="82" customWidth="1"/>
    <col min="10330" max="10335" width="17.85546875" style="82" customWidth="1"/>
    <col min="10336" max="10582" width="9.140625" style="82"/>
    <col min="10583" max="10583" width="5.140625" style="82" customWidth="1"/>
    <col min="10584" max="10584" width="76.7109375" style="82" customWidth="1"/>
    <col min="10585" max="10585" width="16.42578125" style="82" customWidth="1"/>
    <col min="10586" max="10591" width="17.85546875" style="82" customWidth="1"/>
    <col min="10592" max="10838" width="9.140625" style="82"/>
    <col min="10839" max="10839" width="5.140625" style="82" customWidth="1"/>
    <col min="10840" max="10840" width="76.7109375" style="82" customWidth="1"/>
    <col min="10841" max="10841" width="16.42578125" style="82" customWidth="1"/>
    <col min="10842" max="10847" width="17.85546875" style="82" customWidth="1"/>
    <col min="10848" max="11094" width="9.140625" style="82"/>
    <col min="11095" max="11095" width="5.140625" style="82" customWidth="1"/>
    <col min="11096" max="11096" width="76.7109375" style="82" customWidth="1"/>
    <col min="11097" max="11097" width="16.42578125" style="82" customWidth="1"/>
    <col min="11098" max="11103" width="17.85546875" style="82" customWidth="1"/>
    <col min="11104" max="11350" width="9.140625" style="82"/>
    <col min="11351" max="11351" width="5.140625" style="82" customWidth="1"/>
    <col min="11352" max="11352" width="76.7109375" style="82" customWidth="1"/>
    <col min="11353" max="11353" width="16.42578125" style="82" customWidth="1"/>
    <col min="11354" max="11359" width="17.85546875" style="82" customWidth="1"/>
    <col min="11360" max="11606" width="9.140625" style="82"/>
    <col min="11607" max="11607" width="5.140625" style="82" customWidth="1"/>
    <col min="11608" max="11608" width="76.7109375" style="82" customWidth="1"/>
    <col min="11609" max="11609" width="16.42578125" style="82" customWidth="1"/>
    <col min="11610" max="11615" width="17.85546875" style="82" customWidth="1"/>
    <col min="11616" max="11862" width="9.140625" style="82"/>
    <col min="11863" max="11863" width="5.140625" style="82" customWidth="1"/>
    <col min="11864" max="11864" width="76.7109375" style="82" customWidth="1"/>
    <col min="11865" max="11865" width="16.42578125" style="82" customWidth="1"/>
    <col min="11866" max="11871" width="17.85546875" style="82" customWidth="1"/>
    <col min="11872" max="12118" width="9.140625" style="82"/>
    <col min="12119" max="12119" width="5.140625" style="82" customWidth="1"/>
    <col min="12120" max="12120" width="76.7109375" style="82" customWidth="1"/>
    <col min="12121" max="12121" width="16.42578125" style="82" customWidth="1"/>
    <col min="12122" max="12127" width="17.85546875" style="82" customWidth="1"/>
    <col min="12128" max="12374" width="9.140625" style="82"/>
    <col min="12375" max="12375" width="5.140625" style="82" customWidth="1"/>
    <col min="12376" max="12376" width="76.7109375" style="82" customWidth="1"/>
    <col min="12377" max="12377" width="16.42578125" style="82" customWidth="1"/>
    <col min="12378" max="12383" width="17.85546875" style="82" customWidth="1"/>
    <col min="12384" max="12630" width="9.140625" style="82"/>
    <col min="12631" max="12631" width="5.140625" style="82" customWidth="1"/>
    <col min="12632" max="12632" width="76.7109375" style="82" customWidth="1"/>
    <col min="12633" max="12633" width="16.42578125" style="82" customWidth="1"/>
    <col min="12634" max="12639" width="17.85546875" style="82" customWidth="1"/>
    <col min="12640" max="12886" width="9.140625" style="82"/>
    <col min="12887" max="12887" width="5.140625" style="82" customWidth="1"/>
    <col min="12888" max="12888" width="76.7109375" style="82" customWidth="1"/>
    <col min="12889" max="12889" width="16.42578125" style="82" customWidth="1"/>
    <col min="12890" max="12895" width="17.85546875" style="82" customWidth="1"/>
    <col min="12896" max="13142" width="9.140625" style="82"/>
    <col min="13143" max="13143" width="5.140625" style="82" customWidth="1"/>
    <col min="13144" max="13144" width="76.7109375" style="82" customWidth="1"/>
    <col min="13145" max="13145" width="16.42578125" style="82" customWidth="1"/>
    <col min="13146" max="13151" width="17.85546875" style="82" customWidth="1"/>
    <col min="13152" max="13398" width="9.140625" style="82"/>
    <col min="13399" max="13399" width="5.140625" style="82" customWidth="1"/>
    <col min="13400" max="13400" width="76.7109375" style="82" customWidth="1"/>
    <col min="13401" max="13401" width="16.42578125" style="82" customWidth="1"/>
    <col min="13402" max="13407" width="17.85546875" style="82" customWidth="1"/>
    <col min="13408" max="13654" width="9.140625" style="82"/>
    <col min="13655" max="13655" width="5.140625" style="82" customWidth="1"/>
    <col min="13656" max="13656" width="76.7109375" style="82" customWidth="1"/>
    <col min="13657" max="13657" width="16.42578125" style="82" customWidth="1"/>
    <col min="13658" max="13663" width="17.85546875" style="82" customWidth="1"/>
    <col min="13664" max="13910" width="9.140625" style="82"/>
    <col min="13911" max="13911" width="5.140625" style="82" customWidth="1"/>
    <col min="13912" max="13912" width="76.7109375" style="82" customWidth="1"/>
    <col min="13913" max="13913" width="16.42578125" style="82" customWidth="1"/>
    <col min="13914" max="13919" width="17.85546875" style="82" customWidth="1"/>
    <col min="13920" max="14166" width="9.140625" style="82"/>
    <col min="14167" max="14167" width="5.140625" style="82" customWidth="1"/>
    <col min="14168" max="14168" width="76.7109375" style="82" customWidth="1"/>
    <col min="14169" max="14169" width="16.42578125" style="82" customWidth="1"/>
    <col min="14170" max="14175" width="17.85546875" style="82" customWidth="1"/>
    <col min="14176" max="14422" width="9.140625" style="82"/>
    <col min="14423" max="14423" width="5.140625" style="82" customWidth="1"/>
    <col min="14424" max="14424" width="76.7109375" style="82" customWidth="1"/>
    <col min="14425" max="14425" width="16.42578125" style="82" customWidth="1"/>
    <col min="14426" max="14431" width="17.85546875" style="82" customWidth="1"/>
    <col min="14432" max="14678" width="9.140625" style="82"/>
    <col min="14679" max="14679" width="5.140625" style="82" customWidth="1"/>
    <col min="14680" max="14680" width="76.7109375" style="82" customWidth="1"/>
    <col min="14681" max="14681" width="16.42578125" style="82" customWidth="1"/>
    <col min="14682" max="14687" width="17.85546875" style="82" customWidth="1"/>
    <col min="14688" max="14934" width="9.140625" style="82"/>
    <col min="14935" max="14935" width="5.140625" style="82" customWidth="1"/>
    <col min="14936" max="14936" width="76.7109375" style="82" customWidth="1"/>
    <col min="14937" max="14937" width="16.42578125" style="82" customWidth="1"/>
    <col min="14938" max="14943" width="17.85546875" style="82" customWidth="1"/>
    <col min="14944" max="15190" width="9.140625" style="82"/>
    <col min="15191" max="15191" width="5.140625" style="82" customWidth="1"/>
    <col min="15192" max="15192" width="76.7109375" style="82" customWidth="1"/>
    <col min="15193" max="15193" width="16.42578125" style="82" customWidth="1"/>
    <col min="15194" max="15199" width="17.85546875" style="82" customWidth="1"/>
    <col min="15200" max="15446" width="9.140625" style="82"/>
    <col min="15447" max="15447" width="5.140625" style="82" customWidth="1"/>
    <col min="15448" max="15448" width="76.7109375" style="82" customWidth="1"/>
    <col min="15449" max="15449" width="16.42578125" style="82" customWidth="1"/>
    <col min="15450" max="15455" width="17.85546875" style="82" customWidth="1"/>
    <col min="15456" max="15702" width="9.140625" style="82"/>
    <col min="15703" max="15703" width="5.140625" style="82" customWidth="1"/>
    <col min="15704" max="15704" width="76.7109375" style="82" customWidth="1"/>
    <col min="15705" max="15705" width="16.42578125" style="82" customWidth="1"/>
    <col min="15706" max="15711" width="17.85546875" style="82" customWidth="1"/>
    <col min="15712" max="15958" width="9.140625" style="82"/>
    <col min="15959" max="15959" width="5.140625" style="82" customWidth="1"/>
    <col min="15960" max="15960" width="76.7109375" style="82" customWidth="1"/>
    <col min="15961" max="15961" width="16.42578125" style="82" customWidth="1"/>
    <col min="15962" max="15967" width="17.85546875" style="82" customWidth="1"/>
    <col min="15968" max="16214" width="9.140625" style="82"/>
    <col min="16215" max="16384" width="9" style="82" customWidth="1"/>
  </cols>
  <sheetData>
    <row r="1" spans="1:11" ht="24" customHeight="1">
      <c r="A1" s="181" t="s">
        <v>134</v>
      </c>
      <c r="B1" s="181"/>
      <c r="C1" s="181"/>
      <c r="D1" s="181"/>
      <c r="E1" s="181"/>
      <c r="F1" s="181"/>
      <c r="G1" s="181"/>
      <c r="H1" s="181"/>
    </row>
    <row r="2" spans="1:11" ht="25.5" customHeight="1">
      <c r="A2" s="182" t="s">
        <v>144</v>
      </c>
      <c r="B2" s="182"/>
      <c r="C2" s="182"/>
      <c r="D2" s="182"/>
      <c r="E2" s="182"/>
      <c r="F2" s="182"/>
      <c r="G2" s="182"/>
      <c r="H2" s="182"/>
    </row>
    <row r="3" spans="1:11" ht="20.25" customHeight="1">
      <c r="A3" s="183"/>
      <c r="B3" s="183"/>
      <c r="C3" s="183"/>
      <c r="D3" s="183"/>
      <c r="E3" s="183"/>
      <c r="F3" s="183"/>
      <c r="G3" s="183"/>
      <c r="H3" s="183"/>
    </row>
    <row r="4" spans="1:11" ht="24.75" customHeight="1">
      <c r="A4" s="83"/>
      <c r="B4" s="83"/>
      <c r="C4" s="84"/>
      <c r="D4" s="85"/>
      <c r="E4" s="63"/>
      <c r="F4" s="86"/>
      <c r="G4" s="184" t="s">
        <v>1</v>
      </c>
      <c r="H4" s="184"/>
    </row>
    <row r="5" spans="1:11" s="87" customFormat="1" ht="33" customHeight="1">
      <c r="A5" s="185" t="s">
        <v>2</v>
      </c>
      <c r="B5" s="185" t="s">
        <v>3</v>
      </c>
      <c r="C5" s="186" t="s">
        <v>54</v>
      </c>
      <c r="D5" s="187"/>
      <c r="E5" s="188"/>
      <c r="F5" s="64" t="s">
        <v>53</v>
      </c>
      <c r="G5" s="64"/>
      <c r="H5" s="64"/>
    </row>
    <row r="6" spans="1:11" s="87" customFormat="1" ht="23.25" customHeight="1">
      <c r="A6" s="185"/>
      <c r="B6" s="185"/>
      <c r="C6" s="179" t="s">
        <v>6</v>
      </c>
      <c r="D6" s="179" t="s">
        <v>7</v>
      </c>
      <c r="E6" s="179" t="s">
        <v>8</v>
      </c>
      <c r="F6" s="177" t="s">
        <v>55</v>
      </c>
      <c r="G6" s="177" t="s">
        <v>56</v>
      </c>
      <c r="H6" s="179" t="s">
        <v>138</v>
      </c>
    </row>
    <row r="7" spans="1:11" s="87" customFormat="1" ht="52.5" customHeight="1">
      <c r="A7" s="185"/>
      <c r="B7" s="185"/>
      <c r="C7" s="179"/>
      <c r="D7" s="179"/>
      <c r="E7" s="179"/>
      <c r="F7" s="178"/>
      <c r="G7" s="178"/>
      <c r="H7" s="179"/>
    </row>
    <row r="8" spans="1:11" s="67" customFormat="1" ht="15.75" customHeight="1">
      <c r="A8" s="65" t="s">
        <v>11</v>
      </c>
      <c r="B8" s="65" t="s">
        <v>12</v>
      </c>
      <c r="C8" s="66">
        <v>1</v>
      </c>
      <c r="D8" s="66">
        <v>2</v>
      </c>
      <c r="E8" s="66">
        <v>3</v>
      </c>
      <c r="F8" s="66">
        <v>4</v>
      </c>
      <c r="G8" s="66">
        <v>5</v>
      </c>
      <c r="H8" s="66">
        <v>6</v>
      </c>
    </row>
    <row r="9" spans="1:11" s="71" customFormat="1" ht="29.25" customHeight="1">
      <c r="A9" s="68" t="s">
        <v>11</v>
      </c>
      <c r="B9" s="69" t="s">
        <v>57</v>
      </c>
      <c r="C9" s="70">
        <f>+'MB02'!C44</f>
        <v>17965375</v>
      </c>
      <c r="D9" s="70">
        <f>+'MB02'!D44</f>
        <v>20006375</v>
      </c>
      <c r="E9" s="70">
        <f>+'MB02'!E44</f>
        <v>19961229</v>
      </c>
      <c r="F9" s="70">
        <f>+'MB02'!G44</f>
        <v>20277144</v>
      </c>
      <c r="G9" s="70">
        <f>+'MB02'!H44</f>
        <v>19555392</v>
      </c>
      <c r="H9" s="70">
        <f>+'MB02'!I44</f>
        <v>19950424.880000003</v>
      </c>
      <c r="I9" s="114"/>
      <c r="J9" s="114"/>
      <c r="K9" s="114"/>
    </row>
    <row r="10" spans="1:11" s="73" customFormat="1" ht="30" customHeight="1">
      <c r="A10" s="68" t="s">
        <v>58</v>
      </c>
      <c r="B10" s="69" t="s">
        <v>59</v>
      </c>
      <c r="C10" s="72">
        <f t="shared" ref="C10" si="0">+C11+C19+C20+C21+C22+C23</f>
        <v>0</v>
      </c>
      <c r="D10" s="72">
        <f>+D11+D19+D20+D21+D22+D23</f>
        <v>19446375</v>
      </c>
      <c r="E10" s="72">
        <f t="shared" ref="E10:H10" si="1">+E11+E19+E20+E21+E22+E23</f>
        <v>0</v>
      </c>
      <c r="F10" s="72">
        <f t="shared" si="1"/>
        <v>19727144</v>
      </c>
      <c r="G10" s="72">
        <f t="shared" si="1"/>
        <v>18955392</v>
      </c>
      <c r="H10" s="72">
        <f t="shared" si="1"/>
        <v>19350424.880000003</v>
      </c>
    </row>
    <row r="11" spans="1:11" s="71" customFormat="1" ht="30" customHeight="1">
      <c r="A11" s="68">
        <v>1</v>
      </c>
      <c r="B11" s="69" t="s">
        <v>60</v>
      </c>
      <c r="C11" s="72"/>
      <c r="D11" s="72">
        <v>6183324</v>
      </c>
      <c r="E11" s="72"/>
      <c r="F11" s="72">
        <f>SUM(F13:F18)</f>
        <v>4615719</v>
      </c>
      <c r="G11" s="72">
        <f t="shared" ref="G11:H11" si="2">SUM(G13:G18)</f>
        <v>4716719</v>
      </c>
      <c r="H11" s="72">
        <f t="shared" si="2"/>
        <v>4817719</v>
      </c>
    </row>
    <row r="12" spans="1:11" s="77" customFormat="1" ht="30" customHeight="1">
      <c r="A12" s="74"/>
      <c r="B12" s="75" t="s">
        <v>61</v>
      </c>
      <c r="C12" s="76"/>
      <c r="D12" s="76"/>
      <c r="E12" s="76"/>
      <c r="F12" s="76"/>
      <c r="G12" s="76"/>
      <c r="H12" s="76"/>
    </row>
    <row r="13" spans="1:11" s="73" customFormat="1" ht="30" customHeight="1">
      <c r="A13" s="78" t="s">
        <v>62</v>
      </c>
      <c r="B13" s="79" t="s">
        <v>63</v>
      </c>
      <c r="C13" s="80"/>
      <c r="D13" s="80">
        <v>626491</v>
      </c>
      <c r="E13" s="80"/>
      <c r="F13" s="80">
        <v>611991</v>
      </c>
      <c r="G13" s="80">
        <v>611991</v>
      </c>
      <c r="H13" s="80">
        <v>611991</v>
      </c>
    </row>
    <row r="14" spans="1:11" s="73" customFormat="1" ht="30" customHeight="1">
      <c r="A14" s="78" t="s">
        <v>62</v>
      </c>
      <c r="B14" s="79" t="s">
        <v>64</v>
      </c>
      <c r="C14" s="80"/>
      <c r="D14" s="80">
        <v>3293703</v>
      </c>
      <c r="E14" s="80"/>
      <c r="F14" s="80">
        <v>1611490</v>
      </c>
      <c r="G14" s="80">
        <v>1611490</v>
      </c>
      <c r="H14" s="80">
        <v>1611490</v>
      </c>
    </row>
    <row r="15" spans="1:11" s="73" customFormat="1" ht="30" customHeight="1">
      <c r="A15" s="78" t="s">
        <v>62</v>
      </c>
      <c r="B15" s="79" t="s">
        <v>145</v>
      </c>
      <c r="C15" s="80"/>
      <c r="D15" s="80">
        <v>195530</v>
      </c>
      <c r="E15" s="80"/>
      <c r="F15" s="80">
        <v>263838</v>
      </c>
      <c r="G15" s="80">
        <v>263838</v>
      </c>
      <c r="H15" s="80">
        <v>263838</v>
      </c>
    </row>
    <row r="16" spans="1:11" s="73" customFormat="1" ht="30" customHeight="1">
      <c r="A16" s="78" t="s">
        <v>62</v>
      </c>
      <c r="B16" s="79" t="s">
        <v>65</v>
      </c>
      <c r="C16" s="80"/>
      <c r="D16" s="80">
        <v>1800000</v>
      </c>
      <c r="E16" s="80"/>
      <c r="F16" s="80">
        <v>1900000</v>
      </c>
      <c r="G16" s="80">
        <v>2000000</v>
      </c>
      <c r="H16" s="80">
        <v>2100000</v>
      </c>
    </row>
    <row r="17" spans="1:8" s="73" customFormat="1" ht="30" customHeight="1">
      <c r="A17" s="78" t="s">
        <v>62</v>
      </c>
      <c r="B17" s="79" t="s">
        <v>66</v>
      </c>
      <c r="C17" s="80"/>
      <c r="D17" s="80">
        <v>10000</v>
      </c>
      <c r="E17" s="80"/>
      <c r="F17" s="80">
        <v>22000</v>
      </c>
      <c r="G17" s="80">
        <v>23000</v>
      </c>
      <c r="H17" s="80">
        <v>24000</v>
      </c>
    </row>
    <row r="18" spans="1:8" s="73" customFormat="1" ht="30" customHeight="1">
      <c r="A18" s="78" t="s">
        <v>62</v>
      </c>
      <c r="B18" s="79" t="s">
        <v>67</v>
      </c>
      <c r="C18" s="80"/>
      <c r="D18" s="80">
        <v>257600</v>
      </c>
      <c r="E18" s="80"/>
      <c r="F18" s="80">
        <v>206400</v>
      </c>
      <c r="G18" s="80">
        <v>206400</v>
      </c>
      <c r="H18" s="80">
        <v>206400</v>
      </c>
    </row>
    <row r="19" spans="1:8" s="71" customFormat="1" ht="44.25" customHeight="1">
      <c r="A19" s="68">
        <v>2</v>
      </c>
      <c r="B19" s="69" t="s">
        <v>68</v>
      </c>
      <c r="C19" s="72"/>
      <c r="D19" s="72">
        <v>12796369</v>
      </c>
      <c r="E19" s="72"/>
      <c r="F19" s="72">
        <v>14377453</v>
      </c>
      <c r="G19" s="72">
        <v>13504701</v>
      </c>
      <c r="H19" s="72">
        <v>13798733.880000003</v>
      </c>
    </row>
    <row r="20" spans="1:8" s="71" customFormat="1" ht="27" customHeight="1">
      <c r="A20" s="68">
        <v>3</v>
      </c>
      <c r="B20" s="69" t="s">
        <v>69</v>
      </c>
      <c r="C20" s="72"/>
      <c r="D20" s="72">
        <v>31500</v>
      </c>
      <c r="E20" s="72"/>
      <c r="F20" s="72">
        <v>30400</v>
      </c>
      <c r="G20" s="72">
        <v>30400</v>
      </c>
      <c r="H20" s="72">
        <v>30400</v>
      </c>
    </row>
    <row r="21" spans="1:8" s="71" customFormat="1" ht="27" customHeight="1">
      <c r="A21" s="68">
        <v>4</v>
      </c>
      <c r="B21" s="69" t="s">
        <v>70</v>
      </c>
      <c r="C21" s="72"/>
      <c r="D21" s="72">
        <v>1340</v>
      </c>
      <c r="E21" s="72"/>
      <c r="F21" s="72">
        <v>1340</v>
      </c>
      <c r="G21" s="72">
        <v>1340</v>
      </c>
      <c r="H21" s="72">
        <v>1340</v>
      </c>
    </row>
    <row r="22" spans="1:8" s="71" customFormat="1" ht="27" customHeight="1">
      <c r="A22" s="68">
        <v>5</v>
      </c>
      <c r="B22" s="69" t="s">
        <v>71</v>
      </c>
      <c r="C22" s="72"/>
      <c r="D22" s="72">
        <v>353842</v>
      </c>
      <c r="E22" s="72"/>
      <c r="F22" s="72">
        <v>354847</v>
      </c>
      <c r="G22" s="72">
        <v>354847</v>
      </c>
      <c r="H22" s="72">
        <v>354847</v>
      </c>
    </row>
    <row r="23" spans="1:8" s="71" customFormat="1" ht="33" customHeight="1">
      <c r="A23" s="68">
        <v>6</v>
      </c>
      <c r="B23" s="69" t="s">
        <v>72</v>
      </c>
      <c r="C23" s="72"/>
      <c r="D23" s="72">
        <v>80000</v>
      </c>
      <c r="E23" s="72"/>
      <c r="F23" s="72">
        <v>347385</v>
      </c>
      <c r="G23" s="72">
        <v>347385</v>
      </c>
      <c r="H23" s="72">
        <v>347385</v>
      </c>
    </row>
    <row r="24" spans="1:8" s="71" customFormat="1" ht="27" hidden="1" customHeight="1">
      <c r="A24" s="68">
        <v>7</v>
      </c>
      <c r="B24" s="69" t="s">
        <v>73</v>
      </c>
      <c r="C24" s="72"/>
      <c r="D24" s="72"/>
      <c r="E24" s="72"/>
      <c r="F24" s="72"/>
      <c r="G24" s="72"/>
      <c r="H24" s="72"/>
    </row>
    <row r="25" spans="1:8" s="63" customFormat="1" ht="36" customHeight="1">
      <c r="A25" s="81" t="s">
        <v>74</v>
      </c>
      <c r="B25" s="72" t="s">
        <v>77</v>
      </c>
      <c r="C25" s="72"/>
      <c r="D25" s="72">
        <v>560000</v>
      </c>
      <c r="E25" s="72"/>
      <c r="F25" s="72">
        <v>550000</v>
      </c>
      <c r="G25" s="72">
        <v>600000</v>
      </c>
      <c r="H25" s="72">
        <v>600000</v>
      </c>
    </row>
    <row r="26" spans="1:8" s="71" customFormat="1" ht="48.95" customHeight="1">
      <c r="A26" s="81" t="s">
        <v>12</v>
      </c>
      <c r="B26" s="69" t="s">
        <v>75</v>
      </c>
      <c r="C26" s="72"/>
      <c r="D26" s="72">
        <v>257600</v>
      </c>
      <c r="E26" s="72"/>
      <c r="F26" s="72">
        <v>206400</v>
      </c>
      <c r="G26" s="72">
        <v>206400</v>
      </c>
      <c r="H26" s="72">
        <v>206400</v>
      </c>
    </row>
    <row r="27" spans="1:8" s="88" customFormat="1" ht="46.5" customHeight="1">
      <c r="C27" s="113"/>
      <c r="D27" s="180" t="s">
        <v>52</v>
      </c>
      <c r="E27" s="180"/>
      <c r="F27" s="180"/>
      <c r="G27" s="180"/>
      <c r="H27" s="180"/>
    </row>
  </sheetData>
  <mergeCells count="14">
    <mergeCell ref="F6:F7"/>
    <mergeCell ref="G6:G7"/>
    <mergeCell ref="H6:H7"/>
    <mergeCell ref="D27:H27"/>
    <mergeCell ref="A1:H1"/>
    <mergeCell ref="A2:H2"/>
    <mergeCell ref="A3:H3"/>
    <mergeCell ref="G4:H4"/>
    <mergeCell ref="A5:A7"/>
    <mergeCell ref="B5:B7"/>
    <mergeCell ref="C5:E5"/>
    <mergeCell ref="C6:C7"/>
    <mergeCell ref="D6:D7"/>
    <mergeCell ref="E6:E7"/>
  </mergeCells>
  <printOptions horizontalCentered="1"/>
  <pageMargins left="0.25" right="0.25" top="0.39" bottom="0.7" header="0.15748031496063" footer="0.25"/>
  <pageSetup paperSize="9" scale="80" fitToHeight="2" orientation="landscape" r:id="rId1"/>
  <headerFooter alignWithMargins="0">
    <oddHeader xml:space="preserve">&amp;C                                                                                                                                  </oddHeader>
    <oddFooter>&amp;C&amp;P/&amp;N (MB 03)</oddFooter>
  </headerFooter>
  <ignoredErrors>
    <ignoredError sqref="F11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MB01</vt:lpstr>
      <vt:lpstr>MB02</vt:lpstr>
      <vt:lpstr>MB03</vt:lpstr>
      <vt:lpstr>'MB01'!Print_Area</vt:lpstr>
      <vt:lpstr>'MB02'!Print_Area</vt:lpstr>
      <vt:lpstr>'MB03'!Print_Area</vt:lpstr>
      <vt:lpstr>'MB01'!Print_Titles</vt:lpstr>
      <vt:lpstr>'MB02'!Print_Titles</vt:lpstr>
      <vt:lpstr>'MB03'!Print_Titles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TRONG CHINH</cp:lastModifiedBy>
  <cp:lastPrinted>2023-11-20T00:50:48Z</cp:lastPrinted>
  <dcterms:created xsi:type="dcterms:W3CDTF">2022-11-10T09:29:58Z</dcterms:created>
  <dcterms:modified xsi:type="dcterms:W3CDTF">2023-11-21T07:15:38Z</dcterms:modified>
</cp:coreProperties>
</file>