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708" firstSheet="1" activeTab="10"/>
  </bookViews>
  <sheets>
    <sheet name="Kangatang" sheetId="1" state="veryHidden" r:id="rId1"/>
    <sheet name="1.THD.Tong" sheetId="2" r:id="rId2"/>
    <sheet name="1.1.TPHT" sheetId="3" r:id="rId3"/>
    <sheet name="1.2.TX HL" sheetId="4" r:id="rId4"/>
    <sheet name="1.3.TX KA" sheetId="5" r:id="rId5"/>
    <sheet name="1.4.TH" sheetId="6" r:id="rId6"/>
    <sheet name="1.5. CX" sheetId="7" r:id="rId7"/>
    <sheet name="1.6.HS" sheetId="8" r:id="rId8"/>
    <sheet name="1.7 ĐT" sheetId="9" r:id="rId9"/>
    <sheet name="1.8.CL" sheetId="10" r:id="rId10"/>
    <sheet name="1.9.HKA" sheetId="11" r:id="rId11"/>
    <sheet name="Sheet1" sheetId="12" state="hidden" r:id="rId12"/>
  </sheets>
  <definedNames>
    <definedName name="_xlnm._FilterDatabase" localSheetId="2" hidden="1">'1.1.TPHT'!$A$10:$P$15</definedName>
    <definedName name="_xlnm._FilterDatabase" localSheetId="3" hidden="1">'1.2.TX HL'!$A$10:$Q$13</definedName>
    <definedName name="_xlnm._FilterDatabase" localSheetId="4" hidden="1">'1.3.TX KA'!$A$10:$P$18</definedName>
    <definedName name="_xlnm._FilterDatabase" localSheetId="5" hidden="1">'1.4.TH'!$A$10:$P$28</definedName>
    <definedName name="_xlnm._FilterDatabase" localSheetId="6" hidden="1">'1.5. CX'!$A$10:$P$21</definedName>
    <definedName name="_xlnm._FilterDatabase" localSheetId="7" hidden="1">'1.6.HS'!$A$10:$Q$17</definedName>
    <definedName name="_xlnm._FilterDatabase" localSheetId="8" hidden="1">'1.7 ĐT'!$A$10:$P$17</definedName>
    <definedName name="_xlnm._FilterDatabase" localSheetId="9" hidden="1">'1.8.CL'!$A$10:$S$17</definedName>
    <definedName name="_xlnm._FilterDatabase" localSheetId="10" hidden="1">'1.9.HKA'!$A$10:$S$27</definedName>
    <definedName name="_xlnm.Print_Area" localSheetId="10">'1.9.HKA'!$A$1:$P$29</definedName>
    <definedName name="_xlnm.Print_Titles" localSheetId="2">'1.1.TPHT'!$8:$9</definedName>
    <definedName name="_xlnm.Print_Titles" localSheetId="3">'1.2.TX HL'!$8:$9</definedName>
    <definedName name="_xlnm.Print_Titles" localSheetId="4">'1.3.TX KA'!$8:$9</definedName>
    <definedName name="_xlnm.Print_Titles" localSheetId="5">'1.4.TH'!$8:$9</definedName>
    <definedName name="_xlnm.Print_Titles" localSheetId="6">'1.5. CX'!$8:$9</definedName>
    <definedName name="_xlnm.Print_Titles" localSheetId="7">'1.6.HS'!$8:$9</definedName>
    <definedName name="_xlnm.Print_Titles" localSheetId="8">'1.7 ĐT'!$8:$9</definedName>
    <definedName name="_xlnm.Print_Titles" localSheetId="9">'1.8.CL'!$8:$9</definedName>
    <definedName name="_xlnm.Print_Titles" localSheetId="10">'1.9.HKA'!$8:$9</definedName>
    <definedName name="_xlnm.Print_Titles" localSheetId="1">'1.THD.Tong'!$9:$9</definedName>
    <definedName name="_xlnm.Print_Titles">#N/A</definedName>
  </definedNames>
  <calcPr fullCalcOnLoad="1"/>
</workbook>
</file>

<file path=xl/sharedStrings.xml><?xml version="1.0" encoding="utf-8"?>
<sst xmlns="http://schemas.openxmlformats.org/spreadsheetml/2006/main" count="470" uniqueCount="202">
  <si>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</si>
  <si>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</si>
  <si>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</si>
  <si>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</si>
  <si>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</si>
  <si>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</si>
  <si>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</si>
  <si>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</si>
  <si>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</si>
  <si>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</si>
  <si>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</si>
  <si>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</si>
  <si>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</si>
  <si>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</si>
  <si>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</si>
  <si>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</si>
  <si>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</si>
  <si>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</si>
  <si>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</si>
  <si>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</si>
  <si>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</si>
  <si>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Đất khác</t>
  </si>
  <si>
    <t>CỘNG HOÀ XÃ HỘI CHỦ NGHĨA VIỆT NAM</t>
  </si>
  <si>
    <t>Độc lập - Tự do - Hạnh phúc</t>
  </si>
  <si>
    <t>Huyện Thạch Hà</t>
  </si>
  <si>
    <t>Huyện Cẩm Xuyên</t>
  </si>
  <si>
    <t>Huyện Hương Sơn</t>
  </si>
  <si>
    <t>Huyện Đức Thọ</t>
  </si>
  <si>
    <t>Huyện Can Lộc</t>
  </si>
  <si>
    <t>Huyện Kỳ Anh</t>
  </si>
  <si>
    <t>Phụ lục chi tiết</t>
  </si>
  <si>
    <t>Phụ lục 1.1.</t>
  </si>
  <si>
    <t>Phụ lục 1.2.</t>
  </si>
  <si>
    <t>Phụ lục 1.3.</t>
  </si>
  <si>
    <t>Phụ lục 1.4.</t>
  </si>
  <si>
    <t>Phụ lục 1.5.</t>
  </si>
  <si>
    <t>Phụ lục 1.6.</t>
  </si>
  <si>
    <t>Phụ lục 1.7.</t>
  </si>
  <si>
    <t>Phụ lục 1.8.</t>
  </si>
  <si>
    <t>Phụ lục 1.9.</t>
  </si>
  <si>
    <t xml:space="preserve">Tên công trình, dự án  </t>
  </si>
  <si>
    <t>Diện tích thu hồi đất (ha)</t>
  </si>
  <si>
    <t>Sử dụng từ loại đất (ha)</t>
  </si>
  <si>
    <t>Địa điểm 
(Thôn.., xã....)</t>
  </si>
  <si>
    <t>Căn cứ pháp lý</t>
  </si>
  <si>
    <t>RDD</t>
  </si>
  <si>
    <t>NS cấp huyện</t>
  </si>
  <si>
    <t>NS cấp xã</t>
  </si>
  <si>
    <t>I</t>
  </si>
  <si>
    <t>Đất ở nông thôn</t>
  </si>
  <si>
    <t>II</t>
  </si>
  <si>
    <t>Đất giao thông</t>
  </si>
  <si>
    <t>III</t>
  </si>
  <si>
    <t>Đất công trình năng lượng</t>
  </si>
  <si>
    <t>CỦA HUYỆN THẠCH HÀ</t>
  </si>
  <si>
    <t>(3)=(4)+(5)+(6)+(7)</t>
  </si>
  <si>
    <t>(9)=(10)+....+.(14)</t>
  </si>
  <si>
    <t>Thôn Tân Thanh, xã Thạch Xuân</t>
  </si>
  <si>
    <t>Đất ở tại nông thôn</t>
  </si>
  <si>
    <t>Đất ở tại đô thị</t>
  </si>
  <si>
    <t>Đất bãi thải, xử lý chất thải</t>
  </si>
  <si>
    <t>CỦA HUYỆN CAN LỘC</t>
  </si>
  <si>
    <t>CỦA THÀNH PHỐ HÀ TĨNH</t>
  </si>
  <si>
    <t>Quỹ đất thanh toán cho dự án tháo dỡ, xây mới DZ 110KV và 220KV</t>
  </si>
  <si>
    <t>CỦA THỊ XÃ HỒNG LĨNH</t>
  </si>
  <si>
    <t>CỦA HUYỆN KỲ ANH</t>
  </si>
  <si>
    <t>Đất thuỷ lợi</t>
  </si>
  <si>
    <t>CỦA HUYỆN CẨM XUYÊN</t>
  </si>
  <si>
    <t>Xã Cẩm Duệ</t>
  </si>
  <si>
    <t>CỦA THỊ XÃ KỲ ANH</t>
  </si>
  <si>
    <t>CỦA HUYỆN ĐỨC THỌ</t>
  </si>
  <si>
    <t>Tên huyện, thị xã, thành phố</t>
  </si>
  <si>
    <t>Xã Nam Điền</t>
  </si>
  <si>
    <t>Xã Cẩm Hưng</t>
  </si>
  <si>
    <t>Xã Cẩm Thạch</t>
  </si>
  <si>
    <t>Xã Cẩm Thịnh</t>
  </si>
  <si>
    <t>Xã Cẩm Lạc</t>
  </si>
  <si>
    <t>Xã Cẩm Minh</t>
  </si>
  <si>
    <t>Xã Kỳ Đồng</t>
  </si>
  <si>
    <t>Xã Kỳ Tân</t>
  </si>
  <si>
    <t>Xã Kỳ Văn</t>
  </si>
  <si>
    <t>Xã Kỳ Phong</t>
  </si>
  <si>
    <t>Xã Kỳ Xuân</t>
  </si>
  <si>
    <t>Xã Kỳ Giang</t>
  </si>
  <si>
    <t>Xã Sơn Tiến</t>
  </si>
  <si>
    <t>Phường Thạch Linh</t>
  </si>
  <si>
    <t>Xã Thanh Bình Thịnh</t>
  </si>
  <si>
    <t>Thôn Bàu Láng, xã Thạch Đài</t>
  </si>
  <si>
    <t>Nghị quyết số 256/NQ-HĐND ngày 8/12/2020 của HĐND tỉnh</t>
  </si>
  <si>
    <t>Xã Kỳ Trung</t>
  </si>
  <si>
    <t>Đất làm nghĩa trang, nhà tang lễ, nhà hỏa táng</t>
  </si>
  <si>
    <t>Xã Cẩm Sơn</t>
  </si>
  <si>
    <t>Thị trấn Thiên Cầm</t>
  </si>
  <si>
    <t>Xã Thuận Lộc</t>
  </si>
  <si>
    <t>Tái định cư cao tốc, thôn Na Trung</t>
  </si>
  <si>
    <t>Tái định cư cao tốc, thôn Thống Nhất</t>
  </si>
  <si>
    <t>Tái định cư cao tốc, thôn Hưng Tân</t>
  </si>
  <si>
    <t>Tái định cư cao tốc, thôn 5 thôn Hoàng Sơn (thôn 5 cũ), thôn Tiến Thắng</t>
  </si>
  <si>
    <t>Tái định cư cao tốc, thôn Thượng Sơn</t>
  </si>
  <si>
    <t>Tái định cư cao tốc, thôn Hưng Đạo, thôn Lạc Thọ, thôn Hà Văn</t>
  </si>
  <si>
    <t>Tái định cư cao tốc, thôn 1</t>
  </si>
  <si>
    <t>Nghị quyết số 18/NQ-CP ngày 11/02/2022 của Chính Phủ</t>
  </si>
  <si>
    <t xml:space="preserve">Khu đô thị du lịch sinh thái Thiên Cầm </t>
  </si>
  <si>
    <t>Quyết định số 4063/QĐ-UBND  ngày 14/12/2021 quyết định về việc phê duyệt đồ án Quy hoạch chi tiết xây dựng tỷ lệ 1/500 Khu đô thị du lịch sinh thái Thiên Cầm tại thị trấn Thiên Cầm, huyện Cẩm Xuyên</t>
  </si>
  <si>
    <t>Tổng: 08 danh mục</t>
  </si>
  <si>
    <t>PHỤ LỤC 1.6. TỔNG HỢP DANH MỤC CÁC CÔNG TRÌNH, DỰ ÁN CẦN THU HỒI ĐẤT BỔ SUNG NĂM 2022</t>
  </si>
  <si>
    <t>Bãi thải phục vụ cao tốc Bắc - Nam</t>
  </si>
  <si>
    <t>Xã Thanh Bình Thịnh, xã Yên Hồ</t>
  </si>
  <si>
    <t>PHỤ LỤC 1.8. TỔNG HỢP DANH MỤC CÁC CÔNG TRÌNH, DỰ ÁN CẦN THU HỒI ĐẤT BỔ SUNG NĂM 2022</t>
  </si>
  <si>
    <t>Khu dân cư Mù Tý, thôn Đồi Cao</t>
  </si>
  <si>
    <t>Quyết định số 789/QĐ-UBND ngày 8/5/2020 của UBND thị xã phê duyệt Đồ án Quy hoạch chi tiết xây dựng tỷ lệ 1/500 và Quyết định số 825/QĐ-UBND ngày 14/5/2021 của UBND thị xã phê duyệt chủ trương đầu tư dự án</t>
  </si>
  <si>
    <t>PHỤ LỤC 1.2. TỔNG HỢP DANH MỤC CÁC CÔNG TRÌNH, DỰ ÁN CẦN THU HỒI ĐẤT BỔ SUNG NĂM 2022</t>
  </si>
  <si>
    <t>Tổng:  01 hạng mục</t>
  </si>
  <si>
    <t>Tổng: 03 hạng mục</t>
  </si>
  <si>
    <t>PHỤ LỤC 1.7. TỔNG HỢP DANH MỤC CÁC CÔNG TRÌNH, DỰ ÁN CẦN THU HỒI ĐẤT BỔ SUNG NĂM 2022</t>
  </si>
  <si>
    <t>CỦA HUYỆN HƯƠNG SƠN</t>
  </si>
  <si>
    <t>Nâng cấp, mở rộng QL8C</t>
  </si>
  <si>
    <t>Các xã: Sơn Long, Tân Mỹ Hà, An Hòa Thịnh, Sơn Ninh, Sơn Trung huyện Hương Sơn</t>
  </si>
  <si>
    <t>Quyết định số 268/QĐ-BGTVT ngày 03/3/2022 của Bộ Giao thông vận tải</t>
  </si>
  <si>
    <t>Nâng cấp cải tạo các hồ đập (Hồ Khe Cò)</t>
  </si>
  <si>
    <t xml:space="preserve">Khu dân cư đô thị Bắc Phố Châu 1 (QH đất ở mới 4,0 ha; đất thương mại 1,3 ha; đất công cộng khác 4,9 ha...) </t>
  </si>
  <si>
    <t>TT Phố Châu; Xã Sơn Trung</t>
  </si>
  <si>
    <t>Xã Kỳ Hoa</t>
  </si>
  <si>
    <t>Khu Tái định cư Dự án xây dựng đường bộ cao tốc Bắc – Nam phía Đông</t>
  </si>
  <si>
    <t>PHỤ LỤC 1.3. TỔNG HỢP DANH MỤC CÁC CÔNG TRÌNH, DỰ ÁN CẦN THU HỒI ĐẤT BỔ SUNG NĂM 2022</t>
  </si>
  <si>
    <t>PHỤ LỤC 1. TỔNG HỢP DANH MỤC CÁC CÔNG TRÌNH, DỰ ÁN CẦN THU HỒI ĐẤT BỔ SUNG NĂM 2022 CỦA TỈNH HÀ TĨNH</t>
  </si>
  <si>
    <t>Đất cơ sở giáo dục</t>
  </si>
  <si>
    <t>MR trường mầm non Kỳ Giang</t>
  </si>
  <si>
    <t>Hạ tầng dân cư thôn Đồng Phú, xã Kỳ Đồng (tồn đọng về GPMB)</t>
  </si>
  <si>
    <t>QĐ số 10151/QĐ-UBND ngày 11/11/2016 của UBND huyện</t>
  </si>
  <si>
    <t>Đã được Hội đồng nhân dân tỉnh phê duyệt tại Nghị quyết số 119/NQ-HĐND ngày 13/12/2018</t>
  </si>
  <si>
    <t>Hạ tầng khu dân cư Đồng Mai Cáng- xã Kỳ Đồng (tồn đọng về GPMB)</t>
  </si>
  <si>
    <t>Quyết định số 6661/QĐ-UBND ngày 22/9/2016 của UBND huyện Kỳ Anh về việc phê duyệt quy hoạch phân lô sử dụng đất khu dân cư vùng Đồng Mai Cáng, thôn Đồng Phú, xã Kỳ Đồng</t>
  </si>
  <si>
    <t>Đã được Hội đồng nhân dân tỉnh phê duyệt tại Nghị quyết số 30/NQ-HĐND ngày 15/12/2016</t>
  </si>
  <si>
    <t>Hạ tầng dân cư vùng Bàu thôn Xuân Tiến, xã Kỳ Xuân (tồn đọng về GPMB)</t>
  </si>
  <si>
    <t>Quyết định số 86/QĐ-UBND ngày 03/7/2017 của UBND xã Kỳ Xuân về việc phê duyệt chủ trương đầu tư xây dựng công trình: Hạ tầng khu dân cư vùng Bàu thôn Xuân Tiến, xã Kỳ Xuân</t>
  </si>
  <si>
    <t>Đất nghĩa trang, nghĩa địa, nhà tang lễ, nhà hoả táng</t>
  </si>
  <si>
    <t>Dự án tháo dỡ, xây mới DZ 110KV và 220KV đi chung phục vụ giải phóng, phát triển quỹ đất phía Tây thành phố Hà Tĩnh</t>
  </si>
  <si>
    <t>Quyết định số 886/QĐ-UBND ngày 19/3/2020 của UBND tỉnh</t>
  </si>
  <si>
    <t>Quyết định số 2203/QĐ-UBND ngày 25/7/2018 của UBND tỉnh</t>
  </si>
  <si>
    <t>Tổng: 02 hạng mục</t>
  </si>
  <si>
    <t>PHỤ LỤC 1.1. TỔNG HỢP DANH MỤC CÁC CÔNG TRÌNH, DỰ ÁN CẦN THU HỒI ĐẤT BỔ SUNG NĂM 2022</t>
  </si>
  <si>
    <t>Bãi tập kết vật liệu thải phục vụ dự án đường Cao Tốc tại xã Thạch Ngọc</t>
  </si>
  <si>
    <t>Thôn Mỹ Châu, xã Thạch Ngọc</t>
  </si>
  <si>
    <t>Thôn Ngọc Sơn, xã Thạch Ngọc</t>
  </si>
  <si>
    <t>Bãi tập kết vật liệu thải phục vụ dự án đường Cao Tốc tại xã Thạch Ngọc, Việt Tiến</t>
  </si>
  <si>
    <t>Thôn Đông Châu, xã Thạch Ngọc, xã Việt Tiến</t>
  </si>
  <si>
    <t>Bãi tập kết vật liệu thải phục vụ dự án đường Cao Tốc tại xã Thạch Đài</t>
  </si>
  <si>
    <t>Thôn Liên Vinh, xã Thạch Đài</t>
  </si>
  <si>
    <t>Bãi tập kết vật liệu thải phục vụ dự án đường Cao Tốc tại xã Thạch Xuân</t>
  </si>
  <si>
    <t>Khu nghĩa trang di dời do đường cao tốc tại xã Thạch Đài</t>
  </si>
  <si>
    <t>Vùng Thát Lát, thôn Kỳ Sơn, xã Thạch Đài</t>
  </si>
  <si>
    <t>Khu TĐC đường cao tốc tại xã Thạch Xuân</t>
  </si>
  <si>
    <t>Đồng Bòng, thôn Tân Thanh, xã Thạch Xuân</t>
  </si>
  <si>
    <t>Khu TĐC đường cao tốc tại xã Thạch Ngọc</t>
  </si>
  <si>
    <t>Đồng Cửa Trộc, thôn Ngọc Sơn, xã Thạch Ngọc</t>
  </si>
  <si>
    <t>Khu TĐC đường cao tốc tại xã Lưu Vĩnh Sơn</t>
  </si>
  <si>
    <t>Đồng Cửa Trùa, thôn Vĩnh Cát, xã Lưu Vĩnh Sơn</t>
  </si>
  <si>
    <t>Khu TĐC đường cao tốc tại xã Tân Lâm Hương</t>
  </si>
  <si>
    <t>Đồng Vực, thôn Bình Tiến, xã Tân Lâm Hương</t>
  </si>
  <si>
    <t>Đồng Dưng, thôn Văn Bình, xã Tân Lâm Hương</t>
  </si>
  <si>
    <t>Khu TĐC đường cao tốc tại xã Nam Điền</t>
  </si>
  <si>
    <t>Tân Lâm hương, Thạch Đài</t>
  </si>
  <si>
    <t>5</t>
  </si>
  <si>
    <t>PHỤ LỤC 1.5. TỔNG HỢP DANH MỤC CÁC CÔNG TRÌNH, DỰ ÁN CẦN THU HỒI ĐẤT BỔ SUNG NĂM 2022</t>
  </si>
  <si>
    <t>Tổng: 14 hạng mục</t>
  </si>
  <si>
    <t>PHỤ LỤC 1.9. TỔNG HỢP DANH MỤC CÁC CÔNG TRÌNH, DỰ ÁN CẦN THU HỒI ĐẤT BỔ SUNG NĂM 2022</t>
  </si>
  <si>
    <t>PHỤ LỤC 1.4. TỔNG HỢP DANH MỤC CÁC CÔNG TRÌNH, DỰ ÁN CẦN THU HỒI ĐẤT BỔ SUNG NĂM 2022</t>
  </si>
  <si>
    <t>Phường Hưng Trí</t>
  </si>
  <si>
    <t xml:space="preserve">Khu TĐC Đường bộ cao tốc tại xã Trung Lộc </t>
  </si>
  <si>
    <t xml:space="preserve">Khu TĐC Đường bộ cao tốc tại xã Quang Lộc </t>
  </si>
  <si>
    <t xml:space="preserve">Khu TĐC Đường bộ cao tốc tại xã Sơn Lộc </t>
  </si>
  <si>
    <t>Thôn Phúc Yên, Đông Vĩnh, xã Kim Song Trường</t>
  </si>
  <si>
    <t>Thôn Đông Vĩnh, xã Kim Song Trường</t>
  </si>
  <si>
    <t xml:space="preserve">Thôn Minh Hương, xã Trung Lộc </t>
  </si>
  <si>
    <t xml:space="preserve">Thôn Yên Lạc, xã Quang Lộc </t>
  </si>
  <si>
    <t xml:space="preserve">Thôn Thịnh Lộc, xã Sơn Lộc </t>
  </si>
  <si>
    <t>Khu TĐC đường bộ cao tốc tại xã Kim Song Trường</t>
  </si>
  <si>
    <t>Bản vẽ QHCT 1/500 do UBND tỉnh phê duyệt ngày 09/12/2021</t>
  </si>
  <si>
    <t>Bến xe huyện Đức Thọ</t>
  </si>
  <si>
    <t>Thị trấn Đức Thọ</t>
  </si>
  <si>
    <t>Văn bản 1606/UBND-GT ngày 06/4/2022 của UBND tỉnh</t>
  </si>
  <si>
    <t>TỔNG: 03 danh mục</t>
  </si>
  <si>
    <t>IV</t>
  </si>
  <si>
    <t>Đất bãi thải số 01 tại xã Kỳ Lạc phục vụ dự án đường cao tốc Bắc Nam</t>
  </si>
  <si>
    <t>Kỳ Lạc</t>
  </si>
  <si>
    <t>Đất bãi thải số 02 tại xã Kỳ Lạc phục vụ dự án đường cao tốc Bắc Nam</t>
  </si>
  <si>
    <t>Đất bãi thải tại xã Kỳ Tân phục vụ dự án đường cao tốc Bắc Nam</t>
  </si>
  <si>
    <t>Kỳ Tân</t>
  </si>
  <si>
    <t>Nghĩa trang phục vụ di dời mồ mả bị ảnh hưởng Dự án xây dựng đường bộ cao tốc Bắc – Nam phía Đông</t>
  </si>
  <si>
    <t>Tổng; 12 hạng mục</t>
  </si>
  <si>
    <t>Nghị quyết số 17/NQ-HĐND ngày 31/12/2021 của HĐND xã Kỳ Giang về Danh mục các công trình khởi công mới năm 2022</t>
  </si>
  <si>
    <t>QĐ số 24/QĐ-KKT ngày 05/3/2019 của BQLKKT tỉnh; Văn bản 439/KKT-QHXD ngày 14/4/2022 của BQLKKT</t>
  </si>
  <si>
    <t>TỔNG: 04 danh mục</t>
  </si>
  <si>
    <r>
      <t xml:space="preserve">Bổ sung hạng mục Hệ thống nước làm mát, trạm bơm, cầu cảng Nhà máy Nhiệt điện Vũng Áng II </t>
    </r>
    <r>
      <rPr>
        <i/>
        <sz val="11"/>
        <rFont val="Times New Roman"/>
        <family val="1"/>
      </rPr>
      <t>(Điều chỉnh từ hạng mục Bãi chứa vật tư bổ sung phục vụ thi công Nhà máy nhiệt điện Vũng Áng II đã được thông qua tại Nghị quyết số 61/NQ-HĐND ngày 16/12/2021)</t>
    </r>
  </si>
  <si>
    <r>
      <t xml:space="preserve">Điều chỉnh giảm Bãi chứa vật tư bổ sung phục vụ thi công Nhà máy nhiệt điện Vũng Áng II từ 17,7ha </t>
    </r>
    <r>
      <rPr>
        <i/>
        <sz val="11"/>
        <rFont val="Times New Roman"/>
        <family val="1"/>
      </rPr>
      <t>(đã được thông qua tại Nghị quyết số 61/NQ-HĐND ngày 16/12/2021)</t>
    </r>
    <r>
      <rPr>
        <sz val="11"/>
        <rFont val="Times New Roman"/>
        <family val="1"/>
      </rPr>
      <t xml:space="preserve"> xuống 16,37ha do điều chỉnh sang hạng mục Hệ thống nước làm mát, trạm bơm, cầu cảng</t>
    </r>
  </si>
  <si>
    <t>Thôn Hải Phong, Xã Kỳ Lợi</t>
  </si>
  <si>
    <t>ỦY BAN NHÂN DÂN</t>
  </si>
  <si>
    <t>TỈNH HÀ TĨNH</t>
  </si>
  <si>
    <t>ỦY BAN NHÂN DÂN TỈNH</t>
  </si>
  <si>
    <t>Tổng: 05 hạng mục</t>
  </si>
  <si>
    <t>(Kèm theo Tờ trình số               /TTr-UBND ngày         tháng 4 năm 2022 của Ủy ban nhân dân tỉnh)</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</si>
</sst>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00\ _₫_-;\-* #,##0.00\ _₫_-;_-* &quot;-&quot;??\ _₫_-;_-@_-"/>
    <numFmt numFmtId="181" formatCode="0_);\(0\)"/>
    <numFmt numFmtId="182" formatCode="0.0000"/>
    <numFmt numFmtId="183" formatCode="0.000"/>
    <numFmt numFmtId="184" formatCode="0.00_);\(0.00\)"/>
    <numFmt numFmtId="185" formatCode="_(* #,##0_);_(* \(#,##0\);_(* &quot;-&quot;??_);_(@_)"/>
    <numFmt numFmtId="186" formatCode="0.0"/>
    <numFmt numFmtId="187" formatCode="0.0_);\(0.0\)"/>
    <numFmt numFmtId="188" formatCode="#,##0;[Red]#,##0"/>
    <numFmt numFmtId="189" formatCode="#,##0.0"/>
    <numFmt numFmtId="190" formatCode="#,##0.00_ ;\-#,##0.00\ "/>
    <numFmt numFmtId="191" formatCode="00000"/>
    <numFmt numFmtId="192" formatCode="[$-409]h:mm:ss\ AM/PM"/>
  </numFmts>
  <fonts count="77">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sz val="9"/>
      <color indexed="10"/>
      <name val="Times New Roman"/>
      <family val="1"/>
    </font>
    <font>
      <sz val="7"/>
      <name val="Times New Roman"/>
      <family val="1"/>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b/>
      <sz val="12"/>
      <color indexed="8"/>
      <name val="Times New Roman"/>
      <family val="1"/>
    </font>
    <font>
      <i/>
      <sz val="12"/>
      <color indexed="8"/>
      <name val="Times New Roman"/>
      <family val="1"/>
    </font>
    <font>
      <b/>
      <sz val="11"/>
      <name val="Times New Roman"/>
      <family val="1"/>
    </font>
    <font>
      <sz val="11"/>
      <name val="Times New Roman"/>
      <family val="1"/>
    </font>
    <font>
      <sz val="11"/>
      <color indexed="8"/>
      <name val="Arial"/>
      <family val="2"/>
    </font>
    <font>
      <sz val="9"/>
      <name val="Times New Roman"/>
      <family val="1"/>
    </font>
    <font>
      <sz val="10"/>
      <color indexed="8"/>
      <name val="Arial"/>
      <family val="2"/>
    </font>
    <font>
      <u val="single"/>
      <sz val="10"/>
      <color indexed="36"/>
      <name val="Arial"/>
      <family val="2"/>
    </font>
    <font>
      <u val="single"/>
      <sz val="10"/>
      <color indexed="12"/>
      <name val="Arial"/>
      <family val="2"/>
    </font>
    <font>
      <sz val="14"/>
      <name val="Times New Roman"/>
      <family val="1"/>
    </font>
    <font>
      <i/>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9"/>
      <color indexed="8"/>
      <name val="Times New Roman"/>
      <family val="1"/>
    </font>
    <font>
      <i/>
      <sz val="10"/>
      <color indexed="8"/>
      <name val="Times New Roman"/>
      <family val="1"/>
    </font>
    <font>
      <sz val="11"/>
      <color indexed="8"/>
      <name val="Times New Roman"/>
      <family val="1"/>
    </font>
    <font>
      <b/>
      <sz val="11"/>
      <color indexed="8"/>
      <name val="Times New Roman"/>
      <family val="1"/>
    </font>
    <font>
      <b/>
      <sz val="9"/>
      <color indexed="8"/>
      <name val="Times New Roman"/>
      <family val="1"/>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1"/>
      <name val="Times New Roman"/>
      <family val="1"/>
    </font>
    <font>
      <sz val="9"/>
      <color theme="1"/>
      <name val="Times New Roman"/>
      <family val="1"/>
    </font>
    <font>
      <sz val="7"/>
      <color theme="1"/>
      <name val="Times New Roman"/>
      <family val="1"/>
    </font>
    <font>
      <i/>
      <sz val="10"/>
      <color theme="1"/>
      <name val="Times New Roman"/>
      <family val="1"/>
    </font>
    <font>
      <sz val="11"/>
      <color theme="1"/>
      <name val="Times New Roman"/>
      <family val="1"/>
    </font>
    <font>
      <sz val="10"/>
      <color theme="1"/>
      <name val="Times New Roman"/>
      <family val="1"/>
    </font>
    <font>
      <b/>
      <sz val="11"/>
      <color theme="1"/>
      <name val="Times New Roman"/>
      <family val="1"/>
    </font>
    <font>
      <b/>
      <sz val="9"/>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style="thin"/>
      <bottom style="hair"/>
    </border>
    <border>
      <left style="thin"/>
      <right style="thin"/>
      <top style="hair"/>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20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0" fontId="15"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3" fillId="0" borderId="0" applyFont="0" applyFill="0" applyBorder="0" applyAlignment="0" applyProtection="0"/>
    <xf numFmtId="171" fontId="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30" borderId="1" applyNumberFormat="0" applyAlignment="0" applyProtection="0"/>
    <xf numFmtId="0" fontId="61" fillId="0" borderId="8"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1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1" fillId="32" borderId="9" applyNumberFormat="0" applyFont="0" applyAlignment="0" applyProtection="0"/>
    <xf numFmtId="0" fontId="64" fillId="27" borderId="10"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0" borderId="0" applyNumberFormat="0" applyFill="0" applyBorder="0" applyAlignment="0" applyProtection="0"/>
  </cellStyleXfs>
  <cellXfs count="306">
    <xf numFmtId="0" fontId="0" fillId="0" borderId="0" xfId="0" applyAlignment="1">
      <alignment/>
    </xf>
    <xf numFmtId="0" fontId="4" fillId="0" borderId="0" xfId="103" applyFont="1" applyFill="1" applyAlignment="1">
      <alignment horizontal="center" vertical="center"/>
      <protection/>
    </xf>
    <xf numFmtId="0" fontId="4" fillId="0" borderId="0" xfId="103" applyFont="1" applyFill="1" applyAlignment="1">
      <alignment horizontal="left" vertical="center"/>
      <protection/>
    </xf>
    <xf numFmtId="0" fontId="3" fillId="0" borderId="0" xfId="103" applyFont="1" applyFill="1" applyAlignment="1">
      <alignment horizontal="center" vertical="center"/>
      <protection/>
    </xf>
    <xf numFmtId="2" fontId="4" fillId="0" borderId="0" xfId="103" applyNumberFormat="1" applyFont="1" applyFill="1" applyAlignment="1">
      <alignment horizontal="center" vertical="center"/>
      <protection/>
    </xf>
    <xf numFmtId="0" fontId="4" fillId="0" borderId="0" xfId="103" applyFont="1" applyFill="1" applyAlignment="1">
      <alignment horizontal="center" vertical="center" wrapText="1"/>
      <protection/>
    </xf>
    <xf numFmtId="1" fontId="4" fillId="0" borderId="0" xfId="103" applyNumberFormat="1" applyFont="1" applyFill="1" applyAlignment="1">
      <alignment horizontal="center" vertical="center"/>
      <protection/>
    </xf>
    <xf numFmtId="0" fontId="10" fillId="0" borderId="0" xfId="103" applyFont="1" applyFill="1" applyAlignment="1">
      <alignment horizontal="center" vertical="center"/>
      <protection/>
    </xf>
    <xf numFmtId="181" fontId="12" fillId="0" borderId="0" xfId="103" applyNumberFormat="1" applyFont="1" applyFill="1" applyAlignment="1">
      <alignment horizontal="center" vertical="center"/>
      <protection/>
    </xf>
    <xf numFmtId="2" fontId="4" fillId="0" borderId="0" xfId="103" applyNumberFormat="1" applyFont="1" applyFill="1" applyAlignment="1">
      <alignment horizontal="center" vertical="center" wrapText="1"/>
      <protection/>
    </xf>
    <xf numFmtId="0" fontId="3" fillId="0" borderId="0" xfId="103" applyFont="1" applyFill="1" applyAlignment="1">
      <alignment horizontal="center" vertical="center" wrapText="1"/>
      <protection/>
    </xf>
    <xf numFmtId="0" fontId="10" fillId="0" borderId="0" xfId="103" applyFont="1" applyFill="1" applyAlignment="1">
      <alignment horizontal="center" vertical="center" wrapText="1"/>
      <protection/>
    </xf>
    <xf numFmtId="0" fontId="3" fillId="0" borderId="12" xfId="107" applyFont="1" applyFill="1" applyBorder="1" applyAlignment="1">
      <alignment horizontal="center" vertical="center" wrapText="1"/>
      <protection/>
    </xf>
    <xf numFmtId="0" fontId="4" fillId="0" borderId="0" xfId="103" applyFont="1" applyFill="1" applyAlignment="1">
      <alignment horizontal="left" vertical="center" wrapText="1"/>
      <protection/>
    </xf>
    <xf numFmtId="2" fontId="3" fillId="0" borderId="12" xfId="103" applyNumberFormat="1" applyFont="1" applyFill="1" applyBorder="1" applyAlignment="1">
      <alignment horizontal="center" vertical="center" wrapText="1"/>
      <protection/>
    </xf>
    <xf numFmtId="171" fontId="12" fillId="0" borderId="0" xfId="47" applyFont="1" applyFill="1" applyAlignment="1">
      <alignment horizontal="center" vertical="center"/>
    </xf>
    <xf numFmtId="0" fontId="14" fillId="33" borderId="0" xfId="103" applyFont="1" applyFill="1" applyAlignment="1">
      <alignment horizontal="center" vertical="center" wrapText="1"/>
      <protection/>
    </xf>
    <xf numFmtId="181" fontId="4" fillId="33" borderId="12" xfId="84" applyNumberFormat="1" applyFont="1" applyFill="1" applyBorder="1" applyAlignment="1">
      <alignment horizontal="center" vertical="center" wrapText="1"/>
      <protection/>
    </xf>
    <xf numFmtId="181" fontId="4" fillId="0" borderId="12" xfId="84" applyNumberFormat="1" applyFont="1" applyFill="1" applyBorder="1" applyAlignment="1">
      <alignment horizontal="center" vertical="center" wrapText="1"/>
      <protection/>
    </xf>
    <xf numFmtId="0" fontId="1" fillId="0" borderId="0" xfId="103" applyFont="1" applyFill="1" applyAlignment="1">
      <alignment horizontal="center" vertical="center" wrapText="1"/>
      <protection/>
    </xf>
    <xf numFmtId="0" fontId="17" fillId="0" borderId="0" xfId="103" applyFont="1" applyFill="1" applyAlignment="1">
      <alignment horizontal="center" vertical="center" wrapText="1"/>
      <protection/>
    </xf>
    <xf numFmtId="181" fontId="16" fillId="33" borderId="12" xfId="84" applyNumberFormat="1" applyFont="1" applyFill="1" applyBorder="1" applyAlignment="1">
      <alignment horizontal="center" vertical="center" wrapText="1"/>
      <protection/>
    </xf>
    <xf numFmtId="0" fontId="18" fillId="33" borderId="0" xfId="103" applyFont="1" applyFill="1" applyAlignment="1">
      <alignment horizontal="center" vertical="center" wrapText="1"/>
      <protection/>
    </xf>
    <xf numFmtId="0" fontId="16" fillId="0" borderId="0" xfId="103" applyFont="1" applyFill="1" applyAlignment="1">
      <alignment horizontal="center" vertical="center" wrapText="1"/>
      <protection/>
    </xf>
    <xf numFmtId="0" fontId="16" fillId="0" borderId="0" xfId="103" applyFont="1" applyFill="1" applyAlignment="1">
      <alignment horizontal="left" vertical="center" wrapText="1"/>
      <protection/>
    </xf>
    <xf numFmtId="2" fontId="16" fillId="0" borderId="0" xfId="103" applyNumberFormat="1" applyFont="1" applyFill="1" applyAlignment="1">
      <alignment horizontal="center" vertical="center" wrapText="1"/>
      <protection/>
    </xf>
    <xf numFmtId="0" fontId="4" fillId="0" borderId="0" xfId="103" applyFont="1" applyFill="1" applyAlignment="1">
      <alignment horizontal="center" vertical="center" wrapText="1"/>
      <protection/>
    </xf>
    <xf numFmtId="0" fontId="4" fillId="0" borderId="0" xfId="103" applyFont="1" applyFill="1" applyAlignment="1">
      <alignment horizontal="left" vertical="center" wrapText="1"/>
      <protection/>
    </xf>
    <xf numFmtId="2" fontId="4" fillId="0" borderId="0" xfId="103" applyNumberFormat="1" applyFont="1" applyFill="1" applyAlignment="1">
      <alignment horizontal="center" vertical="center" wrapText="1"/>
      <protection/>
    </xf>
    <xf numFmtId="181" fontId="11" fillId="0" borderId="12" xfId="103" applyNumberFormat="1" applyFont="1" applyFill="1" applyBorder="1" applyAlignment="1">
      <alignment horizontal="center" vertical="center" wrapText="1"/>
      <protection/>
    </xf>
    <xf numFmtId="0" fontId="10" fillId="0" borderId="0" xfId="103" applyFont="1" applyFill="1" applyAlignment="1">
      <alignment horizontal="center" vertical="center" wrapText="1"/>
      <protection/>
    </xf>
    <xf numFmtId="0" fontId="1" fillId="0" borderId="0" xfId="103" applyFont="1" applyFill="1" applyAlignment="1">
      <alignment horizontal="center" vertical="center" wrapText="1"/>
      <protection/>
    </xf>
    <xf numFmtId="181" fontId="16" fillId="0" borderId="12" xfId="84" applyNumberFormat="1" applyFont="1" applyFill="1" applyBorder="1" applyAlignment="1">
      <alignment horizontal="center" vertical="center" wrapText="1"/>
      <protection/>
    </xf>
    <xf numFmtId="0" fontId="17" fillId="0" borderId="12" xfId="107" applyFont="1" applyFill="1" applyBorder="1" applyAlignment="1">
      <alignment horizontal="center" vertical="center" wrapText="1"/>
      <protection/>
    </xf>
    <xf numFmtId="0" fontId="22" fillId="0" borderId="0" xfId="0" applyFont="1" applyAlignment="1">
      <alignment wrapText="1"/>
    </xf>
    <xf numFmtId="0" fontId="21" fillId="0" borderId="0" xfId="0" applyFont="1" applyAlignment="1">
      <alignment wrapText="1"/>
    </xf>
    <xf numFmtId="0" fontId="3" fillId="0" borderId="12" xfId="107" applyFont="1" applyFill="1" applyBorder="1" applyAlignment="1">
      <alignment horizontal="center" vertical="center" wrapText="1"/>
      <protection/>
    </xf>
    <xf numFmtId="181" fontId="4" fillId="33" borderId="12" xfId="84" applyNumberFormat="1" applyFont="1" applyFill="1" applyBorder="1" applyAlignment="1">
      <alignment horizontal="center" vertical="center" wrapText="1"/>
      <protection/>
    </xf>
    <xf numFmtId="190" fontId="4" fillId="0" borderId="0" xfId="103" applyNumberFormat="1" applyFont="1" applyFill="1" applyAlignment="1">
      <alignment horizontal="center" vertical="center"/>
      <protection/>
    </xf>
    <xf numFmtId="0" fontId="3" fillId="0" borderId="0" xfId="103" applyFont="1" applyFill="1" applyAlignment="1">
      <alignment horizontal="center" vertical="center" wrapText="1"/>
      <protection/>
    </xf>
    <xf numFmtId="0" fontId="4" fillId="33" borderId="0" xfId="103" applyFont="1" applyFill="1" applyAlignment="1">
      <alignment horizontal="center" vertical="center" wrapText="1"/>
      <protection/>
    </xf>
    <xf numFmtId="2" fontId="22" fillId="0" borderId="0" xfId="0" applyNumberFormat="1" applyFont="1" applyAlignment="1">
      <alignment wrapText="1"/>
    </xf>
    <xf numFmtId="0" fontId="14" fillId="0" borderId="0" xfId="103" applyFont="1" applyFill="1" applyAlignment="1">
      <alignment horizontal="center" vertical="center" wrapText="1"/>
      <protection/>
    </xf>
    <xf numFmtId="0" fontId="14" fillId="0" borderId="0" xfId="103" applyFont="1" applyFill="1" applyAlignment="1">
      <alignment horizontal="center" vertical="center" wrapText="1"/>
      <protection/>
    </xf>
    <xf numFmtId="0" fontId="4" fillId="0" borderId="0" xfId="0" applyFont="1" applyFill="1" applyAlignment="1">
      <alignment vertical="center" wrapText="1"/>
    </xf>
    <xf numFmtId="0" fontId="3" fillId="0" borderId="0" xfId="0" applyFont="1" applyFill="1" applyAlignment="1">
      <alignment wrapText="1"/>
    </xf>
    <xf numFmtId="0" fontId="0" fillId="0" borderId="0" xfId="103" applyFont="1" applyFill="1" applyBorder="1" applyAlignment="1">
      <alignment horizontal="center" vertical="center" wrapText="1"/>
      <protection/>
    </xf>
    <xf numFmtId="0" fontId="68" fillId="0" borderId="0" xfId="103" applyFont="1" applyFill="1" applyBorder="1" applyAlignment="1">
      <alignment horizontal="center" vertical="center" wrapText="1"/>
      <protection/>
    </xf>
    <xf numFmtId="181" fontId="69" fillId="33" borderId="12" xfId="84" applyNumberFormat="1" applyFont="1" applyFill="1" applyBorder="1" applyAlignment="1">
      <alignment horizontal="center" vertical="center" wrapText="1"/>
      <protection/>
    </xf>
    <xf numFmtId="0" fontId="70" fillId="33" borderId="0" xfId="103" applyFont="1" applyFill="1" applyBorder="1" applyAlignment="1">
      <alignment horizontal="center" vertical="center" wrapText="1"/>
      <protection/>
    </xf>
    <xf numFmtId="2" fontId="71" fillId="0" borderId="0" xfId="103" applyNumberFormat="1" applyFont="1" applyAlignment="1">
      <alignment horizontal="center" vertical="center" wrapText="1"/>
      <protection/>
    </xf>
    <xf numFmtId="0" fontId="72" fillId="0" borderId="0" xfId="109" applyFont="1" applyAlignment="1">
      <alignment horizontal="center" vertical="center" wrapText="1"/>
      <protection/>
    </xf>
    <xf numFmtId="0" fontId="73" fillId="0" borderId="0" xfId="103" applyFont="1" applyAlignment="1">
      <alignment horizontal="center" vertical="center" wrapText="1"/>
      <protection/>
    </xf>
    <xf numFmtId="0" fontId="74" fillId="0" borderId="0" xfId="109" applyFont="1" applyAlignment="1">
      <alignment horizontal="center" vertical="center" wrapText="1"/>
      <protection/>
    </xf>
    <xf numFmtId="0" fontId="73" fillId="0" borderId="0" xfId="103" applyFont="1" applyFill="1" applyBorder="1" applyAlignment="1">
      <alignment horizontal="center" vertical="center" wrapText="1"/>
      <protection/>
    </xf>
    <xf numFmtId="0" fontId="73" fillId="0" borderId="0" xfId="103" applyFont="1" applyFill="1" applyBorder="1" applyAlignment="1">
      <alignment horizontal="left" vertical="center" wrapText="1"/>
      <protection/>
    </xf>
    <xf numFmtId="0" fontId="73" fillId="0" borderId="0" xfId="103" applyFont="1" applyFill="1" applyBorder="1" applyAlignment="1">
      <alignment horizontal="right" vertical="center" wrapText="1"/>
      <protection/>
    </xf>
    <xf numFmtId="2" fontId="73" fillId="0" borderId="0" xfId="103" applyNumberFormat="1" applyFont="1" applyFill="1" applyBorder="1" applyAlignment="1">
      <alignment horizontal="right" vertical="center" wrapText="1"/>
      <protection/>
    </xf>
    <xf numFmtId="0" fontId="24" fillId="0" borderId="0" xfId="103" applyFont="1" applyFill="1" applyAlignment="1">
      <alignment horizontal="center" vertical="center" wrapText="1"/>
      <protection/>
    </xf>
    <xf numFmtId="4" fontId="24" fillId="0" borderId="0" xfId="103" applyNumberFormat="1" applyFont="1" applyFill="1" applyAlignment="1">
      <alignment horizontal="center" vertical="center" wrapText="1"/>
      <protection/>
    </xf>
    <xf numFmtId="0" fontId="75" fillId="0" borderId="12" xfId="107"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3" fillId="0" borderId="0" xfId="103" applyFont="1" applyFill="1" applyAlignment="1">
      <alignment horizontal="center" vertical="center" wrapText="1"/>
      <protection/>
    </xf>
    <xf numFmtId="181" fontId="4" fillId="0" borderId="12" xfId="84" applyNumberFormat="1" applyFont="1" applyFill="1" applyBorder="1" applyAlignment="1">
      <alignment horizontal="center" vertical="center" wrapText="1"/>
      <protection/>
    </xf>
    <xf numFmtId="181" fontId="69" fillId="33" borderId="12" xfId="84" applyNumberFormat="1" applyFont="1" applyFill="1" applyBorder="1" applyAlignment="1">
      <alignment horizontal="right" vertical="center" wrapText="1"/>
      <protection/>
    </xf>
    <xf numFmtId="2" fontId="3" fillId="0" borderId="0" xfId="103" applyNumberFormat="1" applyFont="1" applyFill="1" applyAlignment="1">
      <alignment vertical="center"/>
      <protection/>
    </xf>
    <xf numFmtId="0" fontId="21" fillId="33" borderId="12" xfId="174" applyFont="1" applyFill="1" applyBorder="1" applyAlignment="1">
      <alignment horizontal="center" vertical="center" wrapText="1"/>
      <protection/>
    </xf>
    <xf numFmtId="0" fontId="21" fillId="33" borderId="12" xfId="174" applyFont="1" applyFill="1" applyBorder="1" applyAlignment="1">
      <alignment horizontal="right" vertical="center" wrapText="1"/>
      <protection/>
    </xf>
    <xf numFmtId="2" fontId="21" fillId="33" borderId="12" xfId="109" applyNumberFormat="1" applyFont="1" applyFill="1" applyBorder="1" applyAlignment="1">
      <alignment horizontal="center" vertical="center" wrapText="1"/>
      <protection/>
    </xf>
    <xf numFmtId="0" fontId="73" fillId="0" borderId="0" xfId="103" applyFont="1" applyFill="1" applyAlignment="1">
      <alignment horizontal="center" vertical="center" wrapText="1"/>
      <protection/>
    </xf>
    <xf numFmtId="0" fontId="28" fillId="0" borderId="0" xfId="0" applyFont="1" applyAlignment="1">
      <alignment/>
    </xf>
    <xf numFmtId="0" fontId="73" fillId="0" borderId="12" xfId="0" applyFont="1" applyFill="1" applyBorder="1" applyAlignment="1" quotePrefix="1">
      <alignment horizontal="left" vertical="center" wrapText="1"/>
    </xf>
    <xf numFmtId="181" fontId="22" fillId="0" borderId="12" xfId="0" applyNumberFormat="1" applyFont="1" applyFill="1" applyBorder="1" applyAlignment="1">
      <alignment horizontal="center" vertical="center" wrapText="1"/>
    </xf>
    <xf numFmtId="0" fontId="22" fillId="0" borderId="12" xfId="0" applyFont="1" applyBorder="1" applyAlignment="1">
      <alignment vertical="center" wrapText="1"/>
    </xf>
    <xf numFmtId="184" fontId="22" fillId="0" borderId="12" xfId="0" applyNumberFormat="1" applyFont="1" applyFill="1" applyBorder="1" applyAlignment="1">
      <alignment horizontal="center" vertical="center" wrapText="1"/>
    </xf>
    <xf numFmtId="0" fontId="22" fillId="0" borderId="12" xfId="0" applyFont="1" applyFill="1" applyBorder="1" applyAlignment="1" applyProtection="1">
      <alignment horizontal="left" vertical="center" wrapText="1"/>
      <protection hidden="1"/>
    </xf>
    <xf numFmtId="187" fontId="22" fillId="0" borderId="12" xfId="0" applyNumberFormat="1" applyFont="1" applyFill="1" applyBorder="1" applyAlignment="1">
      <alignment horizontal="center" vertical="center" wrapText="1"/>
    </xf>
    <xf numFmtId="184" fontId="22" fillId="0" borderId="12" xfId="0" applyNumberFormat="1" applyFont="1" applyFill="1" applyBorder="1" applyAlignment="1">
      <alignment horizontal="right" vertical="center" wrapText="1"/>
    </xf>
    <xf numFmtId="0" fontId="21" fillId="0" borderId="12" xfId="93" applyFont="1" applyBorder="1" applyAlignment="1">
      <alignment horizontal="center" vertical="center" wrapText="1"/>
      <protection/>
    </xf>
    <xf numFmtId="0" fontId="21" fillId="0" borderId="12" xfId="0" applyFont="1" applyBorder="1" applyAlignment="1">
      <alignment horizontal="left" vertical="center" wrapText="1"/>
    </xf>
    <xf numFmtId="2" fontId="21" fillId="0" borderId="12" xfId="0" applyNumberFormat="1" applyFont="1" applyBorder="1" applyAlignment="1">
      <alignment horizontal="right" vertical="center" wrapText="1"/>
    </xf>
    <xf numFmtId="181" fontId="21" fillId="0" borderId="12" xfId="0" applyNumberFormat="1" applyFont="1" applyBorder="1" applyAlignment="1">
      <alignment horizontal="right" vertical="top" wrapText="1"/>
    </xf>
    <xf numFmtId="4" fontId="21" fillId="0" borderId="12" xfId="0" applyNumberFormat="1" applyFont="1" applyBorder="1" applyAlignment="1">
      <alignment horizontal="right" vertical="center" wrapText="1"/>
    </xf>
    <xf numFmtId="2" fontId="21"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49" fontId="72" fillId="0" borderId="12" xfId="0" applyNumberFormat="1" applyFont="1" applyFill="1" applyBorder="1" applyAlignment="1">
      <alignment horizontal="center" vertical="center" wrapText="1"/>
    </xf>
    <xf numFmtId="181" fontId="22" fillId="0" borderId="12" xfId="0" applyNumberFormat="1" applyFont="1" applyBorder="1" applyAlignment="1">
      <alignment horizontal="center" vertical="center" wrapText="1"/>
    </xf>
    <xf numFmtId="0" fontId="22" fillId="0" borderId="0" xfId="0" applyFont="1" applyAlignment="1">
      <alignment/>
    </xf>
    <xf numFmtId="0" fontId="21" fillId="0" borderId="12" xfId="0" applyFont="1" applyBorder="1" applyAlignment="1">
      <alignment horizontal="right" vertical="center" wrapText="1"/>
    </xf>
    <xf numFmtId="0" fontId="21" fillId="0" borderId="12" xfId="0" applyFont="1" applyBorder="1" applyAlignment="1">
      <alignment horizontal="center" vertical="center" wrapText="1"/>
    </xf>
    <xf numFmtId="0" fontId="22" fillId="0" borderId="12" xfId="0" applyFont="1" applyFill="1" applyBorder="1" applyAlignment="1">
      <alignment horizontal="left" vertical="center" wrapText="1"/>
    </xf>
    <xf numFmtId="2" fontId="22" fillId="0" borderId="12"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right" vertical="center" wrapText="1"/>
    </xf>
    <xf numFmtId="2" fontId="22" fillId="0" borderId="12" xfId="0" applyNumberFormat="1" applyFont="1" applyFill="1" applyBorder="1" applyAlignment="1">
      <alignment horizontal="center" vertical="center" wrapText="1"/>
    </xf>
    <xf numFmtId="181" fontId="21" fillId="0" borderId="12" xfId="0" applyNumberFormat="1" applyFont="1" applyBorder="1" applyAlignment="1">
      <alignment horizontal="center" wrapText="1"/>
    </xf>
    <xf numFmtId="0" fontId="21" fillId="0" borderId="12" xfId="0" applyFont="1" applyBorder="1" applyAlignment="1">
      <alignment wrapText="1"/>
    </xf>
    <xf numFmtId="2" fontId="21" fillId="0" borderId="12" xfId="0" applyNumberFormat="1" applyFont="1" applyBorder="1" applyAlignment="1">
      <alignment horizontal="right" wrapText="1"/>
    </xf>
    <xf numFmtId="2" fontId="21" fillId="0" borderId="12" xfId="0" applyNumberFormat="1" applyFont="1" applyBorder="1" applyAlignment="1">
      <alignment horizontal="center" wrapText="1"/>
    </xf>
    <xf numFmtId="187" fontId="22" fillId="0" borderId="12" xfId="0" applyNumberFormat="1" applyFont="1" applyFill="1" applyBorder="1" applyAlignment="1">
      <alignment horizontal="right" vertical="center" wrapText="1"/>
    </xf>
    <xf numFmtId="0" fontId="68" fillId="0" borderId="12" xfId="103" applyFont="1" applyFill="1" applyBorder="1" applyAlignment="1">
      <alignment horizontal="center" vertical="center" wrapText="1"/>
      <protection/>
    </xf>
    <xf numFmtId="4" fontId="21" fillId="33" borderId="12" xfId="174" applyNumberFormat="1" applyFont="1" applyFill="1" applyBorder="1" applyAlignment="1">
      <alignment horizontal="right" vertical="center" wrapText="1"/>
      <protection/>
    </xf>
    <xf numFmtId="4" fontId="22" fillId="33" borderId="12" xfId="174" applyNumberFormat="1" applyFont="1" applyFill="1" applyBorder="1" applyAlignment="1">
      <alignment horizontal="right" vertical="center" wrapText="1"/>
      <protection/>
    </xf>
    <xf numFmtId="0" fontId="21" fillId="33" borderId="12" xfId="107" applyFont="1" applyFill="1" applyBorder="1" applyAlignment="1">
      <alignment horizontal="center" vertical="center" wrapText="1"/>
      <protection/>
    </xf>
    <xf numFmtId="49" fontId="21" fillId="33" borderId="12" xfId="107" applyNumberFormat="1" applyFont="1" applyFill="1" applyBorder="1" applyAlignment="1">
      <alignment horizontal="center" vertical="center" wrapText="1"/>
      <protection/>
    </xf>
    <xf numFmtId="0" fontId="21" fillId="33" borderId="12" xfId="109" applyFont="1" applyFill="1" applyBorder="1" applyAlignment="1">
      <alignment horizontal="center" vertical="center" wrapText="1"/>
      <protection/>
    </xf>
    <xf numFmtId="0" fontId="22" fillId="33" borderId="12" xfId="174" applyFont="1" applyFill="1" applyBorder="1" applyAlignment="1">
      <alignment horizontal="center" vertical="center" wrapText="1"/>
      <protection/>
    </xf>
    <xf numFmtId="0" fontId="22" fillId="33" borderId="12" xfId="107" applyFont="1" applyFill="1" applyBorder="1" applyAlignment="1">
      <alignment horizontal="center" vertical="center" wrapText="1"/>
      <protection/>
    </xf>
    <xf numFmtId="49" fontId="22" fillId="33" borderId="12" xfId="107" applyNumberFormat="1" applyFont="1" applyFill="1" applyBorder="1" applyAlignment="1">
      <alignment horizontal="center" vertical="center" wrapText="1"/>
      <protection/>
    </xf>
    <xf numFmtId="0" fontId="22" fillId="33" borderId="12" xfId="109" applyFont="1" applyFill="1" applyBorder="1" applyAlignment="1">
      <alignment horizontal="center" vertical="center" wrapText="1"/>
      <protection/>
    </xf>
    <xf numFmtId="2" fontId="21" fillId="33" borderId="12" xfId="109" applyNumberFormat="1" applyFont="1" applyFill="1" applyBorder="1" applyAlignment="1">
      <alignment horizontal="right" vertical="center" wrapText="1"/>
      <protection/>
    </xf>
    <xf numFmtId="0" fontId="22" fillId="33" borderId="12" xfId="174" applyFont="1" applyFill="1" applyBorder="1" applyAlignment="1">
      <alignment horizontal="right" vertical="center" wrapText="1"/>
      <protection/>
    </xf>
    <xf numFmtId="2" fontId="22" fillId="33" borderId="12" xfId="107" applyNumberFormat="1" applyFont="1" applyFill="1" applyBorder="1" applyAlignment="1">
      <alignment horizontal="center" vertical="center" wrapText="1"/>
      <protection/>
    </xf>
    <xf numFmtId="4" fontId="22" fillId="33" borderId="12" xfId="107" applyNumberFormat="1" applyFont="1" applyFill="1" applyBorder="1" applyAlignment="1">
      <alignment vertical="center" wrapText="1"/>
      <protection/>
    </xf>
    <xf numFmtId="2" fontId="22" fillId="33" borderId="12" xfId="107" applyNumberFormat="1" applyFont="1" applyFill="1" applyBorder="1" applyAlignment="1">
      <alignment vertical="center" wrapText="1"/>
      <protection/>
    </xf>
    <xf numFmtId="171" fontId="21" fillId="34" borderId="13" xfId="0" applyNumberFormat="1" applyFont="1" applyFill="1" applyBorder="1" applyAlignment="1" applyProtection="1">
      <alignment horizontal="left" vertical="center" wrapText="1"/>
      <protection locked="0"/>
    </xf>
    <xf numFmtId="4" fontId="21" fillId="34" borderId="12" xfId="129" applyNumberFormat="1" applyFont="1" applyFill="1" applyBorder="1" applyAlignment="1">
      <alignment horizontal="right" vertical="center" wrapText="1"/>
      <protection/>
    </xf>
    <xf numFmtId="2" fontId="22" fillId="33" borderId="12" xfId="109" applyNumberFormat="1" applyFont="1" applyFill="1" applyBorder="1" applyAlignment="1">
      <alignment horizontal="center" vertical="center" wrapText="1"/>
      <protection/>
    </xf>
    <xf numFmtId="0" fontId="22" fillId="33" borderId="12" xfId="174" applyFont="1" applyFill="1" applyBorder="1" applyAlignment="1">
      <alignment vertical="center" wrapText="1"/>
      <protection/>
    </xf>
    <xf numFmtId="4" fontId="22" fillId="34" borderId="12" xfId="107" applyNumberFormat="1" applyFont="1" applyFill="1" applyBorder="1" applyAlignment="1">
      <alignment horizontal="right" vertical="center" wrapText="1"/>
      <protection/>
    </xf>
    <xf numFmtId="2" fontId="22" fillId="33" borderId="12" xfId="109" applyNumberFormat="1" applyFont="1" applyFill="1" applyBorder="1" applyAlignment="1">
      <alignment horizontal="right" vertical="center" wrapText="1"/>
      <protection/>
    </xf>
    <xf numFmtId="2" fontId="22" fillId="34" borderId="12" xfId="140" applyNumberFormat="1" applyFont="1" applyFill="1" applyBorder="1" applyAlignment="1">
      <alignment horizontal="right" vertical="center" wrapText="1"/>
      <protection/>
    </xf>
    <xf numFmtId="4" fontId="21" fillId="33" borderId="12" xfId="107" applyNumberFormat="1" applyFont="1" applyFill="1" applyBorder="1" applyAlignment="1">
      <alignment horizontal="right" vertical="center" wrapText="1"/>
      <protection/>
    </xf>
    <xf numFmtId="2" fontId="21" fillId="33" borderId="12" xfId="107" applyNumberFormat="1" applyFont="1" applyFill="1" applyBorder="1" applyAlignment="1">
      <alignment horizontal="center" vertical="center" wrapText="1"/>
      <protection/>
    </xf>
    <xf numFmtId="2" fontId="21" fillId="33" borderId="12" xfId="107" applyNumberFormat="1" applyFont="1" applyFill="1" applyBorder="1" applyAlignment="1">
      <alignment horizontal="right" vertical="center" wrapText="1"/>
      <protection/>
    </xf>
    <xf numFmtId="0" fontId="22" fillId="33" borderId="12" xfId="173" applyFont="1" applyFill="1" applyBorder="1" applyAlignment="1">
      <alignment horizontal="center" vertical="center" wrapText="1"/>
      <protection/>
    </xf>
    <xf numFmtId="4" fontId="21" fillId="34" borderId="12" xfId="129" applyNumberFormat="1" applyFont="1" applyFill="1" applyBorder="1" applyAlignment="1">
      <alignment horizontal="center" vertical="center" wrapText="1"/>
      <protection/>
    </xf>
    <xf numFmtId="0" fontId="21" fillId="33" borderId="12" xfId="173" applyFont="1" applyFill="1" applyBorder="1" applyAlignment="1">
      <alignment horizontal="center" vertical="center" wrapText="1"/>
      <protection/>
    </xf>
    <xf numFmtId="0" fontId="22" fillId="33" borderId="12" xfId="107" applyNumberFormat="1" applyFont="1" applyFill="1" applyBorder="1" applyAlignment="1">
      <alignment horizontal="center" vertical="center" wrapText="1"/>
      <protection/>
    </xf>
    <xf numFmtId="2" fontId="22" fillId="33" borderId="12" xfId="107" applyNumberFormat="1" applyFont="1" applyFill="1" applyBorder="1" applyAlignment="1">
      <alignment horizontal="right" vertical="center" wrapText="1"/>
      <protection/>
    </xf>
    <xf numFmtId="2" fontId="22" fillId="34" borderId="12" xfId="107" applyNumberFormat="1" applyFont="1" applyFill="1" applyBorder="1" applyAlignment="1">
      <alignment horizontal="right" vertical="center" wrapText="1"/>
      <protection/>
    </xf>
    <xf numFmtId="0" fontId="21" fillId="34" borderId="12" xfId="0" applyFont="1" applyFill="1" applyBorder="1" applyAlignment="1">
      <alignment horizontal="left" vertical="center" wrapText="1"/>
    </xf>
    <xf numFmtId="2" fontId="22" fillId="33" borderId="12" xfId="89" applyNumberFormat="1" applyFont="1" applyFill="1" applyBorder="1" applyAlignment="1">
      <alignment horizontal="right" vertical="center" wrapText="1"/>
      <protection/>
    </xf>
    <xf numFmtId="2" fontId="22" fillId="33" borderId="12" xfId="89" applyNumberFormat="1" applyFont="1" applyFill="1" applyBorder="1" applyAlignment="1">
      <alignment horizontal="center" vertical="center" wrapText="1"/>
      <protection/>
    </xf>
    <xf numFmtId="2" fontId="22" fillId="33" borderId="12" xfId="173" applyNumberFormat="1" applyFont="1" applyFill="1" applyBorder="1" applyAlignment="1">
      <alignment horizontal="right" vertical="center" wrapText="1"/>
      <protection/>
    </xf>
    <xf numFmtId="2" fontId="22" fillId="33" borderId="12" xfId="173" applyNumberFormat="1" applyFont="1" applyFill="1" applyBorder="1" applyAlignment="1">
      <alignment horizontal="center" vertical="center" wrapText="1"/>
      <protection/>
    </xf>
    <xf numFmtId="2" fontId="21" fillId="33" borderId="12" xfId="173" applyNumberFormat="1" applyFont="1" applyFill="1" applyBorder="1" applyAlignment="1">
      <alignment horizontal="center" vertical="center" wrapText="1"/>
      <protection/>
    </xf>
    <xf numFmtId="0" fontId="21" fillId="34" borderId="12" xfId="107" applyFont="1" applyFill="1" applyBorder="1" applyAlignment="1">
      <alignment horizontal="left" vertical="center" wrapText="1"/>
      <protection/>
    </xf>
    <xf numFmtId="4" fontId="21" fillId="34" borderId="12" xfId="107" applyNumberFormat="1" applyFont="1" applyFill="1" applyBorder="1" applyAlignment="1">
      <alignment horizontal="right" vertical="center"/>
      <protection/>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2" fontId="72" fillId="0" borderId="12" xfId="103" applyNumberFormat="1" applyFont="1" applyFill="1" applyBorder="1" applyAlignment="1">
      <alignment vertical="center" wrapText="1"/>
      <protection/>
    </xf>
    <xf numFmtId="0" fontId="72" fillId="0" borderId="12" xfId="0" applyFont="1" applyFill="1" applyBorder="1" applyAlignment="1">
      <alignment horizontal="center" vertical="center" wrapText="1"/>
    </xf>
    <xf numFmtId="184" fontId="72" fillId="0" borderId="12" xfId="0" applyNumberFormat="1" applyFont="1" applyFill="1" applyBorder="1" applyAlignment="1">
      <alignment vertical="center" wrapText="1"/>
    </xf>
    <xf numFmtId="0" fontId="22" fillId="0" borderId="12" xfId="103" applyFont="1" applyFill="1" applyBorder="1" applyAlignment="1">
      <alignment horizontal="center" vertical="center" wrapText="1"/>
      <protection/>
    </xf>
    <xf numFmtId="181" fontId="72"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2" fontId="21" fillId="0" borderId="12" xfId="0" applyNumberFormat="1" applyFont="1" applyFill="1" applyBorder="1" applyAlignment="1">
      <alignment horizontal="right" vertical="center" wrapText="1"/>
    </xf>
    <xf numFmtId="0" fontId="21" fillId="0" borderId="12" xfId="0" applyFont="1" applyFill="1" applyBorder="1" applyAlignment="1">
      <alignment horizontal="center" wrapText="1"/>
    </xf>
    <xf numFmtId="1" fontId="72" fillId="0" borderId="12" xfId="103" applyNumberFormat="1" applyFont="1" applyFill="1" applyBorder="1" applyAlignment="1">
      <alignment vertical="center" wrapText="1"/>
      <protection/>
    </xf>
    <xf numFmtId="1" fontId="72" fillId="0" borderId="12" xfId="0" applyNumberFormat="1" applyFont="1" applyFill="1" applyBorder="1" applyAlignment="1">
      <alignment vertical="center" wrapText="1"/>
    </xf>
    <xf numFmtId="1" fontId="21" fillId="0" borderId="12" xfId="0" applyNumberFormat="1" applyFont="1" applyFill="1" applyBorder="1" applyAlignment="1">
      <alignment horizontal="center" vertical="center" wrapText="1"/>
    </xf>
    <xf numFmtId="0" fontId="72" fillId="0" borderId="14" xfId="0" applyFont="1" applyFill="1" applyBorder="1" applyAlignment="1">
      <alignment vertical="center" wrapText="1"/>
    </xf>
    <xf numFmtId="0" fontId="22" fillId="0" borderId="12" xfId="0" applyFont="1" applyFill="1" applyBorder="1" applyAlignment="1">
      <alignment vertical="center" wrapText="1"/>
    </xf>
    <xf numFmtId="0" fontId="74" fillId="0" borderId="12" xfId="107" applyFont="1" applyBorder="1" applyAlignment="1">
      <alignment horizontal="center" vertical="center" wrapText="1"/>
      <protection/>
    </xf>
    <xf numFmtId="0" fontId="74" fillId="0" borderId="12" xfId="0" applyFont="1" applyBorder="1" applyAlignment="1">
      <alignment horizontal="left" vertical="center" wrapText="1"/>
    </xf>
    <xf numFmtId="4" fontId="74" fillId="0" borderId="12" xfId="107" applyNumberFormat="1" applyFont="1" applyBorder="1" applyAlignment="1">
      <alignment vertical="center" wrapText="1"/>
      <protection/>
    </xf>
    <xf numFmtId="4" fontId="74" fillId="0" borderId="12" xfId="107" applyNumberFormat="1" applyFont="1" applyBorder="1" applyAlignment="1">
      <alignment horizontal="center" vertical="center" wrapText="1"/>
      <protection/>
    </xf>
    <xf numFmtId="0" fontId="72" fillId="0" borderId="12" xfId="107" applyFont="1" applyFill="1" applyBorder="1" applyAlignment="1">
      <alignment horizontal="center" vertical="center" wrapText="1"/>
      <protection/>
    </xf>
    <xf numFmtId="0" fontId="72" fillId="0" borderId="12" xfId="0" applyFont="1" applyFill="1" applyBorder="1" applyAlignment="1">
      <alignment horizontal="left" vertical="center" wrapText="1"/>
    </xf>
    <xf numFmtId="2" fontId="72" fillId="0" borderId="12" xfId="107" applyNumberFormat="1" applyFont="1" applyFill="1" applyBorder="1" applyAlignment="1">
      <alignment horizontal="right" vertical="center" wrapText="1"/>
      <protection/>
    </xf>
    <xf numFmtId="4" fontId="72" fillId="0" borderId="12" xfId="107" applyNumberFormat="1" applyFont="1" applyFill="1" applyBorder="1" applyAlignment="1">
      <alignment horizontal="right" vertical="center" wrapText="1"/>
      <protection/>
    </xf>
    <xf numFmtId="2" fontId="72" fillId="0" borderId="12" xfId="108" applyNumberFormat="1" applyFont="1" applyFill="1" applyBorder="1" applyAlignment="1">
      <alignment horizontal="center" vertical="center" wrapText="1"/>
      <protection/>
    </xf>
    <xf numFmtId="4" fontId="72" fillId="0" borderId="12" xfId="107" applyNumberFormat="1" applyFont="1" applyFill="1" applyBorder="1" applyAlignment="1">
      <alignment vertical="center" wrapText="1"/>
      <protection/>
    </xf>
    <xf numFmtId="2" fontId="74" fillId="0" borderId="12" xfId="107" applyNumberFormat="1" applyFont="1" applyFill="1" applyBorder="1" applyAlignment="1">
      <alignment horizontal="right" vertical="center" wrapText="1"/>
      <protection/>
    </xf>
    <xf numFmtId="4" fontId="74" fillId="0" borderId="12" xfId="107" applyNumberFormat="1" applyFont="1" applyBorder="1" applyAlignment="1">
      <alignment horizontal="right" vertical="center" wrapText="1"/>
      <protection/>
    </xf>
    <xf numFmtId="1" fontId="74" fillId="0" borderId="12" xfId="108" applyNumberFormat="1" applyFont="1" applyBorder="1" applyAlignment="1">
      <alignment horizontal="center" vertical="center" wrapText="1"/>
      <protection/>
    </xf>
    <xf numFmtId="0" fontId="74" fillId="0" borderId="12" xfId="108" applyFont="1" applyBorder="1" applyAlignment="1">
      <alignment horizontal="left" vertical="center" wrapText="1"/>
      <protection/>
    </xf>
    <xf numFmtId="4" fontId="74" fillId="0" borderId="12" xfId="108" applyNumberFormat="1" applyFont="1" applyBorder="1" applyAlignment="1">
      <alignment horizontal="right" vertical="center" wrapText="1"/>
      <protection/>
    </xf>
    <xf numFmtId="4" fontId="74" fillId="0" borderId="12" xfId="108" applyNumberFormat="1" applyFont="1" applyBorder="1" applyAlignment="1">
      <alignment horizontal="center" vertical="center" wrapText="1"/>
      <protection/>
    </xf>
    <xf numFmtId="0" fontId="72" fillId="0" borderId="12" xfId="108" applyFont="1" applyBorder="1" applyAlignment="1">
      <alignment horizontal="center" vertical="center" wrapText="1"/>
      <protection/>
    </xf>
    <xf numFmtId="0" fontId="74" fillId="0" borderId="12" xfId="103" applyFont="1" applyFill="1" applyBorder="1" applyAlignment="1">
      <alignment horizontal="center" vertical="center" wrapText="1"/>
      <protection/>
    </xf>
    <xf numFmtId="0" fontId="74" fillId="0" borderId="12" xfId="103" applyFont="1" applyFill="1" applyBorder="1" applyAlignment="1">
      <alignment horizontal="left" vertical="center" wrapText="1"/>
      <protection/>
    </xf>
    <xf numFmtId="171" fontId="74" fillId="0" borderId="12" xfId="42" applyFont="1" applyFill="1" applyBorder="1" applyAlignment="1">
      <alignment horizontal="right" vertical="center" wrapText="1"/>
    </xf>
    <xf numFmtId="184" fontId="74" fillId="0" borderId="12" xfId="103" applyNumberFormat="1" applyFont="1" applyFill="1" applyBorder="1" applyAlignment="1">
      <alignment horizontal="center" vertical="center" wrapText="1"/>
      <protection/>
    </xf>
    <xf numFmtId="0" fontId="22" fillId="0" borderId="12" xfId="103" applyFont="1" applyFill="1" applyBorder="1" applyAlignment="1">
      <alignment horizontal="center" vertical="center" wrapText="1"/>
      <protection/>
    </xf>
    <xf numFmtId="0" fontId="72" fillId="0" borderId="12" xfId="103" applyFont="1" applyFill="1" applyBorder="1" applyAlignment="1">
      <alignment horizontal="center" vertical="center"/>
      <protection/>
    </xf>
    <xf numFmtId="181" fontId="72" fillId="0" borderId="12" xfId="107" applyNumberFormat="1" applyFont="1" applyFill="1" applyBorder="1" applyAlignment="1">
      <alignment horizontal="left" vertical="center" wrapText="1"/>
      <protection/>
    </xf>
    <xf numFmtId="171" fontId="72" fillId="0" borderId="12" xfId="42" applyFont="1" applyFill="1" applyBorder="1" applyAlignment="1">
      <alignment horizontal="right" vertical="center" wrapText="1"/>
    </xf>
    <xf numFmtId="184" fontId="72" fillId="0" borderId="12" xfId="120" applyNumberFormat="1" applyFont="1" applyFill="1" applyBorder="1" applyAlignment="1">
      <alignment horizontal="left" vertical="center" wrapText="1"/>
      <protection/>
    </xf>
    <xf numFmtId="0" fontId="72" fillId="0" borderId="12" xfId="0" applyFont="1" applyFill="1" applyBorder="1" applyAlignment="1" quotePrefix="1">
      <alignment horizontal="left" vertical="center" wrapText="1"/>
    </xf>
    <xf numFmtId="0" fontId="74" fillId="0" borderId="12" xfId="0" applyFont="1" applyFill="1" applyBorder="1" applyAlignment="1" quotePrefix="1">
      <alignment horizontal="left" vertical="center" wrapText="1"/>
    </xf>
    <xf numFmtId="181" fontId="74" fillId="0" borderId="12" xfId="0" applyNumberFormat="1" applyFont="1" applyFill="1" applyBorder="1" applyAlignment="1">
      <alignment horizontal="center" vertical="center" wrapText="1"/>
    </xf>
    <xf numFmtId="0" fontId="74" fillId="0" borderId="12" xfId="0" applyFont="1" applyFill="1" applyBorder="1" applyAlignment="1">
      <alignment vertical="center" wrapText="1"/>
    </xf>
    <xf numFmtId="2" fontId="74" fillId="0" borderId="12" xfId="0" applyNumberFormat="1" applyFont="1" applyFill="1" applyBorder="1" applyAlignment="1">
      <alignment horizontal="right" vertical="center" wrapText="1"/>
    </xf>
    <xf numFmtId="0" fontId="72" fillId="0" borderId="12" xfId="0" applyFont="1" applyFill="1" applyBorder="1" applyAlignment="1">
      <alignment vertical="center" wrapText="1"/>
    </xf>
    <xf numFmtId="0" fontId="74" fillId="0" borderId="12" xfId="103" applyFont="1" applyBorder="1" applyAlignment="1">
      <alignment horizontal="center" vertical="center" wrapText="1"/>
      <protection/>
    </xf>
    <xf numFmtId="0" fontId="74" fillId="0" borderId="12" xfId="103" applyFont="1" applyBorder="1" applyAlignment="1">
      <alignment horizontal="left" vertical="center" wrapText="1"/>
      <protection/>
    </xf>
    <xf numFmtId="171" fontId="74" fillId="0" borderId="12" xfId="54" applyFont="1" applyFill="1" applyBorder="1" applyAlignment="1">
      <alignment horizontal="right" vertical="center" wrapText="1"/>
    </xf>
    <xf numFmtId="184" fontId="74" fillId="0" borderId="12" xfId="103" applyNumberFormat="1" applyFont="1" applyBorder="1" applyAlignment="1">
      <alignment horizontal="center" vertical="center" wrapText="1"/>
      <protection/>
    </xf>
    <xf numFmtId="171" fontId="74" fillId="0" borderId="12" xfId="54" applyFont="1" applyFill="1" applyBorder="1" applyAlignment="1">
      <alignment horizontal="center" vertical="center" wrapText="1"/>
    </xf>
    <xf numFmtId="0" fontId="74" fillId="0" borderId="12" xfId="109" applyFont="1" applyBorder="1" applyAlignment="1">
      <alignment horizontal="center" vertical="center" wrapText="1"/>
      <protection/>
    </xf>
    <xf numFmtId="0" fontId="72" fillId="0" borderId="12" xfId="109" applyFont="1" applyBorder="1" applyAlignment="1">
      <alignment horizontal="center" vertical="center" wrapText="1"/>
      <protection/>
    </xf>
    <xf numFmtId="181" fontId="74" fillId="0" borderId="12" xfId="0" applyNumberFormat="1" applyFont="1" applyBorder="1" applyAlignment="1">
      <alignment horizontal="center" vertical="center" wrapText="1"/>
    </xf>
    <xf numFmtId="0" fontId="74" fillId="0" borderId="12" xfId="0" applyFont="1" applyBorder="1" applyAlignment="1">
      <alignment vertical="center" wrapText="1"/>
    </xf>
    <xf numFmtId="2" fontId="74" fillId="0" borderId="12" xfId="0" applyNumberFormat="1" applyFont="1" applyBorder="1" applyAlignment="1">
      <alignment horizontal="right" vertical="center" wrapText="1"/>
    </xf>
    <xf numFmtId="2" fontId="74" fillId="0" borderId="12"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12" xfId="0" applyFont="1" applyBorder="1" applyAlignment="1">
      <alignment vertical="center" wrapText="1"/>
    </xf>
    <xf numFmtId="189" fontId="74" fillId="0" borderId="12" xfId="107" applyNumberFormat="1" applyFont="1" applyBorder="1" applyAlignment="1">
      <alignment horizontal="left" vertical="center" wrapText="1"/>
      <protection/>
    </xf>
    <xf numFmtId="189" fontId="72" fillId="0" borderId="12" xfId="107" applyNumberFormat="1" applyFont="1" applyFill="1" applyBorder="1" applyAlignment="1">
      <alignment horizontal="left" vertical="center" wrapText="1"/>
      <protection/>
    </xf>
    <xf numFmtId="0" fontId="72" fillId="0" borderId="12" xfId="104" applyFont="1" applyBorder="1" applyAlignment="1">
      <alignment horizontal="left" vertical="center" wrapText="1"/>
      <protection/>
    </xf>
    <xf numFmtId="0" fontId="22" fillId="0" borderId="15" xfId="103" applyFont="1" applyFill="1" applyBorder="1" applyAlignment="1">
      <alignment horizontal="center" vertical="center" wrapText="1"/>
      <protection/>
    </xf>
    <xf numFmtId="0" fontId="22" fillId="0" borderId="15" xfId="103" applyFont="1" applyFill="1" applyBorder="1" applyAlignment="1">
      <alignment horizontal="left" vertical="center" wrapText="1"/>
      <protection/>
    </xf>
    <xf numFmtId="37" fontId="22" fillId="0" borderId="15" xfId="42" applyNumberFormat="1" applyFont="1" applyFill="1" applyBorder="1" applyAlignment="1">
      <alignment horizontal="center" vertical="center" wrapText="1"/>
    </xf>
    <xf numFmtId="39" fontId="22" fillId="0" borderId="13" xfId="42" applyNumberFormat="1" applyFont="1" applyFill="1" applyBorder="1" applyAlignment="1">
      <alignment horizontal="right" vertical="center" wrapText="1"/>
    </xf>
    <xf numFmtId="39" fontId="22" fillId="0" borderId="15" xfId="42" applyNumberFormat="1" applyFont="1" applyFill="1" applyBorder="1" applyAlignment="1">
      <alignment horizontal="right" vertical="center" wrapText="1"/>
    </xf>
    <xf numFmtId="2" fontId="22" fillId="0" borderId="15" xfId="103" applyNumberFormat="1" applyFont="1" applyFill="1" applyBorder="1" applyAlignment="1">
      <alignment horizontal="center" vertical="center" wrapText="1"/>
      <protection/>
    </xf>
    <xf numFmtId="0" fontId="22" fillId="0" borderId="13" xfId="103" applyFont="1" applyFill="1" applyBorder="1" applyAlignment="1">
      <alignment horizontal="center" vertical="center" wrapText="1"/>
      <protection/>
    </xf>
    <xf numFmtId="0" fontId="22" fillId="0" borderId="13" xfId="103" applyFont="1" applyFill="1" applyBorder="1" applyAlignment="1">
      <alignment horizontal="left" vertical="center" wrapText="1"/>
      <protection/>
    </xf>
    <xf numFmtId="37" fontId="22" fillId="0" borderId="13" xfId="42" applyNumberFormat="1" applyFont="1" applyFill="1" applyBorder="1" applyAlignment="1">
      <alignment horizontal="center" vertical="center" wrapText="1"/>
    </xf>
    <xf numFmtId="2" fontId="22" fillId="0" borderId="13" xfId="103" applyNumberFormat="1" applyFont="1" applyFill="1" applyBorder="1" applyAlignment="1">
      <alignment horizontal="center" vertical="center" wrapText="1"/>
      <protection/>
    </xf>
    <xf numFmtId="0" fontId="22" fillId="0" borderId="16" xfId="103" applyFont="1" applyFill="1" applyBorder="1" applyAlignment="1">
      <alignment horizontal="center" vertical="center" wrapText="1"/>
      <protection/>
    </xf>
    <xf numFmtId="0" fontId="22" fillId="0" borderId="16" xfId="103" applyFont="1" applyFill="1" applyBorder="1" applyAlignment="1">
      <alignment horizontal="left" vertical="center" wrapText="1"/>
      <protection/>
    </xf>
    <xf numFmtId="37" fontId="22" fillId="0" borderId="16" xfId="42" applyNumberFormat="1" applyFont="1" applyFill="1" applyBorder="1" applyAlignment="1">
      <alignment horizontal="center" vertical="center" wrapText="1"/>
    </xf>
    <xf numFmtId="39" fontId="22" fillId="0" borderId="16" xfId="42" applyNumberFormat="1" applyFont="1" applyFill="1" applyBorder="1" applyAlignment="1">
      <alignment horizontal="right" vertical="center" wrapText="1"/>
    </xf>
    <xf numFmtId="2" fontId="22" fillId="0" borderId="16" xfId="103" applyNumberFormat="1" applyFont="1" applyFill="1" applyBorder="1" applyAlignment="1">
      <alignment horizontal="center" vertical="center" wrapText="1"/>
      <protection/>
    </xf>
    <xf numFmtId="0" fontId="21" fillId="0" borderId="12" xfId="0" applyFont="1" applyFill="1" applyBorder="1" applyAlignment="1">
      <alignment horizontal="left" vertical="center"/>
    </xf>
    <xf numFmtId="4" fontId="21" fillId="0" borderId="12" xfId="0" applyNumberFormat="1" applyFont="1" applyFill="1" applyBorder="1" applyAlignment="1">
      <alignment horizontal="right" vertical="center" wrapText="1"/>
    </xf>
    <xf numFmtId="4" fontId="21" fillId="0" borderId="12" xfId="0" applyNumberFormat="1" applyFont="1" applyFill="1" applyBorder="1" applyAlignment="1">
      <alignment horizontal="center" vertical="center" wrapText="1"/>
    </xf>
    <xf numFmtId="4" fontId="22" fillId="0" borderId="12" xfId="0" applyNumberFormat="1" applyFont="1" applyFill="1" applyBorder="1" applyAlignment="1">
      <alignment vertical="center" wrapText="1"/>
    </xf>
    <xf numFmtId="4" fontId="22" fillId="0" borderId="12" xfId="0" applyNumberFormat="1" applyFont="1" applyFill="1" applyBorder="1" applyAlignment="1">
      <alignment horizontal="right" vertical="center"/>
    </xf>
    <xf numFmtId="4" fontId="22" fillId="0" borderId="12" xfId="0" applyNumberFormat="1" applyFont="1" applyFill="1" applyBorder="1" applyAlignment="1">
      <alignment horizontal="right" vertical="center" wrapText="1"/>
    </xf>
    <xf numFmtId="2" fontId="22" fillId="0" borderId="12" xfId="89" applyNumberFormat="1" applyFont="1" applyFill="1" applyBorder="1" applyAlignment="1">
      <alignment horizontal="left" vertical="center" wrapText="1"/>
      <protection/>
    </xf>
    <xf numFmtId="2" fontId="22" fillId="0" borderId="12" xfId="89" applyNumberFormat="1" applyFont="1" applyFill="1" applyBorder="1" applyAlignment="1">
      <alignment horizontal="center" vertical="center" wrapText="1"/>
      <protection/>
    </xf>
    <xf numFmtId="0" fontId="22" fillId="0" borderId="12" xfId="0" applyFont="1" applyFill="1" applyBorder="1" applyAlignment="1">
      <alignment horizontal="left" vertical="center"/>
    </xf>
    <xf numFmtId="0" fontId="21" fillId="0" borderId="12" xfId="0" applyFont="1" applyFill="1" applyBorder="1" applyAlignment="1">
      <alignment horizontal="left" vertical="center" wrapText="1"/>
    </xf>
    <xf numFmtId="0" fontId="22" fillId="0" borderId="12" xfId="0" applyFont="1" applyFill="1" applyBorder="1" applyAlignment="1">
      <alignment vertical="center"/>
    </xf>
    <xf numFmtId="181" fontId="72" fillId="0" borderId="12" xfId="84" applyNumberFormat="1" applyFont="1" applyFill="1" applyBorder="1" applyAlignment="1">
      <alignment horizontal="center" vertical="center" wrapText="1"/>
      <protection/>
    </xf>
    <xf numFmtId="181" fontId="72" fillId="0" borderId="12" xfId="84" applyNumberFormat="1" applyFont="1" applyFill="1" applyBorder="1" applyAlignment="1">
      <alignment horizontal="left" vertical="center" wrapText="1"/>
      <protection/>
    </xf>
    <xf numFmtId="184" fontId="72" fillId="0" borderId="12" xfId="84" applyNumberFormat="1" applyFont="1" applyFill="1" applyBorder="1" applyAlignment="1">
      <alignment horizontal="right" vertical="center" wrapText="1"/>
      <protection/>
    </xf>
    <xf numFmtId="181" fontId="72" fillId="0" borderId="12" xfId="84" applyNumberFormat="1" applyFont="1" applyFill="1" applyBorder="1" applyAlignment="1">
      <alignment horizontal="right" vertical="center" wrapText="1"/>
      <protection/>
    </xf>
    <xf numFmtId="0" fontId="74" fillId="0" borderId="12" xfId="109" applyFont="1" applyFill="1" applyBorder="1" applyAlignment="1">
      <alignment horizontal="center" vertical="center" wrapText="1"/>
      <protection/>
    </xf>
    <xf numFmtId="0" fontId="72" fillId="0" borderId="12" xfId="109" applyFont="1" applyFill="1" applyBorder="1" applyAlignment="1">
      <alignment horizontal="center" vertical="center" wrapText="1"/>
      <protection/>
    </xf>
    <xf numFmtId="181" fontId="73" fillId="0" borderId="12" xfId="84" applyNumberFormat="1" applyFont="1" applyFill="1" applyBorder="1" applyAlignment="1">
      <alignment horizontal="center" vertical="center" wrapText="1"/>
      <protection/>
    </xf>
    <xf numFmtId="49" fontId="73" fillId="0" borderId="12" xfId="0" applyNumberFormat="1" applyFont="1" applyFill="1" applyBorder="1" applyAlignment="1">
      <alignment horizontal="center" vertical="center" wrapText="1"/>
    </xf>
    <xf numFmtId="0" fontId="68" fillId="0" borderId="12" xfId="0" applyFont="1" applyFill="1" applyBorder="1" applyAlignment="1" quotePrefix="1">
      <alignment horizontal="left" vertical="center" wrapText="1"/>
    </xf>
    <xf numFmtId="184" fontId="74" fillId="0" borderId="12" xfId="84" applyNumberFormat="1" applyFont="1" applyFill="1" applyBorder="1" applyAlignment="1">
      <alignment horizontal="right" vertical="center" wrapText="1"/>
      <protection/>
    </xf>
    <xf numFmtId="0" fontId="22" fillId="0" borderId="12" xfId="0" applyFont="1" applyBorder="1" applyAlignment="1">
      <alignment vertical="center" wrapText="1"/>
    </xf>
    <xf numFmtId="0" fontId="74" fillId="0" borderId="12" xfId="103" applyFont="1" applyFill="1" applyBorder="1" applyAlignment="1">
      <alignment horizontal="center" vertical="center"/>
      <protection/>
    </xf>
    <xf numFmtId="181" fontId="74" fillId="0" borderId="12" xfId="107" applyNumberFormat="1" applyFont="1" applyFill="1" applyBorder="1" applyAlignment="1">
      <alignment horizontal="left" vertical="center" wrapText="1"/>
      <protection/>
    </xf>
    <xf numFmtId="184" fontId="74" fillId="0" borderId="12" xfId="120" applyNumberFormat="1" applyFont="1" applyFill="1" applyBorder="1" applyAlignment="1">
      <alignment horizontal="left" vertical="center" wrapText="1"/>
      <protection/>
    </xf>
    <xf numFmtId="184" fontId="22" fillId="0" borderId="12" xfId="0" applyNumberFormat="1" applyFont="1" applyBorder="1" applyAlignment="1">
      <alignment horizontal="center" vertical="center" wrapText="1"/>
    </xf>
    <xf numFmtId="0" fontId="22" fillId="0" borderId="12" xfId="175" applyFont="1" applyBorder="1" applyAlignment="1">
      <alignment horizontal="left" vertical="center" wrapText="1"/>
      <protection/>
    </xf>
    <xf numFmtId="0" fontId="22" fillId="0" borderId="12" xfId="75" applyFont="1" applyBorder="1" applyAlignment="1">
      <alignment horizontal="center" vertical="center" wrapText="1"/>
      <protection/>
    </xf>
    <xf numFmtId="1" fontId="22" fillId="0" borderId="12" xfId="0" applyNumberFormat="1" applyFont="1" applyBorder="1" applyAlignment="1">
      <alignment horizontal="center" vertical="center" wrapText="1"/>
    </xf>
    <xf numFmtId="49" fontId="4" fillId="0" borderId="0" xfId="103" applyNumberFormat="1" applyFont="1" applyFill="1" applyAlignment="1">
      <alignment horizontal="center" vertical="center" wrapText="1"/>
      <protection/>
    </xf>
    <xf numFmtId="0" fontId="8" fillId="0" borderId="0" xfId="103" applyNumberFormat="1" applyFont="1" applyFill="1" applyBorder="1" applyAlignment="1">
      <alignment vertical="center"/>
      <protection/>
    </xf>
    <xf numFmtId="2" fontId="8" fillId="0" borderId="0" xfId="103" applyNumberFormat="1" applyFont="1" applyFill="1" applyBorder="1" applyAlignment="1">
      <alignment vertical="center"/>
      <protection/>
    </xf>
    <xf numFmtId="4" fontId="22" fillId="0" borderId="12" xfId="0" applyNumberFormat="1" applyFont="1" applyBorder="1" applyAlignment="1">
      <alignment horizontal="right" vertical="center" wrapText="1"/>
    </xf>
    <xf numFmtId="0" fontId="3" fillId="0" borderId="12" xfId="103" applyFont="1" applyFill="1" applyBorder="1" applyAlignment="1">
      <alignment horizontal="center" vertical="center" wrapText="1"/>
      <protection/>
    </xf>
    <xf numFmtId="1" fontId="3" fillId="0" borderId="12" xfId="103" applyNumberFormat="1" applyFont="1" applyFill="1" applyBorder="1" applyAlignment="1">
      <alignment horizontal="center" vertical="center" wrapText="1"/>
      <protection/>
    </xf>
    <xf numFmtId="2" fontId="3" fillId="0" borderId="12" xfId="103" applyNumberFormat="1" applyFont="1" applyFill="1" applyBorder="1" applyAlignment="1">
      <alignment horizontal="center" vertical="center" wrapText="1"/>
      <protection/>
    </xf>
    <xf numFmtId="0" fontId="8" fillId="0" borderId="0" xfId="103" applyNumberFormat="1" applyFont="1" applyFill="1" applyBorder="1" applyAlignment="1">
      <alignment horizontal="center" vertical="center"/>
      <protection/>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103" applyFont="1" applyFill="1" applyBorder="1" applyAlignment="1">
      <alignment horizontal="center" vertical="center" wrapText="1"/>
      <protection/>
    </xf>
    <xf numFmtId="0" fontId="10" fillId="0" borderId="0" xfId="103" applyFont="1" applyFill="1" applyAlignment="1">
      <alignment horizontal="center" vertical="center" wrapText="1"/>
      <protection/>
    </xf>
    <xf numFmtId="0" fontId="11" fillId="0" borderId="17" xfId="0" applyFont="1" applyFill="1" applyBorder="1" applyAlignment="1">
      <alignment horizontal="center" vertical="center" wrapText="1"/>
    </xf>
    <xf numFmtId="49" fontId="3" fillId="0" borderId="12" xfId="103" applyNumberFormat="1" applyFont="1" applyFill="1" applyBorder="1" applyAlignment="1">
      <alignment horizontal="center" vertical="center"/>
      <protection/>
    </xf>
    <xf numFmtId="49" fontId="8" fillId="0" borderId="0" xfId="103" applyNumberFormat="1" applyFont="1" applyFill="1" applyBorder="1" applyAlignment="1">
      <alignment horizontal="center" vertical="center"/>
      <protection/>
    </xf>
    <xf numFmtId="0" fontId="3" fillId="0" borderId="12" xfId="107"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9" fillId="0" borderId="0" xfId="103" applyFont="1" applyFill="1" applyBorder="1" applyAlignment="1">
      <alignment horizontal="center" vertical="center" wrapText="1"/>
      <protection/>
    </xf>
    <xf numFmtId="0" fontId="76" fillId="0" borderId="0" xfId="103" applyFont="1" applyFill="1" applyBorder="1" applyAlignment="1">
      <alignment horizontal="center" vertical="center" wrapText="1"/>
      <protection/>
    </xf>
    <xf numFmtId="0" fontId="75" fillId="0" borderId="12" xfId="107" applyFont="1" applyFill="1" applyBorder="1" applyAlignment="1">
      <alignment horizontal="center" vertical="center" wrapText="1"/>
      <protection/>
    </xf>
    <xf numFmtId="0" fontId="0" fillId="0" borderId="0" xfId="103" applyFont="1" applyFill="1" applyBorder="1" applyAlignment="1">
      <alignment horizontal="center" vertical="center" wrapText="1"/>
      <protection/>
    </xf>
    <xf numFmtId="49" fontId="75" fillId="0" borderId="12" xfId="107" applyNumberFormat="1" applyFont="1" applyFill="1" applyBorder="1" applyAlignment="1">
      <alignment horizontal="center" vertical="center" wrapText="1"/>
      <protection/>
    </xf>
    <xf numFmtId="0" fontId="75" fillId="0" borderId="12" xfId="107" applyFont="1" applyFill="1" applyBorder="1" applyAlignment="1">
      <alignment horizontal="right" vertical="center" wrapText="1"/>
      <protection/>
    </xf>
    <xf numFmtId="0" fontId="66" fillId="0" borderId="0" xfId="0" applyFont="1" applyFill="1" applyBorder="1" applyAlignment="1">
      <alignment horizontal="center" vertical="center" wrapText="1"/>
    </xf>
    <xf numFmtId="0" fontId="6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66" fillId="0" borderId="0" xfId="103" applyFont="1" applyFill="1" applyBorder="1" applyAlignment="1">
      <alignment horizontal="center" vertical="center" wrapText="1"/>
      <protection/>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 fillId="0" borderId="0" xfId="0" applyFont="1" applyFill="1" applyAlignment="1">
      <alignment horizontal="center" vertical="center" wrapText="1"/>
    </xf>
    <xf numFmtId="0" fontId="17" fillId="0" borderId="12" xfId="107" applyFont="1" applyFill="1" applyBorder="1" applyAlignment="1">
      <alignment horizontal="center" vertical="center" wrapText="1"/>
      <protection/>
    </xf>
    <xf numFmtId="0" fontId="19" fillId="0" borderId="0" xfId="103" applyFont="1" applyFill="1" applyBorder="1" applyAlignment="1">
      <alignment horizontal="center" vertical="center" wrapText="1"/>
      <protection/>
    </xf>
    <xf numFmtId="49" fontId="17" fillId="0" borderId="12" xfId="107" applyNumberFormat="1" applyFont="1" applyFill="1" applyBorder="1" applyAlignment="1">
      <alignment horizontal="center" vertical="center" wrapText="1"/>
      <protection/>
    </xf>
    <xf numFmtId="0" fontId="20" fillId="0" borderId="0" xfId="103" applyFont="1" applyFill="1" applyBorder="1" applyAlignment="1">
      <alignment horizontal="center" vertical="center" wrapText="1"/>
      <protection/>
    </xf>
    <xf numFmtId="0" fontId="1" fillId="0" borderId="17" xfId="103" applyFont="1" applyFill="1" applyBorder="1" applyAlignment="1">
      <alignment horizontal="center" vertical="center" wrapText="1"/>
      <protection/>
    </xf>
    <xf numFmtId="2" fontId="8" fillId="0" borderId="0" xfId="103" applyNumberFormat="1" applyFont="1" applyFill="1" applyBorder="1" applyAlignment="1">
      <alignment horizontal="center" vertical="center"/>
      <protection/>
    </xf>
    <xf numFmtId="0" fontId="9" fillId="0" borderId="0"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8" fillId="0" borderId="0"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0" xfId="103" applyFont="1" applyFill="1" applyBorder="1" applyAlignment="1">
      <alignment horizontal="center" vertical="center" wrapText="1"/>
      <protection/>
    </xf>
    <xf numFmtId="49" fontId="72" fillId="0" borderId="14" xfId="0" applyNumberFormat="1" applyFont="1" applyFill="1" applyBorder="1" applyAlignment="1">
      <alignment horizontal="center" vertical="center" wrapText="1"/>
    </xf>
    <xf numFmtId="49" fontId="72" fillId="0" borderId="18"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19" fillId="0" borderId="0" xfId="103" applyFont="1" applyFill="1" applyBorder="1" applyAlignment="1">
      <alignment horizontal="center" vertical="center" wrapText="1"/>
      <protection/>
    </xf>
    <xf numFmtId="0" fontId="3" fillId="0" borderId="12" xfId="103" applyFont="1" applyFill="1" applyBorder="1" applyAlignment="1">
      <alignment horizontal="center" vertical="center"/>
      <protection/>
    </xf>
    <xf numFmtId="0" fontId="3" fillId="0" borderId="12" xfId="103" applyFont="1" applyFill="1" applyBorder="1" applyAlignment="1">
      <alignment horizontal="left" vertical="center"/>
      <protection/>
    </xf>
    <xf numFmtId="37" fontId="3" fillId="0" borderId="12" xfId="42" applyNumberFormat="1" applyFont="1" applyFill="1" applyBorder="1" applyAlignment="1">
      <alignment horizontal="center" vertical="center"/>
    </xf>
    <xf numFmtId="39" fontId="3" fillId="0" borderId="12" xfId="42" applyNumberFormat="1" applyFont="1" applyFill="1" applyBorder="1" applyAlignment="1">
      <alignment horizontal="right" vertical="center"/>
    </xf>
    <xf numFmtId="2" fontId="3" fillId="0" borderId="12" xfId="103" applyNumberFormat="1" applyFont="1" applyFill="1" applyBorder="1" applyAlignment="1">
      <alignment horizontal="center" vertical="center"/>
      <protection/>
    </xf>
  </cellXfs>
  <cellStyles count="20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29" xfId="48"/>
    <cellStyle name="Comma 3" xfId="49"/>
    <cellStyle name="Comma 39" xfId="50"/>
    <cellStyle name="Comma 4" xfId="51"/>
    <cellStyle name="Comma 5" xfId="52"/>
    <cellStyle name="Comma 5 2" xfId="53"/>
    <cellStyle name="Comma 6 2" xfId="54"/>
    <cellStyle name="Comma 9" xfId="55"/>
    <cellStyle name="Currency" xfId="56"/>
    <cellStyle name="Currency [0]" xfId="57"/>
    <cellStyle name="Currency 2" xfId="58"/>
    <cellStyle name="Currency 3" xfId="59"/>
    <cellStyle name="Currency 3 2" xfId="60"/>
    <cellStyle name="Explanatory Text"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inked Cell" xfId="72"/>
    <cellStyle name="Neutral" xfId="73"/>
    <cellStyle name="Normal 10" xfId="74"/>
    <cellStyle name="Normal 10 2" xfId="75"/>
    <cellStyle name="Normal 10 2 2" xfId="76"/>
    <cellStyle name="Normal 10 3" xfId="77"/>
    <cellStyle name="Normal 100" xfId="78"/>
    <cellStyle name="Normal 11" xfId="79"/>
    <cellStyle name="Normal 11 2" xfId="80"/>
    <cellStyle name="Normal 11 3" xfId="81"/>
    <cellStyle name="Normal 11 4" xfId="82"/>
    <cellStyle name="Normal 11_KE HOACH 6 THANG CUOI NAM" xfId="83"/>
    <cellStyle name="Normal 12" xfId="84"/>
    <cellStyle name="Normal 12 2" xfId="85"/>
    <cellStyle name="Normal 13" xfId="86"/>
    <cellStyle name="Normal 13 2" xfId="87"/>
    <cellStyle name="Normal 14" xfId="88"/>
    <cellStyle name="Normal 14 10" xfId="89"/>
    <cellStyle name="Normal 14 2" xfId="90"/>
    <cellStyle name="Normal 14 2 2" xfId="91"/>
    <cellStyle name="Normal 14 3" xfId="92"/>
    <cellStyle name="Normal 14 3 2" xfId="93"/>
    <cellStyle name="Normal 15" xfId="94"/>
    <cellStyle name="Normal 15 2" xfId="95"/>
    <cellStyle name="Normal 16" xfId="96"/>
    <cellStyle name="Normal 16 3" xfId="97"/>
    <cellStyle name="Normal 17" xfId="98"/>
    <cellStyle name="Normal 17 2" xfId="99"/>
    <cellStyle name="Normal 18 2" xfId="100"/>
    <cellStyle name="Normal 19" xfId="101"/>
    <cellStyle name="Normal 19 2" xfId="102"/>
    <cellStyle name="Normal 2" xfId="103"/>
    <cellStyle name="Normal 2 10" xfId="104"/>
    <cellStyle name="Normal 2 2" xfId="105"/>
    <cellStyle name="Normal 2 2 10" xfId="106"/>
    <cellStyle name="Normal 2 2 2" xfId="107"/>
    <cellStyle name="Normal 2 2 2 10 2" xfId="108"/>
    <cellStyle name="Normal 2 2 2 2" xfId="109"/>
    <cellStyle name="Normal 2 2 2 3" xfId="110"/>
    <cellStyle name="Normal 2 2 3" xfId="111"/>
    <cellStyle name="Normal 2 2_BIEU 01 - THĐ KY ANH 2019" xfId="112"/>
    <cellStyle name="Normal 2 3" xfId="113"/>
    <cellStyle name="Normal 2 3 2" xfId="114"/>
    <cellStyle name="Normal 2 3 2 2" xfId="115"/>
    <cellStyle name="Normal 2 3 42" xfId="116"/>
    <cellStyle name="Normal 2 4" xfId="117"/>
    <cellStyle name="Normal 2_CC HUONG KHE 16.1.2017" xfId="118"/>
    <cellStyle name="Normal 20" xfId="119"/>
    <cellStyle name="Normal 20 2" xfId="120"/>
    <cellStyle name="Normal 21" xfId="121"/>
    <cellStyle name="Normal 21 2" xfId="122"/>
    <cellStyle name="Normal 21 3" xfId="123"/>
    <cellStyle name="Normal 22 2" xfId="124"/>
    <cellStyle name="Normal 23 2" xfId="125"/>
    <cellStyle name="Normal 24 2" xfId="126"/>
    <cellStyle name="Normal 25" xfId="127"/>
    <cellStyle name="Normal 25 2" xfId="128"/>
    <cellStyle name="Normal 26" xfId="129"/>
    <cellStyle name="Normal 260" xfId="130"/>
    <cellStyle name="Normal 27 2" xfId="131"/>
    <cellStyle name="Normal 276" xfId="132"/>
    <cellStyle name="Normal 277" xfId="133"/>
    <cellStyle name="Normal 278" xfId="134"/>
    <cellStyle name="Normal 280" xfId="135"/>
    <cellStyle name="Normal 281" xfId="136"/>
    <cellStyle name="Normal 282" xfId="137"/>
    <cellStyle name="Normal 283" xfId="138"/>
    <cellStyle name="Normal 284" xfId="139"/>
    <cellStyle name="Normal 29" xfId="140"/>
    <cellStyle name="Normal 3" xfId="141"/>
    <cellStyle name="Normal 3 2" xfId="142"/>
    <cellStyle name="Normal 3 2 2" xfId="143"/>
    <cellStyle name="Normal 3 2_Danh muc THD ban hành" xfId="144"/>
    <cellStyle name="Normal 3 3" xfId="145"/>
    <cellStyle name="Normal 3 4" xfId="146"/>
    <cellStyle name="Normal 31" xfId="147"/>
    <cellStyle name="Normal 31 2" xfId="148"/>
    <cellStyle name="Normal 32 2" xfId="149"/>
    <cellStyle name="Normal 36" xfId="150"/>
    <cellStyle name="Normal 37" xfId="151"/>
    <cellStyle name="Normal 38 2" xfId="152"/>
    <cellStyle name="Normal 39 2" xfId="153"/>
    <cellStyle name="Normal 4" xfId="154"/>
    <cellStyle name="Normal 4 2" xfId="155"/>
    <cellStyle name="Normal 4 2 2" xfId="156"/>
    <cellStyle name="Normal 4 3" xfId="157"/>
    <cellStyle name="Normal 40 2" xfId="158"/>
    <cellStyle name="Normal 41" xfId="159"/>
    <cellStyle name="Normal 41 2" xfId="160"/>
    <cellStyle name="Normal 42" xfId="161"/>
    <cellStyle name="Normal 42 2" xfId="162"/>
    <cellStyle name="Normal 43" xfId="163"/>
    <cellStyle name="Normal 43 2" xfId="164"/>
    <cellStyle name="Normal 44" xfId="165"/>
    <cellStyle name="Normal 44 2" xfId="166"/>
    <cellStyle name="Normal 45 2" xfId="167"/>
    <cellStyle name="Normal 46 2" xfId="168"/>
    <cellStyle name="Normal 47 2" xfId="169"/>
    <cellStyle name="Normal 48" xfId="170"/>
    <cellStyle name="Normal 48 2" xfId="171"/>
    <cellStyle name="Normal 49 2" xfId="172"/>
    <cellStyle name="Normal 5" xfId="173"/>
    <cellStyle name="Normal 5 2 2" xfId="174"/>
    <cellStyle name="Normal 5 46" xfId="175"/>
    <cellStyle name="Normal 50 2" xfId="176"/>
    <cellStyle name="Normal 51 2" xfId="177"/>
    <cellStyle name="Normal 52" xfId="178"/>
    <cellStyle name="Normal 52 2" xfId="179"/>
    <cellStyle name="Normal 53" xfId="180"/>
    <cellStyle name="Normal 55" xfId="181"/>
    <cellStyle name="Normal 6" xfId="182"/>
    <cellStyle name="Normal 6 2" xfId="183"/>
    <cellStyle name="Normal 6 2 2" xfId="184"/>
    <cellStyle name="Normal 62" xfId="185"/>
    <cellStyle name="Normal 65" xfId="186"/>
    <cellStyle name="Normal 7" xfId="187"/>
    <cellStyle name="Normal 7 2" xfId="188"/>
    <cellStyle name="Normal 79" xfId="189"/>
    <cellStyle name="Normal 8" xfId="190"/>
    <cellStyle name="Normal 8 2" xfId="191"/>
    <cellStyle name="Normal 8 2 2" xfId="192"/>
    <cellStyle name="Normal 80" xfId="193"/>
    <cellStyle name="Normal 81" xfId="194"/>
    <cellStyle name="Normal 9" xfId="195"/>
    <cellStyle name="Normal 9 2" xfId="196"/>
    <cellStyle name="Note" xfId="197"/>
    <cellStyle name="Output" xfId="198"/>
    <cellStyle name="Percent" xfId="199"/>
    <cellStyle name="Title" xfId="200"/>
    <cellStyle name="Total" xfId="201"/>
    <cellStyle name="Warning Text"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19050</xdr:rowOff>
    </xdr:from>
    <xdr:to>
      <xdr:col>2</xdr:col>
      <xdr:colOff>561975</xdr:colOff>
      <xdr:row>2</xdr:row>
      <xdr:rowOff>19050</xdr:rowOff>
    </xdr:to>
    <xdr:sp>
      <xdr:nvSpPr>
        <xdr:cNvPr id="1" name="Line 1"/>
        <xdr:cNvSpPr>
          <a:spLocks/>
        </xdr:cNvSpPr>
      </xdr:nvSpPr>
      <xdr:spPr>
        <a:xfrm flipV="1">
          <a:off x="1362075" y="419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xdr:row>
      <xdr:rowOff>28575</xdr:rowOff>
    </xdr:from>
    <xdr:to>
      <xdr:col>11</xdr:col>
      <xdr:colOff>219075</xdr:colOff>
      <xdr:row>2</xdr:row>
      <xdr:rowOff>28575</xdr:rowOff>
    </xdr:to>
    <xdr:sp>
      <xdr:nvSpPr>
        <xdr:cNvPr id="2" name="Line 1"/>
        <xdr:cNvSpPr>
          <a:spLocks/>
        </xdr:cNvSpPr>
      </xdr:nvSpPr>
      <xdr:spPr>
        <a:xfrm>
          <a:off x="5838825" y="42862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5</xdr:row>
      <xdr:rowOff>19050</xdr:rowOff>
    </xdr:from>
    <xdr:to>
      <xdr:col>9</xdr:col>
      <xdr:colOff>276225</xdr:colOff>
      <xdr:row>5</xdr:row>
      <xdr:rowOff>19050</xdr:rowOff>
    </xdr:to>
    <xdr:sp>
      <xdr:nvSpPr>
        <xdr:cNvPr id="3" name="Line 1"/>
        <xdr:cNvSpPr>
          <a:spLocks/>
        </xdr:cNvSpPr>
      </xdr:nvSpPr>
      <xdr:spPr>
        <a:xfrm>
          <a:off x="3695700" y="95250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314325</xdr:colOff>
      <xdr:row>2</xdr:row>
      <xdr:rowOff>28575</xdr:rowOff>
    </xdr:from>
    <xdr:to>
      <xdr:col>13</xdr:col>
      <xdr:colOff>142875</xdr:colOff>
      <xdr:row>2</xdr:row>
      <xdr:rowOff>28575</xdr:rowOff>
    </xdr:to>
    <xdr:sp>
      <xdr:nvSpPr>
        <xdr:cNvPr id="2" name="Line 1"/>
        <xdr:cNvSpPr>
          <a:spLocks/>
        </xdr:cNvSpPr>
      </xdr:nvSpPr>
      <xdr:spPr>
        <a:xfrm>
          <a:off x="6276975" y="428625"/>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457575" y="13716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2</xdr:row>
      <xdr:rowOff>28575</xdr:rowOff>
    </xdr:from>
    <xdr:to>
      <xdr:col>2</xdr:col>
      <xdr:colOff>57150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2</xdr:row>
      <xdr:rowOff>28575</xdr:rowOff>
    </xdr:from>
    <xdr:to>
      <xdr:col>12</xdr:col>
      <xdr:colOff>323850</xdr:colOff>
      <xdr:row>2</xdr:row>
      <xdr:rowOff>28575</xdr:rowOff>
    </xdr:to>
    <xdr:sp>
      <xdr:nvSpPr>
        <xdr:cNvPr id="2" name="Line 1"/>
        <xdr:cNvSpPr>
          <a:spLocks/>
        </xdr:cNvSpPr>
      </xdr:nvSpPr>
      <xdr:spPr>
        <a:xfrm>
          <a:off x="6057900"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38100</xdr:rowOff>
    </xdr:from>
    <xdr:to>
      <xdr:col>9</xdr:col>
      <xdr:colOff>257175</xdr:colOff>
      <xdr:row>6</xdr:row>
      <xdr:rowOff>38100</xdr:rowOff>
    </xdr:to>
    <xdr:sp>
      <xdr:nvSpPr>
        <xdr:cNvPr id="3" name="Line 1"/>
        <xdr:cNvSpPr>
          <a:spLocks/>
        </xdr:cNvSpPr>
      </xdr:nvSpPr>
      <xdr:spPr>
        <a:xfrm>
          <a:off x="3695700" y="1295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2</xdr:row>
      <xdr:rowOff>28575</xdr:rowOff>
    </xdr:from>
    <xdr:to>
      <xdr:col>12</xdr:col>
      <xdr:colOff>400050</xdr:colOff>
      <xdr:row>2</xdr:row>
      <xdr:rowOff>28575</xdr:rowOff>
    </xdr:to>
    <xdr:sp>
      <xdr:nvSpPr>
        <xdr:cNvPr id="2" name="Line 1"/>
        <xdr:cNvSpPr>
          <a:spLocks/>
        </xdr:cNvSpPr>
      </xdr:nvSpPr>
      <xdr:spPr>
        <a:xfrm>
          <a:off x="5772150" y="4286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xdr:colOff>
      <xdr:row>6</xdr:row>
      <xdr:rowOff>47625</xdr:rowOff>
    </xdr:from>
    <xdr:to>
      <xdr:col>9</xdr:col>
      <xdr:colOff>266700</xdr:colOff>
      <xdr:row>6</xdr:row>
      <xdr:rowOff>47625</xdr:rowOff>
    </xdr:to>
    <xdr:sp>
      <xdr:nvSpPr>
        <xdr:cNvPr id="3" name="Line 1"/>
        <xdr:cNvSpPr>
          <a:spLocks/>
        </xdr:cNvSpPr>
      </xdr:nvSpPr>
      <xdr:spPr>
        <a:xfrm>
          <a:off x="3305175" y="1314450"/>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571625" y="4286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xdr:row>
      <xdr:rowOff>28575</xdr:rowOff>
    </xdr:from>
    <xdr:to>
      <xdr:col>12</xdr:col>
      <xdr:colOff>180975</xdr:colOff>
      <xdr:row>2</xdr:row>
      <xdr:rowOff>28575</xdr:rowOff>
    </xdr:to>
    <xdr:sp>
      <xdr:nvSpPr>
        <xdr:cNvPr id="2" name="Line 1"/>
        <xdr:cNvSpPr>
          <a:spLocks/>
        </xdr:cNvSpPr>
      </xdr:nvSpPr>
      <xdr:spPr>
        <a:xfrm>
          <a:off x="6067425" y="4286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19050</xdr:rowOff>
    </xdr:from>
    <xdr:to>
      <xdr:col>9</xdr:col>
      <xdr:colOff>295275</xdr:colOff>
      <xdr:row>6</xdr:row>
      <xdr:rowOff>19050</xdr:rowOff>
    </xdr:to>
    <xdr:sp>
      <xdr:nvSpPr>
        <xdr:cNvPr id="3" name="Line 1"/>
        <xdr:cNvSpPr>
          <a:spLocks/>
        </xdr:cNvSpPr>
      </xdr:nvSpPr>
      <xdr:spPr>
        <a:xfrm>
          <a:off x="3933825" y="13906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523875</xdr:colOff>
      <xdr:row>2</xdr:row>
      <xdr:rowOff>28575</xdr:rowOff>
    </xdr:from>
    <xdr:to>
      <xdr:col>12</xdr:col>
      <xdr:colOff>171450</xdr:colOff>
      <xdr:row>2</xdr:row>
      <xdr:rowOff>28575</xdr:rowOff>
    </xdr:to>
    <xdr:sp>
      <xdr:nvSpPr>
        <xdr:cNvPr id="2" name="Line 1"/>
        <xdr:cNvSpPr>
          <a:spLocks/>
        </xdr:cNvSpPr>
      </xdr:nvSpPr>
      <xdr:spPr>
        <a:xfrm>
          <a:off x="6057900"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257175</xdr:colOff>
      <xdr:row>6</xdr:row>
      <xdr:rowOff>19050</xdr:rowOff>
    </xdr:to>
    <xdr:sp>
      <xdr:nvSpPr>
        <xdr:cNvPr id="3" name="Line 1"/>
        <xdr:cNvSpPr>
          <a:spLocks/>
        </xdr:cNvSpPr>
      </xdr:nvSpPr>
      <xdr:spPr>
        <a:xfrm>
          <a:off x="3667125" y="12763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152400</xdr:colOff>
      <xdr:row>2</xdr:row>
      <xdr:rowOff>28575</xdr:rowOff>
    </xdr:to>
    <xdr:sp>
      <xdr:nvSpPr>
        <xdr:cNvPr id="2" name="Line 1"/>
        <xdr:cNvSpPr>
          <a:spLocks/>
        </xdr:cNvSpPr>
      </xdr:nvSpPr>
      <xdr:spPr>
        <a:xfrm>
          <a:off x="6029325" y="4286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524250" y="13144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2</xdr:row>
      <xdr:rowOff>28575</xdr:rowOff>
    </xdr:from>
    <xdr:to>
      <xdr:col>12</xdr:col>
      <xdr:colOff>152400</xdr:colOff>
      <xdr:row>2</xdr:row>
      <xdr:rowOff>28575</xdr:rowOff>
    </xdr:to>
    <xdr:sp>
      <xdr:nvSpPr>
        <xdr:cNvPr id="2" name="Line 1"/>
        <xdr:cNvSpPr>
          <a:spLocks/>
        </xdr:cNvSpPr>
      </xdr:nvSpPr>
      <xdr:spPr>
        <a:xfrm>
          <a:off x="6581775" y="4286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6</xdr:row>
      <xdr:rowOff>9525</xdr:rowOff>
    </xdr:from>
    <xdr:to>
      <xdr:col>9</xdr:col>
      <xdr:colOff>342900</xdr:colOff>
      <xdr:row>6</xdr:row>
      <xdr:rowOff>9525</xdr:rowOff>
    </xdr:to>
    <xdr:sp>
      <xdr:nvSpPr>
        <xdr:cNvPr id="3" name="Line 1"/>
        <xdr:cNvSpPr>
          <a:spLocks/>
        </xdr:cNvSpPr>
      </xdr:nvSpPr>
      <xdr:spPr>
        <a:xfrm>
          <a:off x="3829050" y="13144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47625</xdr:colOff>
      <xdr:row>2</xdr:row>
      <xdr:rowOff>28575</xdr:rowOff>
    </xdr:to>
    <xdr:sp>
      <xdr:nvSpPr>
        <xdr:cNvPr id="2" name="Line 1"/>
        <xdr:cNvSpPr>
          <a:spLocks/>
        </xdr:cNvSpPr>
      </xdr:nvSpPr>
      <xdr:spPr>
        <a:xfrm>
          <a:off x="637222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6</xdr:row>
      <xdr:rowOff>9525</xdr:rowOff>
    </xdr:from>
    <xdr:to>
      <xdr:col>9</xdr:col>
      <xdr:colOff>200025</xdr:colOff>
      <xdr:row>6</xdr:row>
      <xdr:rowOff>9525</xdr:rowOff>
    </xdr:to>
    <xdr:sp>
      <xdr:nvSpPr>
        <xdr:cNvPr id="3" name="Line 1"/>
        <xdr:cNvSpPr>
          <a:spLocks/>
        </xdr:cNvSpPr>
      </xdr:nvSpPr>
      <xdr:spPr>
        <a:xfrm>
          <a:off x="3648075" y="129540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438150</xdr:colOff>
      <xdr:row>2</xdr:row>
      <xdr:rowOff>28575</xdr:rowOff>
    </xdr:from>
    <xdr:to>
      <xdr:col>12</xdr:col>
      <xdr:colOff>66675</xdr:colOff>
      <xdr:row>2</xdr:row>
      <xdr:rowOff>28575</xdr:rowOff>
    </xdr:to>
    <xdr:sp>
      <xdr:nvSpPr>
        <xdr:cNvPr id="2" name="Line 1"/>
        <xdr:cNvSpPr>
          <a:spLocks/>
        </xdr:cNvSpPr>
      </xdr:nvSpPr>
      <xdr:spPr>
        <a:xfrm>
          <a:off x="610552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381000</xdr:colOff>
      <xdr:row>6</xdr:row>
      <xdr:rowOff>19050</xdr:rowOff>
    </xdr:from>
    <xdr:to>
      <xdr:col>9</xdr:col>
      <xdr:colOff>247650</xdr:colOff>
      <xdr:row>6</xdr:row>
      <xdr:rowOff>19050</xdr:rowOff>
    </xdr:to>
    <xdr:sp>
      <xdr:nvSpPr>
        <xdr:cNvPr id="3" name="Line 1"/>
        <xdr:cNvSpPr>
          <a:spLocks/>
        </xdr:cNvSpPr>
      </xdr:nvSpPr>
      <xdr:spPr>
        <a:xfrm>
          <a:off x="3695700" y="131445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P19"/>
  <sheetViews>
    <sheetView showZeros="0" zoomScaleSheetLayoutView="70" zoomScalePageLayoutView="0" workbookViewId="0" topLeftCell="A10">
      <selection activeCell="N17" sqref="N17"/>
    </sheetView>
  </sheetViews>
  <sheetFormatPr defaultColWidth="6.875" defaultRowHeight="15.75"/>
  <cols>
    <col min="1" max="1" width="4.375" style="5" customWidth="1"/>
    <col min="2" max="2" width="22.375" style="13" customWidth="1"/>
    <col min="3" max="3" width="8.125" style="5" customWidth="1"/>
    <col min="4" max="4" width="8.625" style="9" customWidth="1"/>
    <col min="5" max="5" width="5.00390625" style="9" customWidth="1"/>
    <col min="6" max="6" width="5.125" style="9" customWidth="1"/>
    <col min="7" max="7" width="6.125" style="9" customWidth="1"/>
    <col min="8" max="8" width="14.625" style="5" customWidth="1"/>
    <col min="9" max="9" width="8.625" style="5" customWidth="1"/>
    <col min="10" max="10" width="6.375" style="5" customWidth="1"/>
    <col min="11" max="11" width="6.625" style="5" customWidth="1"/>
    <col min="12" max="12" width="6.00390625" style="5" customWidth="1"/>
    <col min="13" max="13" width="5.625" style="5" customWidth="1"/>
    <col min="14" max="14" width="6.625" style="5" customWidth="1"/>
    <col min="15" max="15" width="15.00390625" style="5" customWidth="1"/>
    <col min="16" max="16" width="4.875" style="5" customWidth="1"/>
    <col min="17" max="16384" width="6.875" style="5" customWidth="1"/>
  </cols>
  <sheetData>
    <row r="1" spans="1:16" s="11" customFormat="1" ht="15.75" customHeight="1">
      <c r="A1" s="256" t="str">
        <f>'1.THD.Tong'!A1:E1</f>
        <v>ỦY BAN NHÂN DÂN</v>
      </c>
      <c r="B1" s="256"/>
      <c r="C1" s="256"/>
      <c r="D1" s="256"/>
      <c r="E1" s="256"/>
      <c r="F1" s="257" t="s">
        <v>22</v>
      </c>
      <c r="G1" s="257"/>
      <c r="H1" s="257"/>
      <c r="I1" s="257"/>
      <c r="J1" s="257"/>
      <c r="K1" s="257"/>
      <c r="L1" s="257"/>
      <c r="M1" s="257"/>
      <c r="N1" s="257"/>
      <c r="O1" s="257"/>
      <c r="P1" s="257"/>
    </row>
    <row r="2" spans="1:16" s="11" customFormat="1" ht="15.75" customHeight="1">
      <c r="A2" s="257" t="str">
        <f>'1.THD.Tong'!A2:E2</f>
        <v>TỈNH HÀ TĨNH</v>
      </c>
      <c r="B2" s="257"/>
      <c r="C2" s="257"/>
      <c r="D2" s="257"/>
      <c r="E2" s="257"/>
      <c r="F2" s="257" t="s">
        <v>23</v>
      </c>
      <c r="G2" s="257"/>
      <c r="H2" s="257"/>
      <c r="I2" s="257"/>
      <c r="J2" s="257"/>
      <c r="K2" s="257"/>
      <c r="L2" s="257"/>
      <c r="M2" s="257"/>
      <c r="N2" s="257"/>
      <c r="O2" s="257"/>
      <c r="P2" s="257"/>
    </row>
    <row r="3" spans="1:16" s="11" customFormat="1" ht="15.75">
      <c r="A3" s="267"/>
      <c r="B3" s="267"/>
      <c r="C3" s="267"/>
      <c r="D3" s="267"/>
      <c r="E3" s="267"/>
      <c r="F3" s="267"/>
      <c r="G3" s="267"/>
      <c r="H3" s="267"/>
      <c r="I3" s="267"/>
      <c r="J3" s="267"/>
      <c r="K3" s="267"/>
      <c r="L3" s="267"/>
      <c r="M3" s="267"/>
      <c r="N3" s="267"/>
      <c r="O3" s="267"/>
      <c r="P3" s="267"/>
    </row>
    <row r="4" spans="1:16" s="19" customFormat="1" ht="15.75">
      <c r="A4" s="282" t="s">
        <v>108</v>
      </c>
      <c r="B4" s="282"/>
      <c r="C4" s="282"/>
      <c r="D4" s="282"/>
      <c r="E4" s="282"/>
      <c r="F4" s="282"/>
      <c r="G4" s="282"/>
      <c r="H4" s="282"/>
      <c r="I4" s="282"/>
      <c r="J4" s="282"/>
      <c r="K4" s="282"/>
      <c r="L4" s="282"/>
      <c r="M4" s="282"/>
      <c r="N4" s="282"/>
      <c r="O4" s="282"/>
      <c r="P4" s="282"/>
    </row>
    <row r="5" spans="1:16" s="19" customFormat="1" ht="17.25" customHeight="1">
      <c r="A5" s="282" t="s">
        <v>61</v>
      </c>
      <c r="B5" s="282"/>
      <c r="C5" s="282"/>
      <c r="D5" s="282"/>
      <c r="E5" s="282"/>
      <c r="F5" s="282"/>
      <c r="G5" s="282"/>
      <c r="H5" s="282"/>
      <c r="I5" s="282"/>
      <c r="J5" s="282"/>
      <c r="K5" s="282"/>
      <c r="L5" s="282"/>
      <c r="M5" s="282"/>
      <c r="N5" s="282"/>
      <c r="O5" s="282"/>
      <c r="P5" s="282"/>
    </row>
    <row r="6" spans="1:16" s="11" customFormat="1" ht="21.75" customHeight="1">
      <c r="A6" s="268" t="str">
        <f>'1.THD.Tong'!A5:O5</f>
        <v>(Kèm theo Tờ trình số               /TTr-UBND ngày         tháng 4 năm 2022 của Ủy ban nhân dân tỉnh)</v>
      </c>
      <c r="B6" s="268"/>
      <c r="C6" s="268"/>
      <c r="D6" s="268"/>
      <c r="E6" s="268"/>
      <c r="F6" s="268"/>
      <c r="G6" s="268"/>
      <c r="H6" s="268"/>
      <c r="I6" s="268"/>
      <c r="J6" s="268"/>
      <c r="K6" s="268"/>
      <c r="L6" s="268"/>
      <c r="M6" s="268"/>
      <c r="N6" s="268"/>
      <c r="O6" s="268"/>
      <c r="P6" s="268"/>
    </row>
    <row r="7" spans="1:16" s="11" customFormat="1" ht="15.75">
      <c r="A7" s="296"/>
      <c r="B7" s="296"/>
      <c r="C7" s="296"/>
      <c r="D7" s="296"/>
      <c r="E7" s="296"/>
      <c r="F7" s="296"/>
      <c r="G7" s="296"/>
      <c r="H7" s="296"/>
      <c r="I7" s="296"/>
      <c r="J7" s="296"/>
      <c r="K7" s="296"/>
      <c r="L7" s="296"/>
      <c r="M7" s="296"/>
      <c r="N7" s="296"/>
      <c r="O7" s="296"/>
      <c r="P7" s="296"/>
    </row>
    <row r="8" spans="1:16" s="10" customFormat="1" ht="12.75">
      <c r="A8" s="265" t="s">
        <v>20</v>
      </c>
      <c r="B8" s="264" t="s">
        <v>40</v>
      </c>
      <c r="C8" s="264" t="s">
        <v>41</v>
      </c>
      <c r="D8" s="264" t="s">
        <v>42</v>
      </c>
      <c r="E8" s="264"/>
      <c r="F8" s="264"/>
      <c r="G8" s="264"/>
      <c r="H8" s="264" t="s">
        <v>43</v>
      </c>
      <c r="I8" s="264" t="s">
        <v>16</v>
      </c>
      <c r="J8" s="264" t="s">
        <v>15</v>
      </c>
      <c r="K8" s="264"/>
      <c r="L8" s="264"/>
      <c r="M8" s="264"/>
      <c r="N8" s="264"/>
      <c r="O8" s="264" t="s">
        <v>44</v>
      </c>
      <c r="P8" s="264" t="s">
        <v>14</v>
      </c>
    </row>
    <row r="9" spans="1:16" s="10" customFormat="1" ht="78.75" customHeight="1">
      <c r="A9" s="265"/>
      <c r="B9" s="264"/>
      <c r="C9" s="264"/>
      <c r="D9" s="12" t="s">
        <v>13</v>
      </c>
      <c r="E9" s="12" t="s">
        <v>12</v>
      </c>
      <c r="F9" s="12" t="s">
        <v>45</v>
      </c>
      <c r="G9" s="12" t="s">
        <v>21</v>
      </c>
      <c r="H9" s="264"/>
      <c r="I9" s="264"/>
      <c r="J9" s="12" t="s">
        <v>10</v>
      </c>
      <c r="K9" s="12" t="s">
        <v>9</v>
      </c>
      <c r="L9" s="12" t="s">
        <v>46</v>
      </c>
      <c r="M9" s="12" t="s">
        <v>47</v>
      </c>
      <c r="N9" s="12" t="s">
        <v>6</v>
      </c>
      <c r="O9" s="264"/>
      <c r="P9" s="264"/>
    </row>
    <row r="10" spans="1:16" s="23" customFormat="1" ht="25.5">
      <c r="A10" s="32">
        <v>-1</v>
      </c>
      <c r="B10" s="32">
        <v>-2</v>
      </c>
      <c r="C10" s="32" t="s">
        <v>55</v>
      </c>
      <c r="D10" s="32">
        <v>-4</v>
      </c>
      <c r="E10" s="32">
        <v>-5</v>
      </c>
      <c r="F10" s="32">
        <v>-6</v>
      </c>
      <c r="G10" s="32">
        <v>-7</v>
      </c>
      <c r="H10" s="32">
        <v>-8</v>
      </c>
      <c r="I10" s="32" t="s">
        <v>56</v>
      </c>
      <c r="J10" s="32">
        <v>-10</v>
      </c>
      <c r="K10" s="32">
        <v>-11</v>
      </c>
      <c r="L10" s="32">
        <v>-12</v>
      </c>
      <c r="M10" s="32">
        <v>-13</v>
      </c>
      <c r="N10" s="32">
        <v>-14</v>
      </c>
      <c r="O10" s="32">
        <v>-15</v>
      </c>
      <c r="P10" s="32">
        <v>-16</v>
      </c>
    </row>
    <row r="11" spans="1:16" s="35" customFormat="1" ht="15">
      <c r="A11" s="78" t="s">
        <v>48</v>
      </c>
      <c r="B11" s="79" t="s">
        <v>58</v>
      </c>
      <c r="C11" s="80">
        <f>SUM(C12:C16)</f>
        <v>19.41</v>
      </c>
      <c r="D11" s="80">
        <f>SUM(D12:D16)</f>
        <v>17.900000000000002</v>
      </c>
      <c r="E11" s="80">
        <f>SUM(E12:E16)</f>
        <v>0</v>
      </c>
      <c r="F11" s="80">
        <f>SUM(F12:F16)</f>
        <v>0</v>
      </c>
      <c r="G11" s="80">
        <f>SUM(G12:G16)</f>
        <v>1.5099999999999998</v>
      </c>
      <c r="H11" s="81"/>
      <c r="I11" s="82">
        <f aca="true" t="shared" si="0" ref="I11:I16">J11+K11+L11+M11+N11</f>
        <v>29.82</v>
      </c>
      <c r="J11" s="82"/>
      <c r="K11" s="82">
        <f>SUM(K12:K16)</f>
        <v>29.82</v>
      </c>
      <c r="L11" s="82"/>
      <c r="M11" s="82"/>
      <c r="N11" s="82"/>
      <c r="O11" s="83"/>
      <c r="P11" s="84"/>
    </row>
    <row r="12" spans="1:16" s="44" customFormat="1" ht="51.75" customHeight="1">
      <c r="A12" s="150">
        <v>1</v>
      </c>
      <c r="B12" s="153" t="s">
        <v>177</v>
      </c>
      <c r="C12" s="141">
        <v>4.9</v>
      </c>
      <c r="D12" s="141">
        <v>4.5</v>
      </c>
      <c r="E12" s="141"/>
      <c r="F12" s="141"/>
      <c r="G12" s="141">
        <f>C12-D12</f>
        <v>0.40000000000000036</v>
      </c>
      <c r="H12" s="142" t="s">
        <v>172</v>
      </c>
      <c r="I12" s="250">
        <f t="shared" si="0"/>
        <v>7.5</v>
      </c>
      <c r="J12" s="92"/>
      <c r="K12" s="143">
        <v>7.5</v>
      </c>
      <c r="L12" s="92"/>
      <c r="M12" s="144"/>
      <c r="N12" s="92"/>
      <c r="O12" s="297" t="s">
        <v>101</v>
      </c>
      <c r="P12" s="92"/>
    </row>
    <row r="13" spans="1:16" s="44" customFormat="1" ht="46.5" customHeight="1">
      <c r="A13" s="151">
        <v>2</v>
      </c>
      <c r="B13" s="153" t="s">
        <v>177</v>
      </c>
      <c r="C13" s="143">
        <v>4.8</v>
      </c>
      <c r="D13" s="143">
        <v>4.4</v>
      </c>
      <c r="E13" s="143"/>
      <c r="F13" s="143"/>
      <c r="G13" s="141">
        <f>C13-D13</f>
        <v>0.39999999999999947</v>
      </c>
      <c r="H13" s="142" t="s">
        <v>173</v>
      </c>
      <c r="I13" s="250">
        <f t="shared" si="0"/>
        <v>7.33</v>
      </c>
      <c r="J13" s="92"/>
      <c r="K13" s="143">
        <v>7.33</v>
      </c>
      <c r="L13" s="92"/>
      <c r="M13" s="144"/>
      <c r="N13" s="92"/>
      <c r="O13" s="298"/>
      <c r="P13" s="92"/>
    </row>
    <row r="14" spans="1:16" s="44" customFormat="1" ht="37.5" customHeight="1">
      <c r="A14" s="151">
        <v>3</v>
      </c>
      <c r="B14" s="153" t="s">
        <v>169</v>
      </c>
      <c r="C14" s="143">
        <v>3</v>
      </c>
      <c r="D14" s="143">
        <v>2.7</v>
      </c>
      <c r="E14" s="143"/>
      <c r="F14" s="143"/>
      <c r="G14" s="141">
        <f>C14-D14</f>
        <v>0.2999999999999998</v>
      </c>
      <c r="H14" s="145" t="s">
        <v>174</v>
      </c>
      <c r="I14" s="250">
        <f t="shared" si="0"/>
        <v>4.5</v>
      </c>
      <c r="J14" s="92"/>
      <c r="K14" s="143">
        <v>4.5</v>
      </c>
      <c r="L14" s="92"/>
      <c r="M14" s="144"/>
      <c r="N14" s="92"/>
      <c r="O14" s="298"/>
      <c r="P14" s="92"/>
    </row>
    <row r="15" spans="1:16" s="44" customFormat="1" ht="30">
      <c r="A15" s="150">
        <v>4</v>
      </c>
      <c r="B15" s="153" t="s">
        <v>170</v>
      </c>
      <c r="C15" s="141">
        <v>2.87</v>
      </c>
      <c r="D15" s="141">
        <v>2.8</v>
      </c>
      <c r="E15" s="141"/>
      <c r="F15" s="141"/>
      <c r="G15" s="141">
        <f>C15-D15</f>
        <v>0.07000000000000028</v>
      </c>
      <c r="H15" s="142" t="s">
        <v>175</v>
      </c>
      <c r="I15" s="250">
        <f t="shared" si="0"/>
        <v>4.66</v>
      </c>
      <c r="J15" s="92"/>
      <c r="K15" s="143">
        <v>4.66</v>
      </c>
      <c r="L15" s="92"/>
      <c r="M15" s="144"/>
      <c r="N15" s="92"/>
      <c r="O15" s="298"/>
      <c r="P15" s="92"/>
    </row>
    <row r="16" spans="1:16" s="44" customFormat="1" ht="39" customHeight="1">
      <c r="A16" s="150">
        <v>5</v>
      </c>
      <c r="B16" s="153" t="s">
        <v>171</v>
      </c>
      <c r="C16" s="141">
        <v>3.84</v>
      </c>
      <c r="D16" s="141">
        <v>3.5</v>
      </c>
      <c r="E16" s="141"/>
      <c r="F16" s="141"/>
      <c r="G16" s="141">
        <f>C16-D16</f>
        <v>0.33999999999999986</v>
      </c>
      <c r="H16" s="142" t="s">
        <v>176</v>
      </c>
      <c r="I16" s="250">
        <f t="shared" si="0"/>
        <v>5.83</v>
      </c>
      <c r="J16" s="92"/>
      <c r="K16" s="143">
        <v>5.83</v>
      </c>
      <c r="L16" s="92"/>
      <c r="M16" s="144"/>
      <c r="N16" s="92"/>
      <c r="O16" s="299"/>
      <c r="P16" s="92"/>
    </row>
    <row r="17" spans="1:16" s="45" customFormat="1" ht="14.25">
      <c r="A17" s="152">
        <f>+A16</f>
        <v>5</v>
      </c>
      <c r="B17" s="147" t="s">
        <v>200</v>
      </c>
      <c r="C17" s="148">
        <f>+C11</f>
        <v>19.41</v>
      </c>
      <c r="D17" s="148">
        <f>+D11</f>
        <v>17.900000000000002</v>
      </c>
      <c r="E17" s="148">
        <f aca="true" t="shared" si="1" ref="E17:M17">E11</f>
        <v>0</v>
      </c>
      <c r="F17" s="148">
        <f t="shared" si="1"/>
        <v>0</v>
      </c>
      <c r="G17" s="148">
        <f>+G11</f>
        <v>1.5099999999999998</v>
      </c>
      <c r="H17" s="146"/>
      <c r="I17" s="148">
        <f>+I11</f>
        <v>29.82</v>
      </c>
      <c r="J17" s="148">
        <f t="shared" si="1"/>
        <v>0</v>
      </c>
      <c r="K17" s="148">
        <f>+K11</f>
        <v>29.82</v>
      </c>
      <c r="L17" s="148">
        <f t="shared" si="1"/>
        <v>0</v>
      </c>
      <c r="M17" s="148">
        <f t="shared" si="1"/>
        <v>0</v>
      </c>
      <c r="N17" s="148"/>
      <c r="O17" s="149"/>
      <c r="P17" s="146"/>
    </row>
    <row r="19" spans="11:16" ht="20.25" customHeight="1">
      <c r="K19" s="286" t="str">
        <f>'1.THD.Tong'!J21</f>
        <v>ỦY BAN NHÂN DÂN TỈNH</v>
      </c>
      <c r="L19" s="286"/>
      <c r="M19" s="286"/>
      <c r="N19" s="286"/>
      <c r="O19" s="286"/>
      <c r="P19" s="286"/>
    </row>
  </sheetData>
  <sheetProtection/>
  <autoFilter ref="A10:S17"/>
  <mergeCells count="21">
    <mergeCell ref="A4:P4"/>
    <mergeCell ref="F3:P3"/>
    <mergeCell ref="J8:N8"/>
    <mergeCell ref="H8:H9"/>
    <mergeCell ref="I8:I9"/>
    <mergeCell ref="B8:B9"/>
    <mergeCell ref="A1:E1"/>
    <mergeCell ref="F1:P1"/>
    <mergeCell ref="A2:E2"/>
    <mergeCell ref="F2:P2"/>
    <mergeCell ref="A3:E3"/>
    <mergeCell ref="K19:P19"/>
    <mergeCell ref="A8:A9"/>
    <mergeCell ref="A5:P5"/>
    <mergeCell ref="A6:P6"/>
    <mergeCell ref="O8:O9"/>
    <mergeCell ref="D8:G8"/>
    <mergeCell ref="P8:P9"/>
    <mergeCell ref="A7:P7"/>
    <mergeCell ref="O12:O16"/>
    <mergeCell ref="C8:C9"/>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P29"/>
  <sheetViews>
    <sheetView showZeros="0" tabSelected="1" zoomScaleSheetLayoutView="70" zoomScalePageLayoutView="0" workbookViewId="0" topLeftCell="A1">
      <selection activeCell="A6" sqref="A6:P6"/>
    </sheetView>
  </sheetViews>
  <sheetFormatPr defaultColWidth="6.875" defaultRowHeight="15.75"/>
  <cols>
    <col min="1" max="1" width="4.375" style="26" customWidth="1"/>
    <col min="2" max="2" width="21.50390625" style="27" customWidth="1"/>
    <col min="3" max="3" width="8.125" style="26" customWidth="1"/>
    <col min="4" max="4" width="6.625" style="28" bestFit="1" customWidth="1"/>
    <col min="5" max="5" width="5.625" style="28" customWidth="1"/>
    <col min="6" max="6" width="5.50390625" style="28" customWidth="1"/>
    <col min="7" max="7" width="7.00390625" style="28" bestFit="1" customWidth="1"/>
    <col min="8" max="8" width="10.875" style="26" bestFit="1" customWidth="1"/>
    <col min="9" max="9" width="8.625" style="26" customWidth="1"/>
    <col min="10" max="10" width="7.00390625" style="26" customWidth="1"/>
    <col min="11" max="11" width="6.375" style="26" customWidth="1"/>
    <col min="12" max="12" width="6.625" style="26" customWidth="1"/>
    <col min="13" max="13" width="5.625" style="26" customWidth="1"/>
    <col min="14" max="14" width="6.00390625" style="26" customWidth="1"/>
    <col min="15" max="15" width="15.625" style="26" customWidth="1"/>
    <col min="16" max="16" width="15.50390625" style="26" customWidth="1"/>
    <col min="17" max="17" width="9.875" style="26" customWidth="1"/>
    <col min="18" max="16384" width="6.875" style="26" customWidth="1"/>
  </cols>
  <sheetData>
    <row r="1" spans="1:16" s="30" customFormat="1" ht="15.75" customHeight="1">
      <c r="A1" s="256" t="str">
        <f>'1.THD.Tong'!A1:E1</f>
        <v>ỦY BAN NHÂN DÂN</v>
      </c>
      <c r="B1" s="256"/>
      <c r="C1" s="256"/>
      <c r="D1" s="256"/>
      <c r="E1" s="256"/>
      <c r="F1" s="291" t="s">
        <v>22</v>
      </c>
      <c r="G1" s="291"/>
      <c r="H1" s="291"/>
      <c r="I1" s="291"/>
      <c r="J1" s="291"/>
      <c r="K1" s="291"/>
      <c r="L1" s="291"/>
      <c r="M1" s="291"/>
      <c r="N1" s="291"/>
      <c r="O1" s="291"/>
      <c r="P1" s="291"/>
    </row>
    <row r="2" spans="1:16" s="30" customFormat="1" ht="15.75" customHeight="1">
      <c r="A2" s="291" t="str">
        <f>'1.THD.Tong'!A2:E2</f>
        <v>TỈNH HÀ TĨNH</v>
      </c>
      <c r="B2" s="291"/>
      <c r="C2" s="291"/>
      <c r="D2" s="291"/>
      <c r="E2" s="291"/>
      <c r="F2" s="291" t="s">
        <v>23</v>
      </c>
      <c r="G2" s="291"/>
      <c r="H2" s="291"/>
      <c r="I2" s="291"/>
      <c r="J2" s="291"/>
      <c r="K2" s="291"/>
      <c r="L2" s="291"/>
      <c r="M2" s="291"/>
      <c r="N2" s="291"/>
      <c r="O2" s="291"/>
      <c r="P2" s="291"/>
    </row>
    <row r="3" spans="1:16" s="30" customFormat="1" ht="15.75">
      <c r="A3" s="290"/>
      <c r="B3" s="290"/>
      <c r="C3" s="290"/>
      <c r="D3" s="290"/>
      <c r="E3" s="290"/>
      <c r="F3" s="290"/>
      <c r="G3" s="290"/>
      <c r="H3" s="290"/>
      <c r="I3" s="290"/>
      <c r="J3" s="290"/>
      <c r="K3" s="290"/>
      <c r="L3" s="290"/>
      <c r="M3" s="290"/>
      <c r="N3" s="290"/>
      <c r="O3" s="290"/>
      <c r="P3" s="290"/>
    </row>
    <row r="4" spans="1:16" s="31" customFormat="1" ht="15.75">
      <c r="A4" s="300" t="s">
        <v>166</v>
      </c>
      <c r="B4" s="300"/>
      <c r="C4" s="300"/>
      <c r="D4" s="300"/>
      <c r="E4" s="300"/>
      <c r="F4" s="300"/>
      <c r="G4" s="300"/>
      <c r="H4" s="300"/>
      <c r="I4" s="300"/>
      <c r="J4" s="300"/>
      <c r="K4" s="300"/>
      <c r="L4" s="300"/>
      <c r="M4" s="300"/>
      <c r="N4" s="300"/>
      <c r="O4" s="300"/>
      <c r="P4" s="300"/>
    </row>
    <row r="5" spans="1:16" s="31" customFormat="1" ht="20.25" customHeight="1">
      <c r="A5" s="300" t="s">
        <v>65</v>
      </c>
      <c r="B5" s="300"/>
      <c r="C5" s="300"/>
      <c r="D5" s="300"/>
      <c r="E5" s="300"/>
      <c r="F5" s="300"/>
      <c r="G5" s="300"/>
      <c r="H5" s="300"/>
      <c r="I5" s="300"/>
      <c r="J5" s="300"/>
      <c r="K5" s="300"/>
      <c r="L5" s="300"/>
      <c r="M5" s="300"/>
      <c r="N5" s="300"/>
      <c r="O5" s="300"/>
      <c r="P5" s="300"/>
    </row>
    <row r="6" spans="1:16" s="30" customFormat="1" ht="24" customHeight="1">
      <c r="A6" s="287" t="str">
        <f>'1.THD.Tong'!A5:O5</f>
        <v>(Kèm theo Tờ trình số               /TTr-UBND ngày         tháng 4 năm 2022 của Ủy ban nhân dân tỉnh)</v>
      </c>
      <c r="B6" s="287"/>
      <c r="C6" s="287"/>
      <c r="D6" s="287"/>
      <c r="E6" s="287"/>
      <c r="F6" s="287"/>
      <c r="G6" s="287"/>
      <c r="H6" s="287"/>
      <c r="I6" s="287"/>
      <c r="J6" s="287"/>
      <c r="K6" s="287"/>
      <c r="L6" s="287"/>
      <c r="M6" s="287"/>
      <c r="N6" s="287"/>
      <c r="O6" s="287"/>
      <c r="P6" s="287"/>
    </row>
    <row r="7" spans="1:16" s="30" customFormat="1" ht="15.75">
      <c r="A7" s="293"/>
      <c r="B7" s="293"/>
      <c r="C7" s="293"/>
      <c r="D7" s="293"/>
      <c r="E7" s="293"/>
      <c r="F7" s="293"/>
      <c r="G7" s="293"/>
      <c r="H7" s="293"/>
      <c r="I7" s="293"/>
      <c r="J7" s="293"/>
      <c r="K7" s="293"/>
      <c r="L7" s="293"/>
      <c r="M7" s="293"/>
      <c r="N7" s="293"/>
      <c r="O7" s="293"/>
      <c r="P7" s="293"/>
    </row>
    <row r="8" spans="1:16" s="39" customFormat="1" ht="12.75">
      <c r="A8" s="295" t="s">
        <v>20</v>
      </c>
      <c r="B8" s="294" t="s">
        <v>40</v>
      </c>
      <c r="C8" s="294" t="s">
        <v>41</v>
      </c>
      <c r="D8" s="294" t="s">
        <v>42</v>
      </c>
      <c r="E8" s="294"/>
      <c r="F8" s="294"/>
      <c r="G8" s="294"/>
      <c r="H8" s="294" t="s">
        <v>43</v>
      </c>
      <c r="I8" s="294" t="s">
        <v>16</v>
      </c>
      <c r="J8" s="294" t="s">
        <v>15</v>
      </c>
      <c r="K8" s="294"/>
      <c r="L8" s="294"/>
      <c r="M8" s="294"/>
      <c r="N8" s="294"/>
      <c r="O8" s="294" t="s">
        <v>44</v>
      </c>
      <c r="P8" s="294" t="s">
        <v>14</v>
      </c>
    </row>
    <row r="9" spans="1:16" s="39" customFormat="1" ht="25.5">
      <c r="A9" s="295"/>
      <c r="B9" s="294"/>
      <c r="C9" s="294"/>
      <c r="D9" s="36" t="s">
        <v>13</v>
      </c>
      <c r="E9" s="36" t="s">
        <v>12</v>
      </c>
      <c r="F9" s="36" t="s">
        <v>45</v>
      </c>
      <c r="G9" s="36" t="s">
        <v>21</v>
      </c>
      <c r="H9" s="294"/>
      <c r="I9" s="294"/>
      <c r="J9" s="36" t="s">
        <v>10</v>
      </c>
      <c r="K9" s="36" t="s">
        <v>9</v>
      </c>
      <c r="L9" s="36" t="s">
        <v>46</v>
      </c>
      <c r="M9" s="36" t="s">
        <v>47</v>
      </c>
      <c r="N9" s="36" t="s">
        <v>6</v>
      </c>
      <c r="O9" s="294"/>
      <c r="P9" s="294"/>
    </row>
    <row r="10" spans="1:16" s="40" customFormat="1" ht="25.5">
      <c r="A10" s="37">
        <v>-1</v>
      </c>
      <c r="B10" s="37">
        <v>-2</v>
      </c>
      <c r="C10" s="37" t="s">
        <v>55</v>
      </c>
      <c r="D10" s="37">
        <v>-4</v>
      </c>
      <c r="E10" s="37">
        <v>-5</v>
      </c>
      <c r="F10" s="37">
        <v>-6</v>
      </c>
      <c r="G10" s="37">
        <v>-7</v>
      </c>
      <c r="H10" s="37">
        <v>-8</v>
      </c>
      <c r="I10" s="37" t="s">
        <v>56</v>
      </c>
      <c r="J10" s="37">
        <v>-10</v>
      </c>
      <c r="K10" s="37">
        <v>-11</v>
      </c>
      <c r="L10" s="37">
        <v>-12</v>
      </c>
      <c r="M10" s="37">
        <v>-13</v>
      </c>
      <c r="N10" s="37">
        <v>-14</v>
      </c>
      <c r="O10" s="37">
        <v>-15</v>
      </c>
      <c r="P10" s="37">
        <v>-16</v>
      </c>
    </row>
    <row r="11" spans="1:16" s="40" customFormat="1" ht="15">
      <c r="A11" s="172" t="s">
        <v>48</v>
      </c>
      <c r="B11" s="173" t="s">
        <v>126</v>
      </c>
      <c r="C11" s="238">
        <f>C12</f>
        <v>0.18</v>
      </c>
      <c r="D11" s="238">
        <f>D12</f>
        <v>0.18</v>
      </c>
      <c r="E11" s="238"/>
      <c r="F11" s="238"/>
      <c r="G11" s="238"/>
      <c r="H11" s="238"/>
      <c r="I11" s="238">
        <f>I12</f>
        <v>0.5</v>
      </c>
      <c r="J11" s="238"/>
      <c r="K11" s="238"/>
      <c r="L11" s="238"/>
      <c r="M11" s="238">
        <f>M12</f>
        <v>0.5</v>
      </c>
      <c r="N11" s="238"/>
      <c r="O11" s="229"/>
      <c r="P11" s="229"/>
    </row>
    <row r="12" spans="1:16" s="40" customFormat="1" ht="89.25">
      <c r="A12" s="229">
        <v>1</v>
      </c>
      <c r="B12" s="230" t="s">
        <v>127</v>
      </c>
      <c r="C12" s="231">
        <v>0.18</v>
      </c>
      <c r="D12" s="231">
        <v>0.18</v>
      </c>
      <c r="E12" s="232"/>
      <c r="F12" s="232"/>
      <c r="G12" s="232"/>
      <c r="H12" s="230" t="s">
        <v>83</v>
      </c>
      <c r="I12" s="231">
        <v>0.5</v>
      </c>
      <c r="J12" s="232"/>
      <c r="K12" s="232"/>
      <c r="L12" s="232"/>
      <c r="M12" s="231">
        <v>0.5</v>
      </c>
      <c r="N12" s="232"/>
      <c r="O12" s="235" t="s">
        <v>191</v>
      </c>
      <c r="P12" s="229"/>
    </row>
    <row r="13" spans="1:16" s="40" customFormat="1" ht="14.25">
      <c r="A13" s="172" t="s">
        <v>50</v>
      </c>
      <c r="B13" s="173" t="s">
        <v>58</v>
      </c>
      <c r="C13" s="174">
        <f>SUM(C14:C19)</f>
        <v>7.37</v>
      </c>
      <c r="D13" s="174">
        <f>SUM(D14:D19)</f>
        <v>5.07</v>
      </c>
      <c r="E13" s="174"/>
      <c r="F13" s="174"/>
      <c r="G13" s="174">
        <f>SUM(G14:G19)</f>
        <v>2.3</v>
      </c>
      <c r="H13" s="174"/>
      <c r="I13" s="174">
        <f>SUM(I14:I19)</f>
        <v>7.8999999999999995</v>
      </c>
      <c r="J13" s="174"/>
      <c r="K13" s="174">
        <f>SUM(K14:K19)</f>
        <v>7.4</v>
      </c>
      <c r="L13" s="174"/>
      <c r="M13" s="174">
        <f>SUM(M14:M19)</f>
        <v>0.5</v>
      </c>
      <c r="N13" s="174"/>
      <c r="O13" s="100"/>
      <c r="P13" s="233"/>
    </row>
    <row r="14" spans="1:16" s="40" customFormat="1" ht="45">
      <c r="A14" s="177">
        <v>1</v>
      </c>
      <c r="B14" s="239" t="s">
        <v>123</v>
      </c>
      <c r="C14" s="179">
        <v>3.7</v>
      </c>
      <c r="D14" s="179">
        <v>3.7</v>
      </c>
      <c r="E14" s="179"/>
      <c r="F14" s="179"/>
      <c r="G14" s="179"/>
      <c r="H14" s="180" t="s">
        <v>81</v>
      </c>
      <c r="I14" s="179">
        <v>4</v>
      </c>
      <c r="J14" s="179"/>
      <c r="K14" s="179">
        <v>4</v>
      </c>
      <c r="L14" s="179"/>
      <c r="M14" s="179"/>
      <c r="N14" s="179"/>
      <c r="O14" s="236" t="s">
        <v>101</v>
      </c>
      <c r="P14" s="234"/>
    </row>
    <row r="15" spans="1:16" s="40" customFormat="1" ht="45">
      <c r="A15" s="177">
        <v>2</v>
      </c>
      <c r="B15" s="239" t="s">
        <v>123</v>
      </c>
      <c r="C15" s="179">
        <v>2.06</v>
      </c>
      <c r="D15" s="179">
        <v>1.21</v>
      </c>
      <c r="E15" s="179"/>
      <c r="F15" s="179"/>
      <c r="G15" s="179">
        <f>C15-D15</f>
        <v>0.8500000000000001</v>
      </c>
      <c r="H15" s="180" t="s">
        <v>80</v>
      </c>
      <c r="I15" s="179">
        <v>2</v>
      </c>
      <c r="J15" s="179"/>
      <c r="K15" s="179">
        <v>2</v>
      </c>
      <c r="L15" s="179"/>
      <c r="M15" s="179"/>
      <c r="N15" s="179"/>
      <c r="O15" s="236" t="s">
        <v>101</v>
      </c>
      <c r="P15" s="234"/>
    </row>
    <row r="16" spans="1:16" s="40" customFormat="1" ht="45">
      <c r="A16" s="177">
        <v>3</v>
      </c>
      <c r="B16" s="239" t="s">
        <v>123</v>
      </c>
      <c r="C16" s="179">
        <v>1.4</v>
      </c>
      <c r="D16" s="179"/>
      <c r="E16" s="179"/>
      <c r="F16" s="179"/>
      <c r="G16" s="179">
        <v>1.4</v>
      </c>
      <c r="H16" s="180" t="s">
        <v>89</v>
      </c>
      <c r="I16" s="179">
        <v>1.4</v>
      </c>
      <c r="J16" s="179"/>
      <c r="K16" s="179">
        <v>1.4</v>
      </c>
      <c r="L16" s="179"/>
      <c r="M16" s="179"/>
      <c r="N16" s="179"/>
      <c r="O16" s="236" t="s">
        <v>101</v>
      </c>
      <c r="P16" s="234"/>
    </row>
    <row r="17" spans="1:16" s="40" customFormat="1" ht="90">
      <c r="A17" s="177">
        <v>4</v>
      </c>
      <c r="B17" s="178" t="s">
        <v>128</v>
      </c>
      <c r="C17" s="179">
        <v>0.13</v>
      </c>
      <c r="D17" s="179">
        <v>0.08</v>
      </c>
      <c r="E17" s="179"/>
      <c r="F17" s="179"/>
      <c r="G17" s="179">
        <v>0.05</v>
      </c>
      <c r="H17" s="180" t="s">
        <v>78</v>
      </c>
      <c r="I17" s="179">
        <v>0.3</v>
      </c>
      <c r="J17" s="179"/>
      <c r="K17" s="179"/>
      <c r="L17" s="179"/>
      <c r="M17" s="179">
        <v>0.3</v>
      </c>
      <c r="N17" s="179"/>
      <c r="O17" s="71" t="s">
        <v>129</v>
      </c>
      <c r="P17" s="234" t="s">
        <v>130</v>
      </c>
    </row>
    <row r="18" spans="1:16" s="40" customFormat="1" ht="114.75">
      <c r="A18" s="177">
        <v>5</v>
      </c>
      <c r="B18" s="178" t="s">
        <v>131</v>
      </c>
      <c r="C18" s="179">
        <v>0.04</v>
      </c>
      <c r="D18" s="179">
        <v>0.04</v>
      </c>
      <c r="E18" s="179"/>
      <c r="F18" s="179"/>
      <c r="G18" s="179"/>
      <c r="H18" s="180" t="s">
        <v>78</v>
      </c>
      <c r="I18" s="179">
        <v>0.1</v>
      </c>
      <c r="J18" s="179"/>
      <c r="K18" s="179"/>
      <c r="L18" s="179"/>
      <c r="M18" s="179">
        <v>0.1</v>
      </c>
      <c r="N18" s="179"/>
      <c r="O18" s="71" t="s">
        <v>132</v>
      </c>
      <c r="P18" s="234" t="s">
        <v>133</v>
      </c>
    </row>
    <row r="19" spans="1:16" s="40" customFormat="1" ht="114.75">
      <c r="A19" s="177">
        <v>6</v>
      </c>
      <c r="B19" s="178" t="s">
        <v>134</v>
      </c>
      <c r="C19" s="179">
        <v>0.04</v>
      </c>
      <c r="D19" s="179">
        <v>0.04</v>
      </c>
      <c r="E19" s="179"/>
      <c r="F19" s="179"/>
      <c r="G19" s="179"/>
      <c r="H19" s="180" t="s">
        <v>82</v>
      </c>
      <c r="I19" s="179">
        <v>0.1</v>
      </c>
      <c r="J19" s="179"/>
      <c r="K19" s="179"/>
      <c r="L19" s="179"/>
      <c r="M19" s="179">
        <v>0.1</v>
      </c>
      <c r="N19" s="179"/>
      <c r="O19" s="71" t="s">
        <v>135</v>
      </c>
      <c r="P19" s="234" t="s">
        <v>130</v>
      </c>
    </row>
    <row r="20" spans="1:16" s="40" customFormat="1" ht="42.75">
      <c r="A20" s="172" t="s">
        <v>52</v>
      </c>
      <c r="B20" s="173" t="s">
        <v>136</v>
      </c>
      <c r="C20" s="174">
        <f>C21+C22</f>
        <v>7.16</v>
      </c>
      <c r="D20" s="174"/>
      <c r="E20" s="174"/>
      <c r="F20" s="174"/>
      <c r="G20" s="174">
        <f>G21+G22</f>
        <v>7.16</v>
      </c>
      <c r="H20" s="174"/>
      <c r="I20" s="174">
        <f>I21+I22</f>
        <v>4.4</v>
      </c>
      <c r="J20" s="174"/>
      <c r="K20" s="174">
        <f>K21+K22</f>
        <v>4.4</v>
      </c>
      <c r="L20" s="174"/>
      <c r="M20" s="174"/>
      <c r="N20" s="174"/>
      <c r="O20" s="237"/>
      <c r="P20" s="234"/>
    </row>
    <row r="21" spans="1:16" s="40" customFormat="1" ht="60">
      <c r="A21" s="177">
        <v>1</v>
      </c>
      <c r="B21" s="239" t="s">
        <v>189</v>
      </c>
      <c r="C21" s="179">
        <v>4.86</v>
      </c>
      <c r="D21" s="179"/>
      <c r="E21" s="179"/>
      <c r="F21" s="179"/>
      <c r="G21" s="179">
        <v>4.86</v>
      </c>
      <c r="H21" s="180" t="s">
        <v>80</v>
      </c>
      <c r="I21" s="179">
        <v>3</v>
      </c>
      <c r="J21" s="179"/>
      <c r="K21" s="179">
        <v>3</v>
      </c>
      <c r="L21" s="179"/>
      <c r="M21" s="179"/>
      <c r="N21" s="174"/>
      <c r="O21" s="236" t="s">
        <v>101</v>
      </c>
      <c r="P21" s="234"/>
    </row>
    <row r="22" spans="1:16" s="40" customFormat="1" ht="60">
      <c r="A22" s="177">
        <v>2</v>
      </c>
      <c r="B22" s="239" t="s">
        <v>189</v>
      </c>
      <c r="C22" s="179">
        <v>2.3</v>
      </c>
      <c r="D22" s="179"/>
      <c r="E22" s="179"/>
      <c r="F22" s="179"/>
      <c r="G22" s="179">
        <v>2.3</v>
      </c>
      <c r="H22" s="180" t="s">
        <v>79</v>
      </c>
      <c r="I22" s="179">
        <v>1.4</v>
      </c>
      <c r="J22" s="179"/>
      <c r="K22" s="179">
        <v>1.4</v>
      </c>
      <c r="L22" s="179"/>
      <c r="M22" s="179"/>
      <c r="N22" s="174"/>
      <c r="O22" s="236" t="s">
        <v>101</v>
      </c>
      <c r="P22" s="234"/>
    </row>
    <row r="23" spans="1:16" s="40" customFormat="1" ht="28.5">
      <c r="A23" s="240" t="s">
        <v>183</v>
      </c>
      <c r="B23" s="241" t="s">
        <v>60</v>
      </c>
      <c r="C23" s="174">
        <f>SUM(C24:C26)</f>
        <v>22.93</v>
      </c>
      <c r="D23" s="174"/>
      <c r="E23" s="174"/>
      <c r="F23" s="174"/>
      <c r="G23" s="174">
        <f>SUM(G24:G26)</f>
        <v>22.93</v>
      </c>
      <c r="H23" s="242"/>
      <c r="I23" s="174">
        <f>SUM(I24:I26)</f>
        <v>13.489999999999998</v>
      </c>
      <c r="J23" s="174"/>
      <c r="K23" s="174">
        <f>SUM(K24:K26)</f>
        <v>13.489999999999998</v>
      </c>
      <c r="L23" s="179"/>
      <c r="M23" s="179"/>
      <c r="N23" s="174"/>
      <c r="O23" s="71"/>
      <c r="P23" s="234"/>
    </row>
    <row r="24" spans="1:16" s="40" customFormat="1" ht="45">
      <c r="A24" s="177">
        <v>1</v>
      </c>
      <c r="B24" s="178" t="s">
        <v>184</v>
      </c>
      <c r="C24" s="179">
        <v>6.92</v>
      </c>
      <c r="D24" s="179"/>
      <c r="E24" s="179"/>
      <c r="F24" s="179"/>
      <c r="G24" s="179">
        <v>6.92</v>
      </c>
      <c r="H24" s="180" t="s">
        <v>185</v>
      </c>
      <c r="I24" s="179">
        <v>4.2</v>
      </c>
      <c r="J24" s="179"/>
      <c r="K24" s="179">
        <v>4.2</v>
      </c>
      <c r="L24" s="179"/>
      <c r="M24" s="179"/>
      <c r="N24" s="174"/>
      <c r="O24" s="236" t="s">
        <v>101</v>
      </c>
      <c r="P24" s="234"/>
    </row>
    <row r="25" spans="1:16" s="40" customFormat="1" ht="85.5" customHeight="1">
      <c r="A25" s="177">
        <v>2</v>
      </c>
      <c r="B25" s="178" t="s">
        <v>186</v>
      </c>
      <c r="C25" s="179">
        <v>15.51</v>
      </c>
      <c r="D25" s="179"/>
      <c r="E25" s="179"/>
      <c r="F25" s="179"/>
      <c r="G25" s="179">
        <v>15.51</v>
      </c>
      <c r="H25" s="180" t="s">
        <v>185</v>
      </c>
      <c r="I25" s="179">
        <v>9</v>
      </c>
      <c r="J25" s="179"/>
      <c r="K25" s="179">
        <v>9</v>
      </c>
      <c r="L25" s="179"/>
      <c r="M25" s="179"/>
      <c r="N25" s="174"/>
      <c r="O25" s="236" t="s">
        <v>101</v>
      </c>
      <c r="P25" s="234"/>
    </row>
    <row r="26" spans="1:16" s="40" customFormat="1" ht="45">
      <c r="A26" s="177">
        <v>3</v>
      </c>
      <c r="B26" s="178" t="s">
        <v>187</v>
      </c>
      <c r="C26" s="179">
        <v>0.5</v>
      </c>
      <c r="D26" s="179"/>
      <c r="E26" s="179"/>
      <c r="F26" s="179"/>
      <c r="G26" s="179">
        <v>0.5</v>
      </c>
      <c r="H26" s="180" t="s">
        <v>188</v>
      </c>
      <c r="I26" s="179">
        <v>0.29</v>
      </c>
      <c r="J26" s="179"/>
      <c r="K26" s="179">
        <v>0.29</v>
      </c>
      <c r="L26" s="179"/>
      <c r="M26" s="179"/>
      <c r="N26" s="174"/>
      <c r="O26" s="236" t="s">
        <v>101</v>
      </c>
      <c r="P26" s="234"/>
    </row>
    <row r="27" spans="1:16" s="40" customFormat="1" ht="15">
      <c r="A27" s="183">
        <f>+A26+A22+A19+A12</f>
        <v>12</v>
      </c>
      <c r="B27" s="184" t="s">
        <v>190</v>
      </c>
      <c r="C27" s="185">
        <f>+C23+C20+C13+C11</f>
        <v>37.64</v>
      </c>
      <c r="D27" s="185">
        <f>D13+D20+D11</f>
        <v>5.25</v>
      </c>
      <c r="E27" s="185"/>
      <c r="F27" s="185"/>
      <c r="G27" s="185">
        <f>G13+G20+G11+G23</f>
        <v>32.39</v>
      </c>
      <c r="H27" s="185"/>
      <c r="I27" s="185">
        <f>I13+I20+I11+I23</f>
        <v>26.29</v>
      </c>
      <c r="J27" s="185"/>
      <c r="K27" s="185">
        <f>K13+K20+K11+I23</f>
        <v>25.29</v>
      </c>
      <c r="L27" s="185"/>
      <c r="M27" s="185">
        <f>M13+M20+M11</f>
        <v>1</v>
      </c>
      <c r="N27" s="185"/>
      <c r="O27" s="186"/>
      <c r="P27" s="186"/>
    </row>
    <row r="29" spans="11:16" ht="18.75" customHeight="1">
      <c r="K29" s="249"/>
      <c r="L29" s="286" t="str">
        <f>'1.THD.Tong'!J21</f>
        <v>ỦY BAN NHÂN DÂN TỈNH</v>
      </c>
      <c r="M29" s="286"/>
      <c r="N29" s="286"/>
      <c r="O29" s="286"/>
      <c r="P29" s="286"/>
    </row>
  </sheetData>
  <sheetProtection/>
  <autoFilter ref="A10:S27"/>
  <mergeCells count="20">
    <mergeCell ref="F3:P3"/>
    <mergeCell ref="A5:P5"/>
    <mergeCell ref="A6:P6"/>
    <mergeCell ref="I8:I9"/>
    <mergeCell ref="A8:A9"/>
    <mergeCell ref="A4:P4"/>
    <mergeCell ref="O8:O9"/>
    <mergeCell ref="P8:P9"/>
    <mergeCell ref="B8:B9"/>
    <mergeCell ref="C8:C9"/>
    <mergeCell ref="L29:P29"/>
    <mergeCell ref="A7:P7"/>
    <mergeCell ref="D8:G8"/>
    <mergeCell ref="H8:H9"/>
    <mergeCell ref="J8:N8"/>
    <mergeCell ref="A1:E1"/>
    <mergeCell ref="F1:P1"/>
    <mergeCell ref="A2:E2"/>
    <mergeCell ref="F2:P2"/>
    <mergeCell ref="A3:E3"/>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34">
      <selection activeCell="D11" sqref="D1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Q21"/>
  <sheetViews>
    <sheetView showZeros="0" zoomScaleSheetLayoutView="100" zoomScalePageLayoutView="0" workbookViewId="0" topLeftCell="A1">
      <selection activeCell="A1" sqref="A1:O21"/>
    </sheetView>
  </sheetViews>
  <sheetFormatPr defaultColWidth="9.00390625" defaultRowHeight="27.75" customHeight="1"/>
  <cols>
    <col min="1" max="1" width="4.50390625" style="1" customWidth="1"/>
    <col min="2" max="2" width="15.25390625" style="2" bestFit="1" customWidth="1"/>
    <col min="3" max="3" width="7.375" style="6" customWidth="1"/>
    <col min="4" max="4" width="12.625" style="4" bestFit="1" customWidth="1"/>
    <col min="5" max="5" width="8.25390625" style="4" customWidth="1"/>
    <col min="6" max="6" width="7.625" style="4" customWidth="1"/>
    <col min="7" max="7" width="6.25390625" style="4" customWidth="1"/>
    <col min="8" max="8" width="8.00390625" style="4" customWidth="1"/>
    <col min="9" max="9" width="14.125" style="4" customWidth="1"/>
    <col min="10" max="10" width="6.00390625" style="4" bestFit="1" customWidth="1"/>
    <col min="11" max="11" width="7.00390625" style="4" bestFit="1" customWidth="1"/>
    <col min="12" max="12" width="8.00390625" style="4" customWidth="1"/>
    <col min="13" max="13" width="5.50390625" style="4" customWidth="1"/>
    <col min="14" max="14" width="7.625" style="4" customWidth="1"/>
    <col min="15" max="15" width="10.375" style="1" customWidth="1"/>
    <col min="16" max="16" width="9.00390625" style="1" customWidth="1"/>
    <col min="17" max="16384" width="9.00390625" style="1" customWidth="1"/>
  </cols>
  <sheetData>
    <row r="1" spans="1:15" s="7" customFormat="1" ht="15.75" customHeight="1">
      <c r="A1" s="256" t="s">
        <v>197</v>
      </c>
      <c r="B1" s="256"/>
      <c r="C1" s="256"/>
      <c r="D1" s="256"/>
      <c r="E1" s="256"/>
      <c r="F1" s="257" t="s">
        <v>22</v>
      </c>
      <c r="G1" s="257"/>
      <c r="H1" s="257"/>
      <c r="I1" s="257"/>
      <c r="J1" s="257"/>
      <c r="K1" s="257"/>
      <c r="L1" s="257"/>
      <c r="M1" s="257"/>
      <c r="N1" s="257"/>
      <c r="O1" s="257"/>
    </row>
    <row r="2" spans="1:15" s="7" customFormat="1" ht="15.75" customHeight="1">
      <c r="A2" s="257" t="s">
        <v>198</v>
      </c>
      <c r="B2" s="257"/>
      <c r="C2" s="257"/>
      <c r="D2" s="257"/>
      <c r="E2" s="257"/>
      <c r="F2" s="257" t="s">
        <v>23</v>
      </c>
      <c r="G2" s="257"/>
      <c r="H2" s="257"/>
      <c r="I2" s="257"/>
      <c r="J2" s="257"/>
      <c r="K2" s="257"/>
      <c r="L2" s="257"/>
      <c r="M2" s="257"/>
      <c r="N2" s="257"/>
      <c r="O2" s="257"/>
    </row>
    <row r="3" spans="1:15" s="7" customFormat="1" ht="10.5" customHeight="1">
      <c r="A3" s="258"/>
      <c r="B3" s="258"/>
      <c r="C3" s="258"/>
      <c r="D3" s="258"/>
      <c r="E3" s="258"/>
      <c r="F3" s="258"/>
      <c r="G3" s="258"/>
      <c r="H3" s="258"/>
      <c r="I3" s="258"/>
      <c r="J3" s="258"/>
      <c r="K3" s="258"/>
      <c r="L3" s="258"/>
      <c r="M3" s="258"/>
      <c r="N3" s="258"/>
      <c r="O3" s="258"/>
    </row>
    <row r="4" spans="1:15" s="7" customFormat="1" ht="15.75">
      <c r="A4" s="259" t="s">
        <v>125</v>
      </c>
      <c r="B4" s="260"/>
      <c r="C4" s="260"/>
      <c r="D4" s="260"/>
      <c r="E4" s="260"/>
      <c r="F4" s="260"/>
      <c r="G4" s="260"/>
      <c r="H4" s="260"/>
      <c r="I4" s="260"/>
      <c r="J4" s="260"/>
      <c r="K4" s="260"/>
      <c r="L4" s="260"/>
      <c r="M4" s="260"/>
      <c r="N4" s="260"/>
      <c r="O4" s="260"/>
    </row>
    <row r="5" spans="1:15" s="7" customFormat="1" ht="15.75">
      <c r="A5" s="255" t="s">
        <v>201</v>
      </c>
      <c r="B5" s="255"/>
      <c r="C5" s="255"/>
      <c r="D5" s="255"/>
      <c r="E5" s="255"/>
      <c r="F5" s="255"/>
      <c r="G5" s="255"/>
      <c r="H5" s="255"/>
      <c r="I5" s="255"/>
      <c r="J5" s="255"/>
      <c r="K5" s="255"/>
      <c r="L5" s="255"/>
      <c r="M5" s="255"/>
      <c r="N5" s="255"/>
      <c r="O5" s="255"/>
    </row>
    <row r="6" spans="1:15" ht="16.5" customHeight="1">
      <c r="A6" s="261"/>
      <c r="B6" s="261"/>
      <c r="C6" s="261"/>
      <c r="D6" s="261"/>
      <c r="E6" s="261"/>
      <c r="F6" s="261"/>
      <c r="G6" s="261"/>
      <c r="H6" s="261"/>
      <c r="I6" s="261"/>
      <c r="J6" s="261"/>
      <c r="K6" s="261"/>
      <c r="L6" s="261"/>
      <c r="M6" s="261"/>
      <c r="N6" s="261"/>
      <c r="O6" s="261"/>
    </row>
    <row r="7" spans="1:15" ht="30" customHeight="1">
      <c r="A7" s="262" t="s">
        <v>20</v>
      </c>
      <c r="B7" s="251" t="s">
        <v>71</v>
      </c>
      <c r="C7" s="252" t="s">
        <v>19</v>
      </c>
      <c r="D7" s="253" t="s">
        <v>18</v>
      </c>
      <c r="E7" s="253" t="s">
        <v>17</v>
      </c>
      <c r="F7" s="253"/>
      <c r="G7" s="253"/>
      <c r="H7" s="253"/>
      <c r="I7" s="253" t="s">
        <v>16</v>
      </c>
      <c r="J7" s="253" t="s">
        <v>15</v>
      </c>
      <c r="K7" s="253"/>
      <c r="L7" s="253"/>
      <c r="M7" s="253"/>
      <c r="N7" s="253"/>
      <c r="O7" s="251" t="s">
        <v>30</v>
      </c>
    </row>
    <row r="8" spans="1:15" ht="30" customHeight="1">
      <c r="A8" s="262"/>
      <c r="B8" s="251"/>
      <c r="C8" s="252"/>
      <c r="D8" s="253"/>
      <c r="E8" s="14" t="s">
        <v>13</v>
      </c>
      <c r="F8" s="14" t="s">
        <v>12</v>
      </c>
      <c r="G8" s="14" t="s">
        <v>11</v>
      </c>
      <c r="H8" s="14" t="s">
        <v>21</v>
      </c>
      <c r="I8" s="253"/>
      <c r="J8" s="14" t="s">
        <v>10</v>
      </c>
      <c r="K8" s="14" t="s">
        <v>9</v>
      </c>
      <c r="L8" s="14" t="s">
        <v>8</v>
      </c>
      <c r="M8" s="14" t="s">
        <v>7</v>
      </c>
      <c r="N8" s="14" t="s">
        <v>6</v>
      </c>
      <c r="O8" s="251"/>
    </row>
    <row r="9" spans="1:16" s="8" customFormat="1" ht="12.75">
      <c r="A9" s="29">
        <v>-1</v>
      </c>
      <c r="B9" s="29">
        <v>-2</v>
      </c>
      <c r="C9" s="29">
        <v>-3</v>
      </c>
      <c r="D9" s="29" t="s">
        <v>5</v>
      </c>
      <c r="E9" s="29">
        <v>-5</v>
      </c>
      <c r="F9" s="29">
        <v>-6</v>
      </c>
      <c r="G9" s="29">
        <v>-7</v>
      </c>
      <c r="H9" s="29">
        <v>-8</v>
      </c>
      <c r="I9" s="29" t="s">
        <v>4</v>
      </c>
      <c r="J9" s="29">
        <v>-10</v>
      </c>
      <c r="K9" s="29">
        <v>-11</v>
      </c>
      <c r="L9" s="29">
        <v>-12</v>
      </c>
      <c r="M9" s="29">
        <v>-13</v>
      </c>
      <c r="N9" s="29">
        <v>-14</v>
      </c>
      <c r="O9" s="29">
        <v>-15</v>
      </c>
      <c r="P9" s="15"/>
    </row>
    <row r="10" spans="1:15" s="3" customFormat="1" ht="21.75" customHeight="1">
      <c r="A10" s="301"/>
      <c r="B10" s="302" t="s">
        <v>0</v>
      </c>
      <c r="C10" s="303">
        <f aca="true" t="shared" si="0" ref="C10:N10">SUM(C11:C19)</f>
        <v>52</v>
      </c>
      <c r="D10" s="304">
        <f t="shared" si="0"/>
        <v>169.66000000000003</v>
      </c>
      <c r="E10" s="304">
        <f t="shared" si="0"/>
        <v>73.74</v>
      </c>
      <c r="F10" s="304">
        <f t="shared" si="0"/>
        <v>7.2299999999999995</v>
      </c>
      <c r="G10" s="304">
        <f t="shared" si="0"/>
        <v>0</v>
      </c>
      <c r="H10" s="304">
        <f t="shared" si="0"/>
        <v>88.69</v>
      </c>
      <c r="I10" s="304">
        <f t="shared" si="0"/>
        <v>166.61323299999998</v>
      </c>
      <c r="J10" s="304">
        <f t="shared" si="0"/>
        <v>17.927999999999997</v>
      </c>
      <c r="K10" s="304">
        <f t="shared" si="0"/>
        <v>125.14523299999999</v>
      </c>
      <c r="L10" s="304">
        <f t="shared" si="0"/>
        <v>4.3100000000000005</v>
      </c>
      <c r="M10" s="304">
        <f t="shared" si="0"/>
        <v>3</v>
      </c>
      <c r="N10" s="304">
        <f t="shared" si="0"/>
        <v>16.23</v>
      </c>
      <c r="O10" s="305"/>
    </row>
    <row r="11" spans="1:17" ht="21.75" customHeight="1">
      <c r="A11" s="203">
        <v>1</v>
      </c>
      <c r="B11" s="204" t="s">
        <v>3</v>
      </c>
      <c r="C11" s="205">
        <f>'1.1.TPHT'!A15</f>
        <v>2</v>
      </c>
      <c r="D11" s="206">
        <f>E11+F11+G11+H11</f>
        <v>1.07</v>
      </c>
      <c r="E11" s="207">
        <f>'1.1.TPHT'!D15</f>
        <v>0.62</v>
      </c>
      <c r="F11" s="207"/>
      <c r="G11" s="207"/>
      <c r="H11" s="207">
        <f>'1.1.TPHT'!G15</f>
        <v>0.45</v>
      </c>
      <c r="I11" s="206">
        <f>J11+K11+L11+M11+N11</f>
        <v>2.2</v>
      </c>
      <c r="J11" s="207"/>
      <c r="K11" s="207"/>
      <c r="L11" s="207">
        <f>'1.1.TPHT'!L15</f>
        <v>0.2</v>
      </c>
      <c r="M11" s="207"/>
      <c r="N11" s="207">
        <f>'1.1.TPHT'!N15</f>
        <v>2</v>
      </c>
      <c r="O11" s="208" t="s">
        <v>31</v>
      </c>
      <c r="P11" s="6"/>
      <c r="Q11" s="38"/>
    </row>
    <row r="12" spans="1:17" ht="21.75" customHeight="1">
      <c r="A12" s="209">
        <v>2</v>
      </c>
      <c r="B12" s="210" t="s">
        <v>2</v>
      </c>
      <c r="C12" s="211">
        <f>'1.2.TX HL'!A13</f>
        <v>1</v>
      </c>
      <c r="D12" s="206">
        <f>E12+F12+G12+H12</f>
        <v>2.9699999999999998</v>
      </c>
      <c r="E12" s="206">
        <f>'1.2.TX HL'!D13</f>
        <v>2.71</v>
      </c>
      <c r="F12" s="206"/>
      <c r="G12" s="206"/>
      <c r="H12" s="206">
        <f>'1.2.TX HL'!G13</f>
        <v>0.26</v>
      </c>
      <c r="I12" s="206">
        <f>J12+K12+L12+M12+N12</f>
        <v>6</v>
      </c>
      <c r="J12" s="206"/>
      <c r="K12" s="206"/>
      <c r="L12" s="206">
        <f>'1.2.TX HL'!L13</f>
        <v>4</v>
      </c>
      <c r="M12" s="206">
        <f>'1.2.TX HL'!M13</f>
        <v>2</v>
      </c>
      <c r="N12" s="206"/>
      <c r="O12" s="212" t="s">
        <v>32</v>
      </c>
      <c r="P12" s="6"/>
      <c r="Q12" s="38"/>
    </row>
    <row r="13" spans="1:17" ht="21.75" customHeight="1">
      <c r="A13" s="209">
        <v>3</v>
      </c>
      <c r="B13" s="210" t="s">
        <v>1</v>
      </c>
      <c r="C13" s="211">
        <f>'1.3.TX KA'!A18</f>
        <v>4</v>
      </c>
      <c r="D13" s="206">
        <f>E13+F13+G13+H13</f>
        <v>37.699999999999996</v>
      </c>
      <c r="E13" s="206">
        <f>+'1.3.TX KA'!D18</f>
        <v>0.3</v>
      </c>
      <c r="F13" s="206">
        <f>+'1.3.TX KA'!E18</f>
        <v>3</v>
      </c>
      <c r="G13" s="206"/>
      <c r="H13" s="206">
        <f>'1.3.TX KA'!G18</f>
        <v>34.4</v>
      </c>
      <c r="I13" s="206">
        <f>J13+K13+L13+M13+N13</f>
        <v>27.2</v>
      </c>
      <c r="J13" s="206"/>
      <c r="K13" s="206">
        <f>'1.3.TX KA'!K18</f>
        <v>17</v>
      </c>
      <c r="L13" s="206"/>
      <c r="M13" s="206"/>
      <c r="N13" s="206">
        <f>+'1.3.TX KA'!N18</f>
        <v>10.2</v>
      </c>
      <c r="O13" s="212" t="s">
        <v>33</v>
      </c>
      <c r="P13" s="6"/>
      <c r="Q13" s="38"/>
    </row>
    <row r="14" spans="1:17" ht="21.75" customHeight="1">
      <c r="A14" s="209">
        <v>4</v>
      </c>
      <c r="B14" s="210" t="s">
        <v>24</v>
      </c>
      <c r="C14" s="211">
        <f>'1.4.TH'!A28</f>
        <v>14</v>
      </c>
      <c r="D14" s="206">
        <f>E14+F14+G14+H14</f>
        <v>20.259999999999998</v>
      </c>
      <c r="E14" s="206">
        <f>'1.4.TH'!D28</f>
        <v>13.36</v>
      </c>
      <c r="F14" s="206"/>
      <c r="G14" s="206"/>
      <c r="H14" s="206">
        <f>'1.4.TH'!G28</f>
        <v>6.9</v>
      </c>
      <c r="I14" s="206">
        <f>J14+K14+L14+M14+N14</f>
        <v>35.162313</v>
      </c>
      <c r="J14" s="206"/>
      <c r="K14" s="206">
        <f>'1.4.TH'!K28</f>
        <v>35.162313</v>
      </c>
      <c r="L14" s="206"/>
      <c r="M14" s="206"/>
      <c r="N14" s="206"/>
      <c r="O14" s="212" t="s">
        <v>34</v>
      </c>
      <c r="P14" s="6"/>
      <c r="Q14" s="38"/>
    </row>
    <row r="15" spans="1:17" ht="21.75" customHeight="1">
      <c r="A15" s="209">
        <v>5</v>
      </c>
      <c r="B15" s="210" t="s">
        <v>25</v>
      </c>
      <c r="C15" s="211">
        <f>'1.5. CX'!A21</f>
        <v>8</v>
      </c>
      <c r="D15" s="206">
        <f>E15+F15+G15+H15</f>
        <v>20.85</v>
      </c>
      <c r="E15" s="206">
        <f>'1.5. CX'!D21</f>
        <v>13.8</v>
      </c>
      <c r="F15" s="206">
        <f>'1.5. CX'!E21</f>
        <v>3.53</v>
      </c>
      <c r="G15" s="206"/>
      <c r="H15" s="206">
        <f>'1.5. CX'!G21</f>
        <v>3.52</v>
      </c>
      <c r="I15" s="206">
        <f>J15+K15+L15+M15+N15</f>
        <v>7.47092</v>
      </c>
      <c r="J15" s="206"/>
      <c r="K15" s="206">
        <f>'1.5. CX'!K21</f>
        <v>6.46092</v>
      </c>
      <c r="L15" s="206"/>
      <c r="M15" s="206"/>
      <c r="N15" s="206">
        <f>'1.5. CX'!N21</f>
        <v>1.01</v>
      </c>
      <c r="O15" s="212" t="s">
        <v>35</v>
      </c>
      <c r="P15" s="6"/>
      <c r="Q15" s="38"/>
    </row>
    <row r="16" spans="1:17" ht="21.75" customHeight="1">
      <c r="A16" s="209">
        <v>6</v>
      </c>
      <c r="B16" s="210" t="s">
        <v>26</v>
      </c>
      <c r="C16" s="211">
        <f>'1.6.HS'!A17</f>
        <v>3</v>
      </c>
      <c r="D16" s="206">
        <f>SUM(E16:H16)</f>
        <v>20.36</v>
      </c>
      <c r="E16" s="206">
        <f>'1.6.HS'!D17</f>
        <v>17.400000000000002</v>
      </c>
      <c r="F16" s="206">
        <f>'1.6.HS'!E17</f>
        <v>0.7</v>
      </c>
      <c r="G16" s="206"/>
      <c r="H16" s="206">
        <f>'1.6.HS'!G17</f>
        <v>2.26</v>
      </c>
      <c r="I16" s="206">
        <f>SUM(J16:N16)</f>
        <v>25.83</v>
      </c>
      <c r="J16" s="206">
        <f>'1.6.HS'!J17</f>
        <v>17.927999999999997</v>
      </c>
      <c r="K16" s="206">
        <f>'1.6.HS'!K17</f>
        <v>6.972</v>
      </c>
      <c r="L16" s="206">
        <f>'1.6.HS'!L17</f>
        <v>0.11</v>
      </c>
      <c r="M16" s="206"/>
      <c r="N16" s="206">
        <f>'1.6.HS'!N17</f>
        <v>0.82</v>
      </c>
      <c r="O16" s="212" t="s">
        <v>36</v>
      </c>
      <c r="P16" s="6"/>
      <c r="Q16" s="38"/>
    </row>
    <row r="17" spans="1:17" ht="21.75" customHeight="1">
      <c r="A17" s="209">
        <v>7</v>
      </c>
      <c r="B17" s="210" t="s">
        <v>27</v>
      </c>
      <c r="C17" s="211">
        <f>'1.7 ĐT'!A17</f>
        <v>3</v>
      </c>
      <c r="D17" s="206">
        <f>SUM(E17:H17)</f>
        <v>9.4</v>
      </c>
      <c r="E17" s="206">
        <f>'1.7 ĐT'!D17</f>
        <v>2.4</v>
      </c>
      <c r="F17" s="206"/>
      <c r="G17" s="206"/>
      <c r="H17" s="206">
        <f>'1.7 ĐT'!G17</f>
        <v>7</v>
      </c>
      <c r="I17" s="206">
        <f>SUM(J17:N17)</f>
        <v>6.640000000000001</v>
      </c>
      <c r="J17" s="206"/>
      <c r="K17" s="206">
        <f>'1.7 ĐT'!K17</f>
        <v>4.44</v>
      </c>
      <c r="L17" s="206"/>
      <c r="M17" s="206"/>
      <c r="N17" s="206">
        <f>+'1.7 ĐT'!N17</f>
        <v>2.2</v>
      </c>
      <c r="O17" s="212" t="s">
        <v>37</v>
      </c>
      <c r="P17" s="6"/>
      <c r="Q17" s="38"/>
    </row>
    <row r="18" spans="1:17" ht="21.75" customHeight="1">
      <c r="A18" s="209">
        <v>8</v>
      </c>
      <c r="B18" s="210" t="s">
        <v>28</v>
      </c>
      <c r="C18" s="211">
        <f>'1.8.CL'!A17</f>
        <v>5</v>
      </c>
      <c r="D18" s="206">
        <f>SUM(E18:H18)</f>
        <v>19.410000000000004</v>
      </c>
      <c r="E18" s="206">
        <f>'1.8.CL'!D17</f>
        <v>17.900000000000002</v>
      </c>
      <c r="F18" s="206"/>
      <c r="G18" s="206"/>
      <c r="H18" s="206">
        <f>'1.8.CL'!G17</f>
        <v>1.5099999999999998</v>
      </c>
      <c r="I18" s="206">
        <f>SUM(J18:N18)</f>
        <v>29.82</v>
      </c>
      <c r="J18" s="206"/>
      <c r="K18" s="206">
        <f>'1.8.CL'!K17</f>
        <v>29.82</v>
      </c>
      <c r="L18" s="206"/>
      <c r="M18" s="206"/>
      <c r="N18" s="206">
        <f>+'1.8.CL'!N17</f>
        <v>0</v>
      </c>
      <c r="O18" s="212" t="s">
        <v>38</v>
      </c>
      <c r="P18" s="6"/>
      <c r="Q18" s="38"/>
    </row>
    <row r="19" spans="1:17" ht="21.75" customHeight="1">
      <c r="A19" s="213">
        <v>9</v>
      </c>
      <c r="B19" s="214" t="s">
        <v>29</v>
      </c>
      <c r="C19" s="215">
        <f>+'1.9.HKA'!A27</f>
        <v>12</v>
      </c>
      <c r="D19" s="216">
        <f>SUM(E19:H19)</f>
        <v>37.64</v>
      </c>
      <c r="E19" s="216">
        <f>+'1.9.HKA'!D27</f>
        <v>5.25</v>
      </c>
      <c r="F19" s="216"/>
      <c r="G19" s="216"/>
      <c r="H19" s="216">
        <f>+'1.9.HKA'!G27</f>
        <v>32.39</v>
      </c>
      <c r="I19" s="216">
        <f>SUM(J19:N19)</f>
        <v>26.29</v>
      </c>
      <c r="J19" s="216"/>
      <c r="K19" s="216">
        <f>+'1.9.HKA'!K27</f>
        <v>25.29</v>
      </c>
      <c r="L19" s="216"/>
      <c r="M19" s="216">
        <f>+'1.9.HKA'!M27</f>
        <v>1</v>
      </c>
      <c r="N19" s="216"/>
      <c r="O19" s="217" t="s">
        <v>39</v>
      </c>
      <c r="P19" s="6"/>
      <c r="Q19" s="38"/>
    </row>
    <row r="20" ht="14.25" customHeight="1">
      <c r="K20" s="65"/>
    </row>
    <row r="21" spans="4:15" ht="24.75" customHeight="1">
      <c r="D21" s="6"/>
      <c r="E21" s="6"/>
      <c r="F21" s="6"/>
      <c r="G21" s="6"/>
      <c r="H21" s="6"/>
      <c r="I21" s="6"/>
      <c r="J21" s="254" t="s">
        <v>199</v>
      </c>
      <c r="K21" s="254"/>
      <c r="L21" s="254"/>
      <c r="M21" s="254"/>
      <c r="N21" s="254"/>
      <c r="O21" s="254"/>
    </row>
  </sheetData>
  <sheetProtection/>
  <mergeCells count="17">
    <mergeCell ref="J21:O21"/>
    <mergeCell ref="A5:O5"/>
    <mergeCell ref="A1:E1"/>
    <mergeCell ref="F1:O1"/>
    <mergeCell ref="A2:E2"/>
    <mergeCell ref="F2:O2"/>
    <mergeCell ref="A3:O3"/>
    <mergeCell ref="A4:O4"/>
    <mergeCell ref="A6:O6"/>
    <mergeCell ref="A7:A8"/>
    <mergeCell ref="O7:O8"/>
    <mergeCell ref="B7:B8"/>
    <mergeCell ref="C7:C8"/>
    <mergeCell ref="D7:D8"/>
    <mergeCell ref="E7:H7"/>
    <mergeCell ref="I7:I8"/>
    <mergeCell ref="J7:N7"/>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R17"/>
  <sheetViews>
    <sheetView showZeros="0" zoomScaleSheetLayoutView="85" zoomScalePageLayoutView="0" workbookViewId="0" topLeftCell="A1">
      <selection activeCell="K17" sqref="K17:P17"/>
    </sheetView>
  </sheetViews>
  <sheetFormatPr defaultColWidth="6.875" defaultRowHeight="15.75"/>
  <cols>
    <col min="1" max="1" width="5.375" style="5" customWidth="1"/>
    <col min="2" max="2" width="21.50390625" style="13" customWidth="1"/>
    <col min="3" max="3" width="8.125" style="5" customWidth="1"/>
    <col min="4" max="4" width="7.375" style="9" customWidth="1"/>
    <col min="5" max="5" width="5.625" style="9" customWidth="1"/>
    <col min="6" max="6" width="5.50390625" style="9" customWidth="1"/>
    <col min="7" max="7" width="6.125" style="9" customWidth="1"/>
    <col min="8" max="8" width="10.875" style="5" customWidth="1"/>
    <col min="9" max="9" width="8.75390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6.00390625" style="5" customWidth="1"/>
    <col min="17" max="17" width="6.875" style="5" customWidth="1"/>
    <col min="18" max="18" width="21.625" style="5" customWidth="1"/>
    <col min="19" max="16384" width="6.875" style="5" customWidth="1"/>
  </cols>
  <sheetData>
    <row r="1" spans="1:16" s="11" customFormat="1" ht="15.75" customHeight="1">
      <c r="A1" s="256" t="str">
        <f>'1.THD.Tong'!A1:E1</f>
        <v>ỦY BAN NHÂN DÂN</v>
      </c>
      <c r="B1" s="256"/>
      <c r="C1" s="256"/>
      <c r="D1" s="256"/>
      <c r="E1" s="256"/>
      <c r="F1" s="257" t="s">
        <v>22</v>
      </c>
      <c r="G1" s="257"/>
      <c r="H1" s="257"/>
      <c r="I1" s="257"/>
      <c r="J1" s="257"/>
      <c r="K1" s="257"/>
      <c r="L1" s="257"/>
      <c r="M1" s="257"/>
      <c r="N1" s="257"/>
      <c r="O1" s="257"/>
      <c r="P1" s="257"/>
    </row>
    <row r="2" spans="1:16" s="11" customFormat="1" ht="15.75" customHeight="1">
      <c r="A2" s="257" t="str">
        <f>'1.THD.Tong'!A2:E2</f>
        <v>TỈNH HÀ TĨNH</v>
      </c>
      <c r="B2" s="257"/>
      <c r="C2" s="257"/>
      <c r="D2" s="257"/>
      <c r="E2" s="257"/>
      <c r="F2" s="257" t="s">
        <v>23</v>
      </c>
      <c r="G2" s="257"/>
      <c r="H2" s="257"/>
      <c r="I2" s="257"/>
      <c r="J2" s="257"/>
      <c r="K2" s="257"/>
      <c r="L2" s="257"/>
      <c r="M2" s="257"/>
      <c r="N2" s="257"/>
      <c r="O2" s="257"/>
      <c r="P2" s="257"/>
    </row>
    <row r="3" spans="1:16" s="11" customFormat="1" ht="15.75">
      <c r="A3" s="267"/>
      <c r="B3" s="267"/>
      <c r="C3" s="267"/>
      <c r="D3" s="267"/>
      <c r="E3" s="267"/>
      <c r="F3" s="267"/>
      <c r="G3" s="267"/>
      <c r="H3" s="267"/>
      <c r="I3" s="267"/>
      <c r="J3" s="267"/>
      <c r="K3" s="267"/>
      <c r="L3" s="267"/>
      <c r="M3" s="267"/>
      <c r="N3" s="267"/>
      <c r="O3" s="267"/>
      <c r="P3" s="267"/>
    </row>
    <row r="4" spans="1:16" s="11" customFormat="1" ht="15.75">
      <c r="A4" s="259" t="s">
        <v>141</v>
      </c>
      <c r="B4" s="259"/>
      <c r="C4" s="259"/>
      <c r="D4" s="259"/>
      <c r="E4" s="259"/>
      <c r="F4" s="259"/>
      <c r="G4" s="259"/>
      <c r="H4" s="259"/>
      <c r="I4" s="259"/>
      <c r="J4" s="259"/>
      <c r="K4" s="259"/>
      <c r="L4" s="259"/>
      <c r="M4" s="259"/>
      <c r="N4" s="259"/>
      <c r="O4" s="259"/>
      <c r="P4" s="259"/>
    </row>
    <row r="5" spans="1:16" s="11" customFormat="1" ht="17.25" customHeight="1">
      <c r="A5" s="259" t="s">
        <v>62</v>
      </c>
      <c r="B5" s="259"/>
      <c r="C5" s="259"/>
      <c r="D5" s="259"/>
      <c r="E5" s="259"/>
      <c r="F5" s="259"/>
      <c r="G5" s="259"/>
      <c r="H5" s="259"/>
      <c r="I5" s="259"/>
      <c r="J5" s="259"/>
      <c r="K5" s="259"/>
      <c r="L5" s="259"/>
      <c r="M5" s="259"/>
      <c r="N5" s="259"/>
      <c r="O5" s="259"/>
      <c r="P5" s="259"/>
    </row>
    <row r="6" spans="1:16" s="11" customFormat="1" ht="18.75" customHeight="1">
      <c r="A6" s="268" t="str">
        <f>'1.THD.Tong'!A5:O5</f>
        <v>(Kèm theo Tờ trình số               /TTr-UBND ngày         tháng 4 năm 2022 của Ủy ban nhân dân tỉnh)</v>
      </c>
      <c r="B6" s="268"/>
      <c r="C6" s="268"/>
      <c r="D6" s="268"/>
      <c r="E6" s="268"/>
      <c r="F6" s="268"/>
      <c r="G6" s="268"/>
      <c r="H6" s="268"/>
      <c r="I6" s="268"/>
      <c r="J6" s="268"/>
      <c r="K6" s="268"/>
      <c r="L6" s="268"/>
      <c r="M6" s="268"/>
      <c r="N6" s="268"/>
      <c r="O6" s="268"/>
      <c r="P6" s="268"/>
    </row>
    <row r="7" spans="1:16" s="11" customFormat="1" ht="15.75">
      <c r="A7" s="266"/>
      <c r="B7" s="266"/>
      <c r="C7" s="266"/>
      <c r="D7" s="266"/>
      <c r="E7" s="266"/>
      <c r="F7" s="266"/>
      <c r="G7" s="266"/>
      <c r="H7" s="266"/>
      <c r="I7" s="266"/>
      <c r="J7" s="266"/>
      <c r="K7" s="266"/>
      <c r="L7" s="266"/>
      <c r="M7" s="266"/>
      <c r="N7" s="266"/>
      <c r="O7" s="266"/>
      <c r="P7" s="266"/>
    </row>
    <row r="8" spans="1:16" s="10" customFormat="1" ht="12.75">
      <c r="A8" s="265" t="s">
        <v>20</v>
      </c>
      <c r="B8" s="264" t="s">
        <v>40</v>
      </c>
      <c r="C8" s="264" t="s">
        <v>41</v>
      </c>
      <c r="D8" s="264" t="s">
        <v>42</v>
      </c>
      <c r="E8" s="264"/>
      <c r="F8" s="264"/>
      <c r="G8" s="264"/>
      <c r="H8" s="264" t="s">
        <v>43</v>
      </c>
      <c r="I8" s="264" t="s">
        <v>16</v>
      </c>
      <c r="J8" s="264" t="s">
        <v>15</v>
      </c>
      <c r="K8" s="264"/>
      <c r="L8" s="264"/>
      <c r="M8" s="264"/>
      <c r="N8" s="264"/>
      <c r="O8" s="264" t="s">
        <v>44</v>
      </c>
      <c r="P8" s="264" t="s">
        <v>14</v>
      </c>
    </row>
    <row r="9" spans="1:16" s="10" customFormat="1" ht="78.75" customHeight="1">
      <c r="A9" s="265"/>
      <c r="B9" s="264"/>
      <c r="C9" s="264"/>
      <c r="D9" s="12" t="s">
        <v>13</v>
      </c>
      <c r="E9" s="12" t="s">
        <v>12</v>
      </c>
      <c r="F9" s="12" t="s">
        <v>45</v>
      </c>
      <c r="G9" s="12" t="s">
        <v>21</v>
      </c>
      <c r="H9" s="264"/>
      <c r="I9" s="264"/>
      <c r="J9" s="12" t="s">
        <v>10</v>
      </c>
      <c r="K9" s="12" t="s">
        <v>9</v>
      </c>
      <c r="L9" s="12" t="s">
        <v>46</v>
      </c>
      <c r="M9" s="12" t="s">
        <v>47</v>
      </c>
      <c r="N9" s="12" t="s">
        <v>6</v>
      </c>
      <c r="O9" s="264"/>
      <c r="P9" s="264"/>
    </row>
    <row r="10" spans="1:16" s="43" customFormat="1" ht="25.5">
      <c r="A10" s="18">
        <v>-1</v>
      </c>
      <c r="B10" s="18">
        <v>-2</v>
      </c>
      <c r="C10" s="18" t="s">
        <v>55</v>
      </c>
      <c r="D10" s="18">
        <v>-4</v>
      </c>
      <c r="E10" s="18">
        <v>-5</v>
      </c>
      <c r="F10" s="18">
        <v>-6</v>
      </c>
      <c r="G10" s="18">
        <v>-7</v>
      </c>
      <c r="H10" s="18">
        <v>-8</v>
      </c>
      <c r="I10" s="18" t="s">
        <v>56</v>
      </c>
      <c r="J10" s="18">
        <v>-10</v>
      </c>
      <c r="K10" s="18">
        <v>-11</v>
      </c>
      <c r="L10" s="18">
        <v>-12</v>
      </c>
      <c r="M10" s="18">
        <v>-13</v>
      </c>
      <c r="N10" s="18">
        <v>-14</v>
      </c>
      <c r="O10" s="18">
        <v>-15</v>
      </c>
      <c r="P10" s="18">
        <v>-16</v>
      </c>
    </row>
    <row r="11" spans="1:17" ht="28.5">
      <c r="A11" s="172" t="s">
        <v>48</v>
      </c>
      <c r="B11" s="173" t="s">
        <v>53</v>
      </c>
      <c r="C11" s="174">
        <f>SUM(C12)</f>
        <v>0.62</v>
      </c>
      <c r="D11" s="174">
        <f>SUM(D12)</f>
        <v>0.62</v>
      </c>
      <c r="E11" s="174"/>
      <c r="F11" s="174"/>
      <c r="G11" s="174"/>
      <c r="H11" s="175"/>
      <c r="I11" s="174">
        <f>SUM(I12)</f>
        <v>2</v>
      </c>
      <c r="J11" s="174"/>
      <c r="K11" s="174"/>
      <c r="L11" s="174"/>
      <c r="M11" s="174"/>
      <c r="N11" s="174">
        <v>2</v>
      </c>
      <c r="O11" s="172"/>
      <c r="P11" s="176"/>
      <c r="Q11" s="9"/>
    </row>
    <row r="12" spans="1:17" ht="75">
      <c r="A12" s="177">
        <v>1</v>
      </c>
      <c r="B12" s="178" t="s">
        <v>137</v>
      </c>
      <c r="C12" s="179">
        <v>0.62</v>
      </c>
      <c r="D12" s="179">
        <v>0.62</v>
      </c>
      <c r="E12" s="179"/>
      <c r="F12" s="179"/>
      <c r="G12" s="179"/>
      <c r="H12" s="180" t="s">
        <v>85</v>
      </c>
      <c r="I12" s="179">
        <v>2</v>
      </c>
      <c r="J12" s="179"/>
      <c r="K12" s="179"/>
      <c r="L12" s="179"/>
      <c r="M12" s="179"/>
      <c r="N12" s="179">
        <v>2</v>
      </c>
      <c r="O12" s="181" t="s">
        <v>138</v>
      </c>
      <c r="P12" s="176"/>
      <c r="Q12" s="9"/>
    </row>
    <row r="13" spans="1:17" ht="15">
      <c r="A13" s="172" t="s">
        <v>50</v>
      </c>
      <c r="B13" s="173" t="s">
        <v>59</v>
      </c>
      <c r="C13" s="174">
        <v>0.45</v>
      </c>
      <c r="D13" s="174"/>
      <c r="E13" s="174"/>
      <c r="F13" s="174"/>
      <c r="G13" s="174">
        <v>0.45</v>
      </c>
      <c r="H13" s="180"/>
      <c r="I13" s="174">
        <f>I14</f>
        <v>0.2</v>
      </c>
      <c r="J13" s="174"/>
      <c r="K13" s="174"/>
      <c r="L13" s="174">
        <f>L14</f>
        <v>0.2</v>
      </c>
      <c r="M13" s="174"/>
      <c r="N13" s="174"/>
      <c r="O13" s="182"/>
      <c r="P13" s="176"/>
      <c r="Q13" s="9"/>
    </row>
    <row r="14" spans="1:18" ht="60">
      <c r="A14" s="177">
        <v>1</v>
      </c>
      <c r="B14" s="178" t="s">
        <v>63</v>
      </c>
      <c r="C14" s="179">
        <v>0.45</v>
      </c>
      <c r="D14" s="179"/>
      <c r="E14" s="179"/>
      <c r="F14" s="179"/>
      <c r="G14" s="179">
        <v>0.45</v>
      </c>
      <c r="H14" s="180" t="s">
        <v>85</v>
      </c>
      <c r="I14" s="179">
        <v>0.2</v>
      </c>
      <c r="J14" s="179"/>
      <c r="K14" s="179"/>
      <c r="L14" s="179">
        <v>0.2</v>
      </c>
      <c r="M14" s="179"/>
      <c r="N14" s="174"/>
      <c r="O14" s="181" t="s">
        <v>139</v>
      </c>
      <c r="P14" s="176"/>
      <c r="Q14" s="9"/>
      <c r="R14" s="247"/>
    </row>
    <row r="15" spans="1:16" ht="15">
      <c r="A15" s="183">
        <f>A14+A12</f>
        <v>2</v>
      </c>
      <c r="B15" s="184" t="s">
        <v>140</v>
      </c>
      <c r="C15" s="185">
        <f>C11+C13</f>
        <v>1.07</v>
      </c>
      <c r="D15" s="185">
        <f>D11+D13</f>
        <v>0.62</v>
      </c>
      <c r="E15" s="185"/>
      <c r="F15" s="185"/>
      <c r="G15" s="185">
        <f>G11+G13</f>
        <v>0.45</v>
      </c>
      <c r="H15" s="185">
        <f>H11</f>
        <v>0</v>
      </c>
      <c r="I15" s="185">
        <f>I11+I13</f>
        <v>2.2</v>
      </c>
      <c r="J15" s="185"/>
      <c r="K15" s="185"/>
      <c r="L15" s="185">
        <f>L11+L13</f>
        <v>0.2</v>
      </c>
      <c r="M15" s="185"/>
      <c r="N15" s="185">
        <f>N11+N13</f>
        <v>2</v>
      </c>
      <c r="O15" s="186"/>
      <c r="P15" s="186"/>
    </row>
    <row r="17" spans="11:16" ht="24" customHeight="1">
      <c r="K17" s="263" t="str">
        <f>'1.THD.Tong'!J21</f>
        <v>ỦY BAN NHÂN DÂN TỈNH</v>
      </c>
      <c r="L17" s="263"/>
      <c r="M17" s="263"/>
      <c r="N17" s="263"/>
      <c r="O17" s="263"/>
      <c r="P17" s="263"/>
    </row>
  </sheetData>
  <sheetProtection/>
  <autoFilter ref="A10:P15"/>
  <mergeCells count="20">
    <mergeCell ref="A1:E1"/>
    <mergeCell ref="F1:P1"/>
    <mergeCell ref="A2:E2"/>
    <mergeCell ref="F2:P2"/>
    <mergeCell ref="A3:E3"/>
    <mergeCell ref="O8:O9"/>
    <mergeCell ref="A6:P6"/>
    <mergeCell ref="I8:I9"/>
    <mergeCell ref="A4:P4"/>
    <mergeCell ref="F3:P3"/>
    <mergeCell ref="K17:P17"/>
    <mergeCell ref="P8:P9"/>
    <mergeCell ref="A5:P5"/>
    <mergeCell ref="B8:B9"/>
    <mergeCell ref="D8:G8"/>
    <mergeCell ref="C8:C9"/>
    <mergeCell ref="H8:H9"/>
    <mergeCell ref="A8:A9"/>
    <mergeCell ref="J8:N8"/>
    <mergeCell ref="A7:P7"/>
  </mergeCells>
  <printOptions horizontalCentered="1"/>
  <pageMargins left="0.2755905511811024" right="0.1968503937007874" top="0.6692913385826772" bottom="0.6299212598425197" header="0.11811023622047245" footer="0.2755905511811024"/>
  <pageSetup fitToHeight="100" horizontalDpi="600" verticalDpi="600" orientation="landscape" paperSize="9" r:id="rId2"/>
  <headerFooter>
    <oddFooter>&amp;L&amp;9Phụ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Q15"/>
  <sheetViews>
    <sheetView showZeros="0" zoomScale="115" zoomScaleNormal="115" zoomScaleSheetLayoutView="70" zoomScalePageLayoutView="0" workbookViewId="0" topLeftCell="A10">
      <selection activeCell="L15" sqref="L15:P15"/>
    </sheetView>
  </sheetViews>
  <sheetFormatPr defaultColWidth="6.875" defaultRowHeight="15.75"/>
  <cols>
    <col min="1" max="1" width="4.375" style="54" customWidth="1"/>
    <col min="2" max="2" width="19.25390625" style="55" bestFit="1" customWidth="1"/>
    <col min="3" max="3" width="8.125" style="56" customWidth="1"/>
    <col min="4" max="4" width="5.375" style="57" bestFit="1" customWidth="1"/>
    <col min="5" max="5" width="5.625" style="57" customWidth="1"/>
    <col min="6" max="6" width="5.50390625" style="57" customWidth="1"/>
    <col min="7" max="7" width="6.125" style="57" customWidth="1"/>
    <col min="8" max="8" width="11.50390625" style="54" bestFit="1" customWidth="1"/>
    <col min="9" max="9" width="8.625" style="54" customWidth="1"/>
    <col min="10" max="10" width="5.50390625" style="56" customWidth="1"/>
    <col min="11" max="11" width="6.125" style="56" bestFit="1" customWidth="1"/>
    <col min="12" max="13" width="5.50390625" style="56" bestFit="1" customWidth="1"/>
    <col min="14" max="14" width="5.375" style="56" bestFit="1" customWidth="1"/>
    <col min="15" max="15" width="23.375" style="54" customWidth="1"/>
    <col min="16" max="16" width="4.875" style="54" customWidth="1"/>
    <col min="17" max="16384" width="6.875" style="54" customWidth="1"/>
  </cols>
  <sheetData>
    <row r="1" spans="1:16" s="46" customFormat="1" ht="15.75" customHeight="1">
      <c r="A1" s="256" t="str">
        <f>'1.THD.Tong'!A1:E1</f>
        <v>ỦY BAN NHÂN DÂN</v>
      </c>
      <c r="B1" s="256"/>
      <c r="C1" s="256"/>
      <c r="D1" s="256"/>
      <c r="E1" s="256"/>
      <c r="F1" s="274" t="s">
        <v>22</v>
      </c>
      <c r="G1" s="274"/>
      <c r="H1" s="274"/>
      <c r="I1" s="274"/>
      <c r="J1" s="274"/>
      <c r="K1" s="274"/>
      <c r="L1" s="274"/>
      <c r="M1" s="274"/>
      <c r="N1" s="274"/>
      <c r="O1" s="274"/>
      <c r="P1" s="274"/>
    </row>
    <row r="2" spans="1:16" s="46" customFormat="1" ht="15.75" customHeight="1">
      <c r="A2" s="275" t="str">
        <f>'1.THD.Tong'!A2:E2</f>
        <v>TỈNH HÀ TĨNH</v>
      </c>
      <c r="B2" s="275"/>
      <c r="C2" s="275"/>
      <c r="D2" s="275"/>
      <c r="E2" s="275"/>
      <c r="F2" s="274" t="s">
        <v>23</v>
      </c>
      <c r="G2" s="274"/>
      <c r="H2" s="274"/>
      <c r="I2" s="274"/>
      <c r="J2" s="274"/>
      <c r="K2" s="274"/>
      <c r="L2" s="274"/>
      <c r="M2" s="274"/>
      <c r="N2" s="274"/>
      <c r="O2" s="274"/>
      <c r="P2" s="274"/>
    </row>
    <row r="3" spans="1:16" s="46" customFormat="1" ht="15.75">
      <c r="A3" s="276"/>
      <c r="B3" s="276"/>
      <c r="C3" s="276"/>
      <c r="D3" s="276"/>
      <c r="E3" s="276"/>
      <c r="F3" s="276"/>
      <c r="G3" s="276"/>
      <c r="H3" s="276"/>
      <c r="I3" s="276"/>
      <c r="J3" s="276"/>
      <c r="K3" s="276"/>
      <c r="L3" s="276"/>
      <c r="M3" s="276"/>
      <c r="N3" s="276"/>
      <c r="O3" s="276"/>
      <c r="P3" s="276"/>
    </row>
    <row r="4" spans="1:16" s="46" customFormat="1" ht="15.75">
      <c r="A4" s="277" t="s">
        <v>111</v>
      </c>
      <c r="B4" s="277"/>
      <c r="C4" s="277"/>
      <c r="D4" s="277"/>
      <c r="E4" s="277"/>
      <c r="F4" s="277"/>
      <c r="G4" s="277"/>
      <c r="H4" s="277"/>
      <c r="I4" s="277"/>
      <c r="J4" s="277"/>
      <c r="K4" s="277"/>
      <c r="L4" s="277"/>
      <c r="M4" s="277"/>
      <c r="N4" s="277"/>
      <c r="O4" s="277"/>
      <c r="P4" s="277"/>
    </row>
    <row r="5" spans="1:16" s="46" customFormat="1" ht="18.75" customHeight="1">
      <c r="A5" s="277" t="s">
        <v>64</v>
      </c>
      <c r="B5" s="277"/>
      <c r="C5" s="277"/>
      <c r="D5" s="277"/>
      <c r="E5" s="277"/>
      <c r="F5" s="277"/>
      <c r="G5" s="277"/>
      <c r="H5" s="277"/>
      <c r="I5" s="277"/>
      <c r="J5" s="277"/>
      <c r="K5" s="277"/>
      <c r="L5" s="277"/>
      <c r="M5" s="277"/>
      <c r="N5" s="277"/>
      <c r="O5" s="277"/>
      <c r="P5" s="277"/>
    </row>
    <row r="6" spans="1:16" s="46" customFormat="1" ht="18" customHeight="1">
      <c r="A6" s="269" t="str">
        <f>'1.THD.Tong'!A5:O5</f>
        <v>(Kèm theo Tờ trình số               /TTr-UBND ngày         tháng 4 năm 2022 của Ủy ban nhân dân tỉnh)</v>
      </c>
      <c r="B6" s="269"/>
      <c r="C6" s="269"/>
      <c r="D6" s="269"/>
      <c r="E6" s="269"/>
      <c r="F6" s="269"/>
      <c r="G6" s="269"/>
      <c r="H6" s="269"/>
      <c r="I6" s="269"/>
      <c r="J6" s="269"/>
      <c r="K6" s="269"/>
      <c r="L6" s="269"/>
      <c r="M6" s="269"/>
      <c r="N6" s="269"/>
      <c r="O6" s="269"/>
      <c r="P6" s="269"/>
    </row>
    <row r="7" spans="1:16" s="46" customFormat="1" ht="15.75">
      <c r="A7" s="271"/>
      <c r="B7" s="271"/>
      <c r="C7" s="271"/>
      <c r="D7" s="271"/>
      <c r="E7" s="271"/>
      <c r="F7" s="271"/>
      <c r="G7" s="271"/>
      <c r="H7" s="271"/>
      <c r="I7" s="271"/>
      <c r="J7" s="271"/>
      <c r="K7" s="271"/>
      <c r="L7" s="271"/>
      <c r="M7" s="271"/>
      <c r="N7" s="271"/>
      <c r="O7" s="271"/>
      <c r="P7" s="271"/>
    </row>
    <row r="8" spans="1:16" s="47" customFormat="1" ht="12.75">
      <c r="A8" s="272" t="s">
        <v>20</v>
      </c>
      <c r="B8" s="270" t="s">
        <v>40</v>
      </c>
      <c r="C8" s="273" t="s">
        <v>41</v>
      </c>
      <c r="D8" s="270" t="s">
        <v>42</v>
      </c>
      <c r="E8" s="270"/>
      <c r="F8" s="270"/>
      <c r="G8" s="270"/>
      <c r="H8" s="270" t="s">
        <v>43</v>
      </c>
      <c r="I8" s="270" t="s">
        <v>16</v>
      </c>
      <c r="J8" s="270" t="s">
        <v>15</v>
      </c>
      <c r="K8" s="270"/>
      <c r="L8" s="270"/>
      <c r="M8" s="270"/>
      <c r="N8" s="270"/>
      <c r="O8" s="270" t="s">
        <v>44</v>
      </c>
      <c r="P8" s="270" t="s">
        <v>14</v>
      </c>
    </row>
    <row r="9" spans="1:16" s="47" customFormat="1" ht="78.75" customHeight="1">
      <c r="A9" s="272"/>
      <c r="B9" s="270"/>
      <c r="C9" s="273"/>
      <c r="D9" s="60" t="s">
        <v>13</v>
      </c>
      <c r="E9" s="60" t="s">
        <v>12</v>
      </c>
      <c r="F9" s="60" t="s">
        <v>45</v>
      </c>
      <c r="G9" s="60" t="s">
        <v>21</v>
      </c>
      <c r="H9" s="270"/>
      <c r="I9" s="270"/>
      <c r="J9" s="60" t="s">
        <v>10</v>
      </c>
      <c r="K9" s="60" t="s">
        <v>9</v>
      </c>
      <c r="L9" s="60" t="s">
        <v>46</v>
      </c>
      <c r="M9" s="60" t="s">
        <v>47</v>
      </c>
      <c r="N9" s="60" t="s">
        <v>6</v>
      </c>
      <c r="O9" s="270"/>
      <c r="P9" s="270"/>
    </row>
    <row r="10" spans="1:16" s="49" customFormat="1" ht="24">
      <c r="A10" s="48">
        <v>-1</v>
      </c>
      <c r="B10" s="48">
        <v>-2</v>
      </c>
      <c r="C10" s="64" t="s">
        <v>55</v>
      </c>
      <c r="D10" s="64">
        <v>-4</v>
      </c>
      <c r="E10" s="64">
        <v>-5</v>
      </c>
      <c r="F10" s="64">
        <v>-6</v>
      </c>
      <c r="G10" s="64">
        <v>-7</v>
      </c>
      <c r="H10" s="48">
        <v>-8</v>
      </c>
      <c r="I10" s="48" t="s">
        <v>56</v>
      </c>
      <c r="J10" s="64">
        <v>-10</v>
      </c>
      <c r="K10" s="64">
        <v>-11</v>
      </c>
      <c r="L10" s="64">
        <v>-12</v>
      </c>
      <c r="M10" s="64">
        <v>-13</v>
      </c>
      <c r="N10" s="64">
        <v>-14</v>
      </c>
      <c r="O10" s="48">
        <v>-15</v>
      </c>
      <c r="P10" s="48">
        <v>-16</v>
      </c>
    </row>
    <row r="11" spans="1:17" s="53" customFormat="1" ht="14.25">
      <c r="A11" s="187" t="s">
        <v>48</v>
      </c>
      <c r="B11" s="188" t="s">
        <v>58</v>
      </c>
      <c r="C11" s="189">
        <f>SUM(C12:C12)</f>
        <v>2.97</v>
      </c>
      <c r="D11" s="189">
        <f>SUM(D12:D12)</f>
        <v>2.71</v>
      </c>
      <c r="E11" s="189"/>
      <c r="F11" s="189"/>
      <c r="G11" s="189">
        <f>G12</f>
        <v>0.26</v>
      </c>
      <c r="H11" s="190"/>
      <c r="I11" s="191">
        <f>SUM(I12:I12)</f>
        <v>6</v>
      </c>
      <c r="J11" s="191"/>
      <c r="K11" s="191"/>
      <c r="L11" s="191">
        <f>SUM(L12:L12)</f>
        <v>4</v>
      </c>
      <c r="M11" s="191">
        <f>SUM(M12:M12)</f>
        <v>2</v>
      </c>
      <c r="N11" s="191"/>
      <c r="O11" s="187"/>
      <c r="P11" s="192"/>
      <c r="Q11" s="50"/>
    </row>
    <row r="12" spans="1:17" s="51" customFormat="1" ht="102">
      <c r="A12" s="177">
        <v>1</v>
      </c>
      <c r="B12" s="178" t="s">
        <v>109</v>
      </c>
      <c r="C12" s="179">
        <v>2.97</v>
      </c>
      <c r="D12" s="179">
        <v>2.71</v>
      </c>
      <c r="E12" s="179"/>
      <c r="F12" s="179"/>
      <c r="G12" s="179">
        <v>0.26</v>
      </c>
      <c r="H12" s="180" t="s">
        <v>93</v>
      </c>
      <c r="I12" s="179">
        <v>6</v>
      </c>
      <c r="J12" s="179"/>
      <c r="K12" s="179"/>
      <c r="L12" s="179">
        <v>4</v>
      </c>
      <c r="M12" s="179">
        <v>2</v>
      </c>
      <c r="N12" s="174"/>
      <c r="O12" s="71" t="s">
        <v>110</v>
      </c>
      <c r="P12" s="193"/>
      <c r="Q12" s="50"/>
    </row>
    <row r="13" spans="1:16" s="52" customFormat="1" ht="15">
      <c r="A13" s="194">
        <v>1</v>
      </c>
      <c r="B13" s="195" t="s">
        <v>112</v>
      </c>
      <c r="C13" s="196">
        <f>C11</f>
        <v>2.97</v>
      </c>
      <c r="D13" s="196">
        <f aca="true" t="shared" si="0" ref="D13:N13">D11</f>
        <v>2.71</v>
      </c>
      <c r="E13" s="196">
        <f t="shared" si="0"/>
        <v>0</v>
      </c>
      <c r="F13" s="196">
        <f t="shared" si="0"/>
        <v>0</v>
      </c>
      <c r="G13" s="196">
        <f t="shared" si="0"/>
        <v>0.26</v>
      </c>
      <c r="H13" s="197"/>
      <c r="I13" s="196">
        <f t="shared" si="0"/>
        <v>6</v>
      </c>
      <c r="J13" s="196">
        <f t="shared" si="0"/>
        <v>0</v>
      </c>
      <c r="K13" s="196">
        <f t="shared" si="0"/>
        <v>0</v>
      </c>
      <c r="L13" s="196">
        <f t="shared" si="0"/>
        <v>4</v>
      </c>
      <c r="M13" s="196">
        <f t="shared" si="0"/>
        <v>2</v>
      </c>
      <c r="N13" s="196">
        <f t="shared" si="0"/>
        <v>0</v>
      </c>
      <c r="O13" s="198"/>
      <c r="P13" s="199"/>
    </row>
    <row r="15" spans="11:16" ht="18" customHeight="1">
      <c r="K15" s="248"/>
      <c r="L15" s="254" t="str">
        <f>'1.THD.Tong'!J21</f>
        <v>ỦY BAN NHÂN DÂN TỈNH</v>
      </c>
      <c r="M15" s="254"/>
      <c r="N15" s="254"/>
      <c r="O15" s="254"/>
      <c r="P15" s="254"/>
    </row>
  </sheetData>
  <sheetProtection/>
  <autoFilter ref="A10:Q13"/>
  <mergeCells count="20">
    <mergeCell ref="A1:E1"/>
    <mergeCell ref="F1:P1"/>
    <mergeCell ref="A2:E2"/>
    <mergeCell ref="F2:P2"/>
    <mergeCell ref="A3:E3"/>
    <mergeCell ref="J8:N8"/>
    <mergeCell ref="B8:B9"/>
    <mergeCell ref="F3:P3"/>
    <mergeCell ref="A5:P5"/>
    <mergeCell ref="A4:P4"/>
    <mergeCell ref="L15:P15"/>
    <mergeCell ref="A6:P6"/>
    <mergeCell ref="O8:O9"/>
    <mergeCell ref="H8:H9"/>
    <mergeCell ref="P8:P9"/>
    <mergeCell ref="A7:P7"/>
    <mergeCell ref="I8:I9"/>
    <mergeCell ref="A8:A9"/>
    <mergeCell ref="C8:C9"/>
    <mergeCell ref="D8:G8"/>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Q20"/>
  <sheetViews>
    <sheetView showZeros="0" zoomScaleSheetLayoutView="70" zoomScalePageLayoutView="0" workbookViewId="0" topLeftCell="A1">
      <selection activeCell="K20" sqref="K20:P20"/>
    </sheetView>
  </sheetViews>
  <sheetFormatPr defaultColWidth="6.875" defaultRowHeight="15.75"/>
  <cols>
    <col min="1" max="1" width="5.50390625" style="23" customWidth="1"/>
    <col min="2" max="2" width="25.625" style="24" customWidth="1"/>
    <col min="3" max="3" width="8.125" style="23" customWidth="1"/>
    <col min="4" max="4" width="6.625" style="25" bestFit="1" customWidth="1"/>
    <col min="5" max="5" width="5.625" style="25" customWidth="1"/>
    <col min="6" max="6" width="5.50390625" style="25" customWidth="1"/>
    <col min="7" max="7" width="6.625" style="25" customWidth="1"/>
    <col min="8" max="8" width="9.25390625" style="23" customWidth="1"/>
    <col min="9" max="9" width="7.50390625" style="23" customWidth="1"/>
    <col min="10" max="10" width="6.125" style="23" customWidth="1"/>
    <col min="11" max="11" width="6.25390625" style="23" customWidth="1"/>
    <col min="12" max="12" width="6.625" style="23" customWidth="1"/>
    <col min="13" max="13" width="5.625" style="23" customWidth="1"/>
    <col min="14" max="14" width="6.625" style="23" customWidth="1"/>
    <col min="15" max="15" width="18.00390625" style="23" customWidth="1"/>
    <col min="16" max="16" width="4.875" style="23" customWidth="1"/>
    <col min="17" max="16384" width="6.875" style="23" customWidth="1"/>
  </cols>
  <sheetData>
    <row r="1" spans="1:16" s="19" customFormat="1" ht="15.75" customHeight="1">
      <c r="A1" s="278" t="str">
        <f>'1.THD.Tong'!A1:E1</f>
        <v>ỦY BAN NHÂN DÂN</v>
      </c>
      <c r="B1" s="278"/>
      <c r="C1" s="278"/>
      <c r="D1" s="278"/>
      <c r="E1" s="278"/>
      <c r="F1" s="279" t="s">
        <v>22</v>
      </c>
      <c r="G1" s="279"/>
      <c r="H1" s="279"/>
      <c r="I1" s="279"/>
      <c r="J1" s="279"/>
      <c r="K1" s="279"/>
      <c r="L1" s="279"/>
      <c r="M1" s="279"/>
      <c r="N1" s="279"/>
      <c r="O1" s="279"/>
      <c r="P1" s="279"/>
    </row>
    <row r="2" spans="1:16" s="19" customFormat="1" ht="15.75" customHeight="1">
      <c r="A2" s="279" t="str">
        <f>'1.THD.Tong'!A2:E2</f>
        <v>TỈNH HÀ TĨNH</v>
      </c>
      <c r="B2" s="279"/>
      <c r="C2" s="279"/>
      <c r="D2" s="279"/>
      <c r="E2" s="279"/>
      <c r="F2" s="279" t="s">
        <v>23</v>
      </c>
      <c r="G2" s="279"/>
      <c r="H2" s="279"/>
      <c r="I2" s="279"/>
      <c r="J2" s="279"/>
      <c r="K2" s="279"/>
      <c r="L2" s="279"/>
      <c r="M2" s="279"/>
      <c r="N2" s="279"/>
      <c r="O2" s="279"/>
      <c r="P2" s="279"/>
    </row>
    <row r="3" spans="1:16" s="19" customFormat="1" ht="15.75">
      <c r="A3" s="280"/>
      <c r="B3" s="280"/>
      <c r="C3" s="280"/>
      <c r="D3" s="280"/>
      <c r="E3" s="280"/>
      <c r="F3" s="280"/>
      <c r="G3" s="280"/>
      <c r="H3" s="280"/>
      <c r="I3" s="280"/>
      <c r="J3" s="280"/>
      <c r="K3" s="280"/>
      <c r="L3" s="280"/>
      <c r="M3" s="280"/>
      <c r="N3" s="280"/>
      <c r="O3" s="280"/>
      <c r="P3" s="280"/>
    </row>
    <row r="4" spans="1:16" s="19" customFormat="1" ht="15.75">
      <c r="A4" s="282" t="s">
        <v>124</v>
      </c>
      <c r="B4" s="282"/>
      <c r="C4" s="282"/>
      <c r="D4" s="282"/>
      <c r="E4" s="282"/>
      <c r="F4" s="282"/>
      <c r="G4" s="282"/>
      <c r="H4" s="282"/>
      <c r="I4" s="282"/>
      <c r="J4" s="282"/>
      <c r="K4" s="282"/>
      <c r="L4" s="282"/>
      <c r="M4" s="282"/>
      <c r="N4" s="282"/>
      <c r="O4" s="282"/>
      <c r="P4" s="282"/>
    </row>
    <row r="5" spans="1:16" s="19" customFormat="1" ht="18.75" customHeight="1">
      <c r="A5" s="282" t="s">
        <v>69</v>
      </c>
      <c r="B5" s="282"/>
      <c r="C5" s="282"/>
      <c r="D5" s="282"/>
      <c r="E5" s="282"/>
      <c r="F5" s="282"/>
      <c r="G5" s="282"/>
      <c r="H5" s="282"/>
      <c r="I5" s="282"/>
      <c r="J5" s="282"/>
      <c r="K5" s="282"/>
      <c r="L5" s="282"/>
      <c r="M5" s="282"/>
      <c r="N5" s="282"/>
      <c r="O5" s="282"/>
      <c r="P5" s="282"/>
    </row>
    <row r="6" spans="1:16" s="19" customFormat="1" ht="26.25" customHeight="1">
      <c r="A6" s="284" t="str">
        <f>'1.THD.Tong'!A5:O5</f>
        <v>(Kèm theo Tờ trình số               /TTr-UBND ngày         tháng 4 năm 2022 của Ủy ban nhân dân tỉnh)</v>
      </c>
      <c r="B6" s="284"/>
      <c r="C6" s="284"/>
      <c r="D6" s="284"/>
      <c r="E6" s="284"/>
      <c r="F6" s="284"/>
      <c r="G6" s="284"/>
      <c r="H6" s="284"/>
      <c r="I6" s="284"/>
      <c r="J6" s="284"/>
      <c r="K6" s="284"/>
      <c r="L6" s="284"/>
      <c r="M6" s="284"/>
      <c r="N6" s="284"/>
      <c r="O6" s="284"/>
      <c r="P6" s="284"/>
    </row>
    <row r="7" spans="1:16" s="19" customFormat="1" ht="15.75">
      <c r="A7" s="285"/>
      <c r="B7" s="285"/>
      <c r="C7" s="285"/>
      <c r="D7" s="285"/>
      <c r="E7" s="285"/>
      <c r="F7" s="285"/>
      <c r="G7" s="285"/>
      <c r="H7" s="285"/>
      <c r="I7" s="285"/>
      <c r="J7" s="285"/>
      <c r="K7" s="285"/>
      <c r="L7" s="285"/>
      <c r="M7" s="285"/>
      <c r="N7" s="285"/>
      <c r="O7" s="285"/>
      <c r="P7" s="285"/>
    </row>
    <row r="8" spans="1:16" s="20" customFormat="1" ht="12.75">
      <c r="A8" s="283" t="s">
        <v>20</v>
      </c>
      <c r="B8" s="281" t="s">
        <v>40</v>
      </c>
      <c r="C8" s="281" t="s">
        <v>41</v>
      </c>
      <c r="D8" s="281" t="s">
        <v>42</v>
      </c>
      <c r="E8" s="281"/>
      <c r="F8" s="281"/>
      <c r="G8" s="281"/>
      <c r="H8" s="281" t="s">
        <v>43</v>
      </c>
      <c r="I8" s="281" t="s">
        <v>16</v>
      </c>
      <c r="J8" s="281" t="s">
        <v>15</v>
      </c>
      <c r="K8" s="281"/>
      <c r="L8" s="281"/>
      <c r="M8" s="281"/>
      <c r="N8" s="281"/>
      <c r="O8" s="281" t="s">
        <v>44</v>
      </c>
      <c r="P8" s="281" t="s">
        <v>14</v>
      </c>
    </row>
    <row r="9" spans="1:16" s="20" customFormat="1" ht="78.75" customHeight="1">
      <c r="A9" s="283"/>
      <c r="B9" s="281"/>
      <c r="C9" s="281"/>
      <c r="D9" s="33" t="s">
        <v>13</v>
      </c>
      <c r="E9" s="33" t="s">
        <v>12</v>
      </c>
      <c r="F9" s="33" t="s">
        <v>45</v>
      </c>
      <c r="G9" s="33" t="s">
        <v>21</v>
      </c>
      <c r="H9" s="281"/>
      <c r="I9" s="281"/>
      <c r="J9" s="33" t="s">
        <v>10</v>
      </c>
      <c r="K9" s="33" t="s">
        <v>9</v>
      </c>
      <c r="L9" s="33" t="s">
        <v>46</v>
      </c>
      <c r="M9" s="33" t="s">
        <v>47</v>
      </c>
      <c r="N9" s="33" t="s">
        <v>6</v>
      </c>
      <c r="O9" s="281"/>
      <c r="P9" s="281"/>
    </row>
    <row r="10" spans="1:16" s="22" customFormat="1" ht="25.5">
      <c r="A10" s="21">
        <v>-1</v>
      </c>
      <c r="B10" s="21">
        <v>-2</v>
      </c>
      <c r="C10" s="21" t="s">
        <v>55</v>
      </c>
      <c r="D10" s="21">
        <v>-4</v>
      </c>
      <c r="E10" s="21">
        <v>-5</v>
      </c>
      <c r="F10" s="21">
        <v>-6</v>
      </c>
      <c r="G10" s="21">
        <v>-7</v>
      </c>
      <c r="H10" s="21">
        <v>-8</v>
      </c>
      <c r="I10" s="21" t="s">
        <v>56</v>
      </c>
      <c r="J10" s="21">
        <v>-10</v>
      </c>
      <c r="K10" s="21">
        <v>-11</v>
      </c>
      <c r="L10" s="21">
        <v>-12</v>
      </c>
      <c r="M10" s="21">
        <v>-13</v>
      </c>
      <c r="N10" s="21">
        <v>-14</v>
      </c>
      <c r="O10" s="21">
        <v>-15</v>
      </c>
      <c r="P10" s="21">
        <v>-16</v>
      </c>
    </row>
    <row r="11" spans="1:16" s="35" customFormat="1" ht="15">
      <c r="A11" s="78" t="s">
        <v>48</v>
      </c>
      <c r="B11" s="79" t="s">
        <v>58</v>
      </c>
      <c r="C11" s="80">
        <f>C12</f>
        <v>3</v>
      </c>
      <c r="D11" s="80">
        <f>D12</f>
        <v>0</v>
      </c>
      <c r="E11" s="80">
        <f>E12</f>
        <v>0</v>
      </c>
      <c r="F11" s="80">
        <f>F12</f>
        <v>0</v>
      </c>
      <c r="G11" s="80">
        <f>G12</f>
        <v>3</v>
      </c>
      <c r="H11" s="81"/>
      <c r="I11" s="82">
        <f>I12</f>
        <v>2</v>
      </c>
      <c r="J11" s="82">
        <f>J12</f>
        <v>0</v>
      </c>
      <c r="K11" s="82">
        <f>K12</f>
        <v>2</v>
      </c>
      <c r="L11" s="82">
        <f>L12</f>
        <v>0</v>
      </c>
      <c r="M11" s="82"/>
      <c r="N11" s="82"/>
      <c r="O11" s="83"/>
      <c r="P11" s="84"/>
    </row>
    <row r="12" spans="1:16" s="87" customFormat="1" ht="45">
      <c r="A12" s="72">
        <v>1</v>
      </c>
      <c r="B12" s="73" t="s">
        <v>123</v>
      </c>
      <c r="C12" s="77">
        <v>3</v>
      </c>
      <c r="D12" s="74"/>
      <c r="E12" s="74"/>
      <c r="F12" s="74"/>
      <c r="G12" s="77">
        <v>3</v>
      </c>
      <c r="H12" s="75" t="s">
        <v>122</v>
      </c>
      <c r="I12" s="99">
        <v>2</v>
      </c>
      <c r="J12" s="99"/>
      <c r="K12" s="99">
        <v>2</v>
      </c>
      <c r="L12" s="76"/>
      <c r="M12" s="76"/>
      <c r="N12" s="76"/>
      <c r="O12" s="85" t="s">
        <v>101</v>
      </c>
      <c r="P12" s="86"/>
    </row>
    <row r="13" spans="1:16" s="35" customFormat="1" ht="14.25">
      <c r="A13" s="78" t="s">
        <v>50</v>
      </c>
      <c r="B13" s="79" t="s">
        <v>60</v>
      </c>
      <c r="C13" s="80">
        <f>D13+E13+F13+G13</f>
        <v>17.7</v>
      </c>
      <c r="D13" s="80">
        <f>D14</f>
        <v>0</v>
      </c>
      <c r="E13" s="80">
        <f>E14</f>
        <v>0</v>
      </c>
      <c r="F13" s="80">
        <f>F14</f>
        <v>0</v>
      </c>
      <c r="G13" s="80">
        <f>G14</f>
        <v>17.7</v>
      </c>
      <c r="H13" s="88"/>
      <c r="I13" s="82">
        <f>SUBTOTAL(9,J13:N13)</f>
        <v>15</v>
      </c>
      <c r="J13" s="82">
        <f>J14</f>
        <v>0</v>
      </c>
      <c r="K13" s="82">
        <f>K14</f>
        <v>15</v>
      </c>
      <c r="L13" s="82">
        <f>L14</f>
        <v>0</v>
      </c>
      <c r="M13" s="82">
        <f>M14</f>
        <v>0</v>
      </c>
      <c r="N13" s="82">
        <f>N14</f>
        <v>0</v>
      </c>
      <c r="O13" s="89"/>
      <c r="P13" s="89"/>
    </row>
    <row r="14" spans="1:17" s="35" customFormat="1" ht="45">
      <c r="A14" s="86">
        <v>1</v>
      </c>
      <c r="B14" s="90" t="s">
        <v>106</v>
      </c>
      <c r="C14" s="91">
        <f>D14+E14+F14+G14</f>
        <v>17.7</v>
      </c>
      <c r="D14" s="91"/>
      <c r="E14" s="91"/>
      <c r="F14" s="91"/>
      <c r="G14" s="77">
        <v>17.7</v>
      </c>
      <c r="H14" s="75" t="s">
        <v>168</v>
      </c>
      <c r="I14" s="77">
        <f>J14+K14+L14+M14+N14</f>
        <v>15</v>
      </c>
      <c r="J14" s="93"/>
      <c r="K14" s="91">
        <v>15</v>
      </c>
      <c r="L14" s="94"/>
      <c r="M14" s="86"/>
      <c r="N14" s="86"/>
      <c r="O14" s="85" t="s">
        <v>101</v>
      </c>
      <c r="P14" s="84"/>
      <c r="Q14" s="41"/>
    </row>
    <row r="15" spans="1:16" s="35" customFormat="1" ht="14.25">
      <c r="A15" s="78" t="s">
        <v>52</v>
      </c>
      <c r="B15" s="79" t="s">
        <v>53</v>
      </c>
      <c r="C15" s="80">
        <f>D15+E15+F15+G15</f>
        <v>17</v>
      </c>
      <c r="D15" s="80">
        <f>D17</f>
        <v>0.3</v>
      </c>
      <c r="E15" s="80">
        <f>E17</f>
        <v>3</v>
      </c>
      <c r="F15" s="80">
        <f>F17</f>
        <v>0</v>
      </c>
      <c r="G15" s="80">
        <f>+G16+G17</f>
        <v>13.700000000000001</v>
      </c>
      <c r="H15" s="88"/>
      <c r="I15" s="82">
        <f>SUBTOTAL(9,J15:N15)</f>
        <v>10.2</v>
      </c>
      <c r="J15" s="82">
        <f>J17</f>
        <v>0</v>
      </c>
      <c r="K15" s="82">
        <f>K17</f>
        <v>0</v>
      </c>
      <c r="L15" s="82">
        <f>L17</f>
        <v>0</v>
      </c>
      <c r="M15" s="82">
        <f>M17</f>
        <v>0</v>
      </c>
      <c r="N15" s="82">
        <f>+N16+N17</f>
        <v>10.2</v>
      </c>
      <c r="O15" s="89"/>
      <c r="P15" s="89"/>
    </row>
    <row r="16" spans="1:17" s="35" customFormat="1" ht="150">
      <c r="A16" s="86">
        <v>1</v>
      </c>
      <c r="B16" s="244" t="s">
        <v>194</v>
      </c>
      <c r="C16" s="91">
        <f>D16+E16+F16+G16</f>
        <v>0.63</v>
      </c>
      <c r="D16" s="91"/>
      <c r="E16" s="91"/>
      <c r="F16" s="91"/>
      <c r="G16" s="77">
        <v>0.63</v>
      </c>
      <c r="H16" s="245" t="s">
        <v>196</v>
      </c>
      <c r="I16" s="77">
        <f>J16+K16+L16+M16+N16</f>
        <v>0.38</v>
      </c>
      <c r="J16" s="93"/>
      <c r="K16" s="91"/>
      <c r="L16" s="94"/>
      <c r="M16" s="86"/>
      <c r="N16" s="243">
        <v>0.38</v>
      </c>
      <c r="O16" s="246" t="s">
        <v>192</v>
      </c>
      <c r="P16" s="84"/>
      <c r="Q16" s="41"/>
    </row>
    <row r="17" spans="1:17" s="35" customFormat="1" ht="135">
      <c r="A17" s="86">
        <v>2</v>
      </c>
      <c r="B17" s="244" t="s">
        <v>195</v>
      </c>
      <c r="C17" s="91">
        <f>D17+E17+F17+G17</f>
        <v>16.37</v>
      </c>
      <c r="D17" s="91">
        <v>0.3</v>
      </c>
      <c r="E17" s="91">
        <v>3</v>
      </c>
      <c r="F17" s="91"/>
      <c r="G17" s="77">
        <v>13.07</v>
      </c>
      <c r="H17" s="245" t="s">
        <v>196</v>
      </c>
      <c r="I17" s="77">
        <f>J17+K17+L17+M17+N17</f>
        <v>9.819999999999999</v>
      </c>
      <c r="J17" s="93"/>
      <c r="K17" s="91"/>
      <c r="L17" s="94"/>
      <c r="M17" s="86"/>
      <c r="N17" s="243">
        <f>10.2-0.38</f>
        <v>9.819999999999999</v>
      </c>
      <c r="O17" s="246" t="s">
        <v>192</v>
      </c>
      <c r="P17" s="84"/>
      <c r="Q17" s="41"/>
    </row>
    <row r="18" spans="1:16" s="34" customFormat="1" ht="15">
      <c r="A18" s="95">
        <f>A14+A12+A17</f>
        <v>4</v>
      </c>
      <c r="B18" s="96" t="s">
        <v>193</v>
      </c>
      <c r="C18" s="97">
        <f>C11+C13+C15</f>
        <v>37.7</v>
      </c>
      <c r="D18" s="97">
        <f>D11+D13+D15</f>
        <v>0.3</v>
      </c>
      <c r="E18" s="97">
        <f>E11+E13+E15</f>
        <v>3</v>
      </c>
      <c r="F18" s="97">
        <f>F11+F13</f>
        <v>0</v>
      </c>
      <c r="G18" s="97">
        <f>G11+G13+G15</f>
        <v>34.4</v>
      </c>
      <c r="H18" s="98"/>
      <c r="I18" s="97">
        <f>I11+I13+I15</f>
        <v>27.2</v>
      </c>
      <c r="J18" s="97"/>
      <c r="K18" s="97">
        <f>K11+K13+K15</f>
        <v>17</v>
      </c>
      <c r="L18" s="97">
        <f>L11+L13</f>
        <v>0</v>
      </c>
      <c r="M18" s="97"/>
      <c r="N18" s="97">
        <f>N11+N13+N15</f>
        <v>10.2</v>
      </c>
      <c r="O18" s="84"/>
      <c r="P18" s="84"/>
    </row>
    <row r="20" spans="11:16" ht="20.25" customHeight="1">
      <c r="K20" s="254" t="str">
        <f>'1.THD.Tong'!J21</f>
        <v>ỦY BAN NHÂN DÂN TỈNH</v>
      </c>
      <c r="L20" s="254"/>
      <c r="M20" s="254"/>
      <c r="N20" s="254"/>
      <c r="O20" s="254"/>
      <c r="P20" s="254"/>
    </row>
  </sheetData>
  <sheetProtection/>
  <autoFilter ref="A10:P18"/>
  <mergeCells count="20">
    <mergeCell ref="F3:P3"/>
    <mergeCell ref="P8:P9"/>
    <mergeCell ref="K20:P20"/>
    <mergeCell ref="H8:H9"/>
    <mergeCell ref="A8:A9"/>
    <mergeCell ref="D8:G8"/>
    <mergeCell ref="B8:B9"/>
    <mergeCell ref="A6:P6"/>
    <mergeCell ref="A7:P7"/>
    <mergeCell ref="J8:N8"/>
    <mergeCell ref="A1:E1"/>
    <mergeCell ref="F1:P1"/>
    <mergeCell ref="A2:E2"/>
    <mergeCell ref="F2:P2"/>
    <mergeCell ref="A3:E3"/>
    <mergeCell ref="I8:I9"/>
    <mergeCell ref="O8:O9"/>
    <mergeCell ref="C8:C9"/>
    <mergeCell ref="A4:P4"/>
    <mergeCell ref="A5:P5"/>
  </mergeCells>
  <printOptions horizontalCentered="1"/>
  <pageMargins left="0.26" right="0.2" top="0.56" bottom="0.47"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P30"/>
  <sheetViews>
    <sheetView showZeros="0" zoomScaleSheetLayoutView="70" zoomScalePageLayoutView="0" workbookViewId="0" topLeftCell="A1">
      <selection activeCell="K30" sqref="K30:P30"/>
    </sheetView>
  </sheetViews>
  <sheetFormatPr defaultColWidth="6.875" defaultRowHeight="15.75"/>
  <cols>
    <col min="1" max="1" width="4.375" style="5" customWidth="1"/>
    <col min="2" max="2" width="21.50390625" style="13" customWidth="1"/>
    <col min="3" max="3" width="8.125" style="5" customWidth="1"/>
    <col min="4" max="4" width="8.00390625" style="9" customWidth="1"/>
    <col min="5" max="5" width="5.625" style="9" customWidth="1"/>
    <col min="6" max="6" width="5.50390625" style="9" customWidth="1"/>
    <col min="7" max="7" width="6.125" style="9" customWidth="1"/>
    <col min="8" max="8" width="13.375" style="5" customWidth="1"/>
    <col min="9" max="9" width="8.625" style="5" customWidth="1"/>
    <col min="10" max="10" width="5.50390625" style="5" customWidth="1"/>
    <col min="11" max="12" width="6.625" style="5" customWidth="1"/>
    <col min="13" max="13" width="5.625" style="5" customWidth="1"/>
    <col min="14" max="14" width="5.75390625" style="5" customWidth="1"/>
    <col min="15" max="15" width="17.75390625" style="5" customWidth="1"/>
    <col min="16" max="16" width="4.875" style="5" customWidth="1"/>
    <col min="17" max="16384" width="6.875" style="5" customWidth="1"/>
  </cols>
  <sheetData>
    <row r="1" spans="1:16" s="11" customFormat="1" ht="15.75" customHeight="1">
      <c r="A1" s="256" t="str">
        <f>'1.THD.Tong'!A1:E1</f>
        <v>ỦY BAN NHÂN DÂN</v>
      </c>
      <c r="B1" s="256"/>
      <c r="C1" s="256"/>
      <c r="D1" s="256"/>
      <c r="E1" s="256"/>
      <c r="F1" s="257" t="s">
        <v>22</v>
      </c>
      <c r="G1" s="257"/>
      <c r="H1" s="257"/>
      <c r="I1" s="257"/>
      <c r="J1" s="257"/>
      <c r="K1" s="257"/>
      <c r="L1" s="257"/>
      <c r="M1" s="257"/>
      <c r="N1" s="257"/>
      <c r="O1" s="257"/>
      <c r="P1" s="257"/>
    </row>
    <row r="2" spans="1:16" s="11" customFormat="1" ht="15.75" customHeight="1">
      <c r="A2" s="257" t="str">
        <f>'1.THD.Tong'!A2:E2</f>
        <v>TỈNH HÀ TĨNH</v>
      </c>
      <c r="B2" s="257"/>
      <c r="C2" s="257"/>
      <c r="D2" s="257"/>
      <c r="E2" s="257"/>
      <c r="F2" s="257" t="s">
        <v>23</v>
      </c>
      <c r="G2" s="257"/>
      <c r="H2" s="257"/>
      <c r="I2" s="257"/>
      <c r="J2" s="257"/>
      <c r="K2" s="257"/>
      <c r="L2" s="257"/>
      <c r="M2" s="257"/>
      <c r="N2" s="257"/>
      <c r="O2" s="257"/>
      <c r="P2" s="257"/>
    </row>
    <row r="3" spans="1:16" s="11" customFormat="1" ht="12.75" customHeight="1">
      <c r="A3" s="267"/>
      <c r="B3" s="267"/>
      <c r="C3" s="267"/>
      <c r="D3" s="267"/>
      <c r="E3" s="267"/>
      <c r="F3" s="267"/>
      <c r="G3" s="267"/>
      <c r="H3" s="267"/>
      <c r="I3" s="267"/>
      <c r="J3" s="267"/>
      <c r="K3" s="267"/>
      <c r="L3" s="267"/>
      <c r="M3" s="267"/>
      <c r="N3" s="267"/>
      <c r="O3" s="267"/>
      <c r="P3" s="267"/>
    </row>
    <row r="4" spans="1:16" s="19" customFormat="1" ht="15.75">
      <c r="A4" s="282" t="s">
        <v>167</v>
      </c>
      <c r="B4" s="282"/>
      <c r="C4" s="282"/>
      <c r="D4" s="282"/>
      <c r="E4" s="282"/>
      <c r="F4" s="282"/>
      <c r="G4" s="282"/>
      <c r="H4" s="282"/>
      <c r="I4" s="282"/>
      <c r="J4" s="282"/>
      <c r="K4" s="282"/>
      <c r="L4" s="282"/>
      <c r="M4" s="282"/>
      <c r="N4" s="282"/>
      <c r="O4" s="282"/>
      <c r="P4" s="282"/>
    </row>
    <row r="5" spans="1:16" s="19" customFormat="1" ht="18" customHeight="1">
      <c r="A5" s="282" t="s">
        <v>54</v>
      </c>
      <c r="B5" s="282"/>
      <c r="C5" s="282"/>
      <c r="D5" s="282"/>
      <c r="E5" s="282"/>
      <c r="F5" s="282"/>
      <c r="G5" s="282"/>
      <c r="H5" s="282"/>
      <c r="I5" s="282"/>
      <c r="J5" s="282"/>
      <c r="K5" s="282"/>
      <c r="L5" s="282"/>
      <c r="M5" s="282"/>
      <c r="N5" s="282"/>
      <c r="O5" s="282"/>
      <c r="P5" s="282"/>
    </row>
    <row r="6" spans="1:16" s="11" customFormat="1" ht="21" customHeight="1">
      <c r="A6" s="268" t="str">
        <f>'1.THD.Tong'!A5:O5</f>
        <v>(Kèm theo Tờ trình số               /TTr-UBND ngày         tháng 4 năm 2022 của Ủy ban nhân dân tỉnh)</v>
      </c>
      <c r="B6" s="268"/>
      <c r="C6" s="268"/>
      <c r="D6" s="268"/>
      <c r="E6" s="268"/>
      <c r="F6" s="268"/>
      <c r="G6" s="268"/>
      <c r="H6" s="268"/>
      <c r="I6" s="268"/>
      <c r="J6" s="268"/>
      <c r="K6" s="268"/>
      <c r="L6" s="268"/>
      <c r="M6" s="268"/>
      <c r="N6" s="268"/>
      <c r="O6" s="268"/>
      <c r="P6" s="268"/>
    </row>
    <row r="7" spans="1:16" s="11" customFormat="1" ht="15.75">
      <c r="A7" s="266"/>
      <c r="B7" s="266"/>
      <c r="C7" s="266"/>
      <c r="D7" s="266"/>
      <c r="E7" s="266"/>
      <c r="F7" s="266"/>
      <c r="G7" s="266"/>
      <c r="H7" s="266"/>
      <c r="I7" s="266"/>
      <c r="J7" s="266"/>
      <c r="K7" s="266"/>
      <c r="L7" s="266"/>
      <c r="M7" s="266"/>
      <c r="N7" s="266"/>
      <c r="O7" s="266"/>
      <c r="P7" s="266"/>
    </row>
    <row r="8" spans="1:16" s="10" customFormat="1" ht="12.75">
      <c r="A8" s="265" t="s">
        <v>20</v>
      </c>
      <c r="B8" s="264" t="s">
        <v>40</v>
      </c>
      <c r="C8" s="264" t="s">
        <v>41</v>
      </c>
      <c r="D8" s="264" t="s">
        <v>42</v>
      </c>
      <c r="E8" s="264"/>
      <c r="F8" s="264"/>
      <c r="G8" s="264"/>
      <c r="H8" s="264" t="s">
        <v>43</v>
      </c>
      <c r="I8" s="264" t="s">
        <v>16</v>
      </c>
      <c r="J8" s="264" t="s">
        <v>15</v>
      </c>
      <c r="K8" s="264"/>
      <c r="L8" s="264"/>
      <c r="M8" s="264"/>
      <c r="N8" s="264"/>
      <c r="O8" s="264" t="s">
        <v>44</v>
      </c>
      <c r="P8" s="264" t="s">
        <v>14</v>
      </c>
    </row>
    <row r="9" spans="1:16" s="10" customFormat="1" ht="78.75" customHeight="1">
      <c r="A9" s="265"/>
      <c r="B9" s="264"/>
      <c r="C9" s="264"/>
      <c r="D9" s="12" t="s">
        <v>13</v>
      </c>
      <c r="E9" s="12" t="s">
        <v>12</v>
      </c>
      <c r="F9" s="12" t="s">
        <v>45</v>
      </c>
      <c r="G9" s="12" t="s">
        <v>21</v>
      </c>
      <c r="H9" s="264"/>
      <c r="I9" s="264"/>
      <c r="J9" s="12" t="s">
        <v>10</v>
      </c>
      <c r="K9" s="12" t="s">
        <v>9</v>
      </c>
      <c r="L9" s="12" t="s">
        <v>46</v>
      </c>
      <c r="M9" s="12" t="s">
        <v>47</v>
      </c>
      <c r="N9" s="12" t="s">
        <v>6</v>
      </c>
      <c r="O9" s="264"/>
      <c r="P9" s="264"/>
    </row>
    <row r="10" spans="1:16" s="16" customFormat="1" ht="25.5">
      <c r="A10" s="17">
        <v>-1</v>
      </c>
      <c r="B10" s="17">
        <v>-2</v>
      </c>
      <c r="C10" s="17" t="s">
        <v>55</v>
      </c>
      <c r="D10" s="17">
        <v>-4</v>
      </c>
      <c r="E10" s="17">
        <v>-5</v>
      </c>
      <c r="F10" s="17">
        <v>-6</v>
      </c>
      <c r="G10" s="17">
        <v>-7</v>
      </c>
      <c r="H10" s="17">
        <v>-8</v>
      </c>
      <c r="I10" s="17" t="s">
        <v>56</v>
      </c>
      <c r="J10" s="17">
        <v>-10</v>
      </c>
      <c r="K10" s="17">
        <v>-11</v>
      </c>
      <c r="L10" s="17">
        <v>-12</v>
      </c>
      <c r="M10" s="17">
        <v>-13</v>
      </c>
      <c r="N10" s="17">
        <v>-14</v>
      </c>
      <c r="O10" s="17">
        <v>-15</v>
      </c>
      <c r="P10" s="17">
        <v>-16</v>
      </c>
    </row>
    <row r="11" spans="1:16" ht="28.5">
      <c r="A11" s="66" t="s">
        <v>48</v>
      </c>
      <c r="B11" s="115" t="s">
        <v>60</v>
      </c>
      <c r="C11" s="101">
        <f>D11+E11+F11+G11</f>
        <v>11.2</v>
      </c>
      <c r="D11" s="116">
        <v>5.539999999999999</v>
      </c>
      <c r="E11" s="111"/>
      <c r="F11" s="111"/>
      <c r="G11" s="67">
        <v>5.66</v>
      </c>
      <c r="H11" s="106"/>
      <c r="I11" s="110">
        <f>J11+K11+L11+M11+N11</f>
        <v>23.224577</v>
      </c>
      <c r="J11" s="111"/>
      <c r="K11" s="116">
        <v>23.224577</v>
      </c>
      <c r="L11" s="106"/>
      <c r="M11" s="117"/>
      <c r="N11" s="106"/>
      <c r="O11" s="106"/>
      <c r="P11" s="118"/>
    </row>
    <row r="12" spans="1:16" ht="45">
      <c r="A12" s="106">
        <v>1</v>
      </c>
      <c r="B12" s="139" t="s">
        <v>142</v>
      </c>
      <c r="C12" s="102">
        <f aca="true" t="shared" si="0" ref="C12:C27">D12+E12+F12+G12</f>
        <v>1.1</v>
      </c>
      <c r="D12" s="119">
        <v>0.17</v>
      </c>
      <c r="E12" s="111"/>
      <c r="F12" s="111"/>
      <c r="G12" s="111">
        <v>0.93</v>
      </c>
      <c r="H12" s="140" t="s">
        <v>143</v>
      </c>
      <c r="I12" s="120">
        <f aca="true" t="shared" si="1" ref="I12:I28">J12+K12+L12+M12+N12</f>
        <v>0.240856</v>
      </c>
      <c r="J12" s="111"/>
      <c r="K12" s="121">
        <v>0.240856</v>
      </c>
      <c r="L12" s="106"/>
      <c r="M12" s="117"/>
      <c r="N12" s="106"/>
      <c r="O12" s="85" t="s">
        <v>101</v>
      </c>
      <c r="P12" s="118"/>
    </row>
    <row r="13" spans="1:16" ht="45">
      <c r="A13" s="106">
        <v>2</v>
      </c>
      <c r="B13" s="139" t="s">
        <v>142</v>
      </c>
      <c r="C13" s="102">
        <f t="shared" si="0"/>
        <v>0.5</v>
      </c>
      <c r="D13" s="119">
        <v>0.01</v>
      </c>
      <c r="E13" s="67"/>
      <c r="F13" s="67"/>
      <c r="G13" s="111">
        <v>0.49</v>
      </c>
      <c r="H13" s="140" t="s">
        <v>144</v>
      </c>
      <c r="I13" s="120">
        <f t="shared" si="1"/>
        <v>0.052193</v>
      </c>
      <c r="J13" s="67"/>
      <c r="K13" s="121">
        <v>0.052193</v>
      </c>
      <c r="L13" s="66"/>
      <c r="M13" s="68"/>
      <c r="N13" s="66"/>
      <c r="O13" s="85" t="s">
        <v>101</v>
      </c>
      <c r="P13" s="118"/>
    </row>
    <row r="14" spans="1:16" ht="60">
      <c r="A14" s="106">
        <v>3</v>
      </c>
      <c r="B14" s="139" t="s">
        <v>145</v>
      </c>
      <c r="C14" s="102">
        <f t="shared" si="0"/>
        <v>5</v>
      </c>
      <c r="D14" s="119">
        <v>4.6</v>
      </c>
      <c r="E14" s="111"/>
      <c r="F14" s="111"/>
      <c r="G14" s="111">
        <v>0.4</v>
      </c>
      <c r="H14" s="140" t="s">
        <v>146</v>
      </c>
      <c r="I14" s="120">
        <f t="shared" si="1"/>
        <v>6.51728</v>
      </c>
      <c r="J14" s="111"/>
      <c r="K14" s="121">
        <v>6.51728</v>
      </c>
      <c r="L14" s="106"/>
      <c r="M14" s="117"/>
      <c r="N14" s="106"/>
      <c r="O14" s="85" t="s">
        <v>101</v>
      </c>
      <c r="P14" s="118"/>
    </row>
    <row r="15" spans="1:16" ht="45">
      <c r="A15" s="107">
        <v>4</v>
      </c>
      <c r="B15" s="139" t="s">
        <v>147</v>
      </c>
      <c r="C15" s="102">
        <f t="shared" si="0"/>
        <v>0.6</v>
      </c>
      <c r="D15" s="119">
        <v>0.21</v>
      </c>
      <c r="E15" s="122"/>
      <c r="F15" s="122"/>
      <c r="G15" s="113">
        <v>0.39</v>
      </c>
      <c r="H15" s="140" t="s">
        <v>87</v>
      </c>
      <c r="I15" s="120">
        <f t="shared" si="1"/>
        <v>0.297528</v>
      </c>
      <c r="J15" s="122"/>
      <c r="K15" s="121">
        <v>0.297528</v>
      </c>
      <c r="L15" s="122"/>
      <c r="M15" s="122"/>
      <c r="N15" s="122"/>
      <c r="O15" s="85" t="s">
        <v>101</v>
      </c>
      <c r="P15" s="122"/>
    </row>
    <row r="16" spans="1:16" ht="45">
      <c r="A16" s="108" t="s">
        <v>163</v>
      </c>
      <c r="B16" s="139" t="s">
        <v>147</v>
      </c>
      <c r="C16" s="102">
        <f t="shared" si="0"/>
        <v>2</v>
      </c>
      <c r="D16" s="119">
        <v>0.55</v>
      </c>
      <c r="E16" s="123"/>
      <c r="F16" s="123"/>
      <c r="G16" s="114">
        <v>1.4500000000000002</v>
      </c>
      <c r="H16" s="140" t="s">
        <v>148</v>
      </c>
      <c r="I16" s="120">
        <f t="shared" si="1"/>
        <v>0.81236</v>
      </c>
      <c r="J16" s="124"/>
      <c r="K16" s="121">
        <v>0.81236</v>
      </c>
      <c r="L16" s="123"/>
      <c r="M16" s="123"/>
      <c r="N16" s="123"/>
      <c r="O16" s="85" t="s">
        <v>101</v>
      </c>
      <c r="P16" s="104"/>
    </row>
    <row r="17" spans="1:16" ht="45">
      <c r="A17" s="109">
        <v>6</v>
      </c>
      <c r="B17" s="139" t="s">
        <v>149</v>
      </c>
      <c r="C17" s="102">
        <f t="shared" si="0"/>
        <v>2</v>
      </c>
      <c r="D17" s="119">
        <v>0</v>
      </c>
      <c r="E17" s="120"/>
      <c r="F17" s="120"/>
      <c r="G17" s="120">
        <v>2</v>
      </c>
      <c r="H17" s="140" t="s">
        <v>57</v>
      </c>
      <c r="I17" s="120">
        <f t="shared" si="1"/>
        <v>15.30436</v>
      </c>
      <c r="J17" s="120"/>
      <c r="K17" s="121">
        <v>15.30436</v>
      </c>
      <c r="L17" s="117"/>
      <c r="M17" s="117"/>
      <c r="N17" s="117"/>
      <c r="O17" s="85" t="s">
        <v>101</v>
      </c>
      <c r="P17" s="125"/>
    </row>
    <row r="18" spans="1:16" ht="28.5">
      <c r="A18" s="105" t="s">
        <v>50</v>
      </c>
      <c r="B18" s="115" t="s">
        <v>90</v>
      </c>
      <c r="C18" s="101">
        <f t="shared" si="0"/>
        <v>0.30000000000000004</v>
      </c>
      <c r="D18" s="116">
        <v>0.28</v>
      </c>
      <c r="E18" s="110"/>
      <c r="F18" s="110"/>
      <c r="G18" s="110">
        <v>0.02</v>
      </c>
      <c r="H18" s="126"/>
      <c r="I18" s="110">
        <f t="shared" si="1"/>
        <v>0.396704</v>
      </c>
      <c r="J18" s="110"/>
      <c r="K18" s="116">
        <v>0.396704</v>
      </c>
      <c r="L18" s="68"/>
      <c r="M18" s="68"/>
      <c r="N18" s="68"/>
      <c r="O18" s="68"/>
      <c r="P18" s="127"/>
    </row>
    <row r="19" spans="1:16" ht="45">
      <c r="A19" s="128">
        <v>1</v>
      </c>
      <c r="B19" s="139" t="s">
        <v>150</v>
      </c>
      <c r="C19" s="102">
        <f t="shared" si="0"/>
        <v>0.30000000000000004</v>
      </c>
      <c r="D19" s="119">
        <v>0.28</v>
      </c>
      <c r="E19" s="129"/>
      <c r="F19" s="129"/>
      <c r="G19" s="129">
        <v>0.02</v>
      </c>
      <c r="H19" s="140" t="s">
        <v>151</v>
      </c>
      <c r="I19" s="120">
        <f t="shared" si="1"/>
        <v>0.396704</v>
      </c>
      <c r="J19" s="129"/>
      <c r="K19" s="130">
        <v>0.396704</v>
      </c>
      <c r="L19" s="112"/>
      <c r="M19" s="112"/>
      <c r="N19" s="112"/>
      <c r="O19" s="85" t="s">
        <v>101</v>
      </c>
      <c r="P19" s="108"/>
    </row>
    <row r="20" spans="1:16" ht="14.25">
      <c r="A20" s="104" t="s">
        <v>52</v>
      </c>
      <c r="B20" s="131" t="s">
        <v>49</v>
      </c>
      <c r="C20" s="124">
        <f>SUM(C21:C27)</f>
        <v>8.760000000000002</v>
      </c>
      <c r="D20" s="124">
        <f>SUM(D21:D27)</f>
        <v>7.540000000000001</v>
      </c>
      <c r="E20" s="124"/>
      <c r="F20" s="124"/>
      <c r="G20" s="124">
        <f>SUM(G21:G27)</f>
        <v>1.2200000000000002</v>
      </c>
      <c r="H20" s="126">
        <f>SUM(H21:H27)</f>
        <v>0</v>
      </c>
      <c r="I20" s="110">
        <f t="shared" si="1"/>
        <v>11.541031999999998</v>
      </c>
      <c r="J20" s="124"/>
      <c r="K20" s="116">
        <v>11.541031999999998</v>
      </c>
      <c r="L20" s="123"/>
      <c r="M20" s="123"/>
      <c r="N20" s="123"/>
      <c r="O20" s="103"/>
      <c r="P20" s="104"/>
    </row>
    <row r="21" spans="1:16" ht="45">
      <c r="A21" s="107">
        <v>1</v>
      </c>
      <c r="B21" s="139" t="s">
        <v>152</v>
      </c>
      <c r="C21" s="102">
        <f t="shared" si="0"/>
        <v>0.36000000000000004</v>
      </c>
      <c r="D21" s="119">
        <v>0.34</v>
      </c>
      <c r="E21" s="129"/>
      <c r="F21" s="129"/>
      <c r="G21" s="129">
        <v>0.02</v>
      </c>
      <c r="H21" s="140" t="s">
        <v>153</v>
      </c>
      <c r="I21" s="120">
        <f t="shared" si="1"/>
        <v>0.481712</v>
      </c>
      <c r="J21" s="129"/>
      <c r="K21" s="130">
        <v>0.481712</v>
      </c>
      <c r="L21" s="112"/>
      <c r="M21" s="112"/>
      <c r="N21" s="112"/>
      <c r="O21" s="85" t="s">
        <v>101</v>
      </c>
      <c r="P21" s="108"/>
    </row>
    <row r="22" spans="1:16" ht="45">
      <c r="A22" s="107">
        <v>2</v>
      </c>
      <c r="B22" s="139" t="s">
        <v>154</v>
      </c>
      <c r="C22" s="102">
        <f t="shared" si="0"/>
        <v>1.2400000000000002</v>
      </c>
      <c r="D22" s="119">
        <v>1.1</v>
      </c>
      <c r="E22" s="129"/>
      <c r="F22" s="129"/>
      <c r="G22" s="129">
        <v>0.14</v>
      </c>
      <c r="H22" s="140" t="s">
        <v>155</v>
      </c>
      <c r="I22" s="120">
        <f t="shared" si="1"/>
        <v>1.55848</v>
      </c>
      <c r="J22" s="132"/>
      <c r="K22" s="130">
        <v>1.55848</v>
      </c>
      <c r="L22" s="133"/>
      <c r="M22" s="112"/>
      <c r="N22" s="133"/>
      <c r="O22" s="85" t="s">
        <v>101</v>
      </c>
      <c r="P22" s="108"/>
    </row>
    <row r="23" spans="1:16" ht="60">
      <c r="A23" s="107">
        <v>3</v>
      </c>
      <c r="B23" s="139" t="s">
        <v>156</v>
      </c>
      <c r="C23" s="102">
        <f t="shared" si="0"/>
        <v>4.430000000000001</v>
      </c>
      <c r="D23" s="119">
        <v>4.03</v>
      </c>
      <c r="E23" s="129"/>
      <c r="F23" s="129"/>
      <c r="G23" s="129">
        <v>0.4</v>
      </c>
      <c r="H23" s="140" t="s">
        <v>157</v>
      </c>
      <c r="I23" s="120">
        <f t="shared" si="1"/>
        <v>5.8513839999999995</v>
      </c>
      <c r="J23" s="134"/>
      <c r="K23" s="130">
        <v>5.8513839999999995</v>
      </c>
      <c r="L23" s="135"/>
      <c r="M23" s="135"/>
      <c r="N23" s="135"/>
      <c r="O23" s="85" t="s">
        <v>101</v>
      </c>
      <c r="P23" s="125"/>
    </row>
    <row r="24" spans="1:16" ht="45">
      <c r="A24" s="107">
        <v>4</v>
      </c>
      <c r="B24" s="139" t="s">
        <v>158</v>
      </c>
      <c r="C24" s="102">
        <f t="shared" si="0"/>
        <v>0.33999999999999997</v>
      </c>
      <c r="D24" s="119">
        <v>0.3</v>
      </c>
      <c r="E24" s="129"/>
      <c r="F24" s="129"/>
      <c r="G24" s="129">
        <v>0.04</v>
      </c>
      <c r="H24" s="140" t="s">
        <v>159</v>
      </c>
      <c r="I24" s="120">
        <f t="shared" si="1"/>
        <v>0.43332</v>
      </c>
      <c r="J24" s="134"/>
      <c r="K24" s="130">
        <v>0.43332</v>
      </c>
      <c r="L24" s="135"/>
      <c r="M24" s="135"/>
      <c r="N24" s="135"/>
      <c r="O24" s="85" t="s">
        <v>101</v>
      </c>
      <c r="P24" s="125"/>
    </row>
    <row r="25" spans="1:16" ht="60">
      <c r="A25" s="107">
        <v>5</v>
      </c>
      <c r="B25" s="139" t="s">
        <v>158</v>
      </c>
      <c r="C25" s="102">
        <f t="shared" si="0"/>
        <v>1</v>
      </c>
      <c r="D25" s="119">
        <v>0.9</v>
      </c>
      <c r="E25" s="134"/>
      <c r="F25" s="134"/>
      <c r="G25" s="134">
        <v>0.1</v>
      </c>
      <c r="H25" s="140" t="s">
        <v>160</v>
      </c>
      <c r="I25" s="120">
        <f t="shared" si="1"/>
        <v>1.27512</v>
      </c>
      <c r="J25" s="134"/>
      <c r="K25" s="130">
        <v>1.27512</v>
      </c>
      <c r="L25" s="135"/>
      <c r="M25" s="136"/>
      <c r="N25" s="136"/>
      <c r="O25" s="85" t="s">
        <v>101</v>
      </c>
      <c r="P25" s="125"/>
    </row>
    <row r="26" spans="1:16" ht="45">
      <c r="A26" s="107">
        <v>6</v>
      </c>
      <c r="B26" s="139" t="s">
        <v>161</v>
      </c>
      <c r="C26" s="102">
        <f t="shared" si="0"/>
        <v>0.64</v>
      </c>
      <c r="D26" s="119">
        <v>0.62</v>
      </c>
      <c r="E26" s="129"/>
      <c r="F26" s="129"/>
      <c r="G26" s="129">
        <v>0.02</v>
      </c>
      <c r="H26" s="140" t="s">
        <v>72</v>
      </c>
      <c r="I26" s="120">
        <f t="shared" si="1"/>
        <v>0.878416</v>
      </c>
      <c r="J26" s="134"/>
      <c r="K26" s="130">
        <v>0.878416</v>
      </c>
      <c r="L26" s="135"/>
      <c r="M26" s="135"/>
      <c r="N26" s="136"/>
      <c r="O26" s="85" t="s">
        <v>101</v>
      </c>
      <c r="P26" s="125"/>
    </row>
    <row r="27" spans="1:16" ht="51" customHeight="1">
      <c r="A27" s="107">
        <v>7</v>
      </c>
      <c r="B27" s="154" t="s">
        <v>63</v>
      </c>
      <c r="C27" s="102">
        <f t="shared" si="0"/>
        <v>0.75</v>
      </c>
      <c r="D27" s="119">
        <v>0.25</v>
      </c>
      <c r="E27" s="129"/>
      <c r="F27" s="129"/>
      <c r="G27" s="129">
        <v>0.5</v>
      </c>
      <c r="H27" s="140" t="s">
        <v>162</v>
      </c>
      <c r="I27" s="120">
        <f t="shared" si="1"/>
        <v>1.0626</v>
      </c>
      <c r="J27" s="134"/>
      <c r="K27" s="130">
        <v>1.0626</v>
      </c>
      <c r="L27" s="135"/>
      <c r="M27" s="135"/>
      <c r="N27" s="136"/>
      <c r="O27" s="85" t="s">
        <v>178</v>
      </c>
      <c r="P27" s="125"/>
    </row>
    <row r="28" spans="1:16" ht="25.5" customHeight="1">
      <c r="A28" s="103">
        <f>A27+A19+A17</f>
        <v>14</v>
      </c>
      <c r="B28" s="137" t="s">
        <v>165</v>
      </c>
      <c r="C28" s="110">
        <f>C20+C18+C11</f>
        <v>20.26</v>
      </c>
      <c r="D28" s="110">
        <f>D20+D18+D11</f>
        <v>13.36</v>
      </c>
      <c r="E28" s="110">
        <f>E20+E18+E11</f>
        <v>0</v>
      </c>
      <c r="F28" s="110">
        <f>F20+F18+F11</f>
        <v>0</v>
      </c>
      <c r="G28" s="110">
        <f>G20+G18+G11</f>
        <v>6.9</v>
      </c>
      <c r="H28" s="117"/>
      <c r="I28" s="110">
        <f t="shared" si="1"/>
        <v>35.162313</v>
      </c>
      <c r="J28" s="120"/>
      <c r="K28" s="138">
        <v>35.162313</v>
      </c>
      <c r="L28" s="117"/>
      <c r="M28" s="117"/>
      <c r="N28" s="117"/>
      <c r="O28" s="117"/>
      <c r="P28" s="125"/>
    </row>
    <row r="30" spans="11:16" ht="21" customHeight="1">
      <c r="K30" s="254" t="str">
        <f>'1.THD.Tong'!J21</f>
        <v>ỦY BAN NHÂN DÂN TỈNH</v>
      </c>
      <c r="L30" s="254"/>
      <c r="M30" s="254"/>
      <c r="N30" s="254"/>
      <c r="O30" s="254"/>
      <c r="P30" s="254"/>
    </row>
  </sheetData>
  <sheetProtection/>
  <autoFilter ref="A10:P28"/>
  <mergeCells count="20">
    <mergeCell ref="D8:G8"/>
    <mergeCell ref="B8:B9"/>
    <mergeCell ref="A6:P6"/>
    <mergeCell ref="C8:C9"/>
    <mergeCell ref="A1:E1"/>
    <mergeCell ref="F1:P1"/>
    <mergeCell ref="A2:E2"/>
    <mergeCell ref="F2:P2"/>
    <mergeCell ref="A3:E3"/>
    <mergeCell ref="A5:P5"/>
    <mergeCell ref="K30:P30"/>
    <mergeCell ref="A4:P4"/>
    <mergeCell ref="P8:P9"/>
    <mergeCell ref="O8:O9"/>
    <mergeCell ref="A8:A9"/>
    <mergeCell ref="F3:P3"/>
    <mergeCell ref="H8:H9"/>
    <mergeCell ref="J8:N8"/>
    <mergeCell ref="A7:P7"/>
    <mergeCell ref="I8:I9"/>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23"/>
  <sheetViews>
    <sheetView showZeros="0" zoomScaleSheetLayoutView="70" zoomScalePageLayoutView="0" workbookViewId="0" topLeftCell="A1">
      <selection activeCell="J26" sqref="J26"/>
    </sheetView>
  </sheetViews>
  <sheetFormatPr defaultColWidth="6.875" defaultRowHeight="15.75"/>
  <cols>
    <col min="1" max="1" width="4.375" style="5" customWidth="1"/>
    <col min="2" max="2" width="23.25390625" style="13" customWidth="1"/>
    <col min="3" max="3" width="7.375" style="5" customWidth="1"/>
    <col min="4" max="4" width="6.50390625" style="9" customWidth="1"/>
    <col min="5" max="5" width="5.625" style="9" customWidth="1"/>
    <col min="6" max="6" width="5.50390625" style="9" customWidth="1"/>
    <col min="7" max="7" width="7.375" style="9" customWidth="1"/>
    <col min="8" max="8" width="10.375" style="5" customWidth="1"/>
    <col min="9" max="9" width="6.50390625" style="5" customWidth="1"/>
    <col min="10" max="10" width="4.375" style="5" customWidth="1"/>
    <col min="11" max="11" width="5.625" style="5" customWidth="1"/>
    <col min="12" max="12" width="6.25390625" style="5" customWidth="1"/>
    <col min="13" max="13" width="5.875" style="5" customWidth="1"/>
    <col min="14" max="14" width="6.375" style="5" customWidth="1"/>
    <col min="15" max="15" width="23.875" style="5" customWidth="1"/>
    <col min="16" max="16" width="4.25390625" style="5" customWidth="1"/>
    <col min="17" max="16384" width="6.875" style="5" customWidth="1"/>
  </cols>
  <sheetData>
    <row r="1" spans="1:16" s="11" customFormat="1" ht="15.75" customHeight="1">
      <c r="A1" s="256" t="str">
        <f>'1.THD.Tong'!A1:E1</f>
        <v>ỦY BAN NHÂN DÂN</v>
      </c>
      <c r="B1" s="256"/>
      <c r="C1" s="256"/>
      <c r="D1" s="256"/>
      <c r="E1" s="256"/>
      <c r="F1" s="257" t="s">
        <v>22</v>
      </c>
      <c r="G1" s="257"/>
      <c r="H1" s="257"/>
      <c r="I1" s="257"/>
      <c r="J1" s="257"/>
      <c r="K1" s="257"/>
      <c r="L1" s="257"/>
      <c r="M1" s="257"/>
      <c r="N1" s="257"/>
      <c r="O1" s="257"/>
      <c r="P1" s="257"/>
    </row>
    <row r="2" spans="1:16" s="11" customFormat="1" ht="15.75" customHeight="1">
      <c r="A2" s="257" t="str">
        <f>'1.THD.Tong'!A2:E2</f>
        <v>TỈNH HÀ TĨNH</v>
      </c>
      <c r="B2" s="257"/>
      <c r="C2" s="257"/>
      <c r="D2" s="257"/>
      <c r="E2" s="257"/>
      <c r="F2" s="257" t="s">
        <v>23</v>
      </c>
      <c r="G2" s="257"/>
      <c r="H2" s="257"/>
      <c r="I2" s="257"/>
      <c r="J2" s="257"/>
      <c r="K2" s="257"/>
      <c r="L2" s="257"/>
      <c r="M2" s="257"/>
      <c r="N2" s="257"/>
      <c r="O2" s="257"/>
      <c r="P2" s="257"/>
    </row>
    <row r="3" spans="1:16" s="11" customFormat="1" ht="15.75">
      <c r="A3" s="267"/>
      <c r="B3" s="267"/>
      <c r="C3" s="267"/>
      <c r="D3" s="267"/>
      <c r="E3" s="267"/>
      <c r="F3" s="267"/>
      <c r="G3" s="267"/>
      <c r="H3" s="267"/>
      <c r="I3" s="267"/>
      <c r="J3" s="267"/>
      <c r="K3" s="267"/>
      <c r="L3" s="267"/>
      <c r="M3" s="267"/>
      <c r="N3" s="267"/>
      <c r="O3" s="267"/>
      <c r="P3" s="267"/>
    </row>
    <row r="4" spans="1:16" s="19" customFormat="1" ht="15.75">
      <c r="A4" s="282" t="s">
        <v>164</v>
      </c>
      <c r="B4" s="282"/>
      <c r="C4" s="282"/>
      <c r="D4" s="282"/>
      <c r="E4" s="282"/>
      <c r="F4" s="282"/>
      <c r="G4" s="282"/>
      <c r="H4" s="282"/>
      <c r="I4" s="282"/>
      <c r="J4" s="282"/>
      <c r="K4" s="282"/>
      <c r="L4" s="282"/>
      <c r="M4" s="282"/>
      <c r="N4" s="282"/>
      <c r="O4" s="282"/>
      <c r="P4" s="282"/>
    </row>
    <row r="5" spans="1:16" s="19" customFormat="1" ht="16.5" customHeight="1">
      <c r="A5" s="282" t="s">
        <v>67</v>
      </c>
      <c r="B5" s="282"/>
      <c r="C5" s="282"/>
      <c r="D5" s="282"/>
      <c r="E5" s="282"/>
      <c r="F5" s="282"/>
      <c r="G5" s="282"/>
      <c r="H5" s="282"/>
      <c r="I5" s="282"/>
      <c r="J5" s="282"/>
      <c r="K5" s="282"/>
      <c r="L5" s="282"/>
      <c r="M5" s="282"/>
      <c r="N5" s="282"/>
      <c r="O5" s="282"/>
      <c r="P5" s="282"/>
    </row>
    <row r="6" spans="1:16" s="11" customFormat="1" ht="20.25" customHeight="1">
      <c r="A6" s="268" t="str">
        <f>'1.THD.Tong'!A5:O5</f>
        <v>(Kèm theo Tờ trình số               /TTr-UBND ngày         tháng 4 năm 2022 của Ủy ban nhân dân tỉnh)</v>
      </c>
      <c r="B6" s="268"/>
      <c r="C6" s="268"/>
      <c r="D6" s="268"/>
      <c r="E6" s="268"/>
      <c r="F6" s="268"/>
      <c r="G6" s="268"/>
      <c r="H6" s="268"/>
      <c r="I6" s="268"/>
      <c r="J6" s="268"/>
      <c r="K6" s="268"/>
      <c r="L6" s="268"/>
      <c r="M6" s="268"/>
      <c r="N6" s="268"/>
      <c r="O6" s="268"/>
      <c r="P6" s="268"/>
    </row>
    <row r="7" spans="1:16" s="11" customFormat="1" ht="15.75">
      <c r="A7" s="266"/>
      <c r="B7" s="266"/>
      <c r="C7" s="266"/>
      <c r="D7" s="266"/>
      <c r="E7" s="266"/>
      <c r="F7" s="266"/>
      <c r="G7" s="266"/>
      <c r="H7" s="266"/>
      <c r="I7" s="266"/>
      <c r="J7" s="266"/>
      <c r="K7" s="266"/>
      <c r="L7" s="266"/>
      <c r="M7" s="266"/>
      <c r="N7" s="266"/>
      <c r="O7" s="266"/>
      <c r="P7" s="266"/>
    </row>
    <row r="8" spans="1:16" s="10" customFormat="1" ht="12.75">
      <c r="A8" s="265" t="s">
        <v>20</v>
      </c>
      <c r="B8" s="264" t="s">
        <v>40</v>
      </c>
      <c r="C8" s="264" t="s">
        <v>41</v>
      </c>
      <c r="D8" s="264" t="s">
        <v>42</v>
      </c>
      <c r="E8" s="264"/>
      <c r="F8" s="264"/>
      <c r="G8" s="264"/>
      <c r="H8" s="264" t="s">
        <v>43</v>
      </c>
      <c r="I8" s="264" t="s">
        <v>16</v>
      </c>
      <c r="J8" s="264" t="s">
        <v>15</v>
      </c>
      <c r="K8" s="264"/>
      <c r="L8" s="264"/>
      <c r="M8" s="264"/>
      <c r="N8" s="264"/>
      <c r="O8" s="264" t="s">
        <v>44</v>
      </c>
      <c r="P8" s="264" t="s">
        <v>14</v>
      </c>
    </row>
    <row r="9" spans="1:16" s="10" customFormat="1" ht="25.5">
      <c r="A9" s="265"/>
      <c r="B9" s="264"/>
      <c r="C9" s="264"/>
      <c r="D9" s="12" t="s">
        <v>13</v>
      </c>
      <c r="E9" s="12" t="s">
        <v>12</v>
      </c>
      <c r="F9" s="12" t="s">
        <v>45</v>
      </c>
      <c r="G9" s="12" t="s">
        <v>21</v>
      </c>
      <c r="H9" s="264"/>
      <c r="I9" s="264"/>
      <c r="J9" s="12" t="s">
        <v>10</v>
      </c>
      <c r="K9" s="12" t="s">
        <v>9</v>
      </c>
      <c r="L9" s="12" t="s">
        <v>46</v>
      </c>
      <c r="M9" s="12" t="s">
        <v>47</v>
      </c>
      <c r="N9" s="12" t="s">
        <v>6</v>
      </c>
      <c r="O9" s="264"/>
      <c r="P9" s="264"/>
    </row>
    <row r="10" spans="1:16" s="16" customFormat="1" ht="38.25">
      <c r="A10" s="17">
        <v>-1</v>
      </c>
      <c r="B10" s="17">
        <v>-2</v>
      </c>
      <c r="C10" s="17" t="s">
        <v>55</v>
      </c>
      <c r="D10" s="17">
        <v>-4</v>
      </c>
      <c r="E10" s="17">
        <v>-5</v>
      </c>
      <c r="F10" s="17">
        <v>-6</v>
      </c>
      <c r="G10" s="17">
        <v>-7</v>
      </c>
      <c r="H10" s="17">
        <v>-8</v>
      </c>
      <c r="I10" s="17" t="s">
        <v>56</v>
      </c>
      <c r="J10" s="17">
        <v>-10</v>
      </c>
      <c r="K10" s="17">
        <v>-11</v>
      </c>
      <c r="L10" s="17">
        <v>-12</v>
      </c>
      <c r="M10" s="17">
        <v>-13</v>
      </c>
      <c r="N10" s="17">
        <v>-14</v>
      </c>
      <c r="O10" s="17">
        <v>-15</v>
      </c>
      <c r="P10" s="17">
        <v>-16</v>
      </c>
    </row>
    <row r="11" spans="1:16" ht="14.25">
      <c r="A11" s="155" t="s">
        <v>48</v>
      </c>
      <c r="B11" s="156" t="s">
        <v>58</v>
      </c>
      <c r="C11" s="157">
        <f>SUM(C12:C18)</f>
        <v>15.790000000000001</v>
      </c>
      <c r="D11" s="157">
        <f>SUM(D12:D18)</f>
        <v>12.270000000000001</v>
      </c>
      <c r="E11" s="157">
        <f>SUM(E12:E18)</f>
        <v>0</v>
      </c>
      <c r="F11" s="157">
        <f>SUM(F12:F18)</f>
        <v>0</v>
      </c>
      <c r="G11" s="157">
        <f>SUM(G12:G18)</f>
        <v>3.52</v>
      </c>
      <c r="H11" s="158"/>
      <c r="I11" s="157">
        <f>SUM(I12:I18)</f>
        <v>6.46092</v>
      </c>
      <c r="J11" s="157"/>
      <c r="K11" s="157">
        <f>SUM(K12:K18)</f>
        <v>6.46092</v>
      </c>
      <c r="L11" s="157"/>
      <c r="M11" s="157"/>
      <c r="N11" s="157"/>
      <c r="O11" s="158"/>
      <c r="P11" s="200"/>
    </row>
    <row r="12" spans="1:16" s="69" customFormat="1" ht="30">
      <c r="A12" s="159">
        <v>1</v>
      </c>
      <c r="B12" s="160" t="s">
        <v>94</v>
      </c>
      <c r="C12" s="161">
        <v>1.6300000000000001</v>
      </c>
      <c r="D12" s="161">
        <v>1.62</v>
      </c>
      <c r="E12" s="162"/>
      <c r="F12" s="162"/>
      <c r="G12" s="161">
        <v>0.01</v>
      </c>
      <c r="H12" s="163" t="s">
        <v>74</v>
      </c>
      <c r="I12" s="164">
        <f>SUM(J12:N12)</f>
        <v>0.8197200000000001</v>
      </c>
      <c r="J12" s="164"/>
      <c r="K12" s="164">
        <v>0.8197200000000001</v>
      </c>
      <c r="L12" s="164"/>
      <c r="M12" s="164"/>
      <c r="N12" s="164"/>
      <c r="O12" s="85" t="s">
        <v>101</v>
      </c>
      <c r="P12" s="201"/>
    </row>
    <row r="13" spans="1:16" s="69" customFormat="1" ht="30">
      <c r="A13" s="159">
        <v>2</v>
      </c>
      <c r="B13" s="160" t="s">
        <v>95</v>
      </c>
      <c r="C13" s="161">
        <v>3.3600000000000003</v>
      </c>
      <c r="D13" s="161">
        <v>2.75</v>
      </c>
      <c r="E13" s="162"/>
      <c r="F13" s="162"/>
      <c r="G13" s="161">
        <v>0.6100000000000001</v>
      </c>
      <c r="H13" s="163" t="s">
        <v>68</v>
      </c>
      <c r="I13" s="164">
        <f aca="true" t="shared" si="0" ref="I13:I18">SUM(J13:N13)</f>
        <v>1.39</v>
      </c>
      <c r="J13" s="164"/>
      <c r="K13" s="164">
        <v>1.39</v>
      </c>
      <c r="L13" s="164"/>
      <c r="M13" s="164"/>
      <c r="N13" s="164"/>
      <c r="O13" s="85" t="s">
        <v>101</v>
      </c>
      <c r="P13" s="201"/>
    </row>
    <row r="14" spans="1:16" s="69" customFormat="1" ht="30">
      <c r="A14" s="159">
        <v>3</v>
      </c>
      <c r="B14" s="160" t="s">
        <v>96</v>
      </c>
      <c r="C14" s="161">
        <v>1.4</v>
      </c>
      <c r="D14" s="161">
        <v>0</v>
      </c>
      <c r="E14" s="162"/>
      <c r="F14" s="162"/>
      <c r="G14" s="161">
        <v>1.4</v>
      </c>
      <c r="H14" s="163" t="s">
        <v>73</v>
      </c>
      <c r="I14" s="164">
        <f t="shared" si="0"/>
        <v>0.1022</v>
      </c>
      <c r="J14" s="164"/>
      <c r="K14" s="164">
        <v>0.1022</v>
      </c>
      <c r="L14" s="164"/>
      <c r="M14" s="164"/>
      <c r="N14" s="164"/>
      <c r="O14" s="85" t="s">
        <v>101</v>
      </c>
      <c r="P14" s="201"/>
    </row>
    <row r="15" spans="1:16" s="69" customFormat="1" ht="45">
      <c r="A15" s="159">
        <v>4</v>
      </c>
      <c r="B15" s="160" t="s">
        <v>97</v>
      </c>
      <c r="C15" s="161">
        <v>1.5</v>
      </c>
      <c r="D15" s="161">
        <v>1</v>
      </c>
      <c r="E15" s="161"/>
      <c r="F15" s="161"/>
      <c r="G15" s="161">
        <v>0.5</v>
      </c>
      <c r="H15" s="163" t="s">
        <v>75</v>
      </c>
      <c r="I15" s="164">
        <f t="shared" si="0"/>
        <v>0.459</v>
      </c>
      <c r="J15" s="164"/>
      <c r="K15" s="164">
        <v>0.459</v>
      </c>
      <c r="L15" s="164"/>
      <c r="M15" s="164"/>
      <c r="N15" s="164"/>
      <c r="O15" s="85" t="s">
        <v>101</v>
      </c>
      <c r="P15" s="201"/>
    </row>
    <row r="16" spans="1:16" s="69" customFormat="1" ht="30">
      <c r="A16" s="159">
        <v>5</v>
      </c>
      <c r="B16" s="160" t="s">
        <v>98</v>
      </c>
      <c r="C16" s="161">
        <v>2.1199999999999997</v>
      </c>
      <c r="D16" s="161">
        <v>2.03</v>
      </c>
      <c r="E16" s="165"/>
      <c r="F16" s="165"/>
      <c r="G16" s="161">
        <v>0.09</v>
      </c>
      <c r="H16" s="163" t="s">
        <v>91</v>
      </c>
      <c r="I16" s="164">
        <f t="shared" si="0"/>
        <v>0.95</v>
      </c>
      <c r="J16" s="164"/>
      <c r="K16" s="164">
        <v>0.95</v>
      </c>
      <c r="L16" s="164"/>
      <c r="M16" s="164"/>
      <c r="N16" s="164"/>
      <c r="O16" s="85" t="s">
        <v>101</v>
      </c>
      <c r="P16" s="201"/>
    </row>
    <row r="17" spans="1:16" s="69" customFormat="1" ht="45">
      <c r="A17" s="159">
        <v>6</v>
      </c>
      <c r="B17" s="160" t="s">
        <v>99</v>
      </c>
      <c r="C17" s="161">
        <v>3.6100000000000003</v>
      </c>
      <c r="D17" s="161">
        <v>2.7</v>
      </c>
      <c r="E17" s="165"/>
      <c r="F17" s="165"/>
      <c r="G17" s="161">
        <v>0.91</v>
      </c>
      <c r="H17" s="163" t="s">
        <v>76</v>
      </c>
      <c r="I17" s="164">
        <f t="shared" si="0"/>
        <v>1.74</v>
      </c>
      <c r="J17" s="164"/>
      <c r="K17" s="164">
        <v>1.74</v>
      </c>
      <c r="L17" s="164"/>
      <c r="M17" s="164"/>
      <c r="N17" s="164"/>
      <c r="O17" s="85" t="s">
        <v>101</v>
      </c>
      <c r="P17" s="201"/>
    </row>
    <row r="18" spans="1:16" s="69" customFormat="1" ht="30">
      <c r="A18" s="159">
        <v>7</v>
      </c>
      <c r="B18" s="160" t="s">
        <v>100</v>
      </c>
      <c r="C18" s="161">
        <v>2.17</v>
      </c>
      <c r="D18" s="161">
        <v>2.17</v>
      </c>
      <c r="E18" s="165"/>
      <c r="F18" s="165"/>
      <c r="G18" s="161">
        <v>0</v>
      </c>
      <c r="H18" s="163" t="s">
        <v>77</v>
      </c>
      <c r="I18" s="164">
        <f t="shared" si="0"/>
        <v>1</v>
      </c>
      <c r="J18" s="164"/>
      <c r="K18" s="164">
        <v>1</v>
      </c>
      <c r="L18" s="164"/>
      <c r="M18" s="164"/>
      <c r="N18" s="164"/>
      <c r="O18" s="85" t="s">
        <v>101</v>
      </c>
      <c r="P18" s="201"/>
    </row>
    <row r="19" spans="1:16" ht="14.25">
      <c r="A19" s="155" t="s">
        <v>50</v>
      </c>
      <c r="B19" s="156" t="s">
        <v>59</v>
      </c>
      <c r="C19" s="166">
        <f>D19+E19</f>
        <v>5.06</v>
      </c>
      <c r="D19" s="166">
        <f>D20</f>
        <v>1.53</v>
      </c>
      <c r="E19" s="166">
        <f>E20</f>
        <v>3.53</v>
      </c>
      <c r="F19" s="166"/>
      <c r="G19" s="166"/>
      <c r="H19" s="158"/>
      <c r="I19" s="157">
        <f>I20</f>
        <v>1.01</v>
      </c>
      <c r="J19" s="157"/>
      <c r="K19" s="157"/>
      <c r="L19" s="157"/>
      <c r="M19" s="157"/>
      <c r="N19" s="157">
        <f>N20</f>
        <v>1.01</v>
      </c>
      <c r="O19" s="158"/>
      <c r="P19" s="200"/>
    </row>
    <row r="20" spans="1:16" s="69" customFormat="1" ht="99" customHeight="1">
      <c r="A20" s="159">
        <v>1</v>
      </c>
      <c r="B20" s="160" t="s">
        <v>102</v>
      </c>
      <c r="C20" s="161">
        <f>SUM(D20:G20)</f>
        <v>5.06</v>
      </c>
      <c r="D20" s="161">
        <v>1.53</v>
      </c>
      <c r="E20" s="162">
        <v>3.53</v>
      </c>
      <c r="F20" s="162"/>
      <c r="G20" s="161"/>
      <c r="H20" s="163" t="s">
        <v>92</v>
      </c>
      <c r="I20" s="164">
        <f>SUM(J20:N20)</f>
        <v>1.01</v>
      </c>
      <c r="J20" s="164"/>
      <c r="K20" s="164"/>
      <c r="L20" s="164"/>
      <c r="M20" s="164"/>
      <c r="N20" s="164">
        <v>1.01</v>
      </c>
      <c r="O20" s="85" t="s">
        <v>103</v>
      </c>
      <c r="P20" s="201"/>
    </row>
    <row r="21" spans="1:16" ht="15">
      <c r="A21" s="167">
        <f>A20+A18</f>
        <v>8</v>
      </c>
      <c r="B21" s="168" t="s">
        <v>104</v>
      </c>
      <c r="C21" s="169">
        <f>C19+C11</f>
        <v>20.85</v>
      </c>
      <c r="D21" s="169">
        <f aca="true" t="shared" si="1" ref="D21:N21">D19+D11</f>
        <v>13.8</v>
      </c>
      <c r="E21" s="169">
        <f t="shared" si="1"/>
        <v>3.53</v>
      </c>
      <c r="F21" s="169">
        <f t="shared" si="1"/>
        <v>0</v>
      </c>
      <c r="G21" s="169">
        <f t="shared" si="1"/>
        <v>3.52</v>
      </c>
      <c r="H21" s="170"/>
      <c r="I21" s="169">
        <f t="shared" si="1"/>
        <v>7.47092</v>
      </c>
      <c r="J21" s="169">
        <f t="shared" si="1"/>
        <v>0</v>
      </c>
      <c r="K21" s="169">
        <f t="shared" si="1"/>
        <v>6.46092</v>
      </c>
      <c r="L21" s="169">
        <f t="shared" si="1"/>
        <v>0</v>
      </c>
      <c r="M21" s="169">
        <f t="shared" si="1"/>
        <v>0</v>
      </c>
      <c r="N21" s="169">
        <f t="shared" si="1"/>
        <v>1.01</v>
      </c>
      <c r="O21" s="171"/>
      <c r="P21" s="202"/>
    </row>
    <row r="23" spans="11:16" ht="15" customHeight="1">
      <c r="K23" s="286" t="str">
        <f>'1.THD.Tong'!J21</f>
        <v>ỦY BAN NHÂN DÂN TỈNH</v>
      </c>
      <c r="L23" s="286"/>
      <c r="M23" s="286"/>
      <c r="N23" s="286"/>
      <c r="O23" s="286"/>
      <c r="P23" s="286"/>
    </row>
  </sheetData>
  <sheetProtection/>
  <autoFilter ref="A10:P21"/>
  <mergeCells count="20">
    <mergeCell ref="A5:P5"/>
    <mergeCell ref="D8:G8"/>
    <mergeCell ref="J8:N8"/>
    <mergeCell ref="A6:P6"/>
    <mergeCell ref="A1:E1"/>
    <mergeCell ref="F1:P1"/>
    <mergeCell ref="A2:E2"/>
    <mergeCell ref="F2:P2"/>
    <mergeCell ref="A3:E3"/>
    <mergeCell ref="F3:P3"/>
    <mergeCell ref="K23:P23"/>
    <mergeCell ref="A4:P4"/>
    <mergeCell ref="A8:A9"/>
    <mergeCell ref="I8:I9"/>
    <mergeCell ref="O8:O9"/>
    <mergeCell ref="B8:B9"/>
    <mergeCell ref="C8:C9"/>
    <mergeCell ref="A7:P7"/>
    <mergeCell ref="P8:P9"/>
    <mergeCell ref="H8:H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Q19"/>
  <sheetViews>
    <sheetView showZeros="0" zoomScaleSheetLayoutView="70" zoomScalePageLayoutView="0" workbookViewId="0" topLeftCell="A1">
      <selection activeCell="K19" sqref="K19:P19"/>
    </sheetView>
  </sheetViews>
  <sheetFormatPr defaultColWidth="6.875" defaultRowHeight="15.75"/>
  <cols>
    <col min="1" max="1" width="4.375" style="26" customWidth="1"/>
    <col min="2" max="2" width="22.75390625" style="27" customWidth="1"/>
    <col min="3" max="3" width="8.125" style="26" customWidth="1"/>
    <col min="4" max="4" width="8.625" style="28" customWidth="1"/>
    <col min="5" max="5" width="5.625" style="28" customWidth="1"/>
    <col min="6" max="6" width="5.50390625" style="28" customWidth="1"/>
    <col min="7" max="7" width="6.125" style="28" customWidth="1"/>
    <col min="8" max="8" width="17.875" style="26" customWidth="1"/>
    <col min="9" max="9" width="8.625" style="26" customWidth="1"/>
    <col min="10" max="10" width="6.375" style="26" customWidth="1"/>
    <col min="11" max="12" width="6.625" style="26" customWidth="1"/>
    <col min="13" max="13" width="5.625" style="26" customWidth="1"/>
    <col min="14" max="14" width="6.625" style="26" customWidth="1"/>
    <col min="15" max="15" width="16.50390625" style="26" customWidth="1"/>
    <col min="16" max="16" width="4.875" style="26" customWidth="1"/>
    <col min="17" max="17" width="6.875" style="26" customWidth="1"/>
    <col min="18" max="16384" width="6.875" style="26" customWidth="1"/>
  </cols>
  <sheetData>
    <row r="1" spans="1:16" s="30" customFormat="1" ht="15.75" customHeight="1">
      <c r="A1" s="256" t="str">
        <f>'1.THD.Tong'!A1:E1</f>
        <v>ỦY BAN NHÂN DÂN</v>
      </c>
      <c r="B1" s="256"/>
      <c r="C1" s="256"/>
      <c r="D1" s="256"/>
      <c r="E1" s="256"/>
      <c r="F1" s="291" t="s">
        <v>22</v>
      </c>
      <c r="G1" s="291"/>
      <c r="H1" s="291"/>
      <c r="I1" s="291"/>
      <c r="J1" s="291"/>
      <c r="K1" s="291"/>
      <c r="L1" s="291"/>
      <c r="M1" s="291"/>
      <c r="N1" s="291"/>
      <c r="O1" s="291"/>
      <c r="P1" s="291"/>
    </row>
    <row r="2" spans="1:16" s="30" customFormat="1" ht="15.75" customHeight="1">
      <c r="A2" s="291" t="str">
        <f>'1.THD.Tong'!A2:E2</f>
        <v>TỈNH HÀ TĨNH</v>
      </c>
      <c r="B2" s="291"/>
      <c r="C2" s="291"/>
      <c r="D2" s="291"/>
      <c r="E2" s="291"/>
      <c r="F2" s="291" t="s">
        <v>23</v>
      </c>
      <c r="G2" s="291"/>
      <c r="H2" s="291"/>
      <c r="I2" s="291"/>
      <c r="J2" s="291"/>
      <c r="K2" s="291"/>
      <c r="L2" s="291"/>
      <c r="M2" s="291"/>
      <c r="N2" s="291"/>
      <c r="O2" s="291"/>
      <c r="P2" s="291"/>
    </row>
    <row r="3" spans="1:16" s="30" customFormat="1" ht="15.75">
      <c r="A3" s="290"/>
      <c r="B3" s="290"/>
      <c r="C3" s="290"/>
      <c r="D3" s="290"/>
      <c r="E3" s="290"/>
      <c r="F3" s="290"/>
      <c r="G3" s="290"/>
      <c r="H3" s="290"/>
      <c r="I3" s="290"/>
      <c r="J3" s="290"/>
      <c r="K3" s="290"/>
      <c r="L3" s="290"/>
      <c r="M3" s="290"/>
      <c r="N3" s="290"/>
      <c r="O3" s="290"/>
      <c r="P3" s="290"/>
    </row>
    <row r="4" spans="1:16" s="30" customFormat="1" ht="15.75">
      <c r="A4" s="289" t="s">
        <v>105</v>
      </c>
      <c r="B4" s="289"/>
      <c r="C4" s="289"/>
      <c r="D4" s="289"/>
      <c r="E4" s="289"/>
      <c r="F4" s="289"/>
      <c r="G4" s="289"/>
      <c r="H4" s="289"/>
      <c r="I4" s="289"/>
      <c r="J4" s="289"/>
      <c r="K4" s="289"/>
      <c r="L4" s="289"/>
      <c r="M4" s="289"/>
      <c r="N4" s="289"/>
      <c r="O4" s="289"/>
      <c r="P4" s="289"/>
    </row>
    <row r="5" spans="1:16" s="30" customFormat="1" ht="18" customHeight="1">
      <c r="A5" s="289" t="s">
        <v>115</v>
      </c>
      <c r="B5" s="289"/>
      <c r="C5" s="289"/>
      <c r="D5" s="289"/>
      <c r="E5" s="289"/>
      <c r="F5" s="289"/>
      <c r="G5" s="289"/>
      <c r="H5" s="289"/>
      <c r="I5" s="289"/>
      <c r="J5" s="289"/>
      <c r="K5" s="289"/>
      <c r="L5" s="289"/>
      <c r="M5" s="289"/>
      <c r="N5" s="289"/>
      <c r="O5" s="289"/>
      <c r="P5" s="289"/>
    </row>
    <row r="6" spans="1:16" s="30" customFormat="1" ht="21.75" customHeight="1">
      <c r="A6" s="287" t="str">
        <f>'1.THD.Tong'!A5:O5</f>
        <v>(Kèm theo Tờ trình số               /TTr-UBND ngày         tháng 4 năm 2022 của Ủy ban nhân dân tỉnh)</v>
      </c>
      <c r="B6" s="287"/>
      <c r="C6" s="287"/>
      <c r="D6" s="287"/>
      <c r="E6" s="287"/>
      <c r="F6" s="287"/>
      <c r="G6" s="287"/>
      <c r="H6" s="287"/>
      <c r="I6" s="287"/>
      <c r="J6" s="287"/>
      <c r="K6" s="287"/>
      <c r="L6" s="287"/>
      <c r="M6" s="287"/>
      <c r="N6" s="287"/>
      <c r="O6" s="287"/>
      <c r="P6" s="287"/>
    </row>
    <row r="7" spans="1:16" s="30" customFormat="1" ht="15.75">
      <c r="A7" s="293"/>
      <c r="B7" s="293"/>
      <c r="C7" s="293"/>
      <c r="D7" s="293"/>
      <c r="E7" s="293"/>
      <c r="F7" s="293"/>
      <c r="G7" s="293"/>
      <c r="H7" s="293"/>
      <c r="I7" s="293"/>
      <c r="J7" s="293"/>
      <c r="K7" s="293"/>
      <c r="L7" s="293"/>
      <c r="M7" s="293"/>
      <c r="N7" s="293"/>
      <c r="O7" s="293"/>
      <c r="P7" s="293"/>
    </row>
    <row r="8" spans="1:16" s="62" customFormat="1" ht="12.75">
      <c r="A8" s="292" t="s">
        <v>20</v>
      </c>
      <c r="B8" s="288" t="s">
        <v>40</v>
      </c>
      <c r="C8" s="288" t="s">
        <v>41</v>
      </c>
      <c r="D8" s="288" t="s">
        <v>42</v>
      </c>
      <c r="E8" s="288"/>
      <c r="F8" s="288"/>
      <c r="G8" s="288"/>
      <c r="H8" s="288" t="s">
        <v>43</v>
      </c>
      <c r="I8" s="288" t="s">
        <v>16</v>
      </c>
      <c r="J8" s="288" t="s">
        <v>15</v>
      </c>
      <c r="K8" s="288"/>
      <c r="L8" s="288"/>
      <c r="M8" s="288"/>
      <c r="N8" s="288"/>
      <c r="O8" s="288" t="s">
        <v>44</v>
      </c>
      <c r="P8" s="288" t="s">
        <v>14</v>
      </c>
    </row>
    <row r="9" spans="1:16" s="62" customFormat="1" ht="78.75" customHeight="1">
      <c r="A9" s="292"/>
      <c r="B9" s="288"/>
      <c r="C9" s="288"/>
      <c r="D9" s="61" t="s">
        <v>13</v>
      </c>
      <c r="E9" s="61" t="s">
        <v>12</v>
      </c>
      <c r="F9" s="61" t="s">
        <v>45</v>
      </c>
      <c r="G9" s="61" t="s">
        <v>21</v>
      </c>
      <c r="H9" s="288"/>
      <c r="I9" s="288"/>
      <c r="J9" s="61" t="s">
        <v>10</v>
      </c>
      <c r="K9" s="61" t="s">
        <v>9</v>
      </c>
      <c r="L9" s="61" t="s">
        <v>46</v>
      </c>
      <c r="M9" s="61" t="s">
        <v>47</v>
      </c>
      <c r="N9" s="61" t="s">
        <v>6</v>
      </c>
      <c r="O9" s="288"/>
      <c r="P9" s="288"/>
    </row>
    <row r="10" spans="1:16" s="42" customFormat="1" ht="25.5">
      <c r="A10" s="63">
        <v>-1</v>
      </c>
      <c r="B10" s="63">
        <v>-2</v>
      </c>
      <c r="C10" s="63" t="s">
        <v>55</v>
      </c>
      <c r="D10" s="63">
        <v>-4</v>
      </c>
      <c r="E10" s="63">
        <v>-5</v>
      </c>
      <c r="F10" s="63">
        <v>-6</v>
      </c>
      <c r="G10" s="63">
        <v>-7</v>
      </c>
      <c r="H10" s="63">
        <v>-8</v>
      </c>
      <c r="I10" s="63" t="s">
        <v>56</v>
      </c>
      <c r="J10" s="63">
        <v>-10</v>
      </c>
      <c r="K10" s="63">
        <v>-11</v>
      </c>
      <c r="L10" s="63">
        <v>-12</v>
      </c>
      <c r="M10" s="63">
        <v>-13</v>
      </c>
      <c r="N10" s="63">
        <v>-14</v>
      </c>
      <c r="O10" s="63">
        <v>-15</v>
      </c>
      <c r="P10" s="63">
        <v>-16</v>
      </c>
    </row>
    <row r="11" spans="1:16" s="58" customFormat="1" ht="14.25">
      <c r="A11" s="146" t="s">
        <v>48</v>
      </c>
      <c r="B11" s="218" t="s">
        <v>51</v>
      </c>
      <c r="C11" s="219">
        <f>SUM(C12:C12)</f>
        <v>18.560000000000002</v>
      </c>
      <c r="D11" s="219">
        <f>SUM(D12:D12)</f>
        <v>16.8</v>
      </c>
      <c r="E11" s="219">
        <f>SUM(E12:E12)</f>
        <v>0</v>
      </c>
      <c r="F11" s="219">
        <f>SUM(F12:F12)</f>
        <v>0</v>
      </c>
      <c r="G11" s="219">
        <f>SUM(G12:G12)</f>
        <v>1.76</v>
      </c>
      <c r="H11" s="220"/>
      <c r="I11" s="219">
        <f aca="true" t="shared" si="0" ref="I11:N11">SUM(I12:I12)</f>
        <v>24.9</v>
      </c>
      <c r="J11" s="219">
        <f t="shared" si="0"/>
        <v>17.927999999999997</v>
      </c>
      <c r="K11" s="219">
        <f t="shared" si="0"/>
        <v>6.972</v>
      </c>
      <c r="L11" s="219">
        <f t="shared" si="0"/>
        <v>0</v>
      </c>
      <c r="M11" s="219">
        <f t="shared" si="0"/>
        <v>0</v>
      </c>
      <c r="N11" s="219">
        <f t="shared" si="0"/>
        <v>0</v>
      </c>
      <c r="O11" s="220"/>
      <c r="P11" s="219"/>
    </row>
    <row r="12" spans="1:17" s="58" customFormat="1" ht="75">
      <c r="A12" s="92">
        <v>1</v>
      </c>
      <c r="B12" s="154" t="s">
        <v>116</v>
      </c>
      <c r="C12" s="221">
        <f>SUM(D12:G12)</f>
        <v>18.560000000000002</v>
      </c>
      <c r="D12" s="221">
        <v>16.8</v>
      </c>
      <c r="E12" s="221"/>
      <c r="F12" s="221"/>
      <c r="G12" s="221">
        <v>1.76</v>
      </c>
      <c r="H12" s="92" t="s">
        <v>117</v>
      </c>
      <c r="I12" s="222">
        <f>SUM(J12:N12)</f>
        <v>24.9</v>
      </c>
      <c r="J12" s="223">
        <f>24.9-K12</f>
        <v>17.927999999999997</v>
      </c>
      <c r="K12" s="222">
        <f>24.9*0.28</f>
        <v>6.972</v>
      </c>
      <c r="L12" s="223"/>
      <c r="M12" s="223"/>
      <c r="N12" s="222"/>
      <c r="O12" s="92" t="s">
        <v>118</v>
      </c>
      <c r="P12" s="224"/>
      <c r="Q12" s="59"/>
    </row>
    <row r="13" spans="1:16" s="58" customFormat="1" ht="14.25">
      <c r="A13" s="146" t="s">
        <v>50</v>
      </c>
      <c r="B13" s="218" t="s">
        <v>66</v>
      </c>
      <c r="C13" s="219">
        <f>SUM(C14:C14)</f>
        <v>0.7</v>
      </c>
      <c r="D13" s="219">
        <f>SUM(D14:D14)</f>
        <v>0</v>
      </c>
      <c r="E13" s="219">
        <f>SUM(E14:E14)</f>
        <v>0.7</v>
      </c>
      <c r="F13" s="219">
        <f>SUM(F14:F14)</f>
        <v>0</v>
      </c>
      <c r="G13" s="219">
        <f>SUM(G14:G14)</f>
        <v>0</v>
      </c>
      <c r="H13" s="220"/>
      <c r="I13" s="219">
        <f aca="true" t="shared" si="1" ref="I13:N13">SUM(I14:I14)</f>
        <v>0.11</v>
      </c>
      <c r="J13" s="219">
        <f t="shared" si="1"/>
        <v>0</v>
      </c>
      <c r="K13" s="219">
        <f t="shared" si="1"/>
        <v>0</v>
      </c>
      <c r="L13" s="219">
        <f t="shared" si="1"/>
        <v>0.11</v>
      </c>
      <c r="M13" s="219">
        <f t="shared" si="1"/>
        <v>0</v>
      </c>
      <c r="N13" s="219">
        <f t="shared" si="1"/>
        <v>0</v>
      </c>
      <c r="O13" s="220"/>
      <c r="P13" s="219"/>
    </row>
    <row r="14" spans="1:17" s="58" customFormat="1" ht="60">
      <c r="A14" s="92">
        <v>1</v>
      </c>
      <c r="B14" s="154" t="s">
        <v>119</v>
      </c>
      <c r="C14" s="221">
        <f>SUM(D14:G14)</f>
        <v>0.7</v>
      </c>
      <c r="D14" s="221"/>
      <c r="E14" s="221">
        <v>0.7</v>
      </c>
      <c r="F14" s="221"/>
      <c r="G14" s="221"/>
      <c r="H14" s="92" t="s">
        <v>84</v>
      </c>
      <c r="I14" s="222">
        <f>SUM(J14:N14)</f>
        <v>0.11</v>
      </c>
      <c r="J14" s="223"/>
      <c r="K14" s="223"/>
      <c r="L14" s="223">
        <v>0.11</v>
      </c>
      <c r="M14" s="223"/>
      <c r="N14" s="223"/>
      <c r="O14" s="225" t="s">
        <v>88</v>
      </c>
      <c r="P14" s="226"/>
      <c r="Q14" s="59"/>
    </row>
    <row r="15" spans="1:16" s="58" customFormat="1" ht="14.25">
      <c r="A15" s="146" t="s">
        <v>52</v>
      </c>
      <c r="B15" s="227" t="s">
        <v>59</v>
      </c>
      <c r="C15" s="219">
        <f aca="true" t="shared" si="2" ref="C15:N15">SUM(C16:C16)</f>
        <v>1.1</v>
      </c>
      <c r="D15" s="219">
        <f t="shared" si="2"/>
        <v>0.6</v>
      </c>
      <c r="E15" s="219">
        <f t="shared" si="2"/>
        <v>0</v>
      </c>
      <c r="F15" s="219">
        <f t="shared" si="2"/>
        <v>0</v>
      </c>
      <c r="G15" s="219">
        <f t="shared" si="2"/>
        <v>0.5</v>
      </c>
      <c r="H15" s="220">
        <f t="shared" si="2"/>
        <v>0</v>
      </c>
      <c r="I15" s="219">
        <f t="shared" si="2"/>
        <v>0.82</v>
      </c>
      <c r="J15" s="219">
        <f t="shared" si="2"/>
        <v>0</v>
      </c>
      <c r="K15" s="219">
        <f t="shared" si="2"/>
        <v>0</v>
      </c>
      <c r="L15" s="219">
        <f t="shared" si="2"/>
        <v>0</v>
      </c>
      <c r="M15" s="219">
        <f t="shared" si="2"/>
        <v>0</v>
      </c>
      <c r="N15" s="219">
        <f t="shared" si="2"/>
        <v>0.82</v>
      </c>
      <c r="O15" s="220"/>
      <c r="P15" s="219"/>
    </row>
    <row r="16" spans="1:17" s="58" customFormat="1" ht="60">
      <c r="A16" s="92">
        <v>1</v>
      </c>
      <c r="B16" s="154" t="s">
        <v>120</v>
      </c>
      <c r="C16" s="221">
        <f>SUM(D16:G16)</f>
        <v>1.1</v>
      </c>
      <c r="D16" s="221">
        <v>0.6</v>
      </c>
      <c r="E16" s="221"/>
      <c r="F16" s="221"/>
      <c r="G16" s="221">
        <v>0.5</v>
      </c>
      <c r="H16" s="92" t="s">
        <v>121</v>
      </c>
      <c r="I16" s="222">
        <f>SUM(J16:N16)</f>
        <v>0.82</v>
      </c>
      <c r="J16" s="223"/>
      <c r="K16" s="223"/>
      <c r="L16" s="223"/>
      <c r="M16" s="223"/>
      <c r="N16" s="223">
        <v>0.82</v>
      </c>
      <c r="O16" s="225" t="s">
        <v>88</v>
      </c>
      <c r="P16" s="228"/>
      <c r="Q16" s="59"/>
    </row>
    <row r="17" spans="1:16" s="58" customFormat="1" ht="14.25">
      <c r="A17" s="146">
        <f>A16+A14+A12</f>
        <v>3</v>
      </c>
      <c r="B17" s="218" t="s">
        <v>113</v>
      </c>
      <c r="C17" s="219">
        <f>C11+C13+C15</f>
        <v>20.360000000000003</v>
      </c>
      <c r="D17" s="219">
        <f aca="true" t="shared" si="3" ref="D17:N17">D11+D13+D15</f>
        <v>17.400000000000002</v>
      </c>
      <c r="E17" s="219">
        <f t="shared" si="3"/>
        <v>0.7</v>
      </c>
      <c r="F17" s="219">
        <f t="shared" si="3"/>
        <v>0</v>
      </c>
      <c r="G17" s="219">
        <f t="shared" si="3"/>
        <v>2.26</v>
      </c>
      <c r="H17" s="219">
        <f t="shared" si="3"/>
        <v>0</v>
      </c>
      <c r="I17" s="219">
        <f t="shared" si="3"/>
        <v>25.83</v>
      </c>
      <c r="J17" s="219">
        <f t="shared" si="3"/>
        <v>17.927999999999997</v>
      </c>
      <c r="K17" s="219">
        <f t="shared" si="3"/>
        <v>6.972</v>
      </c>
      <c r="L17" s="219">
        <f t="shared" si="3"/>
        <v>0.11</v>
      </c>
      <c r="M17" s="219">
        <f t="shared" si="3"/>
        <v>0</v>
      </c>
      <c r="N17" s="219">
        <f t="shared" si="3"/>
        <v>0.82</v>
      </c>
      <c r="O17" s="220"/>
      <c r="P17" s="219"/>
    </row>
    <row r="19" spans="11:16" ht="21" customHeight="1">
      <c r="K19" s="286" t="str">
        <f>'1.THD.Tong'!J21</f>
        <v>ỦY BAN NHÂN DÂN TỈNH</v>
      </c>
      <c r="L19" s="286"/>
      <c r="M19" s="286"/>
      <c r="N19" s="286"/>
      <c r="O19" s="286"/>
      <c r="P19" s="286"/>
    </row>
  </sheetData>
  <sheetProtection/>
  <autoFilter ref="A10:Q17"/>
  <mergeCells count="20">
    <mergeCell ref="F3:P3"/>
    <mergeCell ref="I8:I9"/>
    <mergeCell ref="A1:E1"/>
    <mergeCell ref="F1:P1"/>
    <mergeCell ref="A2:E2"/>
    <mergeCell ref="F2:P2"/>
    <mergeCell ref="A3:E3"/>
    <mergeCell ref="A8:A9"/>
    <mergeCell ref="A7:P7"/>
    <mergeCell ref="A5:P5"/>
    <mergeCell ref="A6:P6"/>
    <mergeCell ref="O8:O9"/>
    <mergeCell ref="A4:P4"/>
    <mergeCell ref="K19:P19"/>
    <mergeCell ref="J8:N8"/>
    <mergeCell ref="P8:P9"/>
    <mergeCell ref="H8:H9"/>
    <mergeCell ref="B8:B9"/>
    <mergeCell ref="D8:G8"/>
    <mergeCell ref="C8:C9"/>
  </mergeCells>
  <printOptions horizontalCentered="1"/>
  <pageMargins left="0.26" right="0.2" top="0.61" bottom="0.55"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Q19"/>
  <sheetViews>
    <sheetView showZeros="0" zoomScaleSheetLayoutView="70" zoomScalePageLayoutView="0" workbookViewId="0" topLeftCell="A1">
      <selection activeCell="K20" sqref="K20"/>
    </sheetView>
  </sheetViews>
  <sheetFormatPr defaultColWidth="6.875" defaultRowHeight="15.75"/>
  <cols>
    <col min="1" max="1" width="4.375" style="5" customWidth="1"/>
    <col min="2" max="2" width="21.50390625" style="13" customWidth="1"/>
    <col min="3" max="3" width="8.125" style="5" customWidth="1"/>
    <col min="4" max="4" width="8.625" style="9" customWidth="1"/>
    <col min="5" max="5" width="5.625" style="9" customWidth="1"/>
    <col min="6" max="6" width="5.50390625" style="9" customWidth="1"/>
    <col min="7" max="7" width="6.125" style="9" customWidth="1"/>
    <col min="8" max="8" width="12.875" style="5" customWidth="1"/>
    <col min="9" max="9" width="8.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11.875" style="5" customWidth="1"/>
    <col min="17" max="16384" width="6.875" style="5" customWidth="1"/>
  </cols>
  <sheetData>
    <row r="1" spans="1:16" s="11" customFormat="1" ht="15.75" customHeight="1">
      <c r="A1" s="256" t="str">
        <f>'1.THD.Tong'!A1:E1</f>
        <v>ỦY BAN NHÂN DÂN</v>
      </c>
      <c r="B1" s="256"/>
      <c r="C1" s="256"/>
      <c r="D1" s="256"/>
      <c r="E1" s="256"/>
      <c r="F1" s="257" t="s">
        <v>22</v>
      </c>
      <c r="G1" s="257"/>
      <c r="H1" s="257"/>
      <c r="I1" s="257"/>
      <c r="J1" s="257"/>
      <c r="K1" s="257"/>
      <c r="L1" s="257"/>
      <c r="M1" s="257"/>
      <c r="N1" s="257"/>
      <c r="O1" s="257"/>
      <c r="P1" s="257"/>
    </row>
    <row r="2" spans="1:16" s="11" customFormat="1" ht="15.75" customHeight="1">
      <c r="A2" s="257" t="str">
        <f>'1.THD.Tong'!A2:E2</f>
        <v>TỈNH HÀ TĨNH</v>
      </c>
      <c r="B2" s="257"/>
      <c r="C2" s="257"/>
      <c r="D2" s="257"/>
      <c r="E2" s="257"/>
      <c r="F2" s="257" t="s">
        <v>23</v>
      </c>
      <c r="G2" s="257"/>
      <c r="H2" s="257"/>
      <c r="I2" s="257"/>
      <c r="J2" s="257"/>
      <c r="K2" s="257"/>
      <c r="L2" s="257"/>
      <c r="M2" s="257"/>
      <c r="N2" s="257"/>
      <c r="O2" s="257"/>
      <c r="P2" s="257"/>
    </row>
    <row r="3" spans="1:16" s="11" customFormat="1" ht="15.75">
      <c r="A3" s="267"/>
      <c r="B3" s="267"/>
      <c r="C3" s="267"/>
      <c r="D3" s="267"/>
      <c r="E3" s="267"/>
      <c r="F3" s="267"/>
      <c r="G3" s="267"/>
      <c r="H3" s="267"/>
      <c r="I3" s="267"/>
      <c r="J3" s="267"/>
      <c r="K3" s="267"/>
      <c r="L3" s="267"/>
      <c r="M3" s="267"/>
      <c r="N3" s="267"/>
      <c r="O3" s="267"/>
      <c r="P3" s="267"/>
    </row>
    <row r="4" spans="1:16" s="19" customFormat="1" ht="15.75">
      <c r="A4" s="282" t="s">
        <v>114</v>
      </c>
      <c r="B4" s="282"/>
      <c r="C4" s="282"/>
      <c r="D4" s="282"/>
      <c r="E4" s="282"/>
      <c r="F4" s="282"/>
      <c r="G4" s="282"/>
      <c r="H4" s="282"/>
      <c r="I4" s="282"/>
      <c r="J4" s="282"/>
      <c r="K4" s="282"/>
      <c r="L4" s="282"/>
      <c r="M4" s="282"/>
      <c r="N4" s="282"/>
      <c r="O4" s="282"/>
      <c r="P4" s="282"/>
    </row>
    <row r="5" spans="1:16" s="19" customFormat="1" ht="18" customHeight="1">
      <c r="A5" s="282" t="s">
        <v>70</v>
      </c>
      <c r="B5" s="282"/>
      <c r="C5" s="282"/>
      <c r="D5" s="282"/>
      <c r="E5" s="282"/>
      <c r="F5" s="282"/>
      <c r="G5" s="282"/>
      <c r="H5" s="282"/>
      <c r="I5" s="282"/>
      <c r="J5" s="282"/>
      <c r="K5" s="282"/>
      <c r="L5" s="282"/>
      <c r="M5" s="282"/>
      <c r="N5" s="282"/>
      <c r="O5" s="282"/>
      <c r="P5" s="282"/>
    </row>
    <row r="6" spans="1:16" s="11" customFormat="1" ht="20.25" customHeight="1">
      <c r="A6" s="268" t="str">
        <f>'1.THD.Tong'!A5:O5</f>
        <v>(Kèm theo Tờ trình số               /TTr-UBND ngày         tháng 4 năm 2022 của Ủy ban nhân dân tỉnh)</v>
      </c>
      <c r="B6" s="268"/>
      <c r="C6" s="268"/>
      <c r="D6" s="268"/>
      <c r="E6" s="268"/>
      <c r="F6" s="268"/>
      <c r="G6" s="268"/>
      <c r="H6" s="268"/>
      <c r="I6" s="268"/>
      <c r="J6" s="268"/>
      <c r="K6" s="268"/>
      <c r="L6" s="268"/>
      <c r="M6" s="268"/>
      <c r="N6" s="268"/>
      <c r="O6" s="268"/>
      <c r="P6" s="268"/>
    </row>
    <row r="7" spans="1:16" s="11" customFormat="1" ht="15.75">
      <c r="A7" s="266"/>
      <c r="B7" s="266"/>
      <c r="C7" s="266"/>
      <c r="D7" s="266"/>
      <c r="E7" s="266"/>
      <c r="F7" s="266"/>
      <c r="G7" s="266"/>
      <c r="H7" s="266"/>
      <c r="I7" s="266"/>
      <c r="J7" s="266"/>
      <c r="K7" s="266"/>
      <c r="L7" s="266"/>
      <c r="M7" s="266"/>
      <c r="N7" s="266"/>
      <c r="O7" s="266"/>
      <c r="P7" s="266"/>
    </row>
    <row r="8" spans="1:16" s="10" customFormat="1" ht="12.75">
      <c r="A8" s="295" t="s">
        <v>20</v>
      </c>
      <c r="B8" s="294" t="s">
        <v>40</v>
      </c>
      <c r="C8" s="294" t="s">
        <v>41</v>
      </c>
      <c r="D8" s="294" t="s">
        <v>42</v>
      </c>
      <c r="E8" s="294"/>
      <c r="F8" s="294"/>
      <c r="G8" s="294"/>
      <c r="H8" s="294" t="s">
        <v>43</v>
      </c>
      <c r="I8" s="294" t="s">
        <v>16</v>
      </c>
      <c r="J8" s="294" t="s">
        <v>15</v>
      </c>
      <c r="K8" s="294"/>
      <c r="L8" s="294"/>
      <c r="M8" s="294"/>
      <c r="N8" s="294"/>
      <c r="O8" s="294" t="s">
        <v>44</v>
      </c>
      <c r="P8" s="294" t="s">
        <v>14</v>
      </c>
    </row>
    <row r="9" spans="1:16" s="10" customFormat="1" ht="78.75" customHeight="1">
      <c r="A9" s="295"/>
      <c r="B9" s="294"/>
      <c r="C9" s="294"/>
      <c r="D9" s="36" t="s">
        <v>13</v>
      </c>
      <c r="E9" s="36" t="s">
        <v>12</v>
      </c>
      <c r="F9" s="36" t="s">
        <v>45</v>
      </c>
      <c r="G9" s="36" t="s">
        <v>21</v>
      </c>
      <c r="H9" s="294"/>
      <c r="I9" s="294"/>
      <c r="J9" s="36" t="s">
        <v>10</v>
      </c>
      <c r="K9" s="36" t="s">
        <v>9</v>
      </c>
      <c r="L9" s="36" t="s">
        <v>46</v>
      </c>
      <c r="M9" s="36" t="s">
        <v>47</v>
      </c>
      <c r="N9" s="36" t="s">
        <v>6</v>
      </c>
      <c r="O9" s="294"/>
      <c r="P9" s="294"/>
    </row>
    <row r="10" spans="1:16" s="16" customFormat="1" ht="25.5">
      <c r="A10" s="37">
        <v>-1</v>
      </c>
      <c r="B10" s="37">
        <v>-2</v>
      </c>
      <c r="C10" s="37" t="s">
        <v>55</v>
      </c>
      <c r="D10" s="37">
        <v>-4</v>
      </c>
      <c r="E10" s="37">
        <v>-5</v>
      </c>
      <c r="F10" s="37">
        <v>-6</v>
      </c>
      <c r="G10" s="37">
        <v>-7</v>
      </c>
      <c r="H10" s="37">
        <v>-8</v>
      </c>
      <c r="I10" s="37" t="s">
        <v>56</v>
      </c>
      <c r="J10" s="37">
        <v>-10</v>
      </c>
      <c r="K10" s="37">
        <v>-11</v>
      </c>
      <c r="L10" s="37">
        <v>-12</v>
      </c>
      <c r="M10" s="37">
        <v>-13</v>
      </c>
      <c r="N10" s="37">
        <v>-14</v>
      </c>
      <c r="O10" s="37">
        <v>-15</v>
      </c>
      <c r="P10" s="37">
        <v>-16</v>
      </c>
    </row>
    <row r="11" spans="1:16" s="58" customFormat="1" ht="14.25">
      <c r="A11" s="146" t="s">
        <v>48</v>
      </c>
      <c r="B11" s="218" t="s">
        <v>51</v>
      </c>
      <c r="C11" s="219">
        <f>SUM(C12:C12)</f>
        <v>0.6</v>
      </c>
      <c r="D11" s="219">
        <f>SUM(D12:D12)</f>
        <v>0.6</v>
      </c>
      <c r="E11" s="219">
        <f>SUM(E12:E12)</f>
        <v>0</v>
      </c>
      <c r="F11" s="219">
        <f>SUM(F12:F12)</f>
        <v>0</v>
      </c>
      <c r="G11" s="219">
        <f>SUM(G12:G12)</f>
        <v>0</v>
      </c>
      <c r="H11" s="220"/>
      <c r="I11" s="219">
        <f aca="true" t="shared" si="0" ref="I11:N11">SUM(I12:I12)</f>
        <v>2.2</v>
      </c>
      <c r="J11" s="219">
        <f t="shared" si="0"/>
        <v>0</v>
      </c>
      <c r="K11" s="219">
        <f t="shared" si="0"/>
        <v>0</v>
      </c>
      <c r="L11" s="219">
        <f t="shared" si="0"/>
        <v>0</v>
      </c>
      <c r="M11" s="219">
        <f t="shared" si="0"/>
        <v>0</v>
      </c>
      <c r="N11" s="219">
        <f t="shared" si="0"/>
        <v>2.2</v>
      </c>
      <c r="O11" s="220"/>
      <c r="P11" s="219"/>
    </row>
    <row r="12" spans="1:17" s="58" customFormat="1" ht="45">
      <c r="A12" s="86">
        <v>1</v>
      </c>
      <c r="B12" s="90" t="s">
        <v>179</v>
      </c>
      <c r="C12" s="91">
        <v>0.6</v>
      </c>
      <c r="D12" s="91">
        <v>0.6</v>
      </c>
      <c r="E12" s="94"/>
      <c r="F12" s="94"/>
      <c r="G12" s="94"/>
      <c r="H12" s="92" t="s">
        <v>180</v>
      </c>
      <c r="I12" s="77">
        <f>J12+K12+L12+M12+N12</f>
        <v>2.2</v>
      </c>
      <c r="J12" s="92"/>
      <c r="K12" s="92"/>
      <c r="L12" s="94"/>
      <c r="M12" s="86"/>
      <c r="N12" s="91">
        <v>2.2</v>
      </c>
      <c r="O12" s="86" t="s">
        <v>181</v>
      </c>
      <c r="P12" s="224"/>
      <c r="Q12" s="59"/>
    </row>
    <row r="13" spans="1:16" s="35" customFormat="1" ht="15">
      <c r="A13" s="78" t="s">
        <v>50</v>
      </c>
      <c r="B13" s="79" t="s">
        <v>58</v>
      </c>
      <c r="C13" s="80">
        <f>C14</f>
        <v>1</v>
      </c>
      <c r="D13" s="80">
        <f>D14</f>
        <v>1</v>
      </c>
      <c r="E13" s="80"/>
      <c r="F13" s="80"/>
      <c r="G13" s="80"/>
      <c r="H13" s="81"/>
      <c r="I13" s="82">
        <f>I14</f>
        <v>1.3</v>
      </c>
      <c r="J13" s="82"/>
      <c r="K13" s="82">
        <f>K14</f>
        <v>1.3</v>
      </c>
      <c r="L13" s="82"/>
      <c r="M13" s="82"/>
      <c r="N13" s="82"/>
      <c r="O13" s="83"/>
      <c r="P13" s="84"/>
    </row>
    <row r="14" spans="1:16" s="70" customFormat="1" ht="45">
      <c r="A14" s="86">
        <v>1</v>
      </c>
      <c r="B14" s="73" t="s">
        <v>123</v>
      </c>
      <c r="C14" s="91">
        <f>D14+E14+F14+G14</f>
        <v>1</v>
      </c>
      <c r="D14" s="91">
        <v>1</v>
      </c>
      <c r="E14" s="91"/>
      <c r="F14" s="91"/>
      <c r="G14" s="91"/>
      <c r="H14" s="92" t="s">
        <v>86</v>
      </c>
      <c r="I14" s="77">
        <f>J14+K14+L14+M14+N14</f>
        <v>1.3</v>
      </c>
      <c r="J14" s="93"/>
      <c r="K14" s="91">
        <v>1.3</v>
      </c>
      <c r="L14" s="94"/>
      <c r="M14" s="86"/>
      <c r="N14" s="86"/>
      <c r="O14" s="85" t="s">
        <v>101</v>
      </c>
      <c r="P14" s="86"/>
    </row>
    <row r="15" spans="1:16" s="35" customFormat="1" ht="28.5">
      <c r="A15" s="78" t="s">
        <v>52</v>
      </c>
      <c r="B15" s="79" t="s">
        <v>60</v>
      </c>
      <c r="C15" s="80">
        <f>D15+E15+F15+G15</f>
        <v>7.8</v>
      </c>
      <c r="D15" s="80">
        <f>D16</f>
        <v>0.8</v>
      </c>
      <c r="E15" s="80">
        <f>E16</f>
        <v>0</v>
      </c>
      <c r="F15" s="80">
        <f>F16</f>
        <v>0</v>
      </c>
      <c r="G15" s="80">
        <f>G16</f>
        <v>7</v>
      </c>
      <c r="H15" s="88"/>
      <c r="I15" s="82">
        <f>SUBTOTAL(9,J15:N15)</f>
        <v>3.14</v>
      </c>
      <c r="J15" s="82">
        <f>J16</f>
        <v>0</v>
      </c>
      <c r="K15" s="82">
        <f>K16</f>
        <v>3.14</v>
      </c>
      <c r="L15" s="82">
        <f>L16</f>
        <v>0</v>
      </c>
      <c r="M15" s="82">
        <f>M16</f>
        <v>0</v>
      </c>
      <c r="N15" s="82">
        <f>N16</f>
        <v>0</v>
      </c>
      <c r="O15" s="89"/>
      <c r="P15" s="89"/>
    </row>
    <row r="16" spans="1:17" s="35" customFormat="1" ht="45">
      <c r="A16" s="86">
        <v>1</v>
      </c>
      <c r="B16" s="90" t="s">
        <v>106</v>
      </c>
      <c r="C16" s="91">
        <f>D16+E16+F16+G16</f>
        <v>7.8</v>
      </c>
      <c r="D16" s="91">
        <v>0.8</v>
      </c>
      <c r="E16" s="91"/>
      <c r="F16" s="91"/>
      <c r="G16" s="91">
        <v>7</v>
      </c>
      <c r="H16" s="92" t="s">
        <v>107</v>
      </c>
      <c r="I16" s="77">
        <f>J16+K16+L16+M16+N16</f>
        <v>3.14</v>
      </c>
      <c r="J16" s="93"/>
      <c r="K16" s="93">
        <v>3.14</v>
      </c>
      <c r="L16" s="94"/>
      <c r="M16" s="86"/>
      <c r="N16" s="86"/>
      <c r="O16" s="85" t="s">
        <v>101</v>
      </c>
      <c r="P16" s="84"/>
      <c r="Q16" s="41"/>
    </row>
    <row r="17" spans="1:16" s="34" customFormat="1" ht="15">
      <c r="A17" s="95">
        <f>A16+A14+A12</f>
        <v>3</v>
      </c>
      <c r="B17" s="96" t="s">
        <v>182</v>
      </c>
      <c r="C17" s="97">
        <f>C13+C15+C11</f>
        <v>9.4</v>
      </c>
      <c r="D17" s="97">
        <f aca="true" t="shared" si="1" ref="D17:K17">D13+D15+D11</f>
        <v>2.4</v>
      </c>
      <c r="E17" s="97">
        <f t="shared" si="1"/>
        <v>0</v>
      </c>
      <c r="F17" s="97">
        <f t="shared" si="1"/>
        <v>0</v>
      </c>
      <c r="G17" s="97">
        <f t="shared" si="1"/>
        <v>7</v>
      </c>
      <c r="H17" s="97">
        <f t="shared" si="1"/>
        <v>0</v>
      </c>
      <c r="I17" s="97">
        <f>I13+I15+I11</f>
        <v>6.640000000000001</v>
      </c>
      <c r="J17" s="97">
        <f t="shared" si="1"/>
        <v>0</v>
      </c>
      <c r="K17" s="97">
        <f t="shared" si="1"/>
        <v>4.44</v>
      </c>
      <c r="L17" s="97"/>
      <c r="M17" s="97"/>
      <c r="N17" s="97">
        <f>N13+N15+N11</f>
        <v>2.2</v>
      </c>
      <c r="O17" s="84"/>
      <c r="P17" s="84"/>
    </row>
    <row r="19" spans="11:16" ht="20.25" customHeight="1">
      <c r="K19" s="249" t="str">
        <f>'1.THD.Tong'!J21</f>
        <v>ỦY BAN NHÂN DÂN TỈNH</v>
      </c>
      <c r="L19" s="249"/>
      <c r="M19" s="249"/>
      <c r="N19" s="249"/>
      <c r="O19" s="249"/>
      <c r="P19" s="249"/>
    </row>
  </sheetData>
  <sheetProtection/>
  <autoFilter ref="A10:P17"/>
  <mergeCells count="19">
    <mergeCell ref="A4:P4"/>
    <mergeCell ref="B8:B9"/>
    <mergeCell ref="O8:O9"/>
    <mergeCell ref="A8:A9"/>
    <mergeCell ref="H8:H9"/>
    <mergeCell ref="A7:P7"/>
    <mergeCell ref="C8:C9"/>
    <mergeCell ref="D8:G8"/>
    <mergeCell ref="J8:N8"/>
    <mergeCell ref="A1:E1"/>
    <mergeCell ref="F1:P1"/>
    <mergeCell ref="A2:E2"/>
    <mergeCell ref="F2:P2"/>
    <mergeCell ref="A3:E3"/>
    <mergeCell ref="P8:P9"/>
    <mergeCell ref="I8:I9"/>
    <mergeCell ref="A5:P5"/>
    <mergeCell ref="A6:P6"/>
    <mergeCell ref="F3:P3"/>
  </mergeCells>
  <printOptions horizontalCentered="1"/>
  <pageMargins left="0.26"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2022-04-25T08:48:38Z</cp:lastPrinted>
  <dcterms:created xsi:type="dcterms:W3CDTF">2017-12-11T07:29:45Z</dcterms:created>
  <dcterms:modified xsi:type="dcterms:W3CDTF">2022-04-25T08:49:00Z</dcterms:modified>
  <cp:category/>
  <cp:version/>
  <cp:contentType/>
  <cp:contentStatus/>
</cp:coreProperties>
</file>