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20496" windowHeight="7296" tabRatio="853" firstSheet="1" activeTab="9"/>
  </bookViews>
  <sheets>
    <sheet name="PL01.RungTheoĐVHC" sheetId="1" r:id="rId1"/>
    <sheet name="PL02. Rungtheochurung" sheetId="2" r:id="rId2"/>
    <sheet name="PL03.DienBienRung" sheetId="3" r:id="rId3"/>
    <sheet name="PL4.viphamhanhchinh" sheetId="4" r:id="rId4"/>
    <sheet name="PL5. CHitieu" sheetId="5" r:id="rId5"/>
    <sheet name="PL6.Hientrangdat" sheetId="6" r:id="rId6"/>
    <sheet name="PL07.Von" sheetId="7" r:id="rId7"/>
    <sheet name="PL08.DanhMucDauTu" sheetId="8" r:id="rId8"/>
    <sheet name="PL9,trongrungthaythe" sheetId="9" r:id="rId9"/>
    <sheet name="PH10,thuhoi" sheetId="10" r:id="rId10"/>
  </sheets>
  <definedNames>
    <definedName name="_xlnm.Print_Titles" localSheetId="1">'PL02. Rungtheochurung'!$4:$5</definedName>
    <definedName name="_xlnm.Print_Titles" localSheetId="7">'PL08.DanhMucDauTu'!$4:$6</definedName>
    <definedName name="_xlnm.Print_Titles" localSheetId="3">'PL4.viphamhanhchinh'!$3:$4</definedName>
    <definedName name="_xlnm.Print_Titles" localSheetId="4">'PL5. CHitieu'!$4:$6</definedName>
    <definedName name="_xlnm.Print_Titles" localSheetId="5">'PL6.Hientrangdat'!$4:$9</definedName>
  </definedNames>
  <calcPr fullCalcOnLoad="1"/>
</workbook>
</file>

<file path=xl/comments7.xml><?xml version="1.0" encoding="utf-8"?>
<comments xmlns="http://schemas.openxmlformats.org/spreadsheetml/2006/main">
  <authors>
    <author>Pro</author>
  </authors>
  <commentList>
    <comment ref="G22" authorId="0">
      <text>
        <r>
          <rPr>
            <b/>
            <sz val="9"/>
            <rFont val="Tahoma"/>
            <family val="2"/>
          </rPr>
          <t>Pro:</t>
        </r>
        <r>
          <rPr>
            <sz val="9"/>
            <rFont val="Tahoma"/>
            <family val="2"/>
          </rPr>
          <t xml:space="preserve">
QĐ số07/5/2018</t>
        </r>
      </text>
    </comment>
    <comment ref="I22" authorId="0">
      <text>
        <r>
          <rPr>
            <b/>
            <sz val="9"/>
            <rFont val="Tahoma"/>
            <family val="2"/>
          </rPr>
          <t>Pro:</t>
        </r>
        <r>
          <rPr>
            <sz val="9"/>
            <rFont val="Tahoma"/>
            <family val="2"/>
          </rPr>
          <t xml:space="preserve">
QĐ số 1468/QĐ-UBND ngày 22/5/2019</t>
        </r>
      </text>
    </comment>
    <comment ref="E23" authorId="0">
      <text>
        <r>
          <rPr>
            <b/>
            <sz val="9"/>
            <rFont val="Tahoma"/>
            <family val="2"/>
          </rPr>
          <t>Pro:</t>
        </r>
        <r>
          <rPr>
            <sz val="9"/>
            <rFont val="Tahoma"/>
            <family val="2"/>
          </rPr>
          <t xml:space="preserve">
57+2242+ đè án nâng cao năng lực 
</t>
        </r>
      </text>
    </comment>
    <comment ref="F23" authorId="0">
      <text>
        <r>
          <rPr>
            <b/>
            <sz val="9"/>
            <rFont val="Tahoma"/>
            <family val="2"/>
          </rPr>
          <t>Pro:</t>
        </r>
        <r>
          <rPr>
            <sz val="9"/>
            <rFont val="Tahoma"/>
            <family val="2"/>
          </rPr>
          <t xml:space="preserve">
886+2242</t>
        </r>
      </text>
    </comment>
    <comment ref="G23" authorId="0">
      <text>
        <r>
          <rPr>
            <b/>
            <sz val="9"/>
            <rFont val="Tahoma"/>
            <family val="2"/>
          </rPr>
          <t>Pro:</t>
        </r>
        <r>
          <rPr>
            <sz val="9"/>
            <rFont val="Tahoma"/>
            <family val="2"/>
          </rPr>
          <t xml:space="preserve">
886+ 2242</t>
        </r>
      </text>
    </comment>
    <comment ref="I23" authorId="0">
      <text>
        <r>
          <rPr>
            <b/>
            <sz val="9"/>
            <rFont val="Tahoma"/>
            <family val="2"/>
          </rPr>
          <t>Pro:</t>
        </r>
        <r>
          <rPr>
            <sz val="9"/>
            <rFont val="Tahoma"/>
            <family val="2"/>
          </rPr>
          <t xml:space="preserve">
886+2242</t>
        </r>
      </text>
    </comment>
    <comment ref="E26" authorId="0">
      <text>
        <r>
          <rPr>
            <b/>
            <sz val="9"/>
            <rFont val="Tahoma"/>
            <family val="2"/>
          </rPr>
          <t>Pro:</t>
        </r>
        <r>
          <rPr>
            <sz val="9"/>
            <rFont val="Tahoma"/>
            <family val="2"/>
          </rPr>
          <t xml:space="preserve">
Trồng rừng thay thế và chi khác thuộc quỹ BVR </t>
        </r>
      </text>
    </comment>
    <comment ref="F26" authorId="0">
      <text>
        <r>
          <rPr>
            <b/>
            <sz val="9"/>
            <rFont val="Tahoma"/>
            <family val="2"/>
          </rPr>
          <t>Pro:</t>
        </r>
        <r>
          <rPr>
            <sz val="9"/>
            <rFont val="Tahoma"/>
            <family val="2"/>
          </rPr>
          <t xml:space="preserve">
Kinh phí tại Trồng rừng thay thế, chi khác thuộc quỹ và CSR 2017, DA 57 (QDD2861 ngày 16/9/2017) là 2.600</t>
        </r>
      </text>
    </comment>
    <comment ref="G26" authorId="0">
      <text>
        <r>
          <rPr>
            <b/>
            <sz val="9"/>
            <rFont val="Tahoma"/>
            <family val="2"/>
          </rPr>
          <t>Pro:</t>
        </r>
        <r>
          <rPr>
            <sz val="9"/>
            <rFont val="Tahoma"/>
            <family val="2"/>
          </rPr>
          <t xml:space="preserve">
Trồng rừng thay thế và chi ngoài trồng rừng thay thế</t>
        </r>
      </text>
    </comment>
    <comment ref="I26" authorId="0">
      <text>
        <r>
          <rPr>
            <b/>
            <sz val="9"/>
            <rFont val="Tahoma"/>
            <family val="2"/>
          </rPr>
          <t>Pro:</t>
        </r>
        <r>
          <rPr>
            <sz val="9"/>
            <rFont val="Tahoma"/>
            <family val="2"/>
          </rPr>
          <t xml:space="preserve">
Chưa xác định </t>
        </r>
      </text>
    </comment>
    <comment ref="M25" authorId="0">
      <text>
        <r>
          <rPr>
            <b/>
            <sz val="9"/>
            <rFont val="Tahoma"/>
            <family val="2"/>
          </rPr>
          <t>Pro:</t>
        </r>
        <r>
          <rPr>
            <sz val="9"/>
            <rFont val="Tahoma"/>
            <family val="2"/>
          </rPr>
          <t xml:space="preserve">
</t>
        </r>
      </text>
    </comment>
    <comment ref="E28" authorId="0">
      <text>
        <r>
          <rPr>
            <b/>
            <sz val="9"/>
            <rFont val="Tahoma"/>
            <family val="2"/>
          </rPr>
          <t>Pro:</t>
        </r>
        <r>
          <rPr>
            <sz val="9"/>
            <rFont val="Tahoma"/>
            <family val="2"/>
          </rPr>
          <t xml:space="preserve">
57</t>
        </r>
      </text>
    </comment>
    <comment ref="F28" authorId="0">
      <text>
        <r>
          <rPr>
            <b/>
            <sz val="9"/>
            <rFont val="Tahoma"/>
            <family val="2"/>
          </rPr>
          <t>Pro:</t>
        </r>
        <r>
          <rPr>
            <sz val="9"/>
            <rFont val="Tahoma"/>
            <family val="2"/>
          </rPr>
          <t xml:space="preserve">
TRTT và khác</t>
        </r>
      </text>
    </comment>
    <comment ref="G28" authorId="0">
      <text>
        <r>
          <rPr>
            <b/>
            <sz val="9"/>
            <rFont val="Tahoma"/>
            <family val="2"/>
          </rPr>
          <t>Pro:</t>
        </r>
        <r>
          <rPr>
            <sz val="9"/>
            <rFont val="Tahoma"/>
            <family val="2"/>
          </rPr>
          <t xml:space="preserve">
QĐ số 2861 ngày 4/6/2018</t>
        </r>
      </text>
    </comment>
  </commentList>
</comments>
</file>

<file path=xl/comments8.xml><?xml version="1.0" encoding="utf-8"?>
<comments xmlns="http://schemas.openxmlformats.org/spreadsheetml/2006/main">
  <authors>
    <author>Pro</author>
  </authors>
  <commentList>
    <comment ref="J9" authorId="0">
      <text>
        <r>
          <rPr>
            <b/>
            <sz val="9"/>
            <rFont val="Tahoma"/>
            <family val="2"/>
          </rPr>
          <t>Pro:</t>
        </r>
        <r>
          <rPr>
            <sz val="9"/>
            <rFont val="Tahoma"/>
            <family val="2"/>
          </rPr>
          <t xml:space="preserve">
Lấy trong các QĐ </t>
        </r>
      </text>
    </comment>
    <comment ref="M9" authorId="0">
      <text>
        <r>
          <rPr>
            <b/>
            <sz val="9"/>
            <rFont val="Tahoma"/>
            <family val="2"/>
          </rPr>
          <t>Pro:</t>
        </r>
        <r>
          <rPr>
            <sz val="9"/>
            <rFont val="Tahoma"/>
            <family val="2"/>
          </rPr>
          <t xml:space="preserve">
Pro:
Lấy trong các QĐ </t>
        </r>
      </text>
    </comment>
    <comment ref="P9" authorId="0">
      <text>
        <r>
          <rPr>
            <b/>
            <sz val="9"/>
            <rFont val="Tahoma"/>
            <family val="2"/>
          </rPr>
          <t>Pro:</t>
        </r>
        <r>
          <rPr>
            <sz val="9"/>
            <rFont val="Tahoma"/>
            <family val="2"/>
          </rPr>
          <t xml:space="preserve">
Pro:
Lấy trong các QĐ </t>
        </r>
      </text>
    </comment>
    <comment ref="S9" authorId="0">
      <text>
        <r>
          <rPr>
            <b/>
            <sz val="9"/>
            <rFont val="Tahoma"/>
            <family val="2"/>
          </rPr>
          <t>Pro:</t>
        </r>
        <r>
          <rPr>
            <sz val="9"/>
            <rFont val="Tahoma"/>
            <family val="2"/>
          </rPr>
          <t xml:space="preserve">
Pro:
Lấy trong các QĐ </t>
        </r>
      </text>
    </comment>
    <comment ref="H12" authorId="0">
      <text>
        <r>
          <rPr>
            <b/>
            <sz val="9"/>
            <rFont val="Tahoma"/>
            <family val="2"/>
          </rPr>
          <t>Pro:</t>
        </r>
        <r>
          <rPr>
            <sz val="9"/>
            <rFont val="Tahoma"/>
            <family val="2"/>
          </rPr>
          <t xml:space="preserve">
Lấy phê duyệt hồ sơ TK+ năm 2020 của biểu 07</t>
        </r>
      </text>
    </comment>
    <comment ref="K12" authorId="0">
      <text>
        <r>
          <rPr>
            <b/>
            <sz val="9"/>
            <rFont val="Tahoma"/>
            <family val="2"/>
          </rPr>
          <t>Pro:</t>
        </r>
        <r>
          <rPr>
            <sz val="9"/>
            <rFont val="Tahoma"/>
            <family val="2"/>
          </rPr>
          <t xml:space="preserve">
Jica +UNRed</t>
        </r>
      </text>
    </comment>
    <comment ref="N12" authorId="0">
      <text>
        <r>
          <rPr>
            <b/>
            <sz val="9"/>
            <rFont val="Tahoma"/>
            <family val="2"/>
          </rPr>
          <t>Pro:</t>
        </r>
        <r>
          <rPr>
            <sz val="9"/>
            <rFont val="Tahoma"/>
            <family val="2"/>
          </rPr>
          <t xml:space="preserve">
Ji ca + UnRed</t>
        </r>
      </text>
    </comment>
    <comment ref="Q12" authorId="0">
      <text>
        <r>
          <rPr>
            <b/>
            <sz val="9"/>
            <rFont val="Tahoma"/>
            <family val="2"/>
          </rPr>
          <t>Pro:</t>
        </r>
        <r>
          <rPr>
            <sz val="9"/>
            <rFont val="Tahoma"/>
            <family val="2"/>
          </rPr>
          <t xml:space="preserve">
Jia cs + UnRED + Trồng rừng ngập mặn.
</t>
        </r>
      </text>
    </comment>
    <comment ref="T12" authorId="0">
      <text>
        <r>
          <rPr>
            <b/>
            <sz val="9"/>
            <rFont val="Tahoma"/>
            <family val="2"/>
          </rPr>
          <t>Pro:</t>
        </r>
        <r>
          <rPr>
            <sz val="9"/>
            <rFont val="Tahoma"/>
            <family val="2"/>
          </rPr>
          <t xml:space="preserve">
Ji ca + CSR ngập mặn</t>
        </r>
      </text>
    </comment>
  </commentList>
</comments>
</file>

<file path=xl/sharedStrings.xml><?xml version="1.0" encoding="utf-8"?>
<sst xmlns="http://schemas.openxmlformats.org/spreadsheetml/2006/main" count="614" uniqueCount="337">
  <si>
    <t>Tổng</t>
  </si>
  <si>
    <t>Tổng cộng</t>
  </si>
  <si>
    <t>Phân theo đơn vị hành chính</t>
  </si>
  <si>
    <t>TX.Kỳ Anh</t>
  </si>
  <si>
    <t>Đất lâm nghiệp</t>
  </si>
  <si>
    <t>1. Rừng đặc dụng</t>
  </si>
  <si>
    <t>- Rừng tự nhiên</t>
  </si>
  <si>
    <t>- Rừng trồng</t>
  </si>
  <si>
    <t>- Đất chưa có rừng</t>
  </si>
  <si>
    <t>2. Rừng Phòng hộ</t>
  </si>
  <si>
    <t>3. Rừng sản xuất</t>
  </si>
  <si>
    <t>Đơn vị tính: ha</t>
  </si>
  <si>
    <t>Rừng tự nhiên</t>
  </si>
  <si>
    <t>Rừng phòng hộ</t>
  </si>
  <si>
    <t>Quy hoạch 3 loại rừng</t>
  </si>
  <si>
    <t>Năm 2016</t>
  </si>
  <si>
    <t>Năm 2017</t>
  </si>
  <si>
    <t>Năm 2018</t>
  </si>
  <si>
    <t>Kết quả cập nhật đến ngày 31/8/2019</t>
  </si>
  <si>
    <t>Diện tích</t>
  </si>
  <si>
    <t>Tăng (+), giảm (-) ha</t>
  </si>
  <si>
    <t>Năm 2015</t>
  </si>
  <si>
    <t>Tổng diện tích quy hoạch 3 loại rừng, trong đó</t>
  </si>
  <si>
    <t>TT</t>
  </si>
  <si>
    <t>Chỉ tiêu</t>
  </si>
  <si>
    <t>ĐVT</t>
  </si>
  <si>
    <t>Kế hoạch 2016-2020</t>
  </si>
  <si>
    <t>Kết quả</t>
  </si>
  <si>
    <t>% Giai đoạn 2016-2020</t>
  </si>
  <si>
    <t>Trong đó</t>
  </si>
  <si>
    <t>Ước TH Năm 2019</t>
  </si>
  <si>
    <t>Chỉ tiêu lâm sinh</t>
  </si>
  <si>
    <t>Độ che phủ rừng</t>
  </si>
  <si>
    <t>Trồng rừng tập trung</t>
  </si>
  <si>
    <t>Trồng rừng sản xuất</t>
  </si>
  <si>
    <t>Trồng lại sau khai thác</t>
  </si>
  <si>
    <t>Trồng rừng phòng hộ, đặc dụng</t>
  </si>
  <si>
    <t>Trồng rừng thay thế</t>
  </si>
  <si>
    <t>a</t>
  </si>
  <si>
    <t>b</t>
  </si>
  <si>
    <t>c</t>
  </si>
  <si>
    <t>Chăm sóc rừng</t>
  </si>
  <si>
    <t>Phòng hộ</t>
  </si>
  <si>
    <t>Sản xuất</t>
  </si>
  <si>
    <t>Khoanh nuôi tái sinh</t>
  </si>
  <si>
    <t>…….</t>
  </si>
  <si>
    <t>Khoán bảo vệ rừng</t>
  </si>
  <si>
    <t xml:space="preserve">Đặc dụng </t>
  </si>
  <si>
    <t>Trồng cây phân tán</t>
  </si>
  <si>
    <t>Chuyển hóa rừng giống</t>
  </si>
  <si>
    <t>II</t>
  </si>
  <si>
    <t>Khai thác rừng</t>
  </si>
  <si>
    <t>Khai thác chính</t>
  </si>
  <si>
    <t>Khai thác tận dụng</t>
  </si>
  <si>
    <t>Rừng trồng tập trung</t>
  </si>
  <si>
    <t>I</t>
  </si>
  <si>
    <t>-</t>
  </si>
  <si>
    <t>III</t>
  </si>
  <si>
    <t>Vốn cho phát triển lâm nghiệp</t>
  </si>
  <si>
    <t>Ngân sách nhà nước</t>
  </si>
  <si>
    <t>Trung ương</t>
  </si>
  <si>
    <t>Đầu tư phát triển</t>
  </si>
  <si>
    <t>Sự nghiệp kinh tế</t>
  </si>
  <si>
    <t>Ngân sách tỉnh</t>
  </si>
  <si>
    <t>Ngoài ngân sách nhà nước</t>
  </si>
  <si>
    <t>Tổng thu từ hoạt động lâm nghiệp</t>
  </si>
  <si>
    <t>Tài trợ, đóng góp tự nguyện, vốn ủy thác của tổ chức, cá nhân trong nước và nước ngoài</t>
  </si>
  <si>
    <t>Tiền chi trả dịch vụ môi trường rừng</t>
  </si>
  <si>
    <t>Tiền trồng rừng thay thế do chuyển mục đích sử dụng rừng sang mục đích khác</t>
  </si>
  <si>
    <t>Các nguồn tài chính hợp pháp khác ngoài ngân sách nhà nước</t>
  </si>
  <si>
    <t>Khai thác lâm sản</t>
  </si>
  <si>
    <t>Cho thuê rừng, đất rừng</t>
  </si>
  <si>
    <t>Trồng rừng thay thế do chuyển mục đích sử dụng rừng sang mục đích khác</t>
  </si>
  <si>
    <t>Dịch vụ môi trường rừng và cho thuê môi trường rừng</t>
  </si>
  <si>
    <t>Đơn vị tính: Ha</t>
  </si>
  <si>
    <t>Số TT</t>
  </si>
  <si>
    <t xml:space="preserve">Đơn vị sử dụng đất </t>
  </si>
  <si>
    <t>Hiện trạng quản lý, sử dụng phần diện tích đất</t>
  </si>
  <si>
    <t>Ghi chú</t>
  </si>
  <si>
    <t>Loại đất</t>
  </si>
  <si>
    <t>Tình trạng pháp lý</t>
  </si>
  <si>
    <t>Tình trạng sử dụng</t>
  </si>
  <si>
    <t>Đất nông nghiệp</t>
  </si>
  <si>
    <t>Đất phi nông nghiệp</t>
  </si>
  <si>
    <t>Đất chưa sử dụng</t>
  </si>
  <si>
    <t>Nhà nước giao đất</t>
  </si>
  <si>
    <t>Nhà nước cho thuê đất</t>
  </si>
  <si>
    <t>Chưa xác định hình thức giao, thuê</t>
  </si>
  <si>
    <t>Tự tổ chức sản xuất</t>
  </si>
  <si>
    <t>Giao khoán theo NĐ01, 135</t>
  </si>
  <si>
    <t>Giao khoán  theo NĐ168 (2016)</t>
  </si>
  <si>
    <t>Giao khoán  khác</t>
  </si>
  <si>
    <t>Liên doanh liên kết</t>
  </si>
  <si>
    <t>Cho thuê, mượn</t>
  </si>
  <si>
    <t>Đang có tranh chấp, bị cấp trùng</t>
  </si>
  <si>
    <t>Đang bị lấn, chiếm</t>
  </si>
  <si>
    <t>Cộng</t>
  </si>
  <si>
    <t>Đất rừng SX</t>
  </si>
  <si>
    <t>Đất rừng đặc dụng</t>
  </si>
  <si>
    <t>Đất rừng phòng hộ</t>
  </si>
  <si>
    <t>Đất ở</t>
  </si>
  <si>
    <t>Đất XD công trình sự nghiệp và SXKD PNN</t>
  </si>
  <si>
    <t>Đất sử dụng vào mục đích công cộng</t>
  </si>
  <si>
    <t>Đất làm nghĩa trang, nghĩa địa, nhà tang lễ, NHT</t>
  </si>
  <si>
    <t>Đất sông, ngòi, kênh, rạch, suối</t>
  </si>
  <si>
    <t>Đất có mặt nước chuyên dùng</t>
  </si>
  <si>
    <t>Đất phi nông nghiệp còn lại</t>
  </si>
  <si>
    <t>Rừng SX  là rừng trồng</t>
  </si>
  <si>
    <t>Rừng SX là rừng tự nhiên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</si>
  <si>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</si>
  <si>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</si>
  <si>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</si>
  <si>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</si>
  <si>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</si>
  <si>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</si>
  <si>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</si>
  <si>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</si>
  <si>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</si>
  <si>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</si>
  <si>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</si>
  <si>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</si>
  <si>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</si>
  <si>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</si>
  <si>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</si>
  <si>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</si>
  <si>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</si>
  <si>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</si>
  <si>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</si>
  <si>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</si>
  <si>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</si>
  <si>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</si>
  <si>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</si>
  <si>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</si>
  <si>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</si>
  <si>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</si>
  <si>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</si>
  <si>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</si>
  <si>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</si>
  <si>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</si>
  <si>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Vườn Quốc gia Vũ Quang</t>
  </si>
  <si>
    <t>Ban Quản lý Khu bảo tồn thiên nhiên Kẻ Gỗ</t>
  </si>
  <si>
    <t>Đơn vị tính: Triệu đồng</t>
  </si>
  <si>
    <t>Tên công trình</t>
  </si>
  <si>
    <t>Địa điểm xây dựng</t>
  </si>
  <si>
    <t>Thời gian KC hoàn thành</t>
  </si>
  <si>
    <t>Thực hiện năm 2016</t>
  </si>
  <si>
    <t>Thực hiện năm 2017</t>
  </si>
  <si>
    <t>Thực hiện năm 2018</t>
  </si>
  <si>
    <t>Ước thực hiện năm 2019</t>
  </si>
  <si>
    <t>Số, ngày tháng năm</t>
  </si>
  <si>
    <t>Tổng mức ĐT</t>
  </si>
  <si>
    <t>Vốn NSNN</t>
  </si>
  <si>
    <t>Vốn khác</t>
  </si>
  <si>
    <t>Tổng số</t>
  </si>
  <si>
    <t>Hình thành Quỹ bảo vệ và PTR</t>
  </si>
  <si>
    <t>31/8/2019</t>
  </si>
  <si>
    <t>Vi phạm qui định chung về BVR</t>
  </si>
  <si>
    <t>Phá rừng, lấn, chiếm rừng &amp; đất LN trái PL</t>
  </si>
  <si>
    <t>Khai thác lâm sản trái phép</t>
  </si>
  <si>
    <t>Mua, bán,vận chuyển, cất giữ, chế biến, KDLS trái PL</t>
  </si>
  <si>
    <t xml:space="preserve">Vi phạm qui định về quản lý, bảo vệ động vật rừng </t>
  </si>
  <si>
    <t xml:space="preserve">Hành vi khác </t>
  </si>
  <si>
    <t>Số vụ phạt cảnh cáo</t>
  </si>
  <si>
    <t>Số vụ áp dụng biện pháp khắc phục hậu quả</t>
  </si>
  <si>
    <t>Số vụ tịch thu tang vật, phương tiện vi phạm hành chính</t>
  </si>
  <si>
    <t>Số vụ tước quyền sử dụng giấy phép, chứng chỉ hành nghề hoặc đình chỉ có thời hạn</t>
  </si>
  <si>
    <t>Số vụ việc khác</t>
  </si>
  <si>
    <t>Thu hồi lâm sản  không có người nhận</t>
  </si>
  <si>
    <t>Tổng số vụ việc vi phạm hành chính trong giai đoạn 2016-2019</t>
  </si>
  <si>
    <t xml:space="preserve">                                        + Số vụ đã có QĐ thi hành</t>
  </si>
  <si>
    <t xml:space="preserve">                                        + Số tiền đã thu, nộp được</t>
  </si>
  <si>
    <t xml:space="preserve">                                        + Số vụ chưa có QĐ thi hành</t>
  </si>
  <si>
    <t xml:space="preserve">                                        + Số tiền chưa thi hành</t>
  </si>
  <si>
    <t>Số vụ phạt tiền:</t>
  </si>
  <si>
    <t xml:space="preserve">                        - Số vụ</t>
  </si>
  <si>
    <t xml:space="preserve">                        - Số tiền xử phạt</t>
  </si>
  <si>
    <t>Đến ngày 31/8/2019</t>
  </si>
  <si>
    <t>Vi phạm thủ tục HC trong mua, bán, vận chuyển, …</t>
  </si>
  <si>
    <t>Số đơn thư, khiếu nại, tố cáo</t>
  </si>
  <si>
    <t xml:space="preserve">                        - Tổng số đơn thư</t>
  </si>
  <si>
    <t xml:space="preserve">                        - Số đơn thư đã xử lý</t>
  </si>
  <si>
    <t>PHỤ LỤC 05: TỔNG HỢP KẾT QUẢ THỰC HIỆN CÁC CHỈ TIÊU PHÁT TRIỂN LÂM NGHIỆP GIAI ĐOẠN 2016-2019</t>
  </si>
  <si>
    <t>PHỤ LỤC 07: TỔNG HỢP KẾT QUẢ THU, CHI TRONG HOẠT ĐỘNG LÂM NGHIỆP GIAI ĐOẠN 2016-2019</t>
  </si>
  <si>
    <t>PHỤ LỤC 08: DANH MỤC ĐẦU TƯ  CHO LÂM NGHIỆP GIAI ĐOẠN 2016-2019</t>
  </si>
  <si>
    <t>PHỤ LỤC 04: TỔNG HỢP KẾT QUẢ PHÁT HIỆN VÀ XỬ LÝ VI PHẠM HÀNH CHÍNH, ĐƠN THƯ, KHIẾU NẠI TỐ CÁO GIAI ĐOẠN 2016-2019</t>
  </si>
  <si>
    <t>Đối với tổ chức</t>
  </si>
  <si>
    <t>Diện tich đất lâm nghiệp do UBND xã quản lý</t>
  </si>
  <si>
    <t>Tranh chấp rừng, đất lâm nghiệp</t>
  </si>
  <si>
    <t>Kết quả xử lý các hành vi vi phạm</t>
  </si>
  <si>
    <t xml:space="preserve">Hành vi vi phạm          </t>
  </si>
  <si>
    <t>Cẩm Xuyên</t>
  </si>
  <si>
    <t>Can Lộc</t>
  </si>
  <si>
    <t>Đức Thọ</t>
  </si>
  <si>
    <t>Hương Khê</t>
  </si>
  <si>
    <t>Hương Sơn</t>
  </si>
  <si>
    <t>Kỳ Anh</t>
  </si>
  <si>
    <t>Lộc Hà</t>
  </si>
  <si>
    <t>Nghi Xuân</t>
  </si>
  <si>
    <t>Thạch Hà</t>
  </si>
  <si>
    <t>Đặc dụng</t>
  </si>
  <si>
    <t>Đất CCR</t>
  </si>
  <si>
    <t>Rừng trồng</t>
  </si>
  <si>
    <t>Loại đất,
loại rừng</t>
  </si>
  <si>
    <t>TX
Hồng Lĩnh</t>
  </si>
  <si>
    <t>TP
Hà Tĩnh</t>
  </si>
  <si>
    <t>Vũ Quang</t>
  </si>
  <si>
    <t>Công ty TNHH Hồng Lam</t>
  </si>
  <si>
    <t>Hậu cứ T34</t>
  </si>
  <si>
    <t>HGĐ, CĐDC</t>
  </si>
  <si>
    <t>UBND xã</t>
  </si>
  <si>
    <t>Rừng trồng vốn ngân sách</t>
  </si>
  <si>
    <t>Đất NN còn lại (đất trống và đất khác)</t>
  </si>
  <si>
    <t>Ban Quản lý rừng phòng hộ Hồng Lĩnh</t>
  </si>
  <si>
    <t>Ban Quản lý rừng phòng hộ Nam Hà Tĩnh</t>
  </si>
  <si>
    <t>Ban Quản lý rừng phòng hộ sông Ngàn Phố</t>
  </si>
  <si>
    <t>Ban Quản lý rừng phòng hộ Hương Khê</t>
  </si>
  <si>
    <t>Trung tâm nhân văn sinh thái Vùng Cao</t>
  </si>
  <si>
    <t>Tổng đội thanh niên xung phong Sơn Tây</t>
  </si>
  <si>
    <t>Tổng đội thanh niên xung phong Phúc Trạch</t>
  </si>
  <si>
    <t>Xí nghiệp Chè Tây Sơn - Công ty CP Chè Hà Tĩnh</t>
  </si>
  <si>
    <t>Công ty Cổ phần Việt Hà</t>
  </si>
  <si>
    <t>Công ty hợp tác kinh tế Quân khu 4</t>
  </si>
  <si>
    <t>Công ty cổ phần xăng dầu Thanh Vân</t>
  </si>
  <si>
    <t>Công ty TNHH MTV cao su Hà Tĩnh</t>
  </si>
  <si>
    <t>Công ty TNHH MTV cao su Hương Khê - Hà Tĩnh</t>
  </si>
  <si>
    <t>Công ty TNHH MTV Lâm nghiệp và Dịch vụ Hương Sơn</t>
  </si>
  <si>
    <t>Công ty TNHH MTV Lâm nghiệp và Dịch vụ Chúc A</t>
  </si>
  <si>
    <t>Hộ gia đình, cá nhân, cộng đồng dân cư</t>
  </si>
  <si>
    <t>Rừng tự
nhiên</t>
  </si>
  <si>
    <t>Rừng
trồng</t>
  </si>
  <si>
    <t>Ha</t>
  </si>
  <si>
    <t xml:space="preserve">Trồng lại </t>
  </si>
  <si>
    <t>Theo dự án:</t>
  </si>
  <si>
    <t xml:space="preserve"> +</t>
  </si>
  <si>
    <t>Dự án đầu tư bảo vệ và phát triển rừng</t>
  </si>
  <si>
    <t>Dự án JiCa 2</t>
  </si>
  <si>
    <t>Lượt ha</t>
  </si>
  <si>
    <t>1000 cây</t>
  </si>
  <si>
    <t>M3</t>
  </si>
  <si>
    <t>ĐƠN VỊ THỰC HIỆN</t>
  </si>
  <si>
    <t>DIỆN TÍCH (HA)</t>
  </si>
  <si>
    <t>TỔNG</t>
  </si>
  <si>
    <t>TỔNG:</t>
  </si>
  <si>
    <t>169,0</t>
  </si>
  <si>
    <t>Ban quản lý rừng phòng hộ Nam Hà Tĩnh</t>
  </si>
  <si>
    <t>70,0</t>
  </si>
  <si>
    <t>Ban quản lý khu bảo tồn thiên nhiên Kẻ Gỗ</t>
  </si>
  <si>
    <t>46,0</t>
  </si>
  <si>
    <t>Ban quản lý rừng phòng hộ sông Ngàn Phố</t>
  </si>
  <si>
    <t>40,0</t>
  </si>
  <si>
    <t>Công ty TNHH MTV Cao su Hà Tĩnh</t>
  </si>
  <si>
    <t>13,0</t>
  </si>
  <si>
    <t>Công ty TNHH MTV Cao su Hương Khê</t>
  </si>
  <si>
    <t>Kế hoạch 2016  -2020</t>
  </si>
  <si>
    <t xml:space="preserve">Từ năm 2016 đến 31 tháng 8/2019 </t>
  </si>
  <si>
    <t>Dịch vụ môi trường rừng</t>
  </si>
  <si>
    <t>Vốn giai đoạn 2016 - 2019</t>
  </si>
  <si>
    <t xml:space="preserve">Tổng số </t>
  </si>
  <si>
    <t xml:space="preserve">Dự án đầu tư  bảo vệ và Phát triển rừng </t>
  </si>
  <si>
    <t xml:space="preserve">Hà Tĩnh </t>
  </si>
  <si>
    <t>3641/QĐ-UBND;3642/QĐ-UBND; 3643/QĐ-UBND; 3644/QĐ-UBND; 3645/QĐ-UBND 3647/QĐ-UBND  3648/QĐ-UBND ngày 05/12/2012; 1130/QĐ-UBND ngày 23/4/2014 của UBND tỉnh</t>
  </si>
  <si>
    <t>Bảo vệ rừng sản xuất là rừng tự nhiên tại các Công ty LN &amp;DV: Chúc A Hương Sơn</t>
  </si>
  <si>
    <t xml:space="preserve">Quyết định 2242/QĐ-TTg của Thủ tướng Chính phủ </t>
  </si>
  <si>
    <t>Dự án trồng rừng thay thế</t>
  </si>
  <si>
    <t>Dự án Ji ca 2; UN-RED và trồng rừng ngập mặn</t>
  </si>
  <si>
    <t>Của UBND tỉnh: Jica2: 2225/QĐ-UBND ngày 01/8/2012; Của Bộ NNPTNT 5399/QĐ-BBB-TCLN ngày 25/12/2015</t>
  </si>
  <si>
    <t>Dự án Nâng cao năng lực bảo vệ rừng, PCCCR</t>
  </si>
  <si>
    <t xml:space="preserve">204a/QĐ-HĐND ngày 23/6/2016 của HĐND tỉnh </t>
  </si>
  <si>
    <t>Huyện, chủ rừng nhận đất, rừng</t>
  </si>
  <si>
    <t xml:space="preserve">Chủ rừng thu hồi
</t>
  </si>
  <si>
    <t>Quyết định thu hồi của UBND tỉnh</t>
  </si>
  <si>
    <t xml:space="preserve">
Diện tích đất, rừng thu hồi
</t>
  </si>
  <si>
    <t>Đất khác</t>
  </si>
  <si>
    <t>I. Thu hồi diện tích rừng phòng hộ tập trung từ các doanh nghiệp chuyển về các Ban quản lý rừng phòng hộ quản lý</t>
  </si>
  <si>
    <t>BQL RPH Ngàn Phố</t>
  </si>
  <si>
    <t>2051/QĐ-UBND ngày 18/07/2012</t>
  </si>
  <si>
    <t>BQL RPH Ngàn Sâu</t>
  </si>
  <si>
    <t>2050/QĐ-UBND ngày 18/07/2012</t>
  </si>
  <si>
    <t>Tổng công ty hợp tác KTQK 4</t>
  </si>
  <si>
    <t>1486/QĐ-UBND ngày 29/5/2014</t>
  </si>
  <si>
    <t>II. Thu hồi diện tích rừng sản xuất tập trung, phòng hộ phân tán từ các Ban quản lý rừng phòng hộ chuyển về địa phương để giao đất, giao rừng cho người dân</t>
  </si>
  <si>
    <t>BQL RPH Nam Hà Tĩnh</t>
  </si>
  <si>
    <t>3601/QĐ-UBND ngày 24/11/2014</t>
  </si>
  <si>
    <t>BQL KBTTN Kẻ Gỗ</t>
  </si>
  <si>
    <t>3192/QĐ-UBND ngày 22/10/2014</t>
  </si>
  <si>
    <t>3600/QĐ-UBND ngày 24/11/2014</t>
  </si>
  <si>
    <t>Tổng đội TNXP XDVKTM Tây Sơn</t>
  </si>
  <si>
    <t>3661/QĐ-UBND ngày 27/11/2014</t>
  </si>
  <si>
    <t>BQL RPH Sông Ngàn Phố</t>
  </si>
  <si>
    <t xml:space="preserve">
644/QĐ-UBND ngày 10/3/2014
</t>
  </si>
  <si>
    <t xml:space="preserve"> Công ty TNHH MTV Cao Su Hương Khê</t>
  </si>
  <si>
    <t>3760/QĐ-UBND ngày 03/12/2014</t>
  </si>
  <si>
    <t>VQG Vũ Quang;</t>
  </si>
  <si>
    <t>BQL RPH Sông Tiêm</t>
  </si>
  <si>
    <t xml:space="preserve">
3789/QĐ-UBND ngày 05/12/2014
</t>
  </si>
  <si>
    <t>BQL RPH Sông Ngàn Sâu</t>
  </si>
  <si>
    <t xml:space="preserve"> 3790/QĐ-UBND ngày 05/12/2014</t>
  </si>
  <si>
    <t>PHỤ LỤC 9. TỔNG HỢP DIỆN TÍCH  TRỒNG RỪNG THAY THẾ TỪ NĂM 2016 ĐẾN NĂM 2019</t>
  </si>
  <si>
    <t>Nguồn tài chính khác theo quy định của pháp luật</t>
  </si>
  <si>
    <t xml:space="preserve"> -</t>
  </si>
  <si>
    <t>Dự án Bảo vệ PTR</t>
  </si>
  <si>
    <t>ODA (Ji ca2, UNRED, trồng rừng ngập mặn) và vốn hợp pháp khác (do các tổ chức, hộ gia đình, cá nhân đầu tư)</t>
  </si>
  <si>
    <r>
      <t>Dự án được phê duyệt</t>
    </r>
    <r>
      <rPr>
        <sz val="8"/>
        <color indexed="8"/>
        <rFont val="Times New Roman"/>
        <family val="1"/>
      </rPr>
      <t xml:space="preserve"> </t>
    </r>
  </si>
  <si>
    <t>Chủ rừng</t>
  </si>
  <si>
    <t>Công ty Lâm nghiệp Hà Tĩnh</t>
  </si>
  <si>
    <t>Tổng diện tích rừng và đất lâm nghiệp</t>
  </si>
  <si>
    <t>A</t>
  </si>
  <si>
    <t>B</t>
  </si>
  <si>
    <t>Công ty nông lâm nghiệp thuộc diện sắp xếp theo NĐ 118</t>
  </si>
  <si>
    <t>Các Ban quản lý rừng, các Công ty nông lâm nghiệp không thuộc diện sắp xếp theo NĐ 118</t>
  </si>
  <si>
    <t>Công ty TNHH MTV cao su Hương Khê</t>
  </si>
  <si>
    <t>VP các quy định Về PCCCR</t>
  </si>
  <si>
    <t xml:space="preserve"> TT</t>
  </si>
  <si>
    <r>
      <t xml:space="preserve">                           </t>
    </r>
    <r>
      <rPr>
        <i/>
        <sz val="10"/>
        <rFont val="Times New Roman"/>
        <family val="1"/>
      </rPr>
      <t>Trong đó:</t>
    </r>
    <r>
      <rPr>
        <sz val="10"/>
        <rFont val="Times New Roman"/>
        <family val="1"/>
      </rPr>
      <t xml:space="preserve"> </t>
    </r>
  </si>
  <si>
    <t>%</t>
  </si>
  <si>
    <t>52</t>
  </si>
  <si>
    <t>Ước TH    Năm 2019</t>
  </si>
  <si>
    <r>
      <rPr>
        <b/>
        <i/>
        <sz val="10"/>
        <rFont val="Times New Roman"/>
        <family val="1"/>
      </rPr>
      <t xml:space="preserve">Ghi chú: </t>
    </r>
    <r>
      <rPr>
        <i/>
        <sz val="10"/>
        <rFont val="Times New Roman"/>
        <family val="1"/>
      </rPr>
      <t xml:space="preserve">
- Diện tích trên không bao gồm 290ha rừng trồng kết hợp đất quốc phòng của đơn vị T34 ở huyện Can Lộc; 
- Diện tích của 5 Công ty: Cao su Hương Khê, Cao su Hà Tĩnh, Lâm nghiệp Hà Tĩnh, Lâm nghiệp và Hương Sơn, Lâm nghiệp và Dịch vụ Chúc A lấy theo kết quả đo vẽ Dự án “xác định ranh giới, cắm mốc ranh giới; đo đạc lập bản đồ địa chính và lập hồ sơ chuyển sang thuê đất, cấp giấy chứng nhận quyền sử dụng đất cho các công ty nông, lâm nghiệp trên địa bàn tỉnh”.</t>
    </r>
  </si>
  <si>
    <t>Dự kiến    Năm 2020</t>
  </si>
  <si>
    <r>
      <t>Vốn tín dụng từ tổ chức tài chính trong nước và nước ngoài</t>
    </r>
    <r>
      <rPr>
        <sz val="7"/>
        <rFont val="Times New Roman"/>
        <family val="1"/>
      </rPr>
      <t xml:space="preserve"> (ODA + DN, HGĐ đầu tư</t>
    </r>
    <r>
      <rPr>
        <sz val="10"/>
        <rFont val="Times New Roman"/>
        <family val="1"/>
      </rPr>
      <t>)</t>
    </r>
  </si>
  <si>
    <t>Đầu tư XD Hệ thống đường phục vụ sản xuất LN, PTR và BV, PCCR (giai đoạn 1)</t>
  </si>
  <si>
    <t>2016-2020</t>
  </si>
  <si>
    <t>3225; 31/10/2012</t>
  </si>
  <si>
    <t>Dự án Hiện đại hóa ngành lâm nghiệp và Tăng cường tính chống chịu vùng ven biển (FMCR) tỉnh Hà Tĩnh, vốn vay WB</t>
  </si>
  <si>
    <t>47 xã thuộc 7 huyện, thị xã, TP</t>
  </si>
  <si>
    <t>1658/QĐ-BNN-HTQT 04/5/2017; 286/QĐ-BNN-HTQT 21/01/2019</t>
  </si>
  <si>
    <r>
      <rPr>
        <b/>
        <i/>
        <sz val="13"/>
        <rFont val="Times New Roman"/>
        <family val="1"/>
      </rPr>
      <t>Ghi chú:</t>
    </r>
    <r>
      <rPr>
        <i/>
        <sz val="13"/>
        <rFont val="Times New Roman"/>
        <family val="1"/>
      </rPr>
      <t xml:space="preserve"> Diện tích trên bao gồm cả 290ha đất rừng của đơn vị T34 (Bộ Chỉ huy quân sự tỉnh) tại huyện Can Lộc (đã cấp đất quốc phòng nhưng chưa đưa ra khỏi quy hoạch 3 loại rừng)</t>
    </r>
  </si>
  <si>
    <r>
      <rPr>
        <b/>
        <i/>
        <sz val="12"/>
        <rFont val="Times New Roman"/>
        <family val="1"/>
      </rPr>
      <t xml:space="preserve">Ghi chú: </t>
    </r>
    <r>
      <rPr>
        <i/>
        <sz val="12"/>
        <rFont val="Times New Roman"/>
        <family val="1"/>
      </rPr>
      <t>Diện tích của 5 Công ty: Cao su Hương Khê, Cao su Hà Tĩnh, Lâm nghiệp Hà Tĩnh, Lâm nghiệp và Hương Sơn, Lâm nghiệp và Dịch vụ Chúc A lấy theo kết quả đo vẽ của Dự án “xác định ranh giới, cắm mốc ranh giới; đo đạc lập bản đồ địa chính và lập hồ sơ chuyển sang thuê đất, cấp giấy chứng nhận quyền sử dụng đất cho các công ty nông, lâm nghiệp trên địa bàn tỉnh”.</t>
    </r>
  </si>
  <si>
    <t>PHỤ LỤC 01: THỰC TRẠNG DIỆN TÍCH ĐẤT LÂM NGHIỆP THEO ĐƠN VỊ HÀNH CHÍNH (ĐẾN 31/8/2019)</t>
  </si>
  <si>
    <t>ĐOÀN GIÁM SÁT HĐND</t>
  </si>
  <si>
    <t>PHỤ LỤC 02: THỰC TRẠNG DIỆN TÍCH ĐẤT LÂM NGHIỆP PHÂN THEO CHỦ QUẢN LÝ (ĐẾN 31/8/2019)</t>
  </si>
  <si>
    <t xml:space="preserve">            PHỤ LỤC 03: DIỄN BIỄN CÁC LOẠI RỪNG QUA TỪNG NĂM (TÍNH ĐẾN 31/8/2019)</t>
  </si>
  <si>
    <t xml:space="preserve">ĐOÀN GIÁM SÁT HĐND </t>
  </si>
  <si>
    <t>PHỤ LỤC 06: HIỆN TRẠNG QUẢN LÝ, SỬ DỤNG ĐẤT  CỦA CÁC CHỦ RỪNG (ĐẾN 31/8/2019)</t>
  </si>
  <si>
    <t>(Kèm theo Báo cáo số 761/BC-ĐGS ngày 10/12/2019 của Đoàn giám sát HĐND tỉnh)</t>
  </si>
  <si>
    <t>Năm 2019</t>
  </si>
  <si>
    <t>PHỤ LỤC 10: KẾT QUẢ THU HỒI ĐẤT, RỪNG THEO NGHỊ QUYẾT CỦA HĐND TỈNH</t>
  </si>
</sst>
</file>

<file path=xl/styles.xml><?xml version="1.0" encoding="utf-8"?>
<styleSheet xmlns="http://schemas.openxmlformats.org/spreadsheetml/2006/main">
  <numFmts count="10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
    <numFmt numFmtId="166" formatCode="_(* #,##0_);_(* \(#,##0\);_(* &quot;-&quot;&quot;?&quot;&quot;?&quot;_);_(@_)"/>
    <numFmt numFmtId="167" formatCode="_(* #,##0.00_);_(* \(#,##0.00\);_(* &quot;-&quot;&quot;?&quot;&quot;?&quot;_);_(@_)"/>
    <numFmt numFmtId="168" formatCode="0.000"/>
    <numFmt numFmtId="169" formatCode="0.0%"/>
    <numFmt numFmtId="170" formatCode="_(&quot;$&quot;* #,##0.00_);_(&quot;$&quot;* \(#,##0.00\);_(&quot;$&quot;* &quot;-&quot;&quot;?&quot;&quot;?&quot;_);_(@_)"/>
    <numFmt numFmtId="171" formatCode="_-&quot;£&quot;* #,##0.00_-;\-&quot;£&quot;* #,##0.00_-;_-&quot;£&quot;* &quot;-&quot;&quot;?&quot;&quot;?&quot;_-;_-@_-"/>
    <numFmt numFmtId="172" formatCode="#,##0.00000"/>
    <numFmt numFmtId="173" formatCode="&quot;\&quot;#,##0.00;[Red]&quot;\&quot;&quot;\&quot;&quot;\&quot;&quot;\&quot;&quot;\&quot;&quot;\&quot;\-#,##0.00"/>
    <numFmt numFmtId="174" formatCode="&quot;\&quot;#,##0;[Red]&quot;\&quot;&quot;\&quot;\-#,##0"/>
    <numFmt numFmtId="175" formatCode="_-* #,##0_-;\-* #,##0_-;_-* &quot;-&quot;_-;_-@_-"/>
    <numFmt numFmtId="176" formatCode="&quot;$&quot;#,##0;[Red]\-&quot;$&quot;#,##0"/>
    <numFmt numFmtId="177" formatCode="_-&quot;$&quot;* #,##0_-;\-&quot;$&quot;* #,##0_-;_-&quot;$&quot;* &quot;-&quot;_-;_-@_-"/>
    <numFmt numFmtId="178" formatCode="&quot;¥&quot;#,##0;[Red]&quot;¥&quot;&quot;¥&quot;\-#,##0"/>
    <numFmt numFmtId="179" formatCode="&quot;¥&quot;#,##0.00;[Red]&quot;¥&quot;\-#,##0.00"/>
    <numFmt numFmtId="180" formatCode="_-* #,##0.00_-;\-* #,##0.00_-;_-* &quot;-&quot;&quot;?&quot;&quot;?&quot;_-;_-@_-"/>
    <numFmt numFmtId="181" formatCode="&quot;¥&quot;#,##0.00;[Red]&quot;¥&quot;&quot;¥&quot;&quot;¥&quot;&quot;¥&quot;&quot;¥&quot;&quot;¥&quot;\-#,##0.00"/>
    <numFmt numFmtId="182" formatCode="&quot;¥&quot;#,##0;[Red]&quot;¥&quot;\-#,##0"/>
    <numFmt numFmtId="183" formatCode="_-&quot;$&quot;* #,##0.00_-;\-&quot;$&quot;* #,##0.00_-;_-&quot;$&quot;* &quot;-&quot;&quot;?&quot;&quot;?&quot;_-;_-@_-"/>
    <numFmt numFmtId="184" formatCode="0.0000%"/>
    <numFmt numFmtId="185" formatCode="_ * #,##0_)&quot;￡&quot;_ ;_ * \(#,##0\)&quot;￡&quot;_ ;_ * &quot;-&quot;_)&quot;￡&quot;_ ;_ @_ "/>
    <numFmt numFmtId="186" formatCode="_ * #,##0_ ;_ * \-#,##0_ ;_ * &quot;-&quot;_ ;_ @_ "/>
    <numFmt numFmtId="187" formatCode="#,##0\ &quot;kr&quot;;[Red]\-#,##0\ &quot;kr&quot;"/>
    <numFmt numFmtId="188" formatCode="&quot;\&quot;#,##0.00_);\(&quot;\&quot;#,##0.00\)"/>
    <numFmt numFmtId="189" formatCode="&quot;¥&quot;#,##0;[Red]\-&quot;¥&quot;#,##0"/>
    <numFmt numFmtId="190" formatCode="_ &quot;¥&quot;* #,##0_ ;_ &quot;¥&quot;* \-#,##0_ ;_ &quot;¥&quot;* &quot;-&quot;_ ;_ @_ "/>
    <numFmt numFmtId="191" formatCode="&quot;\&quot;#,##0.00;[Red]&quot;\&quot;\-#,##0.00"/>
    <numFmt numFmtId="192" formatCode="_ &quot;¥&quot;* #,##0.00_ ;_ &quot;¥&quot;* \-#,##0.00_ ;_ &quot;¥&quot;* &quot;-&quot;&quot;?&quot;&quot;?&quot;_ ;_ @_ "/>
    <numFmt numFmtId="193" formatCode="&quot;\&quot;#,##0;[Red]&quot;\&quot;\-#,##0"/>
    <numFmt numFmtId="194" formatCode="#,##0\ &quot;F&quot;;[Red]\-#,##0\ &quot;F&quot;"/>
    <numFmt numFmtId="195" formatCode="_ * #,##0.00_ ;_ * \-#,##0.00_ ;_ * &quot;-&quot;&quot;?&quot;&quot;?&quot;_ ;_ @_ "/>
    <numFmt numFmtId="196" formatCode="#,##0.00\ &quot;F&quot;;\-#,##0.00\ &quot;F&quot;"/>
    <numFmt numFmtId="197" formatCode="General_)"/>
    <numFmt numFmtId="198" formatCode="&quot;$&quot;#,##0.00"/>
    <numFmt numFmtId="199" formatCode="_ * #,##0.00_)_$_ ;_ * \(#,##0.00\)_$_ ;_ * &quot;-&quot;&quot;?&quot;&quot;?&quot;_)_$_ ;_ @_ "/>
    <numFmt numFmtId="200" formatCode="_ * #,##0.00_)&quot;£&quot;_ ;_ * \(#,##0.00\)&quot;£&quot;_ ;_ * &quot;-&quot;&quot;?&quot;&quot;?&quot;_)&quot;£&quot;_ ;_ @_ "/>
    <numFmt numFmtId="201" formatCode="_ * #,##0_)_$_ ;_ * \(#,##0\)_$_ ;_ * &quot;-&quot;_)_$_ ;_ @_ "/>
    <numFmt numFmtId="202" formatCode="&quot;R$&quot;\ #,##0_);\(&quot;R$&quot;\ #,##0\)"/>
    <numFmt numFmtId="203" formatCode="#\ ###\ ###"/>
    <numFmt numFmtId="204" formatCode="&quot;£&quot;#,##0.00;[Red]\-&quot;£&quot;#,##0.00"/>
    <numFmt numFmtId="205" formatCode="\$#,##0\ ;\(\$#,##0\)"/>
    <numFmt numFmtId="206" formatCode="#\ ###\ ##0.0"/>
    <numFmt numFmtId="207" formatCode="\t0.00%"/>
    <numFmt numFmtId="208" formatCode="_-* #,##0\ _D_M_-;\-* #,##0\ _D_M_-;_-* &quot;-&quot;\ _D_M_-;_-@_-"/>
    <numFmt numFmtId="209" formatCode="_-* #,##0.00\ _D_M_-;\-* #,##0.00\ _D_M_-;_-* &quot;-&quot;&quot;?&quot;&quot;?&quot;\ _D_M_-;_-@_-"/>
    <numFmt numFmtId="210" formatCode="#\ ###\ ###\ .00"/>
    <numFmt numFmtId="211" formatCode="_-[$€]* #,##0.00_-;\-[$€]* #,##0.00_-;_-[$€]* &quot;-&quot;&quot;?&quot;&quot;?&quot;_-;_-@_-"/>
    <numFmt numFmtId="212" formatCode="&quot;¥&quot;#,##0.00;[Red]\-&quot;¥&quot;#,##0.00"/>
    <numFmt numFmtId="213" formatCode="#."/>
    <numFmt numFmtId="214" formatCode="&quot;$&quot;#,##0.00_);\(&quot;$&quot;#.##0\)"/>
    <numFmt numFmtId="215" formatCode="0&quot;MB&quot;"/>
    <numFmt numFmtId="216" formatCode="0&quot;MB   &quot;"/>
    <numFmt numFmtId="217" formatCode="_-&quot;£&quot;* #,##0_-;\-&quot;£&quot;* #,##0_-;_-&quot;£&quot;* &quot;-&quot;_-;_-@_-"/>
    <numFmt numFmtId="218" formatCode="#,##0\ &quot;$&quot;_);[Red]\(#,##0\ &quot;$&quot;\)"/>
    <numFmt numFmtId="219" formatCode="&quot;$&quot;###,0&quot;.&quot;00_);[Red]\(&quot;$&quot;###,0&quot;.&quot;00\)"/>
    <numFmt numFmtId="220" formatCode="&quot;$&quot;#,##0.00;[Red]\-&quot;$&quot;#,##0.00"/>
    <numFmt numFmtId="221" formatCode="#,##0.000_);\(#,##0.000\)"/>
    <numFmt numFmtId="222" formatCode="#,##0.0_);\(#,##0.0\)"/>
    <numFmt numFmtId="223" formatCode="0.0%;\(0.0%\)"/>
    <numFmt numFmtId="224" formatCode="&quot;US$&quot;#,##0.00_);[Red]\(&quot;US$&quot;#,##0.00\)"/>
    <numFmt numFmtId="225" formatCode="0.00000%"/>
    <numFmt numFmtId="226" formatCode="_ &quot;SFr.&quot;* #,##0_ ;_ &quot;SFr.&quot;* \-#,##0_ ;_ &quot;SFr.&quot;* &quot;-&quot;_ ;_ @_ "/>
    <numFmt numFmtId="227" formatCode="#,##0.000;[Red]\(#,##0.000\)"/>
    <numFmt numFmtId="228" formatCode="0.000%"/>
    <numFmt numFmtId="229" formatCode="#,##0&quot;￡&quot;_);[Red]\(#,##0&quot;￡&quot;\)"/>
    <numFmt numFmtId="230" formatCode="_###,###,###"/>
    <numFmt numFmtId="231" formatCode="#,##0.00\ &quot;F&quot;;[Red]\-#,##0.00\ &quot;F&quot;"/>
    <numFmt numFmtId="232" formatCode="&quot;\&quot;#,##0;[Red]\-&quot;\&quot;#,##0"/>
    <numFmt numFmtId="233" formatCode="#,##0\ &quot;F&quot;;\-#,##0\ &quot;F&quot;"/>
    <numFmt numFmtId="234" formatCode="_-* #,##0\ &quot;F&quot;_-;\-* #,##0\ &quot;F&quot;_-;_-* &quot;-&quot;\ &quot;F&quot;_-;_-@_-"/>
    <numFmt numFmtId="235" formatCode="&quot;¥&quot;#,##0.00;\-&quot;¥&quot;#,##0.00"/>
    <numFmt numFmtId="236" formatCode="_(* #,##0.000_);_(* \(#,##0.000\);_(* &quot;-&quot;&quot;?&quot;&quot;?&quot;&quot;?&quot;_);_(@_)"/>
    <numFmt numFmtId="237" formatCode="0.0%;[Red]\(0.0%\)"/>
    <numFmt numFmtId="238" formatCode="_(* #,##0.0000000000_);_(* \(#,##0.0000000000\);_(* &quot;-&quot;&quot;?&quot;&quot;?&quot;_);_(@_)"/>
    <numFmt numFmtId="239" formatCode="&quot;¥&quot;#,##0;\-&quot;¥&quot;#,##0"/>
    <numFmt numFmtId="240" formatCode="_-* #,##0\ &quot;DM&quot;_-;\-* #,##0\ &quot;DM&quot;_-;_-* &quot;-&quot;\ &quot;DM&quot;_-;_-@_-"/>
    <numFmt numFmtId="241" formatCode="_-* #,##0.00\ &quot;DM&quot;_-;\-* #,##0.00\ &quot;DM&quot;_-;_-* &quot;-&quot;&quot;?&quot;&quot;?&quot;\ &quot;DM&quot;_-;_-@_-"/>
    <numFmt numFmtId="242" formatCode="_-&quot;｣&quot;* #,##0_-;\-&quot;｣&quot;* #,##0_-;_-&quot;｣&quot;* &quot;-&quot;_-;_-@_-"/>
    <numFmt numFmtId="243" formatCode="_-&quot;｣&quot;* #,##0.00_-;\-&quot;｣&quot;* #,##0.00_-;_-&quot;｣&quot;* &quot;-&quot;&quot;?&quot;&quot;?&quot;_-;_-@_-"/>
    <numFmt numFmtId="244" formatCode="_-* #,##0.00\ &quot;kr&quot;_-;\-* #,##0.00\ &quot;kr&quot;_-;_-* &quot;-&quot;&quot;?&quot;&quot;?&quot;\ &quot;kr&quot;_-;_-@_-"/>
    <numFmt numFmtId="245" formatCode="_-* #,##0.00\ _k_r_-;\-* #,##0.00\ _k_r_-;_-* &quot;-&quot;&quot;?&quot;&quot;?&quot;\ _k_r_-;_-@_-"/>
    <numFmt numFmtId="246" formatCode="&quot;￥&quot;#,##0;&quot;￥&quot;\-#,##0"/>
    <numFmt numFmtId="247" formatCode="00.000"/>
    <numFmt numFmtId="248" formatCode="0_);[Red]\(0\)"/>
    <numFmt numFmtId="249" formatCode="_ &quot;$&quot;* #,##0.00_ ;_ &quot;$&quot;* \-#,##0.00_ ;_ &quot;$&quot;* &quot;-&quot;&quot;?&quot;&quot;?&quot;_ ;_ @_ "/>
    <numFmt numFmtId="250" formatCode="_ &quot;$&quot;* #,##0_ ;_ &quot;$&quot;* \-#,##0_ ;_ &quot;$&quot;* &quot;-&quot;_ ;_ @_ "/>
    <numFmt numFmtId="251" formatCode="_-* #,##0.0\ _₫_-;\-* #,##0.0\ _₫_-;_-* &quot;-&quot;??\ _₫_-;_-@_-"/>
    <numFmt numFmtId="252" formatCode="_(* #,##0_);_(* \(#,##0\);_(* &quot;-&quot;??_);_(@_)"/>
    <numFmt numFmtId="253" formatCode="_(* #,##0.0_);_(* \(#,##0.0\);_(* &quot;-&quot;?_);_(@_)"/>
    <numFmt numFmtId="254" formatCode="#,##0.0"/>
    <numFmt numFmtId="255" formatCode="_(* #,##0_);_(* \(#,##0\);_(* &quot;-&quot;?_);_(@_)"/>
    <numFmt numFmtId="256" formatCode="_-* #,##0\ _₫_-;\-* #,##0\ _₫_-;_-* &quot;-&quot;??\ _₫_-;_-@_-"/>
    <numFmt numFmtId="257" formatCode="#,##0.000"/>
  </numFmts>
  <fonts count="209">
    <font>
      <sz val="10"/>
      <name val="Arial"/>
      <family val="0"/>
    </font>
    <font>
      <b/>
      <sz val="12"/>
      <name val="Times New Roman"/>
      <family val="1"/>
    </font>
    <font>
      <sz val="12"/>
      <name val="Times New Roman"/>
      <family val="1"/>
    </font>
    <font>
      <sz val="10"/>
      <name val="Times New Roman"/>
      <family val="1"/>
    </font>
    <font>
      <sz val="8"/>
      <name val="Arial"/>
      <family val="2"/>
    </font>
    <font>
      <u val="single"/>
      <sz val="10"/>
      <color indexed="12"/>
      <name val="Arial"/>
      <family val="2"/>
    </font>
    <font>
      <u val="single"/>
      <sz val="10"/>
      <color indexed="36"/>
      <name val="Arial"/>
      <family val="2"/>
    </font>
    <font>
      <b/>
      <sz val="13"/>
      <name val="Times New Roman"/>
      <family val="1"/>
    </font>
    <font>
      <sz val="11"/>
      <name val=".VnTime"/>
      <family val="2"/>
    </font>
    <font>
      <sz val="9"/>
      <name val="Times New Roman"/>
      <family val="1"/>
    </font>
    <font>
      <sz val="12"/>
      <name val=".VnTime"/>
      <family val="2"/>
    </font>
    <font>
      <b/>
      <sz val="12"/>
      <name val="Arial"/>
      <family val="2"/>
    </font>
    <font>
      <sz val="9"/>
      <name val=".VnTime"/>
      <family val="2"/>
    </font>
    <font>
      <sz val="13"/>
      <name val=".VnTime"/>
      <family val="2"/>
    </font>
    <font>
      <sz val="12"/>
      <color indexed="8"/>
      <name val="Times New Roman"/>
      <family val="1"/>
    </font>
    <font>
      <sz val="10"/>
      <name val=".VnTime"/>
      <family val="2"/>
    </font>
    <font>
      <b/>
      <sz val="10"/>
      <name val=".VnTime"/>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name val="Helv"/>
      <family val="2"/>
    </font>
    <font>
      <sz val="10"/>
      <name val="MS Sans Serif"/>
      <family val="2"/>
    </font>
    <font>
      <sz val="12"/>
      <name val="VNtimes new roman"/>
      <family val="2"/>
    </font>
    <font>
      <sz val="9"/>
      <name val="Arial"/>
      <family val="2"/>
    </font>
    <font>
      <sz val="11"/>
      <name val="??"/>
      <family val="3"/>
    </font>
    <font>
      <sz val="12"/>
      <name val="Courier"/>
      <family val="3"/>
    </font>
    <font>
      <sz val="12"/>
      <name val="__"/>
      <family val="1"/>
    </font>
    <font>
      <sz val="14"/>
      <name val="__"/>
      <family val="3"/>
    </font>
    <font>
      <sz val="12"/>
      <name val="___"/>
      <family val="1"/>
    </font>
    <font>
      <sz val="12"/>
      <name val="____"/>
      <family val="0"/>
    </font>
    <font>
      <sz val="10"/>
      <name val="___"/>
      <family val="3"/>
    </font>
    <font>
      <sz val="10"/>
      <color indexed="8"/>
      <name val="Arial"/>
      <family val="2"/>
    </font>
    <font>
      <sz val="11"/>
      <name val="ＭＳ Ｐゴシック"/>
      <family val="3"/>
    </font>
    <font>
      <sz val="12"/>
      <name val="VNI-Helve-Condense"/>
      <family val="0"/>
    </font>
    <font>
      <sz val="11"/>
      <name val="Arial"/>
      <family val="2"/>
    </font>
    <font>
      <sz val="10"/>
      <color indexed="8"/>
      <name val="MS Sans Serif"/>
      <family val="2"/>
    </font>
    <font>
      <b/>
      <sz val="11"/>
      <name val="明朝"/>
      <family val="1"/>
    </font>
    <font>
      <sz val="10"/>
      <name val="ＭＳ Ｐゴシック"/>
      <family val="3"/>
    </font>
    <font>
      <sz val="12"/>
      <name val=".VnArial"/>
      <family val="2"/>
    </font>
    <font>
      <sz val="11"/>
      <name val="‚l‚r ƒSƒVƒbƒN"/>
      <family val="0"/>
    </font>
    <font>
      <sz val="11"/>
      <name val="ＭＳ ゴシック"/>
      <family val="3"/>
    </font>
    <font>
      <sz val="9"/>
      <name val="‚l‚r ‚o–¾’©"/>
      <family val="0"/>
    </font>
    <font>
      <b/>
      <u val="single"/>
      <sz val="14"/>
      <color indexed="8"/>
      <name val=".VnBook-AntiquaH"/>
      <family val="2"/>
    </font>
    <font>
      <sz val="10"/>
      <name val="VnTimes"/>
      <family val="0"/>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¼¸²Ã¼"/>
      <family val="3"/>
    </font>
    <font>
      <sz val="12"/>
      <name val="¹UAAA¼"/>
      <family val="3"/>
    </font>
    <font>
      <sz val="12"/>
      <name val="¹ÙÅÁÃ¼"/>
      <family val="1"/>
    </font>
    <font>
      <sz val="11"/>
      <color indexed="20"/>
      <name val="Calibri"/>
      <family val="2"/>
    </font>
    <font>
      <sz val="11"/>
      <name val="µ¸¿ò"/>
      <family val="0"/>
    </font>
    <font>
      <sz val="10"/>
      <name val="±¼¸²A¼"/>
      <family val="3"/>
    </font>
    <font>
      <b/>
      <sz val="11"/>
      <color indexed="52"/>
      <name val="Calibri"/>
      <family val="2"/>
    </font>
    <font>
      <b/>
      <sz val="10"/>
      <name val="Helv"/>
      <family val="0"/>
    </font>
    <font>
      <b/>
      <sz val="11"/>
      <color indexed="9"/>
      <name val="Calibri"/>
      <family val="2"/>
    </font>
    <font>
      <sz val="10"/>
      <name val="VNI-Aptima"/>
      <family val="0"/>
    </font>
    <font>
      <sz val="12"/>
      <name val="VNI-Aptima"/>
      <family val="0"/>
    </font>
    <font>
      <sz val="10"/>
      <name val="BERNHARD"/>
      <family val="0"/>
    </font>
    <font>
      <sz val="10"/>
      <name val="Helv"/>
      <family val="0"/>
    </font>
    <font>
      <sz val="12"/>
      <name val="Arial"/>
      <family val="2"/>
    </font>
    <font>
      <sz val="1"/>
      <color indexed="8"/>
      <name val="Courier"/>
      <family val="3"/>
    </font>
    <font>
      <sz val="9"/>
      <name val="Tahoma"/>
      <family val="2"/>
    </font>
    <font>
      <b/>
      <sz val="1"/>
      <color indexed="8"/>
      <name val="Courier"/>
      <family val="3"/>
    </font>
    <font>
      <i/>
      <sz val="11"/>
      <color indexed="23"/>
      <name val="Calibri"/>
      <family val="2"/>
    </font>
    <font>
      <sz val="11"/>
      <name val="??fc"/>
      <family val="3"/>
    </font>
    <font>
      <sz val="8"/>
      <color indexed="8"/>
      <name val="Helvetica"/>
      <family val="0"/>
    </font>
    <font>
      <sz val="11"/>
      <color indexed="17"/>
      <name val="Calibri"/>
      <family val="2"/>
    </font>
    <font>
      <b/>
      <sz val="12"/>
      <name val=".VnBook-AntiquaH"/>
      <family val="2"/>
    </font>
    <font>
      <b/>
      <sz val="12"/>
      <name val="Helv"/>
      <family val="0"/>
    </font>
    <font>
      <b/>
      <sz val="18"/>
      <name val="Arial"/>
      <family val="2"/>
    </font>
    <font>
      <b/>
      <sz val="11"/>
      <color indexed="56"/>
      <name val="Calibri"/>
      <family val="2"/>
    </font>
    <font>
      <b/>
      <sz val="14"/>
      <name val=".VnTimeH"/>
      <family val="2"/>
    </font>
    <font>
      <sz val="8"/>
      <color indexed="12"/>
      <name val="Helv"/>
      <family val="0"/>
    </font>
    <font>
      <sz val="11"/>
      <name val="VNI-Times"/>
      <family val="0"/>
    </font>
    <font>
      <sz val="11"/>
      <color indexed="52"/>
      <name val="Calibri"/>
      <family val="2"/>
    </font>
    <font>
      <b/>
      <sz val="11"/>
      <name val="Helv"/>
      <family val="0"/>
    </font>
    <font>
      <sz val="11"/>
      <color indexed="60"/>
      <name val="Calibri"/>
      <family val="2"/>
    </font>
    <font>
      <sz val="7"/>
      <name val="Small Fonts"/>
      <family val="2"/>
    </font>
    <font>
      <b/>
      <sz val="12"/>
      <name val="VN-NTime"/>
      <family val="0"/>
    </font>
    <font>
      <b/>
      <i/>
      <sz val="16"/>
      <name val="Helv"/>
      <family val="0"/>
    </font>
    <font>
      <sz val="12"/>
      <name val="바탕체"/>
      <family val="1"/>
    </font>
    <font>
      <sz val="14"/>
      <name val="System"/>
      <family val="2"/>
    </font>
    <font>
      <b/>
      <sz val="11"/>
      <name val="Arial"/>
      <family val="2"/>
    </font>
    <font>
      <b/>
      <sz val="11"/>
      <color indexed="63"/>
      <name val="Calibri"/>
      <family val="2"/>
    </font>
    <font>
      <b/>
      <sz val="10"/>
      <name val="MS Sans Serif"/>
      <family val="2"/>
    </font>
    <font>
      <sz val="10"/>
      <name val="VNI-Times"/>
      <family val="0"/>
    </font>
    <font>
      <sz val="12"/>
      <name val="VNI-Times"/>
      <family val="0"/>
    </font>
    <font>
      <b/>
      <sz val="12"/>
      <name val=".VnArial Narrow"/>
      <family val="2"/>
    </font>
    <font>
      <sz val="13"/>
      <name val=".VnArialH"/>
      <family val="2"/>
    </font>
    <font>
      <i/>
      <sz val="11"/>
      <name val=".VnTime"/>
      <family val="2"/>
    </font>
    <font>
      <i/>
      <sz val="12"/>
      <name val=".VnArial Narrow"/>
      <family val="2"/>
    </font>
    <font>
      <b/>
      <sz val="8"/>
      <name val=".VnTime"/>
      <family val="2"/>
    </font>
    <font>
      <sz val="10"/>
      <name val=".VnArial"/>
      <family val="2"/>
    </font>
    <font>
      <sz val="11"/>
      <name val=".VnArial Narrow"/>
      <family val="2"/>
    </font>
    <font>
      <sz val="12"/>
      <name val="VNTime"/>
      <family val="0"/>
    </font>
    <font>
      <sz val="14"/>
      <name val="CordiaUPC"/>
      <family val="2"/>
    </font>
    <font>
      <sz val="10"/>
      <name val="VNtimes new roman"/>
      <family val="2"/>
    </font>
    <font>
      <b/>
      <sz val="8"/>
      <name val="VN Helvetica"/>
      <family val="0"/>
    </font>
    <font>
      <b/>
      <sz val="12"/>
      <name val=".VnTime"/>
      <family val="2"/>
    </font>
    <font>
      <b/>
      <sz val="10"/>
      <name val="VN AvantGBook"/>
      <family val="0"/>
    </font>
    <font>
      <b/>
      <sz val="16"/>
      <name val=".VnTime"/>
      <family val="2"/>
    </font>
    <font>
      <sz val="11"/>
      <color indexed="10"/>
      <name val="Calibri"/>
      <family val="2"/>
    </font>
    <font>
      <sz val="14"/>
      <name val=".VnArial"/>
      <family val="2"/>
    </font>
    <font>
      <sz val="14"/>
      <name val="Cordia New"/>
      <family val="2"/>
    </font>
    <font>
      <u val="single"/>
      <sz val="14"/>
      <color indexed="12"/>
      <name val="Cordia New"/>
      <family val="2"/>
    </font>
    <font>
      <u val="single"/>
      <sz val="14"/>
      <color indexed="36"/>
      <name val="Cordia New"/>
      <family val="2"/>
    </font>
    <font>
      <u val="single"/>
      <sz val="12"/>
      <color indexed="12"/>
      <name val=".VnTime"/>
      <family val="2"/>
    </font>
    <font>
      <sz val="10"/>
      <name val="ｺﾞｼｯｸ体MT-M"/>
      <family val="3"/>
    </font>
    <font>
      <sz val="14"/>
      <name val="뼻뮝"/>
      <family val="3"/>
    </font>
    <font>
      <sz val="12"/>
      <name val="뼻뮝"/>
      <family val="3"/>
    </font>
    <font>
      <sz val="11"/>
      <name val="돋움"/>
      <family val="3"/>
    </font>
    <font>
      <sz val="10"/>
      <name val="굴림체"/>
      <family val="3"/>
    </font>
    <font>
      <sz val="12"/>
      <name val="官帕眉"/>
      <family val="3"/>
    </font>
    <font>
      <sz val="14"/>
      <name val="ＭＳ 明朝"/>
      <family val="1"/>
    </font>
    <font>
      <sz val="11"/>
      <name val="明朝"/>
      <family val="1"/>
    </font>
    <font>
      <u val="single"/>
      <sz val="12"/>
      <color indexed="36"/>
      <name val=".VnTime"/>
      <family val="2"/>
    </font>
    <font>
      <b/>
      <sz val="12"/>
      <color indexed="8"/>
      <name val="ARIAL"/>
      <family val="2"/>
    </font>
    <font>
      <sz val="10"/>
      <name val=" "/>
      <family val="1"/>
    </font>
    <font>
      <i/>
      <sz val="12"/>
      <name val="Times New Roman"/>
      <family val="1"/>
    </font>
    <font>
      <b/>
      <i/>
      <sz val="10.5"/>
      <name val="Times New Roman"/>
      <family val="1"/>
    </font>
    <font>
      <b/>
      <i/>
      <sz val="12"/>
      <name val="Times New Roman"/>
      <family val="1"/>
    </font>
    <font>
      <b/>
      <sz val="9"/>
      <name val="Times New Roman"/>
      <family val="1"/>
    </font>
    <font>
      <sz val="11"/>
      <name val="Times New Roman"/>
      <family val="1"/>
    </font>
    <font>
      <sz val="11"/>
      <name val="UVnTime"/>
      <family val="0"/>
    </font>
    <font>
      <b/>
      <sz val="8"/>
      <name val="Times New Roman"/>
      <family val="1"/>
    </font>
    <font>
      <sz val="11"/>
      <color indexed="8"/>
      <name val="Arial"/>
      <family val="2"/>
    </font>
    <font>
      <sz val="8"/>
      <name val="Times New Roman"/>
      <family val="1"/>
    </font>
    <font>
      <b/>
      <sz val="10"/>
      <name val="Times New Roman"/>
      <family val="1"/>
    </font>
    <font>
      <i/>
      <sz val="10"/>
      <name val="Times New Roman"/>
      <family val="1"/>
    </font>
    <font>
      <i/>
      <sz val="12"/>
      <color indexed="8"/>
      <name val="Times New Roman"/>
      <family val="1"/>
    </font>
    <font>
      <b/>
      <sz val="11"/>
      <name val="Times New Roman"/>
      <family val="1"/>
    </font>
    <font>
      <b/>
      <i/>
      <sz val="11"/>
      <name val="Times New Roman"/>
      <family val="1"/>
    </font>
    <font>
      <i/>
      <sz val="11"/>
      <name val="Times New Roman"/>
      <family val="1"/>
    </font>
    <font>
      <b/>
      <i/>
      <sz val="10"/>
      <name val="Times New Roman"/>
      <family val="1"/>
    </font>
    <font>
      <b/>
      <sz val="9"/>
      <name val="Tahoma"/>
      <family val="2"/>
    </font>
    <font>
      <sz val="8"/>
      <color indexed="8"/>
      <name val="Times New Roman"/>
      <family val="1"/>
    </font>
    <font>
      <b/>
      <sz val="14"/>
      <color indexed="8"/>
      <name val="Times New Roman"/>
      <family val="1"/>
    </font>
    <font>
      <sz val="11"/>
      <color indexed="8"/>
      <name val="Times New Roman"/>
      <family val="1"/>
    </font>
    <font>
      <i/>
      <sz val="8"/>
      <name val="Times New Roman"/>
      <family val="1"/>
    </font>
    <font>
      <sz val="7"/>
      <name val="Times New Roman"/>
      <family val="1"/>
    </font>
    <font>
      <sz val="13"/>
      <name val="Times New Roman"/>
      <family val="1"/>
    </font>
    <font>
      <i/>
      <sz val="13"/>
      <name val="Times New Roman"/>
      <family val="1"/>
    </font>
    <font>
      <b/>
      <i/>
      <sz val="13"/>
      <name val="Times New Roman"/>
      <family val="1"/>
    </font>
    <font>
      <b/>
      <sz val="14"/>
      <name val="Times New Roman"/>
      <family val="1"/>
    </font>
    <font>
      <b/>
      <sz val="8"/>
      <color indexed="8"/>
      <name val="Times New Roman"/>
      <family val="1"/>
    </font>
    <font>
      <b/>
      <sz val="10"/>
      <color indexed="8"/>
      <name val="Times New Roman"/>
      <family val="1"/>
    </font>
    <font>
      <sz val="14"/>
      <color indexed="8"/>
      <name val="Times New Roman"/>
      <family val="1"/>
    </font>
    <font>
      <sz val="10"/>
      <color indexed="8"/>
      <name val="Times New Roman"/>
      <family val="1"/>
    </font>
    <font>
      <sz val="6"/>
      <color indexed="8"/>
      <name val="Times New Roman"/>
      <family val="1"/>
    </font>
    <font>
      <b/>
      <sz val="13"/>
      <color indexed="8"/>
      <name val="Times New Roman"/>
      <family val="1"/>
    </font>
    <font>
      <i/>
      <sz val="8"/>
      <color indexed="8"/>
      <name val="Times New Roman"/>
      <family val="1"/>
    </font>
    <font>
      <b/>
      <sz val="11"/>
      <color indexed="8"/>
      <name val="Times New Roman"/>
      <family val="1"/>
    </font>
    <font>
      <b/>
      <sz val="12"/>
      <color indexed="8"/>
      <name val="Calibri"/>
      <family val="2"/>
    </font>
    <font>
      <b/>
      <sz val="14"/>
      <color indexed="8"/>
      <name val="Calibri"/>
      <family val="2"/>
    </font>
    <font>
      <i/>
      <sz val="11"/>
      <color indexed="8"/>
      <name val="Times New Roman"/>
      <family val="1"/>
    </font>
    <font>
      <i/>
      <sz val="10"/>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Arial"/>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8"/>
      <color rgb="FF000000"/>
      <name val="Times New Roman"/>
      <family val="1"/>
    </font>
    <font>
      <b/>
      <sz val="8"/>
      <color rgb="FF000000"/>
      <name val="Times New Roman"/>
      <family val="1"/>
    </font>
    <font>
      <b/>
      <sz val="10"/>
      <color theme="1"/>
      <name val="Times New Roman"/>
      <family val="1"/>
    </font>
    <font>
      <sz val="8"/>
      <color theme="1"/>
      <name val="Times New Roman"/>
      <family val="1"/>
    </font>
    <font>
      <sz val="11"/>
      <color theme="1"/>
      <name val="Times New Roman"/>
      <family val="1"/>
    </font>
    <font>
      <b/>
      <sz val="14"/>
      <color theme="1"/>
      <name val="Times New Roman"/>
      <family val="1"/>
    </font>
    <font>
      <sz val="14"/>
      <color theme="1"/>
      <name val="Times New Roman"/>
      <family val="1"/>
    </font>
    <font>
      <sz val="10"/>
      <color theme="1"/>
      <name val="Times New Roman"/>
      <family val="1"/>
    </font>
    <font>
      <sz val="6"/>
      <color theme="1"/>
      <name val="Times New Roman"/>
      <family val="1"/>
    </font>
    <font>
      <b/>
      <sz val="13"/>
      <color theme="1"/>
      <name val="Times New Roman"/>
      <family val="1"/>
    </font>
    <font>
      <i/>
      <sz val="12"/>
      <color theme="1"/>
      <name val="Times New Roman"/>
      <family val="1"/>
    </font>
    <font>
      <b/>
      <sz val="12"/>
      <color rgb="FF000000"/>
      <name val="Times New Roman"/>
      <family val="1"/>
    </font>
    <font>
      <sz val="12"/>
      <color rgb="FF000000"/>
      <name val="Times New Roman"/>
      <family val="1"/>
    </font>
    <font>
      <i/>
      <sz val="8"/>
      <color rgb="FF000000"/>
      <name val="Times New Roman"/>
      <family val="1"/>
    </font>
    <font>
      <b/>
      <sz val="14"/>
      <color theme="1"/>
      <name val="Calibri"/>
      <family val="2"/>
    </font>
    <font>
      <b/>
      <sz val="11"/>
      <color theme="1"/>
      <name val="Times New Roman"/>
      <family val="1"/>
    </font>
    <font>
      <b/>
      <sz val="12"/>
      <color theme="1"/>
      <name val="Calibri"/>
      <family val="2"/>
    </font>
    <font>
      <i/>
      <sz val="11"/>
      <color theme="1"/>
      <name val="Times New Roman"/>
      <family val="1"/>
    </font>
    <font>
      <b/>
      <sz val="8"/>
      <name val="Arial"/>
      <family val="2"/>
    </font>
  </fonts>
  <fills count="64">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40"/>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right style="thin"/>
      <top style="double"/>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style="double"/>
      <top>
        <color indexed="63"/>
      </top>
      <bottom>
        <color indexed="63"/>
      </bottom>
    </border>
    <border>
      <left>
        <color indexed="63"/>
      </left>
      <right>
        <color indexed="63"/>
      </right>
      <top style="double"/>
      <bottom style="double"/>
    </border>
    <border>
      <left style="thin"/>
      <right style="thin"/>
      <top>
        <color indexed="63"/>
      </top>
      <bottom style="hair"/>
    </border>
    <border>
      <left style="medium">
        <color indexed="10"/>
      </left>
      <right style="medium">
        <color indexed="10"/>
      </right>
      <top style="hair">
        <color indexed="10"/>
      </top>
      <bottom style="hair">
        <color indexed="10"/>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right style="medium">
        <color indexed="63"/>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style="thin"/>
      <top style="thin"/>
      <bottom>
        <color indexed="63"/>
      </bottom>
    </border>
    <border>
      <left style="thin"/>
      <right style="thin"/>
      <top style="hair"/>
      <bottom style="hair"/>
    </border>
    <border>
      <left style="thin"/>
      <right style="thin"/>
      <top style="hair"/>
      <bottom style="thin"/>
    </border>
    <border>
      <left>
        <color indexed="63"/>
      </left>
      <right style="thin"/>
      <top style="thin"/>
      <bottom style="thin"/>
    </border>
    <border>
      <left style="thin"/>
      <right style="thin"/>
      <top style="hair"/>
      <bottom>
        <color indexed="63"/>
      </bottom>
    </border>
    <border>
      <left>
        <color indexed="63"/>
      </left>
      <right>
        <color indexed="63"/>
      </right>
      <top style="thin"/>
      <bottom>
        <color indexed="63"/>
      </bottom>
    </border>
  </borders>
  <cellStyleXfs count="10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2" fontId="33" fillId="0" borderId="0">
      <alignment/>
      <protection locked="0"/>
    </xf>
    <xf numFmtId="172" fontId="33" fillId="0" borderId="0">
      <alignment/>
      <protection locked="0"/>
    </xf>
    <xf numFmtId="172" fontId="33" fillId="0" borderId="0">
      <alignment/>
      <protection locked="0"/>
    </xf>
    <xf numFmtId="172" fontId="33" fillId="0" borderId="0">
      <alignment/>
      <protection locked="0"/>
    </xf>
    <xf numFmtId="0" fontId="34" fillId="0" borderId="0">
      <alignment/>
      <protection/>
    </xf>
    <xf numFmtId="0" fontId="0" fillId="0" borderId="0">
      <alignment/>
      <protection/>
    </xf>
    <xf numFmtId="42" fontId="0" fillId="0" borderId="0" applyFont="0" applyFill="0" applyBorder="0" applyAlignment="0" applyProtection="0"/>
    <xf numFmtId="166" fontId="35" fillId="0" borderId="1" applyFont="0" applyBorder="0">
      <alignment/>
      <protection/>
    </xf>
    <xf numFmtId="173" fontId="0" fillId="0" borderId="0" applyFont="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5" fontId="36" fillId="0" borderId="0" applyFont="0" applyFill="0" applyBorder="0" applyAlignment="0" applyProtection="0"/>
    <xf numFmtId="9" fontId="37" fillId="0" borderId="0" applyFont="0" applyFill="0" applyBorder="0" applyAlignment="0" applyProtection="0"/>
    <xf numFmtId="176" fontId="38" fillId="0" borderId="0" applyFont="0" applyFill="0" applyBorder="0" applyAlignment="0" applyProtection="0"/>
    <xf numFmtId="177" fontId="0" fillId="0" borderId="0" applyFont="0" applyFill="0" applyBorder="0" applyAlignment="0" applyProtection="0"/>
    <xf numFmtId="0" fontId="0" fillId="0" borderId="0">
      <alignment/>
      <protection/>
    </xf>
    <xf numFmtId="0" fontId="39" fillId="0" borderId="0">
      <alignment/>
      <protection/>
    </xf>
    <xf numFmtId="0" fontId="40" fillId="0" borderId="0" applyFont="0" applyFill="0" applyBorder="0" applyAlignment="0" applyProtection="0"/>
    <xf numFmtId="178" fontId="0" fillId="0" borderId="0" applyFont="0" applyFill="0" applyBorder="0" applyAlignment="0" applyProtection="0"/>
    <xf numFmtId="179" fontId="41" fillId="0" borderId="0" applyFont="0" applyFill="0" applyBorder="0" applyAlignment="0" applyProtection="0"/>
    <xf numFmtId="177" fontId="42" fillId="0" borderId="0" applyFont="0" applyFill="0" applyBorder="0" applyAlignment="0" applyProtection="0"/>
    <xf numFmtId="0" fontId="43" fillId="0" borderId="0">
      <alignment/>
      <protection/>
    </xf>
    <xf numFmtId="175" fontId="42"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9" fontId="41" fillId="0" borderId="0" applyFont="0" applyFill="0" applyBorder="0" applyAlignment="0" applyProtection="0"/>
    <xf numFmtId="180" fontId="42" fillId="0" borderId="0" applyFont="0" applyFill="0" applyBorder="0" applyAlignment="0" applyProtection="0"/>
    <xf numFmtId="181" fontId="0"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183" fontId="42" fillId="0" borderId="0" applyFont="0" applyFill="0" applyBorder="0" applyAlignment="0" applyProtection="0"/>
    <xf numFmtId="0" fontId="42" fillId="0" borderId="0">
      <alignment/>
      <protection/>
    </xf>
    <xf numFmtId="0" fontId="42" fillId="0" borderId="0">
      <alignment/>
      <protection/>
    </xf>
    <xf numFmtId="0" fontId="0" fillId="0" borderId="0">
      <alignment/>
      <protection/>
    </xf>
    <xf numFmtId="0" fontId="40" fillId="0" borderId="0" applyFont="0" applyFill="0" applyBorder="0" applyAlignment="0" applyProtection="0"/>
    <xf numFmtId="0" fontId="0" fillId="0" borderId="0" applyNumberFormat="0" applyFill="0" applyBorder="0" applyAlignment="0" applyProtection="0"/>
    <xf numFmtId="0" fontId="44" fillId="0" borderId="0">
      <alignment vertical="top"/>
      <protection/>
    </xf>
    <xf numFmtId="0" fontId="44" fillId="0" borderId="0">
      <alignment vertical="top"/>
      <protection/>
    </xf>
    <xf numFmtId="171" fontId="0" fillId="0" borderId="0" applyFont="0" applyFill="0" applyBorder="0" applyAlignment="0" applyProtection="0"/>
    <xf numFmtId="0" fontId="44" fillId="0" borderId="0">
      <alignment vertical="top"/>
      <protection/>
    </xf>
    <xf numFmtId="0" fontId="15" fillId="0" borderId="0" applyNumberFormat="0" applyFill="0" applyBorder="0" applyAlignment="0" applyProtection="0"/>
    <xf numFmtId="170" fontId="0" fillId="0" borderId="0" applyFont="0" applyFill="0" applyBorder="0" applyAlignment="0" applyProtection="0"/>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34" fillId="0" borderId="0">
      <alignment/>
      <protection/>
    </xf>
    <xf numFmtId="0" fontId="3" fillId="0" borderId="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167"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84" fontId="46" fillId="0" borderId="0" applyFont="0" applyFill="0" applyBorder="0" applyAlignment="0" applyProtection="0"/>
    <xf numFmtId="185" fontId="47"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6" fontId="0" fillId="0" borderId="0" applyFont="0" applyFill="0" applyBorder="0" applyAlignment="0" applyProtection="0"/>
    <xf numFmtId="0" fontId="47" fillId="0" borderId="0">
      <alignment/>
      <protection/>
    </xf>
    <xf numFmtId="0" fontId="48" fillId="0" borderId="0" applyNumberFormat="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34" fillId="0" borderId="0">
      <alignment/>
      <protection/>
    </xf>
    <xf numFmtId="0" fontId="3" fillId="0" borderId="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47" fillId="0" borderId="0">
      <alignment/>
      <protection/>
    </xf>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48" fillId="0" borderId="0" applyNumberFormat="0" applyFont="0" applyFill="0" applyBorder="0" applyAlignment="0" applyProtection="0"/>
    <xf numFmtId="186" fontId="0" fillId="0" borderId="0" applyFont="0" applyFill="0" applyBorder="0" applyAlignment="0" applyProtection="0"/>
    <xf numFmtId="184" fontId="46" fillId="0" borderId="0" applyFont="0" applyFill="0" applyBorder="0" applyAlignment="0" applyProtection="0"/>
    <xf numFmtId="185" fontId="47"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0" fontId="15" fillId="0" borderId="0" applyNumberFormat="0" applyFill="0" applyBorder="0" applyAlignment="0" applyProtection="0"/>
    <xf numFmtId="179" fontId="45" fillId="0" borderId="0" applyFont="0" applyFill="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8" fillId="0" borderId="0" applyNumberFormat="0" applyFont="0" applyFill="0" applyBorder="0" applyAlignment="0" applyProtection="0"/>
    <xf numFmtId="0" fontId="34" fillId="0" borderId="0">
      <alignment/>
      <protection/>
    </xf>
    <xf numFmtId="184" fontId="46" fillId="0" borderId="0" applyFont="0" applyFill="0" applyBorder="0" applyAlignment="0" applyProtection="0"/>
    <xf numFmtId="185" fontId="47"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86"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0" fillId="0" borderId="0" applyFill="0" applyBorder="0">
      <alignment/>
      <protection/>
    </xf>
    <xf numFmtId="0" fontId="0" fillId="0" borderId="0" applyFill="0" applyBorder="0">
      <alignment/>
      <protection/>
    </xf>
    <xf numFmtId="0" fontId="0" fillId="0" borderId="0" applyFill="0" applyBorder="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lignment vertical="top"/>
      <protection/>
    </xf>
    <xf numFmtId="0" fontId="44" fillId="0" borderId="0">
      <alignment vertical="top"/>
      <protection/>
    </xf>
    <xf numFmtId="0" fontId="48" fillId="0" borderId="0" applyNumberFormat="0" applyFont="0" applyFill="0" applyBorder="0" applyAlignment="0" applyProtection="0"/>
    <xf numFmtId="0" fontId="34" fillId="0" borderId="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87" fontId="0" fillId="0" borderId="0" applyFont="0" applyFill="0" applyBorder="0" applyAlignment="0" applyProtection="0"/>
    <xf numFmtId="179" fontId="4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84" fontId="46" fillId="0" borderId="0" applyFont="0" applyFill="0" applyBorder="0" applyAlignment="0" applyProtection="0"/>
    <xf numFmtId="185" fontId="47"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0" fontId="47" fillId="0" borderId="0" applyFont="0" applyFill="0" applyBorder="0" applyAlignment="0" applyProtection="0"/>
    <xf numFmtId="0" fontId="3" fillId="0" borderId="0">
      <alignment/>
      <protection/>
    </xf>
    <xf numFmtId="186"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47" fillId="0" borderId="0">
      <alignment/>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49" fillId="0" borderId="0" applyNumberFormat="0" applyFill="0" applyBorder="0" applyAlignment="0" applyProtection="0"/>
    <xf numFmtId="41" fontId="0" fillId="0" borderId="0" applyFont="0" applyFill="0" applyBorder="0" applyAlignment="0" applyProtection="0"/>
    <xf numFmtId="188" fontId="50" fillId="0" borderId="0" applyFont="0" applyFill="0" applyBorder="0" applyAlignment="0" applyProtection="0"/>
    <xf numFmtId="170" fontId="51" fillId="0" borderId="0" applyFont="0" applyFill="0" applyBorder="0" applyAlignment="0" applyProtection="0"/>
    <xf numFmtId="189" fontId="52" fillId="0" borderId="0" applyFont="0" applyFill="0" applyBorder="0" applyAlignment="0" applyProtection="0"/>
    <xf numFmtId="42" fontId="51" fillId="0" borderId="0" applyFont="0" applyFill="0" applyBorder="0" applyAlignment="0" applyProtection="0"/>
    <xf numFmtId="0" fontId="53" fillId="0" borderId="0">
      <alignment/>
      <protection/>
    </xf>
    <xf numFmtId="0" fontId="54" fillId="0" borderId="0">
      <alignment/>
      <protection/>
    </xf>
    <xf numFmtId="170" fontId="51" fillId="0" borderId="0" applyFont="0" applyFill="0" applyBorder="0" applyAlignment="0" applyProtection="0"/>
    <xf numFmtId="42" fontId="51" fillId="0" borderId="0" applyFont="0" applyFill="0" applyBorder="0" applyAlignment="0" applyProtection="0"/>
    <xf numFmtId="212" fontId="80" fillId="0" borderId="0" applyFont="0" applyFill="0" applyBorder="0" applyAlignment="0" applyProtection="0"/>
    <xf numFmtId="189" fontId="80" fillId="0" borderId="0" applyFont="0" applyFill="0" applyBorder="0" applyAlignment="0" applyProtection="0"/>
    <xf numFmtId="0" fontId="2" fillId="0" borderId="0">
      <alignment/>
      <protection/>
    </xf>
    <xf numFmtId="0" fontId="55" fillId="2" borderId="0">
      <alignment/>
      <protection/>
    </xf>
    <xf numFmtId="0" fontId="8" fillId="2" borderId="0">
      <alignment/>
      <protection/>
    </xf>
    <xf numFmtId="0" fontId="8" fillId="2" borderId="0">
      <alignment/>
      <protection/>
    </xf>
    <xf numFmtId="0" fontId="55" fillId="2" borderId="0">
      <alignment/>
      <protection/>
    </xf>
    <xf numFmtId="0" fontId="56" fillId="0" borderId="0">
      <alignment/>
      <protection/>
    </xf>
    <xf numFmtId="0" fontId="57" fillId="2" borderId="0">
      <alignment/>
      <protection/>
    </xf>
    <xf numFmtId="0" fontId="8" fillId="2" borderId="0">
      <alignment/>
      <protection/>
    </xf>
    <xf numFmtId="0" fontId="8" fillId="2" borderId="0">
      <alignment/>
      <protection/>
    </xf>
    <xf numFmtId="0" fontId="57" fillId="2" borderId="0">
      <alignment/>
      <protection/>
    </xf>
    <xf numFmtId="0" fontId="172" fillId="3" borderId="0" applyNumberFormat="0" applyBorder="0" applyAlignment="0" applyProtection="0"/>
    <xf numFmtId="0" fontId="14" fillId="4" borderId="0" applyNumberFormat="0" applyBorder="0" applyAlignment="0" applyProtection="0"/>
    <xf numFmtId="0" fontId="58" fillId="4" borderId="0" applyNumberFormat="0" applyBorder="0" applyAlignment="0" applyProtection="0"/>
    <xf numFmtId="0" fontId="172" fillId="5" borderId="0" applyNumberFormat="0" applyBorder="0" applyAlignment="0" applyProtection="0"/>
    <xf numFmtId="0" fontId="14" fillId="6" borderId="0" applyNumberFormat="0" applyBorder="0" applyAlignment="0" applyProtection="0"/>
    <xf numFmtId="0" fontId="58" fillId="6" borderId="0" applyNumberFormat="0" applyBorder="0" applyAlignment="0" applyProtection="0"/>
    <xf numFmtId="0" fontId="172" fillId="7" borderId="0" applyNumberFormat="0" applyBorder="0" applyAlignment="0" applyProtection="0"/>
    <xf numFmtId="0" fontId="14" fillId="8" borderId="0" applyNumberFormat="0" applyBorder="0" applyAlignment="0" applyProtection="0"/>
    <xf numFmtId="0" fontId="58" fillId="8" borderId="0" applyNumberFormat="0" applyBorder="0" applyAlignment="0" applyProtection="0"/>
    <xf numFmtId="0" fontId="172" fillId="9" borderId="0" applyNumberFormat="0" applyBorder="0" applyAlignment="0" applyProtection="0"/>
    <xf numFmtId="0" fontId="14" fillId="10" borderId="0" applyNumberFormat="0" applyBorder="0" applyAlignment="0" applyProtection="0"/>
    <xf numFmtId="0" fontId="58" fillId="10" borderId="0" applyNumberFormat="0" applyBorder="0" applyAlignment="0" applyProtection="0"/>
    <xf numFmtId="0" fontId="172" fillId="11" borderId="0" applyNumberFormat="0" applyBorder="0" applyAlignment="0" applyProtection="0"/>
    <xf numFmtId="0" fontId="14" fillId="12" borderId="0" applyNumberFormat="0" applyBorder="0" applyAlignment="0" applyProtection="0"/>
    <xf numFmtId="0" fontId="58" fillId="12" borderId="0" applyNumberFormat="0" applyBorder="0" applyAlignment="0" applyProtection="0"/>
    <xf numFmtId="0" fontId="172" fillId="13" borderId="0" applyNumberFormat="0" applyBorder="0" applyAlignment="0" applyProtection="0"/>
    <xf numFmtId="0" fontId="14" fillId="14" borderId="0" applyNumberFormat="0" applyBorder="0" applyAlignment="0" applyProtection="0"/>
    <xf numFmtId="0" fontId="58" fillId="14" borderId="0" applyNumberFormat="0" applyBorder="0" applyAlignment="0" applyProtection="0"/>
    <xf numFmtId="0" fontId="59" fillId="2" borderId="0">
      <alignment/>
      <protection/>
    </xf>
    <xf numFmtId="0" fontId="8" fillId="2" borderId="0">
      <alignment/>
      <protection/>
    </xf>
    <xf numFmtId="0" fontId="8" fillId="2" borderId="0">
      <alignment/>
      <protection/>
    </xf>
    <xf numFmtId="0" fontId="59" fillId="2" borderId="0">
      <alignment/>
      <protection/>
    </xf>
    <xf numFmtId="0" fontId="60" fillId="0" borderId="0">
      <alignment wrapText="1"/>
      <protection/>
    </xf>
    <xf numFmtId="0" fontId="8" fillId="0" borderId="0">
      <alignment wrapText="1"/>
      <protection/>
    </xf>
    <xf numFmtId="0" fontId="8" fillId="0" borderId="0">
      <alignment wrapText="1"/>
      <protection/>
    </xf>
    <xf numFmtId="0" fontId="60" fillId="0" borderId="0">
      <alignment wrapText="1"/>
      <protection/>
    </xf>
    <xf numFmtId="0" fontId="172" fillId="15" borderId="0" applyNumberFormat="0" applyBorder="0" applyAlignment="0" applyProtection="0"/>
    <xf numFmtId="0" fontId="14" fillId="16" borderId="0" applyNumberFormat="0" applyBorder="0" applyAlignment="0" applyProtection="0"/>
    <xf numFmtId="0" fontId="58" fillId="16" borderId="0" applyNumberFormat="0" applyBorder="0" applyAlignment="0" applyProtection="0"/>
    <xf numFmtId="0" fontId="172" fillId="17" borderId="0" applyNumberFormat="0" applyBorder="0" applyAlignment="0" applyProtection="0"/>
    <xf numFmtId="0" fontId="14" fillId="18" borderId="0" applyNumberFormat="0" applyBorder="0" applyAlignment="0" applyProtection="0"/>
    <xf numFmtId="0" fontId="58" fillId="18" borderId="0" applyNumberFormat="0" applyBorder="0" applyAlignment="0" applyProtection="0"/>
    <xf numFmtId="0" fontId="172" fillId="19" borderId="0" applyNumberFormat="0" applyBorder="0" applyAlignment="0" applyProtection="0"/>
    <xf numFmtId="0" fontId="14" fillId="20" borderId="0" applyNumberFormat="0" applyBorder="0" applyAlignment="0" applyProtection="0"/>
    <xf numFmtId="0" fontId="58" fillId="20" borderId="0" applyNumberFormat="0" applyBorder="0" applyAlignment="0" applyProtection="0"/>
    <xf numFmtId="0" fontId="172" fillId="21" borderId="0" applyNumberFormat="0" applyBorder="0" applyAlignment="0" applyProtection="0"/>
    <xf numFmtId="0" fontId="14" fillId="10" borderId="0" applyNumberFormat="0" applyBorder="0" applyAlignment="0" applyProtection="0"/>
    <xf numFmtId="0" fontId="58" fillId="10" borderId="0" applyNumberFormat="0" applyBorder="0" applyAlignment="0" applyProtection="0"/>
    <xf numFmtId="0" fontId="172" fillId="22" borderId="0" applyNumberFormat="0" applyBorder="0" applyAlignment="0" applyProtection="0"/>
    <xf numFmtId="0" fontId="14" fillId="16" borderId="0" applyNumberFormat="0" applyBorder="0" applyAlignment="0" applyProtection="0"/>
    <xf numFmtId="0" fontId="58" fillId="16" borderId="0" applyNumberFormat="0" applyBorder="0" applyAlignment="0" applyProtection="0"/>
    <xf numFmtId="0" fontId="172" fillId="23" borderId="0" applyNumberFormat="0" applyBorder="0" applyAlignment="0" applyProtection="0"/>
    <xf numFmtId="0" fontId="14" fillId="24" borderId="0" applyNumberFormat="0" applyBorder="0" applyAlignment="0" applyProtection="0"/>
    <xf numFmtId="0" fontId="58" fillId="24" borderId="0" applyNumberFormat="0" applyBorder="0" applyAlignment="0" applyProtection="0"/>
    <xf numFmtId="0" fontId="15" fillId="0" borderId="0">
      <alignment/>
      <protection/>
    </xf>
    <xf numFmtId="0" fontId="173" fillId="25" borderId="0" applyNumberFormat="0" applyBorder="0" applyAlignment="0" applyProtection="0"/>
    <xf numFmtId="0" fontId="17" fillId="26" borderId="0" applyNumberFormat="0" applyBorder="0" applyAlignment="0" applyProtection="0"/>
    <xf numFmtId="0" fontId="61" fillId="26" borderId="0" applyNumberFormat="0" applyBorder="0" applyAlignment="0" applyProtection="0"/>
    <xf numFmtId="0" fontId="173" fillId="27" borderId="0" applyNumberFormat="0" applyBorder="0" applyAlignment="0" applyProtection="0"/>
    <xf numFmtId="0" fontId="17" fillId="18" borderId="0" applyNumberFormat="0" applyBorder="0" applyAlignment="0" applyProtection="0"/>
    <xf numFmtId="0" fontId="61" fillId="18" borderId="0" applyNumberFormat="0" applyBorder="0" applyAlignment="0" applyProtection="0"/>
    <xf numFmtId="0" fontId="173" fillId="28" borderId="0" applyNumberFormat="0" applyBorder="0" applyAlignment="0" applyProtection="0"/>
    <xf numFmtId="0" fontId="17" fillId="20" borderId="0" applyNumberFormat="0" applyBorder="0" applyAlignment="0" applyProtection="0"/>
    <xf numFmtId="0" fontId="61" fillId="20" borderId="0" applyNumberFormat="0" applyBorder="0" applyAlignment="0" applyProtection="0"/>
    <xf numFmtId="0" fontId="173" fillId="29" borderId="0" applyNumberFormat="0" applyBorder="0" applyAlignment="0" applyProtection="0"/>
    <xf numFmtId="0" fontId="17" fillId="30" borderId="0" applyNumberFormat="0" applyBorder="0" applyAlignment="0" applyProtection="0"/>
    <xf numFmtId="0" fontId="61" fillId="30" borderId="0" applyNumberFormat="0" applyBorder="0" applyAlignment="0" applyProtection="0"/>
    <xf numFmtId="0" fontId="173" fillId="31" borderId="0" applyNumberFormat="0" applyBorder="0" applyAlignment="0" applyProtection="0"/>
    <xf numFmtId="0" fontId="17" fillId="32" borderId="0" applyNumberFormat="0" applyBorder="0" applyAlignment="0" applyProtection="0"/>
    <xf numFmtId="0" fontId="61" fillId="32" borderId="0" applyNumberFormat="0" applyBorder="0" applyAlignment="0" applyProtection="0"/>
    <xf numFmtId="0" fontId="173" fillId="33" borderId="0" applyNumberFormat="0" applyBorder="0" applyAlignment="0" applyProtection="0"/>
    <xf numFmtId="0" fontId="17" fillId="34" borderId="0" applyNumberFormat="0" applyBorder="0" applyAlignment="0" applyProtection="0"/>
    <xf numFmtId="0" fontId="61" fillId="34" borderId="0" applyNumberFormat="0" applyBorder="0" applyAlignment="0" applyProtection="0"/>
    <xf numFmtId="0" fontId="173" fillId="35" borderId="0" applyNumberFormat="0" applyBorder="0" applyAlignment="0" applyProtection="0"/>
    <xf numFmtId="0" fontId="17" fillId="36" borderId="0" applyNumberFormat="0" applyBorder="0" applyAlignment="0" applyProtection="0"/>
    <xf numFmtId="0" fontId="61" fillId="36" borderId="0" applyNumberFormat="0" applyBorder="0" applyAlignment="0" applyProtection="0"/>
    <xf numFmtId="0" fontId="173" fillId="37" borderId="0" applyNumberFormat="0" applyBorder="0" applyAlignment="0" applyProtection="0"/>
    <xf numFmtId="0" fontId="17" fillId="38" borderId="0" applyNumberFormat="0" applyBorder="0" applyAlignment="0" applyProtection="0"/>
    <xf numFmtId="0" fontId="61" fillId="38" borderId="0" applyNumberFormat="0" applyBorder="0" applyAlignment="0" applyProtection="0"/>
    <xf numFmtId="0" fontId="173" fillId="39" borderId="0" applyNumberFormat="0" applyBorder="0" applyAlignment="0" applyProtection="0"/>
    <xf numFmtId="0" fontId="17" fillId="40" borderId="0" applyNumberFormat="0" applyBorder="0" applyAlignment="0" applyProtection="0"/>
    <xf numFmtId="0" fontId="61" fillId="40" borderId="0" applyNumberFormat="0" applyBorder="0" applyAlignment="0" applyProtection="0"/>
    <xf numFmtId="0" fontId="173" fillId="41" borderId="0" applyNumberFormat="0" applyBorder="0" applyAlignment="0" applyProtection="0"/>
    <xf numFmtId="0" fontId="17" fillId="30" borderId="0" applyNumberFormat="0" applyBorder="0" applyAlignment="0" applyProtection="0"/>
    <xf numFmtId="0" fontId="61" fillId="30" borderId="0" applyNumberFormat="0" applyBorder="0" applyAlignment="0" applyProtection="0"/>
    <xf numFmtId="0" fontId="173" fillId="42" borderId="0" applyNumberFormat="0" applyBorder="0" applyAlignment="0" applyProtection="0"/>
    <xf numFmtId="0" fontId="17" fillId="32" borderId="0" applyNumberFormat="0" applyBorder="0" applyAlignment="0" applyProtection="0"/>
    <xf numFmtId="0" fontId="61" fillId="32" borderId="0" applyNumberFormat="0" applyBorder="0" applyAlignment="0" applyProtection="0"/>
    <xf numFmtId="0" fontId="173" fillId="43" borderId="0" applyNumberFormat="0" applyBorder="0" applyAlignment="0" applyProtection="0"/>
    <xf numFmtId="0" fontId="17" fillId="44" borderId="0" applyNumberFormat="0" applyBorder="0" applyAlignment="0" applyProtection="0"/>
    <xf numFmtId="0" fontId="61" fillId="44" borderId="0" applyNumberFormat="0" applyBorder="0" applyAlignment="0" applyProtection="0"/>
    <xf numFmtId="190" fontId="62" fillId="0" borderId="0" applyFont="0" applyFill="0" applyBorder="0" applyAlignment="0" applyProtection="0"/>
    <xf numFmtId="0" fontId="63" fillId="0" borderId="0" applyFont="0" applyFill="0" applyBorder="0" applyAlignment="0" applyProtection="0"/>
    <xf numFmtId="191" fontId="64" fillId="0" borderId="0" applyFont="0" applyFill="0" applyBorder="0" applyAlignment="0" applyProtection="0"/>
    <xf numFmtId="192" fontId="62" fillId="0" borderId="0" applyFont="0" applyFill="0" applyBorder="0" applyAlignment="0" applyProtection="0"/>
    <xf numFmtId="0" fontId="63" fillId="0" borderId="0" applyFont="0" applyFill="0" applyBorder="0" applyAlignment="0" applyProtection="0"/>
    <xf numFmtId="193" fontId="64" fillId="0" borderId="0" applyFont="0" applyFill="0" applyBorder="0" applyAlignment="0" applyProtection="0"/>
    <xf numFmtId="186" fontId="62" fillId="0" borderId="0" applyFont="0" applyFill="0" applyBorder="0" applyAlignment="0" applyProtection="0"/>
    <xf numFmtId="0" fontId="63" fillId="0" borderId="0" applyFont="0" applyFill="0" applyBorder="0" applyAlignment="0" applyProtection="0"/>
    <xf numFmtId="194" fontId="0" fillId="0" borderId="0" applyFont="0" applyFill="0" applyBorder="0" applyAlignment="0" applyProtection="0"/>
    <xf numFmtId="195" fontId="62" fillId="0" borderId="0" applyFont="0" applyFill="0" applyBorder="0" applyAlignment="0" applyProtection="0"/>
    <xf numFmtId="0" fontId="63" fillId="0" borderId="0" applyFont="0" applyFill="0" applyBorder="0" applyAlignment="0" applyProtection="0"/>
    <xf numFmtId="196" fontId="0" fillId="0" borderId="0" applyFont="0" applyFill="0" applyBorder="0" applyAlignment="0" applyProtection="0"/>
    <xf numFmtId="0" fontId="174" fillId="45" borderId="0" applyNumberFormat="0" applyBorder="0" applyAlignment="0" applyProtection="0"/>
    <xf numFmtId="0" fontId="18" fillId="6" borderId="0" applyNumberFormat="0" applyBorder="0" applyAlignment="0" applyProtection="0"/>
    <xf numFmtId="0" fontId="65" fillId="6" borderId="0" applyNumberFormat="0" applyBorder="0" applyAlignment="0" applyProtection="0"/>
    <xf numFmtId="0" fontId="3" fillId="0" borderId="0">
      <alignment/>
      <protection/>
    </xf>
    <xf numFmtId="0" fontId="63" fillId="0" borderId="0">
      <alignment/>
      <protection/>
    </xf>
    <xf numFmtId="0" fontId="66" fillId="0" borderId="0">
      <alignment/>
      <protection/>
    </xf>
    <xf numFmtId="0" fontId="63" fillId="0" borderId="0">
      <alignment/>
      <protection/>
    </xf>
    <xf numFmtId="37" fontId="33" fillId="0" borderId="0">
      <alignment/>
      <protection/>
    </xf>
    <xf numFmtId="0" fontId="67" fillId="0" borderId="0">
      <alignment/>
      <protection/>
    </xf>
    <xf numFmtId="168" fontId="0" fillId="0" borderId="0" applyFill="0" applyBorder="0" applyAlignment="0">
      <protection/>
    </xf>
    <xf numFmtId="197" fontId="9" fillId="0" borderId="0" applyFill="0" applyBorder="0" applyAlignment="0">
      <protection/>
    </xf>
    <xf numFmtId="169" fontId="0" fillId="0" borderId="0" applyFill="0" applyBorder="0" applyAlignment="0">
      <protection/>
    </xf>
    <xf numFmtId="198" fontId="0" fillId="0" borderId="0" applyFill="0" applyBorder="0" applyAlignment="0">
      <protection/>
    </xf>
    <xf numFmtId="199" fontId="0" fillId="0" borderId="0" applyFill="0" applyBorder="0" applyAlignment="0">
      <protection/>
    </xf>
    <xf numFmtId="200" fontId="0" fillId="0" borderId="0" applyFill="0" applyBorder="0" applyAlignment="0">
      <protection/>
    </xf>
    <xf numFmtId="200" fontId="0" fillId="0" borderId="0" applyFill="0" applyBorder="0" applyAlignment="0">
      <protection/>
    </xf>
    <xf numFmtId="201" fontId="0" fillId="0" borderId="0" applyFill="0" applyBorder="0" applyAlignment="0">
      <protection/>
    </xf>
    <xf numFmtId="202" fontId="0" fillId="0" borderId="0" applyFill="0" applyBorder="0" applyAlignment="0">
      <protection/>
    </xf>
    <xf numFmtId="197" fontId="9" fillId="0" borderId="0" applyFill="0" applyBorder="0" applyAlignment="0">
      <protection/>
    </xf>
    <xf numFmtId="0" fontId="175" fillId="46" borderId="2" applyNumberFormat="0" applyAlignment="0" applyProtection="0"/>
    <xf numFmtId="0" fontId="19" fillId="2" borderId="3" applyNumberFormat="0" applyAlignment="0" applyProtection="0"/>
    <xf numFmtId="0" fontId="68" fillId="2" borderId="3" applyNumberFormat="0" applyAlignment="0" applyProtection="0"/>
    <xf numFmtId="0" fontId="69" fillId="0" borderId="0">
      <alignment/>
      <protection/>
    </xf>
    <xf numFmtId="0" fontId="176" fillId="47" borderId="4" applyNumberFormat="0" applyAlignment="0" applyProtection="0"/>
    <xf numFmtId="0" fontId="20" fillId="48" borderId="5" applyNumberFormat="0" applyAlignment="0" applyProtection="0"/>
    <xf numFmtId="0" fontId="70" fillId="48" borderId="5" applyNumberFormat="0" applyAlignment="0" applyProtection="0"/>
    <xf numFmtId="1" fontId="71" fillId="0" borderId="6" applyBorder="0">
      <alignment/>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2" fillId="0" borderId="0" applyFont="0" applyFill="0" applyBorder="0" applyAlignment="0" applyProtection="0"/>
    <xf numFmtId="167" fontId="10" fillId="0" borderId="0" applyFont="0" applyFill="0" applyBorder="0" applyAlignment="0" applyProtection="0"/>
    <xf numFmtId="43"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3" fontId="72" fillId="0" borderId="0">
      <alignment/>
      <protection/>
    </xf>
    <xf numFmtId="3" fontId="0" fillId="0" borderId="0" applyFont="0" applyFill="0" applyBorder="0" applyAlignment="0" applyProtection="0"/>
    <xf numFmtId="0" fontId="73" fillId="0" borderId="0">
      <alignment/>
      <protection/>
    </xf>
    <xf numFmtId="0" fontId="74" fillId="0" borderId="0">
      <alignment/>
      <protection/>
    </xf>
    <xf numFmtId="3" fontId="0" fillId="0" borderId="0" applyFont="0" applyFill="0" applyBorder="0" applyAlignment="0" applyProtection="0"/>
    <xf numFmtId="0" fontId="73" fillId="0" borderId="0">
      <alignment/>
      <protection/>
    </xf>
    <xf numFmtId="0" fontId="74" fillId="0" borderId="0">
      <alignment/>
      <protection/>
    </xf>
    <xf numFmtId="204"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9"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184" fontId="10" fillId="0" borderId="0" applyFont="0" applyFill="0" applyBorder="0" applyAlignment="0" applyProtection="0"/>
    <xf numFmtId="206" fontId="72" fillId="0" borderId="0">
      <alignment/>
      <protection/>
    </xf>
    <xf numFmtId="207" fontId="0" fillId="0" borderId="0">
      <alignment/>
      <protection/>
    </xf>
    <xf numFmtId="207" fontId="0" fillId="0" borderId="0">
      <alignment/>
      <protection/>
    </xf>
    <xf numFmtId="168" fontId="10" fillId="0" borderId="7">
      <alignment/>
      <protection/>
    </xf>
    <xf numFmtId="0" fontId="0" fillId="0" borderId="0" applyFont="0" applyFill="0" applyBorder="0" applyAlignment="0" applyProtection="0"/>
    <xf numFmtId="0" fontId="75" fillId="0" borderId="0" applyProtection="0">
      <alignment/>
    </xf>
    <xf numFmtId="14" fontId="44" fillId="0" borderId="0" applyFill="0" applyBorder="0" applyAlignment="0">
      <protection/>
    </xf>
    <xf numFmtId="0" fontId="75" fillId="0" borderId="0" applyProtection="0">
      <alignment/>
    </xf>
    <xf numFmtId="38" fontId="34" fillId="0" borderId="8">
      <alignment vertical="center"/>
      <protection/>
    </xf>
    <xf numFmtId="208" fontId="0" fillId="0" borderId="0" applyFont="0" applyFill="0" applyBorder="0" applyAlignment="0" applyProtection="0"/>
    <xf numFmtId="209" fontId="0" fillId="0" borderId="0" applyFont="0" applyFill="0" applyBorder="0" applyAlignment="0" applyProtection="0"/>
    <xf numFmtId="0" fontId="76" fillId="0" borderId="0">
      <alignment/>
      <protection locked="0"/>
    </xf>
    <xf numFmtId="167" fontId="77" fillId="0" borderId="9" applyBorder="0">
      <alignment vertical="center" wrapText="1"/>
      <protection/>
    </xf>
    <xf numFmtId="210" fontId="72" fillId="0" borderId="0">
      <alignment/>
      <protection/>
    </xf>
    <xf numFmtId="0" fontId="0" fillId="0" borderId="0">
      <alignment/>
      <protection/>
    </xf>
    <xf numFmtId="0" fontId="0" fillId="0" borderId="0">
      <alignment/>
      <protection/>
    </xf>
    <xf numFmtId="0" fontId="78" fillId="0" borderId="0">
      <alignment/>
      <protection locked="0"/>
    </xf>
    <xf numFmtId="0" fontId="78" fillId="0" borderId="0">
      <alignment/>
      <protection locked="0"/>
    </xf>
    <xf numFmtId="0" fontId="0" fillId="0" borderId="0" applyFill="0" applyBorder="0" applyAlignment="0">
      <protection/>
    </xf>
    <xf numFmtId="197" fontId="9" fillId="0" borderId="0" applyFill="0" applyBorder="0" applyAlignment="0">
      <protection/>
    </xf>
    <xf numFmtId="201" fontId="0" fillId="0" borderId="0" applyFill="0" applyBorder="0" applyAlignment="0">
      <protection/>
    </xf>
    <xf numFmtId="202" fontId="0" fillId="0" borderId="0" applyFill="0" applyBorder="0" applyAlignment="0">
      <protection/>
    </xf>
    <xf numFmtId="197" fontId="9" fillId="0" borderId="0" applyFill="0" applyBorder="0" applyAlignment="0">
      <protection/>
    </xf>
    <xf numFmtId="211" fontId="0" fillId="0" borderId="0" applyFont="0" applyFill="0" applyBorder="0" applyAlignment="0" applyProtection="0"/>
    <xf numFmtId="211" fontId="0" fillId="0" borderId="0" applyFont="0" applyFill="0" applyBorder="0" applyAlignment="0" applyProtection="0"/>
    <xf numFmtId="0" fontId="177" fillId="0" borderId="0" applyNumberFormat="0" applyFill="0" applyBorder="0" applyAlignment="0" applyProtection="0"/>
    <xf numFmtId="0" fontId="21" fillId="0" borderId="0" applyNumberFormat="0" applyFill="0" applyBorder="0" applyAlignment="0" applyProtection="0"/>
    <xf numFmtId="0" fontId="79" fillId="0" borderId="0" applyNumberFormat="0" applyFill="0" applyBorder="0" applyAlignment="0" applyProtection="0"/>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2" fontId="0" fillId="0" borderId="0" applyFont="0" applyFill="0" applyBorder="0" applyAlignment="0" applyProtection="0"/>
    <xf numFmtId="2" fontId="75" fillId="0" borderId="0" applyProtection="0">
      <alignment/>
    </xf>
    <xf numFmtId="0" fontId="6" fillId="0" borderId="0" applyNumberFormat="0" applyFill="0" applyBorder="0" applyAlignment="0" applyProtection="0"/>
    <xf numFmtId="0" fontId="81" fillId="49" borderId="10" applyNumberFormat="0" applyAlignment="0">
      <protection locked="0"/>
    </xf>
    <xf numFmtId="0" fontId="178" fillId="50" borderId="0" applyNumberFormat="0" applyBorder="0" applyAlignment="0" applyProtection="0"/>
    <xf numFmtId="0" fontId="22" fillId="8" borderId="0" applyNumberFormat="0" applyBorder="0" applyAlignment="0" applyProtection="0"/>
    <xf numFmtId="0" fontId="82" fillId="8" borderId="0" applyNumberFormat="0" applyBorder="0" applyAlignment="0" applyProtection="0"/>
    <xf numFmtId="38" fontId="4" fillId="2" borderId="0" applyNumberFormat="0" applyBorder="0" applyAlignment="0" applyProtection="0"/>
    <xf numFmtId="0" fontId="83" fillId="0" borderId="0" applyNumberFormat="0" applyFont="0" applyBorder="0" applyAlignment="0">
      <protection/>
    </xf>
    <xf numFmtId="0" fontId="84" fillId="0" borderId="0">
      <alignment horizontal="left"/>
      <protection/>
    </xf>
    <xf numFmtId="0" fontId="11" fillId="0" borderId="11" applyNumberFormat="0" applyAlignment="0" applyProtection="0"/>
    <xf numFmtId="0" fontId="11" fillId="0" borderId="12">
      <alignment horizontal="left" vertical="center"/>
      <protection/>
    </xf>
    <xf numFmtId="0" fontId="179" fillId="0" borderId="13" applyNumberFormat="0" applyFill="0" applyAlignment="0" applyProtection="0"/>
    <xf numFmtId="0" fontId="23" fillId="0" borderId="14" applyNumberFormat="0" applyFill="0" applyAlignment="0" applyProtection="0"/>
    <xf numFmtId="0" fontId="85" fillId="0" borderId="0" applyNumberFormat="0" applyFill="0" applyBorder="0" applyAlignment="0" applyProtection="0"/>
    <xf numFmtId="0" fontId="180"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181" fillId="0" borderId="17" applyNumberFormat="0" applyFill="0" applyAlignment="0" applyProtection="0"/>
    <xf numFmtId="0" fontId="25" fillId="0" borderId="18" applyNumberFormat="0" applyFill="0" applyAlignment="0" applyProtection="0"/>
    <xf numFmtId="0" fontId="86" fillId="0" borderId="18" applyNumberFormat="0" applyFill="0" applyAlignment="0" applyProtection="0"/>
    <xf numFmtId="0" fontId="181" fillId="0" borderId="0" applyNumberFormat="0" applyFill="0" applyBorder="0" applyAlignment="0" applyProtection="0"/>
    <xf numFmtId="0" fontId="25" fillId="0" borderId="0" applyNumberFormat="0" applyFill="0" applyBorder="0" applyAlignment="0" applyProtection="0"/>
    <xf numFmtId="0" fontId="86" fillId="0" borderId="0" applyNumberFormat="0" applyFill="0" applyBorder="0" applyAlignment="0" applyProtection="0"/>
    <xf numFmtId="213" fontId="78" fillId="0" borderId="0">
      <alignment/>
      <protection locked="0"/>
    </xf>
    <xf numFmtId="213" fontId="78" fillId="0" borderId="0">
      <alignment/>
      <protection locked="0"/>
    </xf>
    <xf numFmtId="5" fontId="16" fillId="51" borderId="19" applyNumberFormat="0" applyAlignment="0">
      <protection/>
    </xf>
    <xf numFmtId="49" fontId="87" fillId="0" borderId="19">
      <alignment vertical="center"/>
      <protection/>
    </xf>
    <xf numFmtId="0" fontId="5" fillId="0" borderId="0" applyNumberFormat="0" applyFill="0" applyBorder="0" applyAlignment="0" applyProtection="0"/>
    <xf numFmtId="0" fontId="182" fillId="52" borderId="2" applyNumberFormat="0" applyAlignment="0" applyProtection="0"/>
    <xf numFmtId="10" fontId="4" fillId="53" borderId="19" applyNumberFormat="0" applyBorder="0" applyAlignment="0" applyProtection="0"/>
    <xf numFmtId="0" fontId="26" fillId="14" borderId="3" applyNumberFormat="0" applyAlignment="0" applyProtection="0"/>
    <xf numFmtId="0" fontId="88" fillId="0" borderId="0">
      <alignment/>
      <protection/>
    </xf>
    <xf numFmtId="0" fontId="26" fillId="14" borderId="3" applyNumberFormat="0" applyAlignment="0" applyProtection="0"/>
    <xf numFmtId="0" fontId="26" fillId="14" borderId="3" applyNumberFormat="0" applyAlignment="0" applyProtection="0"/>
    <xf numFmtId="0" fontId="26" fillId="14" borderId="3" applyNumberFormat="0" applyAlignment="0" applyProtection="0"/>
    <xf numFmtId="0" fontId="3"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3" fontId="89" fillId="0" borderId="12">
      <alignment horizontal="centerContinuous"/>
      <protection/>
    </xf>
    <xf numFmtId="0" fontId="0" fillId="0" borderId="0" applyFill="0" applyBorder="0" applyAlignment="0">
      <protection/>
    </xf>
    <xf numFmtId="197" fontId="9" fillId="0" borderId="0" applyFill="0" applyBorder="0" applyAlignment="0">
      <protection/>
    </xf>
    <xf numFmtId="201" fontId="0" fillId="0" borderId="0" applyFill="0" applyBorder="0" applyAlignment="0">
      <protection/>
    </xf>
    <xf numFmtId="202" fontId="0" fillId="0" borderId="0" applyFill="0" applyBorder="0" applyAlignment="0">
      <protection/>
    </xf>
    <xf numFmtId="197" fontId="9" fillId="0" borderId="0" applyFill="0" applyBorder="0" applyAlignment="0">
      <protection/>
    </xf>
    <xf numFmtId="0" fontId="183" fillId="0" borderId="20" applyNumberFormat="0" applyFill="0" applyAlignment="0" applyProtection="0"/>
    <xf numFmtId="0" fontId="27" fillId="0" borderId="21" applyNumberFormat="0" applyFill="0" applyAlignment="0" applyProtection="0"/>
    <xf numFmtId="0" fontId="90" fillId="0" borderId="21" applyNumberFormat="0" applyFill="0" applyAlignment="0" applyProtection="0"/>
    <xf numFmtId="214" fontId="0" fillId="0" borderId="0" applyFon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91" fillId="0" borderId="22">
      <alignment/>
      <protection/>
    </xf>
    <xf numFmtId="215" fontId="0" fillId="0" borderId="0" applyFont="0" applyFill="0" applyBorder="0" applyAlignment="0" applyProtection="0"/>
    <xf numFmtId="216" fontId="0" fillId="0" borderId="0" applyFont="0" applyFill="0" applyBorder="0" applyAlignment="0" applyProtection="0"/>
    <xf numFmtId="217" fontId="0" fillId="0" borderId="23">
      <alignment/>
      <protection/>
    </xf>
    <xf numFmtId="218" fontId="34" fillId="0" borderId="0" applyFont="0" applyFill="0" applyBorder="0" applyAlignment="0" applyProtection="0"/>
    <xf numFmtId="219" fontId="34" fillId="0" borderId="0" applyFont="0" applyFill="0" applyBorder="0" applyAlignment="0" applyProtection="0"/>
    <xf numFmtId="176" fontId="34" fillId="0" borderId="0" applyFont="0" applyFill="0" applyBorder="0" applyAlignment="0" applyProtection="0"/>
    <xf numFmtId="220" fontId="34" fillId="0" borderId="0" applyFon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75" fillId="0" borderId="0" applyNumberFormat="0" applyFont="0" applyFill="0" applyAlignment="0">
      <protection/>
    </xf>
    <xf numFmtId="0" fontId="184" fillId="54" borderId="0" applyNumberFormat="0" applyBorder="0" applyAlignment="0" applyProtection="0"/>
    <xf numFmtId="0" fontId="28" fillId="55" borderId="0" applyNumberFormat="0" applyBorder="0" applyAlignment="0" applyProtection="0"/>
    <xf numFmtId="0" fontId="92" fillId="55" borderId="0" applyNumberFormat="0" applyBorder="0" applyAlignment="0" applyProtection="0"/>
    <xf numFmtId="0" fontId="13" fillId="0" borderId="19">
      <alignment/>
      <protection/>
    </xf>
    <xf numFmtId="0" fontId="3" fillId="0" borderId="0">
      <alignment/>
      <protection/>
    </xf>
    <xf numFmtId="0" fontId="0" fillId="0" borderId="0">
      <alignment/>
      <protection/>
    </xf>
    <xf numFmtId="0" fontId="10" fillId="0" borderId="0">
      <alignment horizontal="left"/>
      <protection/>
    </xf>
    <xf numFmtId="37" fontId="93" fillId="0" borderId="0">
      <alignment/>
      <protection/>
    </xf>
    <xf numFmtId="0" fontId="0" fillId="0" borderId="0">
      <alignment/>
      <protection/>
    </xf>
    <xf numFmtId="0" fontId="94" fillId="0" borderId="19" applyNumberFormat="0" applyFont="0" applyFill="0" applyBorder="0" applyAlignment="0">
      <protection/>
    </xf>
    <xf numFmtId="0" fontId="95"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85" fillId="0" borderId="0">
      <alignment/>
      <protection/>
    </xf>
    <xf numFmtId="0" fontId="2"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139" fillId="0" borderId="0">
      <alignment/>
      <protection/>
    </xf>
    <xf numFmtId="0" fontId="47" fillId="0" borderId="0">
      <alignment/>
      <protection/>
    </xf>
    <xf numFmtId="0" fontId="10" fillId="0" borderId="0">
      <alignment/>
      <protection/>
    </xf>
    <xf numFmtId="0" fontId="74" fillId="0" borderId="0">
      <alignment/>
      <protection/>
    </xf>
    <xf numFmtId="0" fontId="0" fillId="56" borderId="24" applyNumberFormat="0" applyFont="0" applyAlignment="0" applyProtection="0"/>
    <xf numFmtId="0" fontId="2" fillId="53" borderId="25" applyNumberFormat="0" applyFont="0" applyAlignment="0" applyProtection="0"/>
    <xf numFmtId="0" fontId="58" fillId="53" borderId="25" applyNumberFormat="0" applyFont="0" applyAlignment="0" applyProtection="0"/>
    <xf numFmtId="0" fontId="2" fillId="53" borderId="25" applyNumberFormat="0" applyFont="0" applyAlignment="0" applyProtection="0"/>
    <xf numFmtId="167" fontId="51" fillId="0" borderId="0" applyFont="0" applyFill="0" applyBorder="0" applyAlignment="0" applyProtection="0"/>
    <xf numFmtId="41" fontId="51" fillId="0" borderId="0" applyFont="0" applyFill="0" applyBorder="0" applyAlignment="0" applyProtection="0"/>
    <xf numFmtId="3" fontId="97" fillId="0" borderId="0" applyFont="0" applyFill="0" applyBorder="0" applyAlignment="0" applyProtection="0"/>
    <xf numFmtId="195" fontId="0" fillId="0" borderId="0" applyFont="0" applyFill="0" applyBorder="0" applyAlignment="0" applyProtection="0"/>
    <xf numFmtId="186" fontId="0" fillId="0" borderId="0" applyFont="0" applyFill="0" applyBorder="0" applyAlignment="0" applyProtection="0"/>
    <xf numFmtId="0" fontId="98"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0" fillId="0" borderId="0" applyFont="0" applyFill="0" applyBorder="0" applyAlignment="0" applyProtection="0"/>
    <xf numFmtId="0" fontId="3" fillId="0" borderId="0">
      <alignment/>
      <protection/>
    </xf>
    <xf numFmtId="0" fontId="186" fillId="46" borderId="26" applyNumberFormat="0" applyAlignment="0" applyProtection="0"/>
    <xf numFmtId="0" fontId="29" fillId="2" borderId="27" applyNumberFormat="0" applyAlignment="0" applyProtection="0"/>
    <xf numFmtId="0" fontId="99" fillId="2" borderId="27" applyNumberFormat="0" applyAlignment="0" applyProtection="0"/>
    <xf numFmtId="0" fontId="14" fillId="57" borderId="0">
      <alignment/>
      <protection/>
    </xf>
    <xf numFmtId="0" fontId="89" fillId="0" borderId="0">
      <alignment/>
      <protection/>
    </xf>
    <xf numFmtId="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221" fontId="0" fillId="0" borderId="0" applyFont="0" applyFill="0" applyBorder="0" applyAlignment="0" applyProtection="0"/>
    <xf numFmtId="221"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28" applyNumberFormat="0" applyBorder="0">
      <alignment/>
      <protection/>
    </xf>
    <xf numFmtId="0" fontId="0" fillId="0" borderId="0" applyFill="0" applyBorder="0" applyAlignment="0">
      <protection/>
    </xf>
    <xf numFmtId="222" fontId="74" fillId="0" borderId="0" applyFill="0" applyBorder="0" applyAlignment="0">
      <protection/>
    </xf>
    <xf numFmtId="183" fontId="74" fillId="0" borderId="0" applyFill="0" applyBorder="0" applyAlignment="0">
      <protection/>
    </xf>
    <xf numFmtId="223" fontId="74" fillId="0" borderId="0" applyFill="0" applyBorder="0" applyAlignment="0">
      <protection/>
    </xf>
    <xf numFmtId="222" fontId="74" fillId="0" borderId="0" applyFill="0" applyBorder="0" applyAlignment="0">
      <protection/>
    </xf>
    <xf numFmtId="0" fontId="33" fillId="0" borderId="0">
      <alignment/>
      <protection/>
    </xf>
    <xf numFmtId="0" fontId="34" fillId="0" borderId="0" applyNumberFormat="0" applyFont="0" applyFill="0" applyBorder="0" applyAlignment="0" applyProtection="0"/>
    <xf numFmtId="0" fontId="100" fillId="0" borderId="22">
      <alignment horizontal="center"/>
      <protection/>
    </xf>
    <xf numFmtId="1" fontId="0" fillId="0" borderId="29" applyNumberFormat="0" applyFill="0" applyAlignment="0" applyProtection="0"/>
    <xf numFmtId="1" fontId="0" fillId="0" borderId="29" applyNumberFormat="0" applyFill="0" applyAlignment="0" applyProtection="0"/>
    <xf numFmtId="0" fontId="10" fillId="0" borderId="0" applyNumberFormat="0" applyFill="0" applyBorder="0" applyAlignment="0" applyProtection="0"/>
    <xf numFmtId="3" fontId="101" fillId="0" borderId="30">
      <alignment horizontal="right" wrapText="1"/>
      <protection/>
    </xf>
    <xf numFmtId="38" fontId="45" fillId="0" borderId="0" applyFont="0" applyFill="0" applyBorder="0" applyAlignment="0" applyProtection="0"/>
    <xf numFmtId="40" fontId="45" fillId="0" borderId="0" applyFont="0" applyFill="0" applyBorder="0" applyAlignment="0" applyProtection="0"/>
    <xf numFmtId="3" fontId="102" fillId="0" borderId="0">
      <alignment/>
      <protection/>
    </xf>
    <xf numFmtId="0" fontId="0" fillId="58" borderId="0">
      <alignment/>
      <protection/>
    </xf>
    <xf numFmtId="0" fontId="44" fillId="0" borderId="0">
      <alignment vertical="top"/>
      <protection/>
    </xf>
    <xf numFmtId="0" fontId="44" fillId="0" borderId="0">
      <alignment vertical="top"/>
      <protection/>
    </xf>
    <xf numFmtId="0" fontId="15" fillId="0" borderId="0" applyNumberFormat="0" applyFill="0" applyBorder="0" applyAlignment="0" applyProtection="0"/>
    <xf numFmtId="0" fontId="44" fillId="0" borderId="0">
      <alignment vertical="top"/>
      <protection/>
    </xf>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87" fontId="0"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224" fontId="47" fillId="0" borderId="0" applyFont="0" applyFill="0" applyBorder="0" applyAlignment="0" applyProtection="0"/>
    <xf numFmtId="184" fontId="46" fillId="0" borderId="0" applyFont="0" applyFill="0" applyBorder="0" applyAlignment="0" applyProtection="0"/>
    <xf numFmtId="185" fontId="47"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0" fontId="47" fillId="0" borderId="0" applyFont="0" applyFill="0" applyBorder="0" applyAlignment="0" applyProtection="0"/>
    <xf numFmtId="225" fontId="46" fillId="0" borderId="0" applyFont="0" applyFill="0" applyBorder="0" applyAlignment="0" applyProtection="0"/>
    <xf numFmtId="226" fontId="0" fillId="0" borderId="0" applyFont="0" applyFill="0" applyBorder="0" applyAlignment="0" applyProtection="0"/>
    <xf numFmtId="227" fontId="0" fillId="0" borderId="0" applyFont="0" applyFill="0" applyBorder="0" applyAlignment="0" applyProtection="0"/>
    <xf numFmtId="0" fontId="0" fillId="0" borderId="0">
      <alignment/>
      <protection/>
    </xf>
    <xf numFmtId="225" fontId="46" fillId="0" borderId="0" applyFont="0" applyFill="0" applyBorder="0" applyAlignment="0" applyProtection="0"/>
    <xf numFmtId="225" fontId="46" fillId="0" borderId="0" applyFont="0" applyFill="0" applyBorder="0" applyAlignment="0" applyProtection="0"/>
    <xf numFmtId="225" fontId="46" fillId="0" borderId="0" applyFont="0" applyFill="0" applyBorder="0" applyAlignment="0" applyProtection="0"/>
    <xf numFmtId="196" fontId="8" fillId="0" borderId="0" applyFont="0" applyFill="0" applyBorder="0" applyAlignment="0" applyProtection="0"/>
    <xf numFmtId="228" fontId="46" fillId="0" borderId="0" applyFont="0" applyFill="0" applyBorder="0" applyAlignment="0" applyProtection="0"/>
    <xf numFmtId="229" fontId="50" fillId="0" borderId="0" applyFont="0" applyFill="0" applyBorder="0" applyAlignment="0" applyProtection="0"/>
    <xf numFmtId="228" fontId="46" fillId="0" borderId="0" applyFont="0" applyFill="0" applyBorder="0" applyAlignment="0" applyProtection="0"/>
    <xf numFmtId="228" fontId="46" fillId="0" borderId="0" applyFont="0" applyFill="0" applyBorder="0" applyAlignment="0" applyProtection="0"/>
    <xf numFmtId="228" fontId="46" fillId="0" borderId="0" applyFont="0" applyFill="0" applyBorder="0" applyAlignment="0" applyProtection="0"/>
    <xf numFmtId="0" fontId="50" fillId="0" borderId="0" applyFont="0" applyFill="0" applyBorder="0" applyAlignment="0" applyProtection="0"/>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0" fontId="0" fillId="0" borderId="0" applyFill="0" applyBorder="0" applyAlignment="0" applyProtection="0"/>
    <xf numFmtId="230"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5" fontId="0" fillId="0" borderId="0" applyFont="0" applyFill="0" applyBorder="0" applyAlignment="0" applyProtection="0"/>
    <xf numFmtId="38" fontId="8" fillId="0" borderId="0" applyFont="0" applyFill="0" applyBorder="0" applyAlignment="0" applyProtection="0"/>
    <xf numFmtId="38" fontId="45" fillId="0" borderId="0" applyFont="0" applyFill="0" applyBorder="0" applyAlignment="0" applyProtection="0"/>
    <xf numFmtId="195" fontId="0" fillId="0" borderId="0" applyFont="0" applyFill="0" applyBorder="0" applyAlignment="0" applyProtection="0"/>
    <xf numFmtId="38" fontId="8"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38" fontId="4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0" fillId="0" borderId="0">
      <alignment/>
      <protection/>
    </xf>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179" fontId="45" fillId="0" borderId="0" applyFont="0" applyFill="0" applyBorder="0" applyAlignment="0" applyProtection="0"/>
    <xf numFmtId="0" fontId="103" fillId="0" borderId="0">
      <alignment/>
      <protection/>
    </xf>
    <xf numFmtId="0" fontId="104" fillId="0" borderId="0">
      <alignment horizontal="center"/>
      <protection/>
    </xf>
    <xf numFmtId="0" fontId="105" fillId="0" borderId="31">
      <alignment horizontal="center" vertical="center"/>
      <protection/>
    </xf>
    <xf numFmtId="0" fontId="106" fillId="0" borderId="19" applyAlignment="0">
      <protection/>
    </xf>
    <xf numFmtId="0" fontId="107" fillId="0" borderId="19">
      <alignment horizontal="center" vertical="center" wrapText="1"/>
      <protection/>
    </xf>
    <xf numFmtId="3" fontId="108" fillId="0" borderId="0">
      <alignment/>
      <protection/>
    </xf>
    <xf numFmtId="0" fontId="109" fillId="0" borderId="32">
      <alignment/>
      <protection/>
    </xf>
    <xf numFmtId="0" fontId="91" fillId="0" borderId="0">
      <alignment/>
      <protection/>
    </xf>
    <xf numFmtId="231" fontId="13"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2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232" fontId="10" fillId="0" borderId="33">
      <alignment horizontal="right" vertical="center"/>
      <protection/>
    </xf>
    <xf numFmtId="189"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189" fontId="10" fillId="0" borderId="33">
      <alignment horizontal="right" vertical="center"/>
      <protection/>
    </xf>
    <xf numFmtId="232" fontId="10" fillId="0" borderId="33">
      <alignment horizontal="right" vertical="center"/>
      <protection/>
    </xf>
    <xf numFmtId="231" fontId="13" fillId="0" borderId="33">
      <alignment horizontal="right" vertical="center"/>
      <protection/>
    </xf>
    <xf numFmtId="231" fontId="13" fillId="0" borderId="33">
      <alignment horizontal="right" vertical="center"/>
      <protection/>
    </xf>
    <xf numFmtId="189" fontId="10" fillId="0" borderId="33">
      <alignment horizontal="right" vertical="center"/>
      <protection/>
    </xf>
    <xf numFmtId="49" fontId="44" fillId="0" borderId="0" applyFill="0" applyBorder="0" applyAlignment="0">
      <protection/>
    </xf>
    <xf numFmtId="0" fontId="0" fillId="0" borderId="0" applyFill="0" applyBorder="0" applyAlignment="0">
      <protection/>
    </xf>
    <xf numFmtId="233" fontId="0" fillId="0" borderId="0" applyFill="0" applyBorder="0" applyAlignment="0">
      <protection/>
    </xf>
    <xf numFmtId="233" fontId="0" fillId="0" borderId="0" applyFill="0" applyBorder="0" applyAlignment="0">
      <protection/>
    </xf>
    <xf numFmtId="194" fontId="0" fillId="0" borderId="0" applyFill="0" applyBorder="0" applyAlignment="0">
      <protection/>
    </xf>
    <xf numFmtId="194" fontId="0" fillId="0" borderId="0" applyFill="0" applyBorder="0" applyAlignment="0">
      <protection/>
    </xf>
    <xf numFmtId="234" fontId="13" fillId="0" borderId="33">
      <alignment horizontal="center"/>
      <protection/>
    </xf>
    <xf numFmtId="235" fontId="10" fillId="0" borderId="33">
      <alignment horizontal="center"/>
      <protection/>
    </xf>
    <xf numFmtId="235" fontId="10" fillId="0" borderId="33">
      <alignment horizontal="center"/>
      <protection/>
    </xf>
    <xf numFmtId="0" fontId="110" fillId="0" borderId="34">
      <alignment/>
      <protection/>
    </xf>
    <xf numFmtId="0" fontId="110" fillId="0" borderId="34">
      <alignment/>
      <protection/>
    </xf>
    <xf numFmtId="0" fontId="110" fillId="0" borderId="34">
      <alignment/>
      <protection/>
    </xf>
    <xf numFmtId="0" fontId="110" fillId="0" borderId="34">
      <alignment/>
      <protection/>
    </xf>
    <xf numFmtId="0" fontId="13" fillId="0" borderId="0" applyNumberFormat="0" applyFill="0" applyBorder="0" applyAlignment="0" applyProtection="0"/>
    <xf numFmtId="0" fontId="98" fillId="0" borderId="0" applyNumberFormat="0" applyFill="0" applyBorder="0" applyAlignment="0" applyProtection="0"/>
    <xf numFmtId="41" fontId="77" fillId="0" borderId="0" applyBorder="0">
      <alignment horizontal="right" vertical="center"/>
      <protection/>
    </xf>
    <xf numFmtId="0" fontId="187" fillId="0" borderId="0" applyNumberFormat="0" applyFill="0" applyBorder="0" applyAlignment="0" applyProtection="0"/>
    <xf numFmtId="0" fontId="30" fillId="0" borderId="0" applyNumberFormat="0" applyFill="0" applyBorder="0" applyAlignment="0" applyProtection="0"/>
    <xf numFmtId="0" fontId="188" fillId="0" borderId="35" applyNumberFormat="0" applyFill="0" applyAlignment="0" applyProtection="0"/>
    <xf numFmtId="0" fontId="31" fillId="0" borderId="36" applyNumberFormat="0" applyFill="0" applyAlignment="0" applyProtection="0"/>
    <xf numFmtId="0" fontId="0" fillId="0" borderId="37" applyNumberFormat="0" applyFont="0" applyFill="0" applyAlignment="0" applyProtection="0"/>
    <xf numFmtId="0" fontId="0" fillId="0" borderId="0">
      <alignment/>
      <protection/>
    </xf>
    <xf numFmtId="194" fontId="13" fillId="0" borderId="0">
      <alignment/>
      <protection/>
    </xf>
    <xf numFmtId="236" fontId="10" fillId="0" borderId="0">
      <alignment/>
      <protection/>
    </xf>
    <xf numFmtId="237" fontId="0" fillId="0" borderId="0">
      <alignment vertical="top"/>
      <protection/>
    </xf>
    <xf numFmtId="238" fontId="111" fillId="0" borderId="0">
      <alignment vertical="top"/>
      <protection/>
    </xf>
    <xf numFmtId="236" fontId="10" fillId="0" borderId="0">
      <alignment/>
      <protection/>
    </xf>
    <xf numFmtId="196" fontId="13" fillId="0" borderId="19">
      <alignment/>
      <protection/>
    </xf>
    <xf numFmtId="239" fontId="10" fillId="0" borderId="19">
      <alignment/>
      <protection/>
    </xf>
    <xf numFmtId="239" fontId="10" fillId="0" borderId="19">
      <alignment/>
      <protection/>
    </xf>
    <xf numFmtId="0" fontId="112" fillId="0" borderId="0">
      <alignment/>
      <protection/>
    </xf>
    <xf numFmtId="0" fontId="112" fillId="0" borderId="0">
      <alignment/>
      <protection/>
    </xf>
    <xf numFmtId="5" fontId="113" fillId="59" borderId="38">
      <alignment vertical="top"/>
      <protection/>
    </xf>
    <xf numFmtId="0" fontId="114" fillId="60" borderId="19">
      <alignment horizontal="left" vertical="center"/>
      <protection/>
    </xf>
    <xf numFmtId="6" fontId="115" fillId="61" borderId="38">
      <alignment/>
      <protection/>
    </xf>
    <xf numFmtId="5" fontId="16" fillId="0" borderId="38">
      <alignment horizontal="left" vertical="top"/>
      <protection/>
    </xf>
    <xf numFmtId="0" fontId="116" fillId="62" borderId="0">
      <alignment horizontal="left" vertical="center"/>
      <protection/>
    </xf>
    <xf numFmtId="5" fontId="15" fillId="0" borderId="29">
      <alignment horizontal="left" vertical="top"/>
      <protection/>
    </xf>
    <xf numFmtId="0" fontId="12" fillId="0" borderId="29">
      <alignment horizontal="left" vertical="center"/>
      <protection/>
    </xf>
    <xf numFmtId="240" fontId="0" fillId="0" borderId="0" applyFont="0" applyFill="0" applyBorder="0" applyAlignment="0" applyProtection="0"/>
    <xf numFmtId="241" fontId="0" fillId="0" borderId="0" applyFont="0" applyFill="0" applyBorder="0" applyAlignment="0" applyProtection="0"/>
    <xf numFmtId="0" fontId="189" fillId="0" borderId="0" applyNumberFormat="0" applyFill="0" applyBorder="0" applyAlignment="0" applyProtection="0"/>
    <xf numFmtId="0" fontId="32" fillId="0" borderId="0" applyNumberFormat="0" applyFill="0" applyBorder="0" applyAlignment="0" applyProtection="0"/>
    <xf numFmtId="0" fontId="117" fillId="0" borderId="0" applyNumberFormat="0" applyFill="0" applyBorder="0" applyAlignment="0" applyProtection="0"/>
    <xf numFmtId="242" fontId="0" fillId="0" borderId="0" applyFont="0" applyFill="0" applyBorder="0" applyAlignment="0" applyProtection="0"/>
    <xf numFmtId="243" fontId="0" fillId="0" borderId="0" applyFont="0" applyFill="0" applyBorder="0" applyAlignment="0" applyProtection="0"/>
    <xf numFmtId="0" fontId="118" fillId="0" borderId="0" applyNumberFormat="0" applyFill="0" applyBorder="0" applyAlignment="0" applyProtection="0"/>
    <xf numFmtId="0" fontId="122" fillId="0" borderId="0" applyNumberFormat="0" applyFill="0" applyBorder="0" applyAlignment="0" applyProtection="0"/>
    <xf numFmtId="0" fontId="123" fillId="0" borderId="0">
      <alignment vertical="center"/>
      <protection/>
    </xf>
    <xf numFmtId="175" fontId="119" fillId="0" borderId="0" applyFont="0" applyFill="0" applyBorder="0" applyAlignment="0" applyProtection="0"/>
    <xf numFmtId="180" fontId="119" fillId="0" borderId="0" applyFont="0" applyFill="0" applyBorder="0" applyAlignment="0" applyProtection="0"/>
    <xf numFmtId="244" fontId="0" fillId="0" borderId="0" applyFont="0" applyFill="0" applyBorder="0" applyAlignment="0" applyProtection="0"/>
    <xf numFmtId="245" fontId="0"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0" fillId="0" borderId="0">
      <alignment/>
      <protection/>
    </xf>
    <xf numFmtId="0" fontId="133" fillId="0" borderId="0" applyFont="0" applyFill="0" applyBorder="0" applyAlignment="0" applyProtection="0"/>
    <xf numFmtId="0" fontId="133" fillId="0" borderId="0" applyFont="0" applyFill="0" applyBorder="0" applyAlignment="0" applyProtection="0"/>
    <xf numFmtId="0" fontId="2" fillId="0" borderId="0">
      <alignment vertical="center"/>
      <protection/>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9" fontId="96" fillId="0" borderId="0" applyFont="0" applyFill="0" applyBorder="0" applyAlignment="0" applyProtection="0"/>
    <xf numFmtId="0" fontId="125"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96" fillId="0" borderId="0" applyFont="0" applyFill="0" applyBorder="0" applyAlignment="0" applyProtection="0"/>
    <xf numFmtId="0" fontId="96" fillId="0" borderId="0" applyFont="0" applyFill="0" applyBorder="0" applyAlignment="0" applyProtection="0"/>
    <xf numFmtId="246" fontId="126" fillId="0" borderId="0" applyFont="0" applyFill="0" applyBorder="0" applyAlignment="0" applyProtection="0"/>
    <xf numFmtId="247" fontId="126" fillId="0" borderId="0" applyFont="0" applyFill="0" applyBorder="0" applyAlignment="0" applyProtection="0"/>
    <xf numFmtId="0" fontId="127" fillId="0" borderId="0">
      <alignment/>
      <protection/>
    </xf>
    <xf numFmtId="0" fontId="75" fillId="0" borderId="0">
      <alignment/>
      <protection/>
    </xf>
    <xf numFmtId="175" fontId="36" fillId="0" borderId="0" applyFont="0" applyFill="0" applyBorder="0" applyAlignment="0" applyProtection="0"/>
    <xf numFmtId="180" fontId="36" fillId="0" borderId="0" applyFont="0" applyFill="0" applyBorder="0" applyAlignment="0" applyProtection="0"/>
    <xf numFmtId="0" fontId="123" fillId="0" borderId="0">
      <alignment horizontal="distributed" vertical="center"/>
      <protection/>
    </xf>
    <xf numFmtId="40" fontId="0" fillId="0" borderId="0" applyFont="0" applyFill="0" applyBorder="0" applyAlignment="0" applyProtection="0"/>
    <xf numFmtId="38" fontId="0" fillId="0" borderId="0" applyFont="0" applyFill="0" applyBorder="0" applyAlignment="0" applyProtection="0"/>
    <xf numFmtId="0" fontId="45" fillId="0" borderId="0">
      <alignment/>
      <protection/>
    </xf>
    <xf numFmtId="9" fontId="128"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0" fontId="0" fillId="0" borderId="0">
      <alignment/>
      <protection/>
    </xf>
    <xf numFmtId="1" fontId="129" fillId="0" borderId="0">
      <alignment/>
      <protection/>
    </xf>
    <xf numFmtId="0" fontId="129" fillId="0" borderId="0">
      <alignment/>
      <protection/>
    </xf>
    <xf numFmtId="40" fontId="130" fillId="0" borderId="0">
      <alignment/>
      <protection/>
    </xf>
    <xf numFmtId="195" fontId="0" fillId="0" borderId="0" applyFont="0" applyFill="0" applyBorder="0" applyAlignment="0" applyProtection="0"/>
    <xf numFmtId="186"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0" fontId="48" fillId="0" borderId="0">
      <alignment/>
      <protection/>
    </xf>
    <xf numFmtId="248" fontId="34" fillId="0" borderId="0" applyFont="0" applyFill="0" applyBorder="0" applyAlignment="0" applyProtection="0"/>
    <xf numFmtId="166" fontId="34"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177" fontId="36" fillId="0" borderId="0" applyFont="0" applyFill="0" applyBorder="0" applyAlignment="0" applyProtection="0"/>
    <xf numFmtId="176" fontId="38" fillId="0" borderId="0" applyFont="0" applyFill="0" applyBorder="0" applyAlignment="0" applyProtection="0"/>
    <xf numFmtId="183" fontId="36" fillId="0" borderId="0" applyFont="0" applyFill="0" applyBorder="0" applyAlignment="0" applyProtection="0"/>
    <xf numFmtId="249" fontId="132" fillId="0" borderId="0" applyFont="0" applyFill="0" applyBorder="0" applyAlignment="0" applyProtection="0"/>
    <xf numFmtId="250" fontId="132" fillId="0" borderId="0" applyFont="0" applyFill="0" applyBorder="0" applyAlignment="0" applyProtection="0"/>
    <xf numFmtId="0" fontId="128" fillId="0" borderId="0">
      <alignment/>
      <protection/>
    </xf>
    <xf numFmtId="186" fontId="128" fillId="0" borderId="0" applyFont="0" applyFill="0" applyBorder="0" applyAlignment="0" applyProtection="0"/>
    <xf numFmtId="195" fontId="128" fillId="0" borderId="0" applyFont="0" applyFill="0" applyBorder="0" applyAlignment="0" applyProtection="0"/>
    <xf numFmtId="167" fontId="0" fillId="0" borderId="0" applyFont="0" applyFill="0" applyBorder="0" applyAlignment="0" applyProtection="0"/>
  </cellStyleXfs>
  <cellXfs count="348">
    <xf numFmtId="0" fontId="0" fillId="0" borderId="0" xfId="0" applyAlignment="1">
      <alignment/>
    </xf>
    <xf numFmtId="1" fontId="135" fillId="0" borderId="19" xfId="0" applyNumberFormat="1" applyFont="1" applyFill="1" applyBorder="1" applyAlignment="1">
      <alignment horizontal="center" vertical="center" wrapText="1"/>
    </xf>
    <xf numFmtId="0" fontId="3" fillId="0" borderId="19" xfId="519" applyFont="1" applyFill="1" applyBorder="1" applyAlignment="1">
      <alignment horizontal="left" vertical="center" wrapText="1"/>
      <protection/>
    </xf>
    <xf numFmtId="3" fontId="3" fillId="0" borderId="19" xfId="0" applyNumberFormat="1" applyFont="1" applyFill="1" applyBorder="1" applyAlignment="1">
      <alignment horizontal="center" vertical="center" wrapText="1"/>
    </xf>
    <xf numFmtId="3" fontId="190" fillId="0" borderId="19" xfId="0" applyNumberFormat="1" applyFont="1" applyFill="1" applyBorder="1" applyAlignment="1">
      <alignment horizontal="center" vertical="center" wrapText="1"/>
    </xf>
    <xf numFmtId="254" fontId="191" fillId="0" borderId="19" xfId="0" applyNumberFormat="1" applyFont="1" applyFill="1" applyBorder="1" applyAlignment="1">
      <alignment horizontal="center" vertical="center" wrapText="1"/>
    </xf>
    <xf numFmtId="3" fontId="190" fillId="0" borderId="19" xfId="0" applyNumberFormat="1" applyFont="1" applyFill="1" applyBorder="1" applyAlignment="1">
      <alignment vertical="center" wrapText="1"/>
    </xf>
    <xf numFmtId="254" fontId="190" fillId="0" borderId="19" xfId="0" applyNumberFormat="1" applyFont="1" applyFill="1" applyBorder="1" applyAlignment="1">
      <alignment vertical="center" wrapText="1"/>
    </xf>
    <xf numFmtId="3" fontId="190" fillId="0" borderId="6" xfId="0" applyNumberFormat="1" applyFont="1" applyFill="1" applyBorder="1" applyAlignment="1">
      <alignment vertical="center" wrapText="1"/>
    </xf>
    <xf numFmtId="0" fontId="153" fillId="0" borderId="0" xfId="0" applyFont="1" applyFill="1" applyAlignment="1">
      <alignment/>
    </xf>
    <xf numFmtId="252" fontId="14" fillId="0" borderId="19" xfId="350" applyNumberFormat="1" applyFont="1" applyFill="1" applyBorder="1" applyAlignment="1">
      <alignment horizontal="center" vertical="center" wrapText="1"/>
    </xf>
    <xf numFmtId="252" fontId="31" fillId="0" borderId="19" xfId="350" applyNumberFormat="1" applyFont="1" applyFill="1" applyBorder="1" applyAlignment="1">
      <alignment horizontal="center" vertical="center" wrapText="1"/>
    </xf>
    <xf numFmtId="0" fontId="14" fillId="0" borderId="19" xfId="0" applyFont="1" applyFill="1" applyBorder="1" applyAlignment="1">
      <alignment horizontal="center"/>
    </xf>
    <xf numFmtId="0" fontId="0" fillId="0" borderId="0" xfId="0" applyFill="1" applyAlignment="1">
      <alignment/>
    </xf>
    <xf numFmtId="252" fontId="0" fillId="0" borderId="0" xfId="0" applyNumberFormat="1" applyFill="1" applyAlignment="1">
      <alignment/>
    </xf>
    <xf numFmtId="0" fontId="2" fillId="0" borderId="0" xfId="0" applyFont="1" applyFill="1" applyAlignment="1">
      <alignment/>
    </xf>
    <xf numFmtId="0" fontId="3" fillId="0" borderId="0" xfId="0" applyFont="1" applyFill="1" applyAlignment="1">
      <alignment/>
    </xf>
    <xf numFmtId="252" fontId="143" fillId="0" borderId="0" xfId="350" applyNumberFormat="1" applyFont="1" applyFill="1" applyAlignment="1">
      <alignment horizontal="center" wrapText="1"/>
    </xf>
    <xf numFmtId="252" fontId="3" fillId="0" borderId="0" xfId="35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252" fontId="192" fillId="0" borderId="19" xfId="350" applyNumberFormat="1" applyFont="1" applyFill="1" applyBorder="1" applyAlignment="1">
      <alignment horizontal="center"/>
    </xf>
    <xf numFmtId="0" fontId="3" fillId="0" borderId="0" xfId="0" applyFont="1" applyFill="1" applyAlignment="1">
      <alignment horizontal="center"/>
    </xf>
    <xf numFmtId="252" fontId="192" fillId="0" borderId="19" xfId="350" applyNumberFormat="1" applyFont="1" applyFill="1" applyBorder="1" applyAlignment="1">
      <alignment horizontal="left"/>
    </xf>
    <xf numFmtId="252" fontId="192" fillId="0" borderId="19" xfId="350" applyNumberFormat="1" applyFont="1" applyFill="1" applyBorder="1" applyAlignment="1">
      <alignment horizontal="center" vertical="center"/>
    </xf>
    <xf numFmtId="252" fontId="192" fillId="0" borderId="19" xfId="350" applyNumberFormat="1" applyFont="1" applyFill="1" applyBorder="1" applyAlignment="1">
      <alignment vertical="center"/>
    </xf>
    <xf numFmtId="0" fontId="3" fillId="0" borderId="0" xfId="0" applyFont="1" applyFill="1" applyAlignment="1">
      <alignment horizontal="left" vertical="center" wrapText="1"/>
    </xf>
    <xf numFmtId="0" fontId="144" fillId="0" borderId="0" xfId="505" applyFont="1" applyFill="1" applyAlignment="1">
      <alignment vertical="center" wrapText="1"/>
      <protection/>
    </xf>
    <xf numFmtId="0" fontId="154" fillId="0" borderId="19" xfId="505" applyFont="1" applyFill="1" applyBorder="1" applyAlignment="1" quotePrefix="1">
      <alignment horizontal="center" vertical="center" wrapText="1"/>
      <protection/>
    </xf>
    <xf numFmtId="255" fontId="140" fillId="0" borderId="19" xfId="505" applyNumberFormat="1" applyFont="1" applyFill="1" applyBorder="1" applyAlignment="1" quotePrefix="1">
      <alignment horizontal="center" vertical="center" wrapText="1"/>
      <protection/>
    </xf>
    <xf numFmtId="0" fontId="140" fillId="0" borderId="19" xfId="519" applyFont="1" applyFill="1" applyBorder="1" applyAlignment="1">
      <alignment horizontal="center" vertical="center" wrapText="1"/>
      <protection/>
    </xf>
    <xf numFmtId="0" fontId="140" fillId="0" borderId="19" xfId="519" applyFont="1" applyFill="1" applyBorder="1" applyAlignment="1">
      <alignment horizontal="left" vertical="center" wrapText="1"/>
      <protection/>
    </xf>
    <xf numFmtId="255" fontId="140" fillId="0" borderId="19" xfId="358" applyNumberFormat="1" applyFont="1" applyFill="1" applyBorder="1" applyAlignment="1" quotePrefix="1">
      <alignment horizontal="right" vertical="center" wrapText="1"/>
    </xf>
    <xf numFmtId="251" fontId="140" fillId="0" borderId="19" xfId="358" applyNumberFormat="1" applyFont="1" applyFill="1" applyBorder="1" applyAlignment="1" quotePrefix="1">
      <alignment horizontal="right" vertical="center" wrapText="1"/>
    </xf>
    <xf numFmtId="0" fontId="140" fillId="0" borderId="38" xfId="519" applyFont="1" applyFill="1" applyBorder="1" applyAlignment="1">
      <alignment horizontal="center" vertical="center" wrapText="1"/>
      <protection/>
    </xf>
    <xf numFmtId="0" fontId="140" fillId="0" borderId="38" xfId="519" applyFont="1" applyFill="1" applyBorder="1" applyAlignment="1">
      <alignment horizontal="left" vertical="center" wrapText="1"/>
      <protection/>
    </xf>
    <xf numFmtId="255" fontId="140" fillId="0" borderId="38" xfId="358" applyNumberFormat="1" applyFont="1" applyFill="1" applyBorder="1" applyAlignment="1" quotePrefix="1">
      <alignment horizontal="right" vertical="center" wrapText="1"/>
    </xf>
    <xf numFmtId="251" fontId="140" fillId="0" borderId="38" xfId="358" applyNumberFormat="1" applyFont="1" applyFill="1" applyBorder="1" applyAlignment="1" quotePrefix="1">
      <alignment horizontal="right" vertical="center" wrapText="1"/>
    </xf>
    <xf numFmtId="0" fontId="142" fillId="0" borderId="23" xfId="519" applyFont="1" applyFill="1" applyBorder="1" applyAlignment="1">
      <alignment horizontal="center" vertical="center" wrapText="1"/>
      <protection/>
    </xf>
    <xf numFmtId="0" fontId="142" fillId="0" borderId="23" xfId="519" applyFont="1" applyFill="1" applyBorder="1" applyAlignment="1">
      <alignment horizontal="left" vertical="center" wrapText="1"/>
      <protection/>
    </xf>
    <xf numFmtId="255" fontId="142" fillId="0" borderId="23" xfId="358" applyNumberFormat="1" applyFont="1" applyFill="1" applyBorder="1" applyAlignment="1" quotePrefix="1">
      <alignment horizontal="right" vertical="center" wrapText="1"/>
    </xf>
    <xf numFmtId="255" fontId="140" fillId="0" borderId="23" xfId="358" applyNumberFormat="1" applyFont="1" applyFill="1" applyBorder="1" applyAlignment="1" quotePrefix="1">
      <alignment horizontal="right" vertical="center" wrapText="1"/>
    </xf>
    <xf numFmtId="251" fontId="142" fillId="0" borderId="23" xfId="358" applyNumberFormat="1" applyFont="1" applyFill="1" applyBorder="1" applyAlignment="1" quotePrefix="1">
      <alignment horizontal="right" vertical="center" wrapText="1"/>
    </xf>
    <xf numFmtId="0" fontId="142" fillId="0" borderId="39" xfId="519" applyFont="1" applyFill="1" applyBorder="1" applyAlignment="1">
      <alignment horizontal="center" vertical="center" wrapText="1"/>
      <protection/>
    </xf>
    <xf numFmtId="0" fontId="142" fillId="0" borderId="39" xfId="519" applyFont="1" applyFill="1" applyBorder="1" applyAlignment="1">
      <alignment horizontal="left" vertical="center" wrapText="1"/>
      <protection/>
    </xf>
    <xf numFmtId="255" fontId="142" fillId="0" borderId="39" xfId="358" applyNumberFormat="1" applyFont="1" applyFill="1" applyBorder="1" applyAlignment="1" quotePrefix="1">
      <alignment horizontal="right" vertical="center" wrapText="1"/>
    </xf>
    <xf numFmtId="251" fontId="142" fillId="0" borderId="39" xfId="358" applyNumberFormat="1" applyFont="1" applyFill="1" applyBorder="1" applyAlignment="1" quotePrefix="1">
      <alignment horizontal="right" vertical="center" wrapText="1"/>
    </xf>
    <xf numFmtId="256" fontId="142" fillId="0" borderId="39" xfId="358" applyNumberFormat="1" applyFont="1" applyFill="1" applyBorder="1" applyAlignment="1" quotePrefix="1">
      <alignment horizontal="right" vertical="center" wrapText="1"/>
    </xf>
    <xf numFmtId="0" fontId="142" fillId="0" borderId="40" xfId="519" applyFont="1" applyFill="1" applyBorder="1" applyAlignment="1">
      <alignment horizontal="center" vertical="center" wrapText="1"/>
      <protection/>
    </xf>
    <xf numFmtId="0" fontId="142" fillId="0" borderId="40" xfId="519" applyFont="1" applyFill="1" applyBorder="1" applyAlignment="1">
      <alignment horizontal="left" vertical="center" wrapText="1"/>
      <protection/>
    </xf>
    <xf numFmtId="255" fontId="142" fillId="0" borderId="40" xfId="358" applyNumberFormat="1" applyFont="1" applyFill="1" applyBorder="1" applyAlignment="1" quotePrefix="1">
      <alignment horizontal="right" vertical="center" wrapText="1"/>
    </xf>
    <xf numFmtId="251" fontId="142" fillId="0" borderId="40" xfId="358" applyNumberFormat="1" applyFont="1" applyFill="1" applyBorder="1" applyAlignment="1" quotePrefix="1">
      <alignment horizontal="right" vertical="center" wrapText="1"/>
    </xf>
    <xf numFmtId="256" fontId="140" fillId="0" borderId="38" xfId="358" applyNumberFormat="1" applyFont="1" applyFill="1" applyBorder="1" applyAlignment="1" quotePrefix="1">
      <alignment horizontal="right" vertical="center" wrapText="1"/>
    </xf>
    <xf numFmtId="256" fontId="142" fillId="0" borderId="23" xfId="358" applyNumberFormat="1" applyFont="1" applyFill="1" applyBorder="1" applyAlignment="1" quotePrefix="1">
      <alignment horizontal="right" vertical="center" wrapText="1"/>
    </xf>
    <xf numFmtId="0" fontId="142" fillId="0" borderId="39" xfId="505" applyFont="1" applyFill="1" applyBorder="1" applyAlignment="1">
      <alignment horizontal="center" vertical="center" wrapText="1"/>
      <protection/>
    </xf>
    <xf numFmtId="255" fontId="142" fillId="0" borderId="39" xfId="358" applyNumberFormat="1" applyFont="1" applyFill="1" applyBorder="1" applyAlignment="1" quotePrefix="1">
      <alignment horizontal="center" vertical="center" wrapText="1"/>
    </xf>
    <xf numFmtId="255" fontId="154" fillId="0" borderId="39" xfId="358" applyNumberFormat="1" applyFont="1" applyFill="1" applyBorder="1" applyAlignment="1" quotePrefix="1">
      <alignment horizontal="center" vertical="center" wrapText="1"/>
    </xf>
    <xf numFmtId="255" fontId="154" fillId="0" borderId="40" xfId="358" applyNumberFormat="1" applyFont="1" applyFill="1" applyBorder="1" applyAlignment="1" quotePrefix="1">
      <alignment horizontal="center" vertical="center" wrapText="1"/>
    </xf>
    <xf numFmtId="255" fontId="140" fillId="0" borderId="40" xfId="358" applyNumberFormat="1" applyFont="1" applyFill="1" applyBorder="1" applyAlignment="1" quotePrefix="1">
      <alignment horizontal="right" vertical="center" wrapText="1"/>
    </xf>
    <xf numFmtId="251" fontId="140" fillId="0" borderId="40" xfId="358" applyNumberFormat="1" applyFont="1" applyFill="1" applyBorder="1" applyAlignment="1" quotePrefix="1">
      <alignment horizontal="right" vertical="center" wrapText="1"/>
    </xf>
    <xf numFmtId="255" fontId="142" fillId="0" borderId="19" xfId="358" applyNumberFormat="1" applyFont="1" applyFill="1" applyBorder="1" applyAlignment="1" quotePrefix="1">
      <alignment horizontal="right" vertical="center" wrapText="1"/>
    </xf>
    <xf numFmtId="0" fontId="140" fillId="0" borderId="19" xfId="505" applyFont="1" applyFill="1" applyBorder="1" applyAlignment="1">
      <alignment horizontal="center" vertical="center" wrapText="1"/>
      <protection/>
    </xf>
    <xf numFmtId="255" fontId="140" fillId="0" borderId="19" xfId="509" applyNumberFormat="1" applyFont="1" applyFill="1" applyBorder="1" applyAlignment="1">
      <alignment vertical="center" wrapText="1"/>
      <protection/>
    </xf>
    <xf numFmtId="0" fontId="142" fillId="0" borderId="0" xfId="505" applyFont="1" applyFill="1">
      <alignment/>
      <protection/>
    </xf>
    <xf numFmtId="0" fontId="140" fillId="0" borderId="0" xfId="505" applyFont="1" applyFill="1" applyAlignment="1">
      <alignment vertical="center" wrapText="1"/>
      <protection/>
    </xf>
    <xf numFmtId="0" fontId="142" fillId="0" borderId="0" xfId="505" applyFont="1" applyFill="1" applyAlignment="1">
      <alignment vertical="center" wrapText="1"/>
      <protection/>
    </xf>
    <xf numFmtId="0" fontId="140" fillId="0" borderId="0" xfId="509" applyFont="1" applyFill="1" applyBorder="1" applyAlignment="1">
      <alignment vertical="center" wrapText="1"/>
      <protection/>
    </xf>
    <xf numFmtId="253" fontId="142" fillId="0" borderId="0" xfId="505" applyNumberFormat="1" applyFont="1" applyFill="1">
      <alignment/>
      <protection/>
    </xf>
    <xf numFmtId="0" fontId="142" fillId="0" borderId="0" xfId="505" applyFont="1" applyFill="1" applyBorder="1">
      <alignment/>
      <protection/>
    </xf>
    <xf numFmtId="0" fontId="142" fillId="0" borderId="0" xfId="505" applyFont="1" applyFill="1" applyAlignment="1">
      <alignment horizontal="center" vertical="center" wrapText="1"/>
      <protection/>
    </xf>
    <xf numFmtId="0" fontId="142" fillId="0" borderId="0" xfId="505" applyFont="1" applyFill="1" applyAlignment="1">
      <alignment horizontal="center"/>
      <protection/>
    </xf>
    <xf numFmtId="43" fontId="142" fillId="0" borderId="0" xfId="505" applyNumberFormat="1" applyFont="1" applyFill="1">
      <alignment/>
      <protection/>
    </xf>
    <xf numFmtId="251" fontId="142" fillId="0" borderId="0" xfId="505" applyNumberFormat="1" applyFont="1" applyFill="1">
      <alignment/>
      <protection/>
    </xf>
    <xf numFmtId="43" fontId="142" fillId="0" borderId="0" xfId="350" applyFont="1" applyFill="1" applyAlignment="1">
      <alignment/>
    </xf>
    <xf numFmtId="0" fontId="154" fillId="0" borderId="0" xfId="505" applyFont="1" applyFill="1" applyAlignment="1">
      <alignment vertical="center" wrapText="1"/>
      <protection/>
    </xf>
    <xf numFmtId="0" fontId="143" fillId="0" borderId="0" xfId="505" applyFont="1" applyFill="1" applyAlignment="1">
      <alignment vertical="center" wrapText="1"/>
      <protection/>
    </xf>
    <xf numFmtId="0" fontId="3" fillId="0" borderId="0" xfId="505" applyFont="1" applyFill="1">
      <alignment/>
      <protection/>
    </xf>
    <xf numFmtId="0" fontId="149" fillId="0" borderId="0" xfId="509" applyFont="1" applyFill="1" applyBorder="1" applyAlignment="1">
      <alignment vertical="center" wrapText="1"/>
      <protection/>
    </xf>
    <xf numFmtId="0" fontId="144" fillId="0" borderId="0" xfId="509" applyFont="1" applyFill="1" applyBorder="1" applyAlignment="1">
      <alignment horizontal="center" vertical="center" wrapText="1"/>
      <protection/>
    </xf>
    <xf numFmtId="0" fontId="144" fillId="0" borderId="0" xfId="509" applyFont="1" applyFill="1" applyBorder="1" applyAlignment="1">
      <alignment horizontal="center" vertical="center"/>
      <protection/>
    </xf>
    <xf numFmtId="0" fontId="144" fillId="0" borderId="31" xfId="509" applyFont="1" applyFill="1" applyBorder="1" applyAlignment="1">
      <alignment vertical="center"/>
      <protection/>
    </xf>
    <xf numFmtId="3" fontId="193" fillId="0" borderId="39" xfId="0" applyNumberFormat="1" applyFont="1" applyFill="1" applyBorder="1" applyAlignment="1">
      <alignment horizontal="right" vertical="center" wrapText="1"/>
    </xf>
    <xf numFmtId="255" fontId="140" fillId="0" borderId="19" xfId="505" applyNumberFormat="1" applyFont="1" applyFill="1" applyBorder="1" applyAlignment="1" quotePrefix="1">
      <alignment horizontal="right" vertical="center" wrapText="1"/>
      <protection/>
    </xf>
    <xf numFmtId="253" fontId="140" fillId="0" borderId="19" xfId="505" applyNumberFormat="1" applyFont="1" applyFill="1" applyBorder="1" applyAlignment="1" quotePrefix="1">
      <alignment horizontal="right" vertical="center" wrapText="1"/>
      <protection/>
    </xf>
    <xf numFmtId="0" fontId="140" fillId="0" borderId="39" xfId="505" applyFont="1" applyFill="1" applyBorder="1" applyAlignment="1">
      <alignment horizontal="right" vertical="center" wrapText="1"/>
      <protection/>
    </xf>
    <xf numFmtId="255" fontId="154" fillId="0" borderId="39" xfId="358" applyNumberFormat="1" applyFont="1" applyFill="1" applyBorder="1" applyAlignment="1" quotePrefix="1">
      <alignment horizontal="right" vertical="center" wrapText="1"/>
    </xf>
    <xf numFmtId="251" fontId="154" fillId="0" borderId="39" xfId="358" applyNumberFormat="1" applyFont="1" applyFill="1" applyBorder="1" applyAlignment="1" quotePrefix="1">
      <alignment horizontal="right" vertical="center" wrapText="1"/>
    </xf>
    <xf numFmtId="0" fontId="2" fillId="0" borderId="19" xfId="0" applyFont="1" applyFill="1" applyBorder="1" applyAlignment="1">
      <alignment/>
    </xf>
    <xf numFmtId="252" fontId="138" fillId="0" borderId="19" xfId="350" applyNumberFormat="1" applyFont="1" applyFill="1" applyBorder="1" applyAlignment="1">
      <alignment/>
    </xf>
    <xf numFmtId="252" fontId="146" fillId="0" borderId="19" xfId="350" applyNumberFormat="1" applyFont="1" applyFill="1" applyBorder="1" applyAlignment="1">
      <alignment horizontal="center"/>
    </xf>
    <xf numFmtId="252" fontId="138" fillId="0" borderId="19" xfId="350" applyNumberFormat="1" applyFont="1" applyFill="1" applyBorder="1" applyAlignment="1">
      <alignment horizontal="center"/>
    </xf>
    <xf numFmtId="252" fontId="148" fillId="0" borderId="19" xfId="350" applyNumberFormat="1" applyFont="1" applyFill="1" applyBorder="1" applyAlignment="1">
      <alignment horizontal="center"/>
    </xf>
    <xf numFmtId="252" fontId="188" fillId="0" borderId="19" xfId="350" applyNumberFormat="1" applyFont="1" applyFill="1" applyBorder="1" applyAlignment="1">
      <alignment vertical="center"/>
    </xf>
    <xf numFmtId="252" fontId="2" fillId="0" borderId="19" xfId="350" applyNumberFormat="1" applyFont="1" applyFill="1" applyBorder="1" applyAlignment="1">
      <alignment vertical="center"/>
    </xf>
    <xf numFmtId="252" fontId="192" fillId="0" borderId="19" xfId="35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43" fillId="0" borderId="0" xfId="0" applyFont="1" applyFill="1" applyAlignment="1">
      <alignment horizontal="center" vertical="center"/>
    </xf>
    <xf numFmtId="0" fontId="3" fillId="0" borderId="0" xfId="0" applyFont="1" applyFill="1" applyAlignment="1">
      <alignment vertical="center"/>
    </xf>
    <xf numFmtId="0" fontId="143" fillId="0" borderId="19" xfId="0" applyFont="1" applyFill="1" applyBorder="1" applyAlignment="1">
      <alignment horizontal="center" vertical="center"/>
    </xf>
    <xf numFmtId="0" fontId="143" fillId="0" borderId="19" xfId="0" applyFont="1" applyFill="1" applyBorder="1" applyAlignment="1">
      <alignment horizontal="center" vertical="center" wrapText="1"/>
    </xf>
    <xf numFmtId="0" fontId="143" fillId="0" borderId="0" xfId="0" applyFont="1" applyFill="1" applyBorder="1" applyAlignment="1">
      <alignment horizontal="center" vertical="center" wrapText="1"/>
    </xf>
    <xf numFmtId="0" fontId="3" fillId="0" borderId="0" xfId="0" applyFont="1" applyFill="1" applyBorder="1" applyAlignment="1">
      <alignment vertical="center"/>
    </xf>
    <xf numFmtId="0" fontId="143" fillId="0" borderId="19" xfId="0" applyFont="1" applyFill="1" applyBorder="1" applyAlignment="1">
      <alignment vertical="center"/>
    </xf>
    <xf numFmtId="0" fontId="3" fillId="0" borderId="19" xfId="0" applyFont="1" applyFill="1" applyBorder="1" applyAlignment="1">
      <alignment horizontal="center" vertical="center"/>
    </xf>
    <xf numFmtId="0" fontId="144" fillId="0" borderId="19" xfId="0" applyFont="1" applyFill="1" applyBorder="1" applyAlignment="1" quotePrefix="1">
      <alignment vertical="center"/>
    </xf>
    <xf numFmtId="0" fontId="3" fillId="0" borderId="19" xfId="0" applyFont="1" applyFill="1" applyBorder="1" applyAlignment="1" quotePrefix="1">
      <alignment vertical="center" wrapText="1"/>
    </xf>
    <xf numFmtId="0" fontId="3" fillId="0" borderId="19" xfId="0" applyFont="1" applyFill="1" applyBorder="1" applyAlignment="1" quotePrefix="1">
      <alignment vertical="center"/>
    </xf>
    <xf numFmtId="3" fontId="3" fillId="0" borderId="19" xfId="0" applyNumberFormat="1" applyFont="1" applyFill="1" applyBorder="1" applyAlignment="1">
      <alignment horizontal="center" vertical="center"/>
    </xf>
    <xf numFmtId="0" fontId="144" fillId="0" borderId="19" xfId="0" applyFont="1" applyFill="1" applyBorder="1" applyAlignment="1">
      <alignment horizontal="center" vertical="center" wrapText="1"/>
    </xf>
    <xf numFmtId="0" fontId="144"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4" fillId="0" borderId="19" xfId="0" applyFont="1" applyFill="1" applyBorder="1" applyAlignment="1">
      <alignment horizontal="center" vertical="center"/>
    </xf>
    <xf numFmtId="0" fontId="144" fillId="0" borderId="19" xfId="0" applyFont="1" applyFill="1" applyBorder="1" applyAlignment="1">
      <alignment vertical="center"/>
    </xf>
    <xf numFmtId="0" fontId="143" fillId="0" borderId="19" xfId="0" applyFont="1" applyFill="1" applyBorder="1" applyAlignment="1">
      <alignment horizontal="left" vertical="center" wrapText="1"/>
    </xf>
    <xf numFmtId="0" fontId="143" fillId="0" borderId="41" xfId="0" applyFont="1" applyFill="1" applyBorder="1" applyAlignment="1">
      <alignment horizontal="center" vertical="center" wrapText="1"/>
    </xf>
    <xf numFmtId="0" fontId="144" fillId="0" borderId="19" xfId="0" applyFont="1" applyFill="1" applyBorder="1" applyAlignment="1" quotePrefix="1">
      <alignment horizontal="left" vertical="center" wrapText="1"/>
    </xf>
    <xf numFmtId="0" fontId="3" fillId="0" borderId="19" xfId="0" applyFont="1" applyFill="1" applyBorder="1" applyAlignment="1" quotePrefix="1">
      <alignment horizontal="left" vertical="center" wrapText="1"/>
    </xf>
    <xf numFmtId="0" fontId="3" fillId="0" borderId="41" xfId="0" applyFont="1" applyFill="1" applyBorder="1" applyAlignment="1">
      <alignment horizontal="center" vertical="center" wrapText="1"/>
    </xf>
    <xf numFmtId="0" fontId="137" fillId="0" borderId="19" xfId="0" applyFont="1" applyFill="1" applyBorder="1" applyAlignment="1">
      <alignment horizontal="center" vertical="center"/>
    </xf>
    <xf numFmtId="0" fontId="137" fillId="0" borderId="19" xfId="0" applyFont="1" applyFill="1" applyBorder="1" applyAlignment="1">
      <alignment horizontal="center" vertical="center" wrapText="1"/>
    </xf>
    <xf numFmtId="0" fontId="1" fillId="0" borderId="19" xfId="0" applyFont="1" applyFill="1" applyBorder="1" applyAlignment="1">
      <alignment horizontal="center"/>
    </xf>
    <xf numFmtId="0" fontId="1" fillId="0" borderId="19" xfId="0" applyFont="1" applyFill="1" applyBorder="1" applyAlignment="1">
      <alignment/>
    </xf>
    <xf numFmtId="0" fontId="3" fillId="0" borderId="19" xfId="0" applyFont="1" applyFill="1" applyBorder="1" applyAlignment="1">
      <alignment horizontal="center"/>
    </xf>
    <xf numFmtId="49" fontId="138" fillId="0" borderId="19" xfId="0" applyNumberFormat="1" applyFont="1" applyFill="1" applyBorder="1" applyAlignment="1">
      <alignment horizontal="center"/>
    </xf>
    <xf numFmtId="0" fontId="138" fillId="0" borderId="19" xfId="0" applyFont="1" applyFill="1" applyBorder="1" applyAlignment="1">
      <alignment horizontal="center"/>
    </xf>
    <xf numFmtId="3" fontId="146" fillId="0" borderId="19" xfId="0" applyNumberFormat="1" applyFont="1" applyFill="1" applyBorder="1" applyAlignment="1">
      <alignment horizontal="center"/>
    </xf>
    <xf numFmtId="1" fontId="146" fillId="0" borderId="19" xfId="0" applyNumberFormat="1" applyFont="1" applyFill="1" applyBorder="1" applyAlignment="1">
      <alignment horizontal="center"/>
    </xf>
    <xf numFmtId="0" fontId="146" fillId="0" borderId="19" xfId="0" applyFont="1" applyFill="1" applyBorder="1" applyAlignment="1">
      <alignment horizontal="center"/>
    </xf>
    <xf numFmtId="0" fontId="136" fillId="0" borderId="19" xfId="0" applyFont="1" applyFill="1" applyBorder="1" applyAlignment="1">
      <alignment horizontal="center"/>
    </xf>
    <xf numFmtId="0" fontId="136" fillId="0" borderId="19" xfId="0" applyFont="1" applyFill="1" applyBorder="1" applyAlignment="1">
      <alignment/>
    </xf>
    <xf numFmtId="3" fontId="147" fillId="0" borderId="19" xfId="0" applyNumberFormat="1" applyFont="1" applyFill="1" applyBorder="1" applyAlignment="1">
      <alignment horizontal="center"/>
    </xf>
    <xf numFmtId="0" fontId="2" fillId="0" borderId="19" xfId="0" applyFont="1" applyFill="1" applyBorder="1" applyAlignment="1" quotePrefix="1">
      <alignment horizontal="center"/>
    </xf>
    <xf numFmtId="3" fontId="138" fillId="0" borderId="19" xfId="0" applyNumberFormat="1" applyFont="1" applyFill="1" applyBorder="1" applyAlignment="1">
      <alignment horizontal="center"/>
    </xf>
    <xf numFmtId="1" fontId="147" fillId="0" borderId="19" xfId="0" applyNumberFormat="1" applyFont="1" applyFill="1" applyBorder="1" applyAlignment="1">
      <alignment horizontal="center"/>
    </xf>
    <xf numFmtId="0" fontId="147" fillId="0" borderId="19" xfId="0" applyFont="1" applyFill="1" applyBorder="1" applyAlignment="1">
      <alignment horizontal="center"/>
    </xf>
    <xf numFmtId="3" fontId="3" fillId="0" borderId="19" xfId="0" applyNumberFormat="1" applyFont="1" applyFill="1" applyBorder="1" applyAlignment="1">
      <alignment horizontal="center"/>
    </xf>
    <xf numFmtId="1" fontId="138" fillId="0" borderId="19" xfId="0" applyNumberFormat="1" applyFont="1" applyFill="1" applyBorder="1" applyAlignment="1">
      <alignment horizontal="center"/>
    </xf>
    <xf numFmtId="43" fontId="2" fillId="0" borderId="0" xfId="350" applyFont="1" applyFill="1" applyAlignment="1">
      <alignment/>
    </xf>
    <xf numFmtId="0" fontId="134" fillId="0" borderId="19" xfId="0" applyFont="1" applyFill="1" applyBorder="1" applyAlignment="1" quotePrefix="1">
      <alignment horizontal="center"/>
    </xf>
    <xf numFmtId="0" fontId="134" fillId="0" borderId="19" xfId="0" applyFont="1" applyFill="1" applyBorder="1" applyAlignment="1">
      <alignment horizontal="center" vertical="center" wrapText="1"/>
    </xf>
    <xf numFmtId="0" fontId="144" fillId="0" borderId="19" xfId="0" applyFont="1" applyFill="1" applyBorder="1" applyAlignment="1">
      <alignment horizontal="center"/>
    </xf>
    <xf numFmtId="3" fontId="148" fillId="0" borderId="19" xfId="0" applyNumberFormat="1" applyFont="1" applyFill="1" applyBorder="1" applyAlignment="1">
      <alignment horizontal="center"/>
    </xf>
    <xf numFmtId="0" fontId="148" fillId="0" borderId="19" xfId="0" applyFont="1" applyFill="1" applyBorder="1" applyAlignment="1">
      <alignment horizontal="center"/>
    </xf>
    <xf numFmtId="0" fontId="134" fillId="0" borderId="0" xfId="0" applyFont="1" applyFill="1" applyAlignment="1">
      <alignment/>
    </xf>
    <xf numFmtId="0" fontId="134" fillId="0" borderId="19" xfId="0" applyFont="1" applyFill="1" applyBorder="1" applyAlignment="1">
      <alignment/>
    </xf>
    <xf numFmtId="1" fontId="148" fillId="0" borderId="19" xfId="0" applyNumberFormat="1" applyFont="1" applyFill="1" applyBorder="1" applyAlignment="1">
      <alignment horizontal="center"/>
    </xf>
    <xf numFmtId="0" fontId="143" fillId="0" borderId="19" xfId="0" applyFont="1" applyFill="1" applyBorder="1" applyAlignment="1">
      <alignment horizontal="center"/>
    </xf>
    <xf numFmtId="4" fontId="138" fillId="0" borderId="19" xfId="0" applyNumberFormat="1" applyFont="1" applyFill="1" applyBorder="1" applyAlignment="1">
      <alignment horizontal="center"/>
    </xf>
    <xf numFmtId="0" fontId="189" fillId="0" borderId="0" xfId="0" applyFont="1" applyFill="1" applyAlignment="1">
      <alignment/>
    </xf>
    <xf numFmtId="0" fontId="2" fillId="0" borderId="19" xfId="0" applyFont="1" applyFill="1" applyBorder="1" applyAlignment="1">
      <alignment horizontal="center"/>
    </xf>
    <xf numFmtId="0" fontId="142" fillId="0" borderId="38" xfId="505" applyFont="1" applyFill="1" applyBorder="1" applyAlignment="1">
      <alignment horizontal="center" vertical="center" wrapText="1"/>
      <protection/>
    </xf>
    <xf numFmtId="0" fontId="194" fillId="0" borderId="0" xfId="0" applyFont="1" applyFill="1" applyAlignment="1">
      <alignment/>
    </xf>
    <xf numFmtId="0" fontId="195" fillId="0" borderId="6" xfId="0" applyFont="1" applyFill="1" applyBorder="1" applyAlignment="1">
      <alignment horizontal="center" vertical="center" wrapText="1"/>
    </xf>
    <xf numFmtId="0" fontId="195" fillId="0" borderId="19" xfId="0" applyFont="1" applyFill="1" applyBorder="1" applyAlignment="1">
      <alignment horizontal="center" vertical="center"/>
    </xf>
    <xf numFmtId="0" fontId="196" fillId="0" borderId="19" xfId="0" applyFont="1" applyFill="1" applyBorder="1" applyAlignment="1">
      <alignment horizontal="center" vertical="center"/>
    </xf>
    <xf numFmtId="0" fontId="196" fillId="0" borderId="19" xfId="0" applyFont="1" applyFill="1" applyBorder="1" applyAlignment="1">
      <alignment vertical="center"/>
    </xf>
    <xf numFmtId="0" fontId="153" fillId="0" borderId="0" xfId="0" applyFont="1" applyFill="1" applyAlignment="1">
      <alignment horizontal="left"/>
    </xf>
    <xf numFmtId="0" fontId="31" fillId="0" borderId="19" xfId="0" applyFont="1" applyFill="1" applyBorder="1" applyAlignment="1">
      <alignment horizontal="center" vertical="center" wrapText="1"/>
    </xf>
    <xf numFmtId="0" fontId="172" fillId="0" borderId="0" xfId="0" applyFont="1" applyFill="1" applyAlignment="1">
      <alignment/>
    </xf>
    <xf numFmtId="252" fontId="31" fillId="0" borderId="19" xfId="0" applyNumberFormat="1" applyFont="1" applyFill="1" applyBorder="1" applyAlignment="1">
      <alignment horizontal="center" vertical="center" wrapText="1"/>
    </xf>
    <xf numFmtId="0" fontId="172" fillId="0" borderId="19" xfId="0" applyFont="1" applyFill="1" applyBorder="1" applyAlignment="1">
      <alignment/>
    </xf>
    <xf numFmtId="0" fontId="14" fillId="0" borderId="19"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19" xfId="0" applyFont="1" applyFill="1" applyBorder="1" applyAlignment="1">
      <alignment vertical="center" wrapText="1"/>
    </xf>
    <xf numFmtId="0" fontId="0" fillId="0" borderId="0" xfId="0" applyFill="1" applyAlignment="1">
      <alignment horizontal="center"/>
    </xf>
    <xf numFmtId="252" fontId="197" fillId="0" borderId="19" xfId="350" applyNumberFormat="1" applyFont="1" applyFill="1" applyBorder="1" applyAlignment="1">
      <alignment vertical="center"/>
    </xf>
    <xf numFmtId="43" fontId="197" fillId="0" borderId="19" xfId="350" applyFont="1" applyFill="1" applyBorder="1" applyAlignment="1">
      <alignment vertical="center"/>
    </xf>
    <xf numFmtId="43" fontId="197" fillId="0" borderId="19" xfId="350" applyNumberFormat="1" applyFont="1" applyFill="1" applyBorder="1" applyAlignment="1">
      <alignment vertical="center"/>
    </xf>
    <xf numFmtId="3" fontId="191" fillId="0" borderId="19"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3" fillId="0" borderId="19" xfId="0" applyNumberFormat="1" applyFont="1" applyFill="1" applyBorder="1" applyAlignment="1" quotePrefix="1">
      <alignment horizontal="center" vertical="center" wrapText="1"/>
    </xf>
    <xf numFmtId="3" fontId="3" fillId="0" borderId="19" xfId="0" applyNumberFormat="1" applyFont="1" applyFill="1" applyBorder="1" applyAlignment="1">
      <alignment vertical="center" wrapText="1"/>
    </xf>
    <xf numFmtId="254" fontId="3" fillId="0" borderId="19" xfId="0" applyNumberFormat="1" applyFont="1" applyFill="1" applyBorder="1" applyAlignment="1">
      <alignment vertical="center" wrapText="1"/>
    </xf>
    <xf numFmtId="0" fontId="3" fillId="0" borderId="39" xfId="0" applyFont="1" applyFill="1" applyBorder="1" applyAlignment="1">
      <alignment wrapText="1"/>
    </xf>
    <xf numFmtId="3" fontId="143" fillId="0" borderId="19" xfId="0" applyNumberFormat="1" applyFont="1" applyFill="1" applyBorder="1" applyAlignment="1">
      <alignment vertical="center" wrapText="1"/>
    </xf>
    <xf numFmtId="3" fontId="3" fillId="0" borderId="29" xfId="0" applyNumberFormat="1" applyFont="1" applyFill="1" applyBorder="1" applyAlignment="1">
      <alignment vertical="center" wrapText="1"/>
    </xf>
    <xf numFmtId="3" fontId="3" fillId="0" borderId="19" xfId="0" applyNumberFormat="1" applyFont="1" applyFill="1" applyBorder="1" applyAlignment="1">
      <alignment horizontal="right" vertical="center" wrapText="1"/>
    </xf>
    <xf numFmtId="3" fontId="144" fillId="0" borderId="19" xfId="0" applyNumberFormat="1" applyFont="1" applyFill="1" applyBorder="1" applyAlignment="1">
      <alignment vertical="center" wrapText="1"/>
    </xf>
    <xf numFmtId="3" fontId="143" fillId="0" borderId="38" xfId="0" applyNumberFormat="1" applyFont="1" applyBorder="1" applyAlignment="1">
      <alignment horizontal="center" vertical="center" wrapText="1"/>
    </xf>
    <xf numFmtId="3" fontId="143" fillId="0" borderId="38" xfId="0" applyNumberFormat="1" applyFont="1" applyBorder="1" applyAlignment="1">
      <alignment vertical="center" wrapText="1"/>
    </xf>
    <xf numFmtId="3" fontId="3" fillId="0" borderId="19" xfId="0" applyNumberFormat="1" applyFont="1" applyBorder="1" applyAlignment="1" quotePrefix="1">
      <alignment horizontal="center" vertical="center" wrapText="1"/>
    </xf>
    <xf numFmtId="3" fontId="3" fillId="0" borderId="19" xfId="0" applyNumberFormat="1" applyFont="1" applyBorder="1" applyAlignment="1">
      <alignment vertical="center" wrapText="1"/>
    </xf>
    <xf numFmtId="4" fontId="3" fillId="0" borderId="19" xfId="0" applyNumberFormat="1" applyFont="1" applyBorder="1" applyAlignment="1">
      <alignment vertical="center" wrapText="1"/>
    </xf>
    <xf numFmtId="254" fontId="3" fillId="0" borderId="19" xfId="0" applyNumberFormat="1" applyFont="1" applyBorder="1" applyAlignment="1">
      <alignment vertical="center" wrapText="1"/>
    </xf>
    <xf numFmtId="3" fontId="143" fillId="0" borderId="19" xfId="0" applyNumberFormat="1" applyFont="1" applyBorder="1" applyAlignment="1">
      <alignment horizontal="center" vertical="center" wrapText="1"/>
    </xf>
    <xf numFmtId="3" fontId="143" fillId="0" borderId="19" xfId="0" applyNumberFormat="1" applyFont="1" applyBorder="1" applyAlignment="1">
      <alignment vertical="center" wrapText="1"/>
    </xf>
    <xf numFmtId="3" fontId="143" fillId="0" borderId="9" xfId="0" applyNumberFormat="1" applyFont="1" applyBorder="1" applyAlignment="1">
      <alignment horizontal="center" vertical="center" wrapText="1"/>
    </xf>
    <xf numFmtId="3" fontId="143" fillId="0" borderId="6" xfId="0" applyNumberFormat="1" applyFont="1" applyBorder="1" applyAlignment="1">
      <alignment vertical="center" wrapText="1"/>
    </xf>
    <xf numFmtId="3" fontId="143" fillId="0" borderId="39" xfId="0" applyNumberFormat="1" applyFont="1" applyBorder="1" applyAlignment="1">
      <alignment horizontal="center" vertical="center" wrapText="1"/>
    </xf>
    <xf numFmtId="3" fontId="149" fillId="0" borderId="39" xfId="0" applyNumberFormat="1" applyFont="1" applyBorder="1" applyAlignment="1">
      <alignment horizontal="center" vertical="center" wrapText="1"/>
    </xf>
    <xf numFmtId="3" fontId="149" fillId="0" borderId="19" xfId="0" applyNumberFormat="1" applyFont="1" applyBorder="1" applyAlignment="1">
      <alignment vertical="center" wrapText="1"/>
    </xf>
    <xf numFmtId="3" fontId="143" fillId="0" borderId="29" xfId="0" applyNumberFormat="1" applyFont="1" applyBorder="1" applyAlignment="1">
      <alignment vertical="center" wrapText="1"/>
    </xf>
    <xf numFmtId="3" fontId="3" fillId="0" borderId="39" xfId="0" applyNumberFormat="1" applyFont="1" applyBorder="1" applyAlignment="1" quotePrefix="1">
      <alignment horizontal="center" vertical="center" wrapText="1"/>
    </xf>
    <xf numFmtId="3" fontId="3" fillId="0" borderId="42" xfId="0" applyNumberFormat="1" applyFont="1" applyBorder="1" applyAlignment="1" quotePrefix="1">
      <alignment horizontal="center" vertical="center" wrapText="1"/>
    </xf>
    <xf numFmtId="3" fontId="149" fillId="0" borderId="19" xfId="0" applyNumberFormat="1" applyFont="1" applyBorder="1" applyAlignment="1">
      <alignment horizontal="center" vertical="center" wrapText="1"/>
    </xf>
    <xf numFmtId="3" fontId="144" fillId="0" borderId="19" xfId="0" applyNumberFormat="1" applyFont="1" applyBorder="1" applyAlignment="1" quotePrefix="1">
      <alignment horizontal="center" vertical="center" wrapText="1"/>
    </xf>
    <xf numFmtId="3" fontId="144" fillId="0" borderId="19" xfId="0" applyNumberFormat="1" applyFont="1" applyBorder="1" applyAlignment="1">
      <alignment vertical="center" wrapText="1"/>
    </xf>
    <xf numFmtId="254" fontId="144" fillId="0" borderId="19" xfId="0" applyNumberFormat="1" applyFont="1" applyBorder="1" applyAlignment="1">
      <alignment vertical="center" wrapText="1"/>
    </xf>
    <xf numFmtId="257" fontId="144" fillId="0" borderId="19" xfId="0" applyNumberFormat="1" applyFont="1" applyBorder="1" applyAlignment="1">
      <alignment vertical="center" wrapText="1"/>
    </xf>
    <xf numFmtId="3" fontId="3" fillId="0" borderId="19" xfId="0" applyNumberFormat="1" applyFont="1" applyBorder="1" applyAlignment="1">
      <alignment horizontal="center" vertical="center" wrapText="1"/>
    </xf>
    <xf numFmtId="3" fontId="3" fillId="0" borderId="41" xfId="0" applyNumberFormat="1" applyFont="1" applyBorder="1" applyAlignment="1">
      <alignment vertical="center" wrapText="1"/>
    </xf>
    <xf numFmtId="3" fontId="3" fillId="63" borderId="19" xfId="0" applyNumberFormat="1" applyFont="1" applyFill="1" applyBorder="1" applyAlignment="1">
      <alignment vertical="center" wrapText="1"/>
    </xf>
    <xf numFmtId="3" fontId="3" fillId="0" borderId="0" xfId="0" applyNumberFormat="1" applyFont="1" applyAlignment="1">
      <alignment vertical="center" wrapText="1"/>
    </xf>
    <xf numFmtId="3" fontId="143" fillId="0" borderId="0" xfId="0" applyNumberFormat="1" applyFont="1" applyAlignment="1">
      <alignment vertical="center" wrapText="1"/>
    </xf>
    <xf numFmtId="3" fontId="144" fillId="0" borderId="0" xfId="0" applyNumberFormat="1" applyFont="1" applyAlignment="1">
      <alignment vertical="center" wrapText="1"/>
    </xf>
    <xf numFmtId="3" fontId="3" fillId="0" borderId="0" xfId="0" applyNumberFormat="1" applyFont="1" applyAlignment="1">
      <alignment horizontal="center" vertical="center" wrapText="1"/>
    </xf>
    <xf numFmtId="3" fontId="142" fillId="0" borderId="0" xfId="0" applyNumberFormat="1" applyFont="1" applyAlignment="1">
      <alignment vertical="center" wrapText="1"/>
    </xf>
    <xf numFmtId="254" fontId="140" fillId="0" borderId="0" xfId="0" applyNumberFormat="1" applyFont="1" applyAlignment="1">
      <alignment vertical="center" wrapText="1"/>
    </xf>
    <xf numFmtId="3" fontId="198" fillId="0" borderId="19" xfId="0" applyNumberFormat="1" applyFont="1" applyBorder="1" applyAlignment="1">
      <alignment horizontal="center" vertical="center" wrapText="1"/>
    </xf>
    <xf numFmtId="3" fontId="142" fillId="57" borderId="19" xfId="350" applyNumberFormat="1" applyFont="1" applyFill="1" applyBorder="1" applyAlignment="1">
      <alignment vertical="center"/>
    </xf>
    <xf numFmtId="3" fontId="193" fillId="0" borderId="19" xfId="0" applyNumberFormat="1" applyFont="1" applyBorder="1" applyAlignment="1">
      <alignment horizontal="center" vertical="center" wrapText="1"/>
    </xf>
    <xf numFmtId="3" fontId="142" fillId="0" borderId="19" xfId="0" applyNumberFormat="1" applyFont="1" applyBorder="1" applyAlignment="1">
      <alignment vertical="center" wrapText="1"/>
    </xf>
    <xf numFmtId="254" fontId="142" fillId="0" borderId="19" xfId="0" applyNumberFormat="1" applyFont="1" applyBorder="1" applyAlignment="1">
      <alignment vertical="center" wrapText="1"/>
    </xf>
    <xf numFmtId="3" fontId="142" fillId="0" borderId="19" xfId="0" applyNumberFormat="1" applyFont="1" applyBorder="1" applyAlignment="1">
      <alignment horizontal="center" vertical="center" wrapText="1"/>
    </xf>
    <xf numFmtId="3" fontId="142" fillId="0" borderId="0" xfId="0" applyNumberFormat="1" applyFont="1" applyAlignment="1">
      <alignment horizontal="center" vertical="center" wrapText="1"/>
    </xf>
    <xf numFmtId="3" fontId="142" fillId="63" borderId="19" xfId="350" applyNumberFormat="1" applyFont="1" applyFill="1" applyBorder="1" applyAlignment="1">
      <alignment vertical="center"/>
    </xf>
    <xf numFmtId="3" fontId="190" fillId="63" borderId="19" xfId="0" applyNumberFormat="1" applyFont="1" applyFill="1" applyBorder="1" applyAlignment="1">
      <alignment vertical="center" wrapText="1"/>
    </xf>
    <xf numFmtId="0" fontId="143" fillId="0" borderId="38" xfId="0" applyFont="1" applyFill="1" applyBorder="1" applyAlignment="1">
      <alignment horizontal="right" vertical="center"/>
    </xf>
    <xf numFmtId="0" fontId="143" fillId="0" borderId="6" xfId="0" applyFont="1" applyFill="1" applyBorder="1" applyAlignment="1">
      <alignment vertical="center" wrapText="1"/>
    </xf>
    <xf numFmtId="0" fontId="156" fillId="0" borderId="0" xfId="0" applyFont="1" applyFill="1" applyAlignment="1">
      <alignment/>
    </xf>
    <xf numFmtId="252" fontId="199" fillId="0" borderId="19" xfId="350" applyNumberFormat="1" applyFont="1" applyFill="1" applyBorder="1" applyAlignment="1">
      <alignment horizontal="center" vertical="center" wrapText="1"/>
    </xf>
    <xf numFmtId="0" fontId="156" fillId="0" borderId="0" xfId="0" applyFont="1" applyFill="1" applyAlignment="1">
      <alignment vertical="center" wrapText="1"/>
    </xf>
    <xf numFmtId="252" fontId="7" fillId="0" borderId="19" xfId="350" applyNumberFormat="1" applyFont="1" applyFill="1" applyBorder="1" applyAlignment="1">
      <alignment vertical="center"/>
    </xf>
    <xf numFmtId="252" fontId="199" fillId="0" borderId="19" xfId="350" applyNumberFormat="1" applyFont="1" applyFill="1" applyBorder="1" applyAlignment="1">
      <alignment vertical="center"/>
    </xf>
    <xf numFmtId="0" fontId="156" fillId="0" borderId="0" xfId="0" applyFont="1" applyFill="1" applyAlignment="1">
      <alignment vertical="center"/>
    </xf>
    <xf numFmtId="252" fontId="199" fillId="0" borderId="19" xfId="350" applyNumberFormat="1" applyFont="1" applyFill="1" applyBorder="1" applyAlignment="1">
      <alignment horizontal="left" vertical="center"/>
    </xf>
    <xf numFmtId="252" fontId="156" fillId="0" borderId="19" xfId="350" applyNumberFormat="1" applyFont="1" applyFill="1" applyBorder="1" applyAlignment="1">
      <alignment horizontal="left" vertical="center"/>
    </xf>
    <xf numFmtId="252" fontId="156" fillId="0" borderId="19" xfId="350" applyNumberFormat="1" applyFont="1" applyFill="1" applyBorder="1" applyAlignment="1">
      <alignment vertical="center"/>
    </xf>
    <xf numFmtId="0" fontId="7" fillId="0" borderId="0" xfId="0" applyFont="1" applyFill="1" applyAlignment="1">
      <alignment vertical="center"/>
    </xf>
    <xf numFmtId="252" fontId="156" fillId="0" borderId="0" xfId="0" applyNumberFormat="1" applyFont="1" applyFill="1" applyAlignment="1">
      <alignment/>
    </xf>
    <xf numFmtId="252" fontId="188" fillId="0" borderId="19" xfId="350" applyNumberFormat="1" applyFont="1" applyFill="1" applyBorder="1" applyAlignment="1">
      <alignment vertical="center" wrapText="1"/>
    </xf>
    <xf numFmtId="252" fontId="3" fillId="0" borderId="19" xfId="350" applyNumberFormat="1" applyFont="1" applyFill="1" applyBorder="1" applyAlignment="1">
      <alignment vertical="center"/>
    </xf>
    <xf numFmtId="1" fontId="3" fillId="0" borderId="0" xfId="0" applyNumberFormat="1" applyFont="1" applyFill="1" applyAlignment="1">
      <alignment/>
    </xf>
    <xf numFmtId="1" fontId="144" fillId="0" borderId="0" xfId="0" applyNumberFormat="1" applyFont="1" applyFill="1" applyAlignment="1">
      <alignment/>
    </xf>
    <xf numFmtId="0" fontId="144" fillId="0" borderId="0" xfId="0" applyFont="1" applyFill="1" applyAlignment="1">
      <alignment/>
    </xf>
    <xf numFmtId="252" fontId="3" fillId="0" borderId="0" xfId="0" applyNumberFormat="1" applyFont="1" applyFill="1" applyAlignment="1">
      <alignment/>
    </xf>
    <xf numFmtId="0" fontId="172" fillId="0" borderId="0" xfId="0" applyFont="1" applyAlignment="1">
      <alignment horizontal="center" vertical="center" wrapText="1"/>
    </xf>
    <xf numFmtId="0" fontId="2" fillId="0" borderId="0" xfId="0" applyFont="1" applyFill="1" applyAlignment="1">
      <alignment/>
    </xf>
    <xf numFmtId="0" fontId="1" fillId="0" borderId="0" xfId="0" applyFont="1" applyFill="1" applyAlignment="1">
      <alignment/>
    </xf>
    <xf numFmtId="252" fontId="7" fillId="0" borderId="0" xfId="350" applyNumberFormat="1" applyFont="1" applyFill="1" applyAlignment="1">
      <alignment horizontal="center" vertical="center" wrapText="1"/>
    </xf>
    <xf numFmtId="0" fontId="200" fillId="0" borderId="31" xfId="0" applyFont="1" applyBorder="1" applyAlignment="1">
      <alignment horizontal="center" vertical="top" wrapText="1"/>
    </xf>
    <xf numFmtId="0" fontId="7" fillId="0" borderId="0" xfId="0" applyFont="1" applyFill="1" applyAlignment="1">
      <alignment horizontal="center"/>
    </xf>
    <xf numFmtId="0" fontId="157" fillId="0" borderId="0" xfId="0" applyFont="1" applyFill="1" applyAlignment="1">
      <alignment horizontal="left" vertical="center"/>
    </xf>
    <xf numFmtId="252" fontId="199" fillId="0" borderId="19" xfId="350" applyNumberFormat="1" applyFont="1" applyFill="1" applyBorder="1" applyAlignment="1">
      <alignment horizontal="center" vertical="center"/>
    </xf>
    <xf numFmtId="252" fontId="199" fillId="0" borderId="19" xfId="350" applyNumberFormat="1" applyFont="1" applyFill="1" applyBorder="1" applyAlignment="1">
      <alignment horizontal="center" vertical="center" wrapText="1"/>
    </xf>
    <xf numFmtId="0" fontId="143" fillId="0" borderId="0" xfId="0" applyFont="1" applyFill="1" applyAlignment="1">
      <alignment horizontal="center"/>
    </xf>
    <xf numFmtId="0" fontId="3" fillId="0" borderId="0" xfId="0" applyFont="1" applyFill="1" applyAlignment="1">
      <alignment horizontal="center"/>
    </xf>
    <xf numFmtId="0" fontId="134" fillId="0" borderId="0" xfId="505" applyFont="1" applyFill="1" applyAlignment="1">
      <alignment horizontal="left" vertical="center" wrapText="1"/>
      <protection/>
    </xf>
    <xf numFmtId="252" fontId="143" fillId="0" borderId="0" xfId="350" applyNumberFormat="1" applyFont="1" applyFill="1" applyAlignment="1">
      <alignment horizontal="center" vertical="center" wrapText="1"/>
    </xf>
    <xf numFmtId="252" fontId="144" fillId="0" borderId="0" xfId="350" applyNumberFormat="1" applyFont="1" applyFill="1" applyAlignment="1">
      <alignment horizontal="center" vertical="center" wrapText="1"/>
    </xf>
    <xf numFmtId="252" fontId="192" fillId="0" borderId="38" xfId="350" applyNumberFormat="1" applyFont="1" applyFill="1" applyBorder="1" applyAlignment="1">
      <alignment horizontal="center" vertical="center"/>
    </xf>
    <xf numFmtId="252" fontId="192" fillId="0" borderId="6" xfId="350" applyNumberFormat="1" applyFont="1" applyFill="1" applyBorder="1" applyAlignment="1">
      <alignment horizontal="center" vertical="center"/>
    </xf>
    <xf numFmtId="252" fontId="192" fillId="0" borderId="33" xfId="350" applyNumberFormat="1" applyFont="1" applyFill="1" applyBorder="1" applyAlignment="1">
      <alignment horizontal="center" vertical="center"/>
    </xf>
    <xf numFmtId="252" fontId="192" fillId="0" borderId="12" xfId="350" applyNumberFormat="1" applyFont="1" applyFill="1" applyBorder="1" applyAlignment="1">
      <alignment horizontal="center" vertical="center"/>
    </xf>
    <xf numFmtId="252" fontId="192" fillId="0" borderId="41" xfId="350" applyNumberFormat="1" applyFont="1" applyFill="1" applyBorder="1" applyAlignment="1">
      <alignment horizontal="center" vertical="center"/>
    </xf>
    <xf numFmtId="252" fontId="144" fillId="0" borderId="31" xfId="350" applyNumberFormat="1" applyFont="1" applyFill="1" applyBorder="1" applyAlignment="1">
      <alignment horizontal="center"/>
    </xf>
    <xf numFmtId="0" fontId="159" fillId="0" borderId="0" xfId="0" applyFont="1" applyFill="1" applyAlignment="1">
      <alignment horizontal="center"/>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143" fillId="0" borderId="19" xfId="0" applyFont="1" applyFill="1" applyBorder="1" applyAlignment="1">
      <alignment horizontal="center" vertical="center" wrapText="1"/>
    </xf>
    <xf numFmtId="0" fontId="143" fillId="0" borderId="19" xfId="0" applyFont="1" applyFill="1" applyBorder="1" applyAlignment="1">
      <alignment horizontal="right" vertical="center"/>
    </xf>
    <xf numFmtId="0" fontId="143" fillId="0" borderId="0" xfId="0" applyFont="1" applyFill="1" applyAlignment="1">
      <alignment horizontal="center" vertical="center"/>
    </xf>
    <xf numFmtId="0" fontId="1" fillId="0" borderId="0" xfId="0" applyFont="1" applyFill="1" applyAlignment="1">
      <alignment horizontal="center" vertical="center"/>
    </xf>
    <xf numFmtId="0" fontId="143" fillId="0" borderId="19" xfId="0" applyFont="1" applyFill="1" applyBorder="1" applyAlignment="1">
      <alignment horizontal="center" vertical="center"/>
    </xf>
    <xf numFmtId="0" fontId="2" fillId="0" borderId="31" xfId="0" applyFont="1" applyFill="1" applyBorder="1" applyAlignment="1">
      <alignment horizontal="center"/>
    </xf>
    <xf numFmtId="0" fontId="2" fillId="0" borderId="0" xfId="0" applyFont="1" applyFill="1" applyBorder="1" applyAlignment="1">
      <alignment horizontal="center"/>
    </xf>
    <xf numFmtId="0" fontId="146" fillId="0" borderId="19" xfId="0" applyFont="1" applyFill="1" applyBorder="1" applyAlignment="1">
      <alignment horizontal="center" vertical="center" wrapText="1"/>
    </xf>
    <xf numFmtId="0" fontId="146" fillId="0" borderId="19" xfId="0" applyFont="1" applyFill="1" applyBorder="1" applyAlignment="1">
      <alignment horizontal="center" vertical="center"/>
    </xf>
    <xf numFmtId="0" fontId="142" fillId="0" borderId="38" xfId="505" applyFont="1" applyFill="1" applyBorder="1" applyAlignment="1">
      <alignment horizontal="center" vertical="center" wrapText="1"/>
      <protection/>
    </xf>
    <xf numFmtId="0" fontId="142" fillId="0" borderId="6" xfId="505" applyFont="1" applyFill="1" applyBorder="1" applyAlignment="1">
      <alignment horizontal="center" vertical="center" wrapText="1"/>
      <protection/>
    </xf>
    <xf numFmtId="0" fontId="142" fillId="0" borderId="33" xfId="505" applyFont="1" applyFill="1" applyBorder="1" applyAlignment="1">
      <alignment horizontal="center" vertical="center" wrapText="1"/>
      <protection/>
    </xf>
    <xf numFmtId="0" fontId="142" fillId="0" borderId="41" xfId="505" applyFont="1" applyFill="1" applyBorder="1" applyAlignment="1">
      <alignment horizontal="center" vertical="center" wrapText="1"/>
      <protection/>
    </xf>
    <xf numFmtId="0" fontId="142" fillId="0" borderId="29" xfId="505" applyFont="1" applyFill="1" applyBorder="1" applyAlignment="1">
      <alignment horizontal="center" vertical="center" wrapText="1"/>
      <protection/>
    </xf>
    <xf numFmtId="0" fontId="142" fillId="0" borderId="19" xfId="505" applyFont="1" applyFill="1" applyBorder="1" applyAlignment="1">
      <alignment horizontal="center" vertical="center" wrapText="1"/>
      <protection/>
    </xf>
    <xf numFmtId="0" fontId="140" fillId="0" borderId="38" xfId="505" applyFont="1" applyFill="1" applyBorder="1" applyAlignment="1">
      <alignment horizontal="center" vertical="center" wrapText="1"/>
      <protection/>
    </xf>
    <xf numFmtId="0" fontId="140" fillId="0" borderId="29" xfId="505" applyFont="1" applyFill="1" applyBorder="1" applyAlignment="1">
      <alignment horizontal="center" vertical="center" wrapText="1"/>
      <protection/>
    </xf>
    <xf numFmtId="0" fontId="140" fillId="0" borderId="6" xfId="505" applyFont="1" applyFill="1" applyBorder="1" applyAlignment="1">
      <alignment horizontal="center" vertical="center" wrapText="1"/>
      <protection/>
    </xf>
    <xf numFmtId="0" fontId="142" fillId="0" borderId="12" xfId="505" applyFont="1" applyFill="1" applyBorder="1" applyAlignment="1">
      <alignment horizontal="center" vertical="center" wrapText="1"/>
      <protection/>
    </xf>
    <xf numFmtId="0" fontId="140" fillId="0" borderId="33" xfId="505" applyFont="1" applyFill="1" applyBorder="1" applyAlignment="1" quotePrefix="1">
      <alignment horizontal="center" vertical="center" wrapText="1"/>
      <protection/>
    </xf>
    <xf numFmtId="0" fontId="140" fillId="0" borderId="41" xfId="505" applyFont="1" applyFill="1" applyBorder="1" applyAlignment="1" quotePrefix="1">
      <alignment horizontal="center" vertical="center" wrapText="1"/>
      <protection/>
    </xf>
    <xf numFmtId="0" fontId="144" fillId="0" borderId="0" xfId="505" applyFont="1" applyFill="1" applyAlignment="1">
      <alignment horizontal="left" vertical="center" wrapText="1"/>
      <protection/>
    </xf>
    <xf numFmtId="0" fontId="1" fillId="0" borderId="0" xfId="505" applyFont="1" applyFill="1" applyAlignment="1">
      <alignment horizontal="center" vertical="center" wrapText="1"/>
      <protection/>
    </xf>
    <xf numFmtId="0" fontId="136" fillId="0" borderId="0" xfId="509" applyFont="1" applyFill="1" applyBorder="1" applyAlignment="1">
      <alignment horizontal="center" vertical="center" wrapText="1"/>
      <protection/>
    </xf>
    <xf numFmtId="0" fontId="144" fillId="0" borderId="31" xfId="509" applyFont="1" applyFill="1" applyBorder="1" applyAlignment="1">
      <alignment horizontal="center" vertical="center"/>
      <protection/>
    </xf>
    <xf numFmtId="0" fontId="140" fillId="0" borderId="19" xfId="505" applyFont="1" applyFill="1" applyBorder="1" applyAlignment="1">
      <alignment horizontal="center" vertical="center" wrapText="1"/>
      <protection/>
    </xf>
    <xf numFmtId="3" fontId="143" fillId="0" borderId="19" xfId="0" applyNumberFormat="1" applyFont="1" applyBorder="1" applyAlignment="1">
      <alignment horizontal="center" vertical="center" wrapText="1"/>
    </xf>
    <xf numFmtId="3" fontId="143" fillId="0" borderId="43" xfId="0" applyNumberFormat="1" applyFont="1" applyBorder="1" applyAlignment="1">
      <alignment horizontal="center" vertical="center" wrapText="1"/>
    </xf>
    <xf numFmtId="3" fontId="143" fillId="0" borderId="0" xfId="0" applyNumberFormat="1" applyFont="1" applyAlignment="1">
      <alignment horizontal="center" vertical="center" wrapText="1"/>
    </xf>
    <xf numFmtId="3" fontId="143" fillId="0" borderId="38" xfId="0" applyNumberFormat="1" applyFont="1" applyBorder="1" applyAlignment="1">
      <alignment horizontal="center" vertical="center" wrapText="1"/>
    </xf>
    <xf numFmtId="3" fontId="143" fillId="0" borderId="29" xfId="0" applyNumberFormat="1" applyFont="1" applyBorder="1" applyAlignment="1">
      <alignment horizontal="center" vertical="center" wrapText="1"/>
    </xf>
    <xf numFmtId="3" fontId="143" fillId="0" borderId="6" xfId="0" applyNumberFormat="1" applyFont="1" applyBorder="1" applyAlignment="1">
      <alignment horizontal="center" vertical="center" wrapText="1"/>
    </xf>
    <xf numFmtId="3" fontId="191" fillId="0" borderId="19" xfId="0" applyNumberFormat="1" applyFont="1" applyFill="1" applyBorder="1" applyAlignment="1">
      <alignment horizontal="center" vertical="center" wrapText="1"/>
    </xf>
    <xf numFmtId="3" fontId="140" fillId="0" borderId="43" xfId="0" applyNumberFormat="1" applyFont="1" applyBorder="1" applyAlignment="1">
      <alignment horizontal="center" vertical="center" wrapText="1"/>
    </xf>
    <xf numFmtId="3" fontId="201" fillId="0" borderId="0" xfId="0" applyNumberFormat="1" applyFont="1" applyFill="1" applyBorder="1" applyAlignment="1">
      <alignment horizontal="center" vertical="center" wrapText="1"/>
    </xf>
    <xf numFmtId="3" fontId="202" fillId="0" borderId="0" xfId="0" applyNumberFormat="1" applyFont="1" applyFill="1" applyBorder="1" applyAlignment="1">
      <alignment horizontal="center" vertical="center" wrapText="1"/>
    </xf>
    <xf numFmtId="3" fontId="203" fillId="0" borderId="0" xfId="0" applyNumberFormat="1" applyFont="1" applyFill="1" applyBorder="1" applyAlignment="1">
      <alignment horizontal="right" vertical="center" wrapText="1"/>
    </xf>
    <xf numFmtId="3" fontId="190" fillId="0" borderId="0" xfId="0" applyNumberFormat="1" applyFont="1" applyFill="1" applyBorder="1" applyAlignment="1">
      <alignment horizontal="right" vertical="center" wrapText="1"/>
    </xf>
    <xf numFmtId="0" fontId="195" fillId="0" borderId="38" xfId="0" applyFont="1" applyFill="1" applyBorder="1" applyAlignment="1">
      <alignment horizontal="center" vertical="center" wrapText="1"/>
    </xf>
    <xf numFmtId="0" fontId="204" fillId="0" borderId="29" xfId="0" applyFont="1" applyFill="1" applyBorder="1" applyAlignment="1">
      <alignment horizontal="center" vertical="center" wrapText="1"/>
    </xf>
    <xf numFmtId="0" fontId="204" fillId="0" borderId="6" xfId="0" applyFont="1" applyFill="1" applyBorder="1" applyAlignment="1">
      <alignment horizontal="center" vertical="center" wrapText="1"/>
    </xf>
    <xf numFmtId="0" fontId="205" fillId="0" borderId="0" xfId="0" applyFont="1" applyFill="1" applyAlignment="1">
      <alignment horizontal="center"/>
    </xf>
    <xf numFmtId="0" fontId="195" fillId="0" borderId="0" xfId="0" applyFont="1" applyFill="1" applyAlignment="1">
      <alignment horizontal="left" vertical="center" wrapText="1"/>
    </xf>
    <xf numFmtId="0" fontId="188" fillId="0" borderId="0" xfId="0" applyFont="1" applyFill="1" applyAlignment="1">
      <alignment horizontal="center"/>
    </xf>
    <xf numFmtId="0" fontId="194" fillId="0" borderId="31" xfId="0" applyFont="1" applyFill="1" applyBorder="1" applyAlignment="1">
      <alignment horizontal="center" vertical="center" wrapText="1"/>
    </xf>
    <xf numFmtId="0" fontId="188" fillId="0" borderId="38" xfId="0" applyFont="1" applyFill="1" applyBorder="1" applyAlignment="1">
      <alignment horizontal="center" vertical="center" wrapText="1"/>
    </xf>
    <xf numFmtId="0" fontId="206" fillId="0" borderId="29" xfId="0" applyFont="1" applyFill="1" applyBorder="1" applyAlignment="1">
      <alignment horizontal="center" vertical="center" wrapText="1"/>
    </xf>
    <xf numFmtId="0" fontId="206" fillId="0" borderId="6" xfId="0" applyFont="1" applyFill="1" applyBorder="1" applyAlignment="1">
      <alignment horizontal="center" vertical="center" wrapText="1"/>
    </xf>
    <xf numFmtId="0" fontId="188" fillId="0" borderId="33" xfId="0" applyFont="1" applyFill="1" applyBorder="1" applyAlignment="1">
      <alignment horizontal="center" vertical="center"/>
    </xf>
    <xf numFmtId="0" fontId="188" fillId="0" borderId="12" xfId="0" applyFont="1" applyFill="1" applyBorder="1" applyAlignment="1">
      <alignment horizontal="center" vertical="center"/>
    </xf>
    <xf numFmtId="0" fontId="188" fillId="0" borderId="41" xfId="0" applyFont="1" applyFill="1" applyBorder="1" applyAlignment="1">
      <alignment horizontal="center" vertical="center"/>
    </xf>
    <xf numFmtId="0" fontId="195" fillId="0" borderId="29" xfId="0" applyFont="1" applyFill="1" applyBorder="1" applyAlignment="1">
      <alignment horizontal="center" vertical="center" wrapText="1"/>
    </xf>
    <xf numFmtId="0" fontId="195" fillId="0" borderId="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6" xfId="0" applyFont="1" applyFill="1" applyBorder="1" applyAlignment="1">
      <alignment horizontal="left" vertical="center" wrapText="1"/>
    </xf>
    <xf numFmtId="252" fontId="14" fillId="0" borderId="19" xfId="350" applyNumberFormat="1" applyFont="1" applyFill="1" applyBorder="1" applyAlignment="1">
      <alignment horizontal="center" vertical="center" wrapText="1"/>
    </xf>
    <xf numFmtId="0" fontId="14" fillId="0" borderId="19" xfId="0" applyFont="1" applyFill="1" applyBorder="1" applyAlignment="1">
      <alignment vertical="center" wrapText="1"/>
    </xf>
    <xf numFmtId="0" fontId="31" fillId="0" borderId="19" xfId="0" applyFont="1" applyFill="1" applyBorder="1" applyAlignment="1">
      <alignment horizontal="center" vertical="center" wrapText="1"/>
    </xf>
    <xf numFmtId="0" fontId="31" fillId="0" borderId="33"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41" xfId="0" applyFont="1" applyFill="1" applyBorder="1" applyAlignment="1">
      <alignment horizontal="left" vertical="center" wrapText="1"/>
    </xf>
    <xf numFmtId="252" fontId="14" fillId="0" borderId="38" xfId="350" applyNumberFormat="1" applyFont="1" applyFill="1" applyBorder="1" applyAlignment="1">
      <alignment horizontal="center" vertical="center" wrapText="1"/>
    </xf>
    <xf numFmtId="252" fontId="14" fillId="0" borderId="6" xfId="350" applyNumberFormat="1" applyFont="1" applyFill="1" applyBorder="1" applyAlignment="1">
      <alignment horizontal="center" vertical="center" wrapText="1"/>
    </xf>
    <xf numFmtId="252" fontId="143" fillId="0" borderId="0" xfId="0" applyNumberFormat="1" applyFont="1" applyFill="1" applyAlignment="1">
      <alignment horizontal="center"/>
    </xf>
    <xf numFmtId="0" fontId="152" fillId="0" borderId="0" xfId="0" applyFont="1" applyFill="1" applyAlignment="1">
      <alignment horizontal="center"/>
    </xf>
    <xf numFmtId="0" fontId="145" fillId="0" borderId="31" xfId="0" applyFont="1" applyFill="1" applyBorder="1" applyAlignment="1">
      <alignment horizontal="center"/>
    </xf>
    <xf numFmtId="0" fontId="31" fillId="0" borderId="3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188" fillId="0" borderId="38" xfId="0" applyFont="1" applyFill="1" applyBorder="1" applyAlignment="1">
      <alignment horizontal="center" vertical="center"/>
    </xf>
    <xf numFmtId="0" fontId="188" fillId="0" borderId="29" xfId="0" applyFont="1" applyFill="1" applyBorder="1" applyAlignment="1">
      <alignment horizontal="center" vertical="center"/>
    </xf>
    <xf numFmtId="0" fontId="188" fillId="0" borderId="6" xfId="0" applyFont="1" applyFill="1" applyBorder="1" applyAlignment="1">
      <alignment horizontal="center" vertical="center"/>
    </xf>
    <xf numFmtId="0" fontId="143" fillId="0" borderId="0" xfId="505" applyFont="1" applyFill="1" applyAlignment="1">
      <alignment horizontal="center" vertical="center" wrapText="1"/>
      <protection/>
    </xf>
    <xf numFmtId="0" fontId="144" fillId="0" borderId="0" xfId="509" applyFont="1" applyFill="1" applyBorder="1" applyAlignment="1">
      <alignment horizontal="center" vertical="center" wrapText="1"/>
      <protection/>
    </xf>
    <xf numFmtId="0" fontId="157" fillId="0" borderId="31" xfId="0" applyFont="1" applyFill="1" applyBorder="1" applyAlignment="1">
      <alignment horizontal="center" vertical="center"/>
    </xf>
    <xf numFmtId="0" fontId="144" fillId="0" borderId="31" xfId="0" applyFont="1" applyFill="1" applyBorder="1" applyAlignment="1">
      <alignment horizontal="center" vertical="center"/>
    </xf>
    <xf numFmtId="0" fontId="134" fillId="0" borderId="0" xfId="0" applyFont="1" applyFill="1" applyBorder="1" applyAlignment="1">
      <alignment horizontal="center"/>
    </xf>
    <xf numFmtId="3" fontId="142" fillId="0" borderId="0" xfId="0" applyNumberFormat="1" applyFont="1" applyBorder="1" applyAlignment="1">
      <alignment horizontal="center" vertical="center" wrapText="1"/>
    </xf>
    <xf numFmtId="3" fontId="142" fillId="0" borderId="0" xfId="0" applyNumberFormat="1" applyFont="1" applyBorder="1" applyAlignment="1">
      <alignment vertical="center" wrapText="1"/>
    </xf>
    <xf numFmtId="3" fontId="193" fillId="0" borderId="0" xfId="0" applyNumberFormat="1" applyFont="1" applyBorder="1" applyAlignment="1">
      <alignment horizontal="center" vertical="center" wrapText="1"/>
    </xf>
    <xf numFmtId="3" fontId="190" fillId="0" borderId="0" xfId="0" applyNumberFormat="1" applyFont="1" applyFill="1" applyBorder="1" applyAlignment="1">
      <alignment vertical="center" wrapText="1"/>
    </xf>
    <xf numFmtId="3" fontId="142" fillId="0" borderId="43" xfId="0" applyNumberFormat="1" applyFont="1" applyBorder="1" applyAlignment="1">
      <alignment vertical="center" wrapText="1"/>
    </xf>
    <xf numFmtId="0" fontId="134" fillId="0" borderId="0" xfId="0" applyFont="1" applyFill="1" applyBorder="1" applyAlignment="1">
      <alignment/>
    </xf>
    <xf numFmtId="0" fontId="207" fillId="0" borderId="0" xfId="0" applyFont="1" applyFill="1" applyAlignment="1">
      <alignment/>
    </xf>
    <xf numFmtId="0" fontId="171" fillId="0" borderId="0" xfId="0" applyFont="1" applyFill="1" applyAlignment="1">
      <alignment/>
    </xf>
    <xf numFmtId="0" fontId="134" fillId="0" borderId="0" xfId="0" applyFont="1" applyFill="1" applyBorder="1" applyAlignment="1">
      <alignment horizontal="center" wrapText="1"/>
    </xf>
  </cellXfs>
  <cellStyles count="999">
    <cellStyle name="Normal" xfId="0"/>
    <cellStyle name="_x0001_" xfId="15"/>
    <cellStyle name="_x000E__x0010_" xfId="16"/>
    <cellStyle name=" " xfId="17"/>
    <cellStyle name=" _04 DC" xfId="18"/>
    <cellStyle name=" _04 DC(3rd)" xfId="19"/>
    <cellStyle name=" _090213  Schedule for 2nd evaluation_Tuan B" xfId="20"/>
    <cellStyle name="&#10;_x000C_" xfId="21"/>
    <cellStyle name="_x000C_&#10;ဠ" xfId="22"/>
    <cellStyle name="*l_x0010_" xfId="23"/>
    <cellStyle name="." xfId="24"/>
    <cellStyle name="??" xfId="25"/>
    <cellStyle name="?? [0.00]_" xfId="26"/>
    <cellStyle name="?? [0]" xfId="27"/>
    <cellStyle name="???? [0.00]_" xfId="28"/>
    <cellStyle name="????_        " xfId="29"/>
    <cellStyle name="???[0]_00Q3902REV.1" xfId="30"/>
    <cellStyle name="???_???" xfId="31"/>
    <cellStyle name="??[0]_BRE" xfId="32"/>
    <cellStyle name="??_        " xfId="33"/>
    <cellStyle name="]&#13;&#10;Zoomed=1&#13;&#10;Row=0&#13;&#10;Column=0&#13;&#10;Height=0&#13;&#10;Width=0&#13;&#10;FontName=FoxFont&#13;&#10;FontStyle=0&#13;&#10;FontSize=9&#13;&#10;PrtFontName=FoxPrin" xfId="34"/>
    <cellStyle name="_?_BOOKSHIP" xfId="35"/>
    <cellStyle name="__ [0.00]_PRODUCT DETAIL Q1" xfId="36"/>
    <cellStyle name="__ [0]_1202" xfId="37"/>
    <cellStyle name="__ [0]_1202_Result Red Store Jun" xfId="38"/>
    <cellStyle name="__ [0]_Book1" xfId="39"/>
    <cellStyle name="___(____)______" xfId="40"/>
    <cellStyle name="___[0]_Book1" xfId="41"/>
    <cellStyle name="____ [0.00]_PRODUCT DETAIL Q1" xfId="42"/>
    <cellStyle name="_____PRODUCT DETAIL Q1" xfId="43"/>
    <cellStyle name="____95" xfId="44"/>
    <cellStyle name="____Book1" xfId="45"/>
    <cellStyle name="___1202" xfId="46"/>
    <cellStyle name="___1202_Result Red Store Jun" xfId="47"/>
    <cellStyle name="___1202_Result Red Store Jun_1" xfId="48"/>
    <cellStyle name="___Book1" xfId="49"/>
    <cellStyle name="___Book1_Book1 (9)" xfId="50"/>
    <cellStyle name="___Book1_Feb Delivery Plan-Tuan B" xfId="51"/>
    <cellStyle name="___Book1_Feb Delivery Plan-Tuan B_HEAD ORDER FOR MARCH- CONFIRMED&amp;Calculation" xfId="52"/>
    <cellStyle name="___Book1_Format for Mar Addtional" xfId="53"/>
    <cellStyle name="___Book1_HEAD ORDER FOR MARCH- CONFIRMEDCalculation_Tuan B" xfId="54"/>
    <cellStyle name="___Book1_Result Red Store Jun" xfId="55"/>
    <cellStyle name="___Book1_Theo doi thang 1.2007" xfId="56"/>
    <cellStyle name="___Book1_Theo doi thang 1.2007_HEAD ORDER FOR MARCH- CONFIRMEDCalculation_Tuan B" xfId="57"/>
    <cellStyle name="___kc-elec system check list" xfId="58"/>
    <cellStyle name="___PRODUCT DETAIL Q1" xfId="59"/>
    <cellStyle name="_x0001__090213  Schedule for 2nd evaluation_Tuan B" xfId="60"/>
    <cellStyle name="_26-09 " xfId="61"/>
    <cellStyle name="_26-09 _" xfId="62"/>
    <cellStyle name="_Asimo show 17,18 Apr" xfId="63"/>
    <cellStyle name="_Book1 (9)" xfId="64"/>
    <cellStyle name="_Budget schedule 1H08_Acc dept" xfId="65"/>
    <cellStyle name="_Copy of Market 2007" xfId="66"/>
    <cellStyle name="_Dec 06 Plan1" xfId="67"/>
    <cellStyle name="_Dec 06 Plan1_Format for Feb,07" xfId="68"/>
    <cellStyle name="_Dec 06 Plan1_Format for Feb,07_HEAD ORDER FOR MARCH- CONFIRMED&amp;Calculation" xfId="69"/>
    <cellStyle name="_Dec 06 Plan1_Format for Mar Addtional" xfId="70"/>
    <cellStyle name="_Dec 06 Plan1_HEAD ORDER FOR MARCH- CONFIRMED&amp;Calculation" xfId="71"/>
    <cellStyle name="_Dec 06 Plan1_HEAD ORDER FOR MARCH- CONFIRMED&amp;Calculation_Theo doi thang 3.2007" xfId="72"/>
    <cellStyle name="_Dec Delivery Plan Summary 06-Mr.Khanh" xfId="73"/>
    <cellStyle name="_Dec Delivery Plan Summary 06-Mr.Khanh_HEAD ORDER FOR MARCH- CONFIRMEDCalculation_Tuan B" xfId="74"/>
    <cellStyle name="_Dec Delivery Plan Summary 06-Mr.Khanh_Theo doi thang 3.2007" xfId="75"/>
    <cellStyle name="_Feb Delivery Plan-Tuan B" xfId="76"/>
    <cellStyle name="_Feb Delivery Plan-Tuan B_HEAD ORDER FOR MARCH- CONFIRMED&amp;Calculation" xfId="77"/>
    <cellStyle name="_Feb Delivery Plan-Tuan B_HEAD ORDER FOR MARCH- CONFIRMED&amp;Calculation_Theo doi thang 3.2007" xfId="78"/>
    <cellStyle name="_Feb Delivery Plan-Tuan B_Theo doi thang 3.2007" xfId="79"/>
    <cellStyle name="_HEAD ORDER FOR MARCH- CONFIRMEDCalculation_Tuan B" xfId="80"/>
    <cellStyle name="_Imp" xfId="81"/>
    <cellStyle name="_Imp_2" xfId="82"/>
    <cellStyle name="_Imp_2_Budget for year 2006" xfId="83"/>
    <cellStyle name="_Imp_2_Budgeting form 2006" xfId="84"/>
    <cellStyle name="_Imp_2_Budgeting form 2006 (2)" xfId="85"/>
    <cellStyle name="_Imp_2_bugdet khanh" xfId="86"/>
    <cellStyle name="_Imp_2_Service Activities Plan in 2005" xfId="87"/>
    <cellStyle name="_Imp_3" xfId="88"/>
    <cellStyle name="_Imp_4" xfId="89"/>
    <cellStyle name="_Imp_5" xfId="90"/>
    <cellStyle name="_Imp_5_Budget-05-1H-action plan-050425-rvs-short" xfId="91"/>
    <cellStyle name="_Imp_5_Service Activities Plan in 2005" xfId="92"/>
    <cellStyle name="_Imp_6" xfId="93"/>
    <cellStyle name="_Imp_6_Asimo show 17,18 Apr" xfId="94"/>
    <cellStyle name="_Imp_6_Layout check list" xfId="95"/>
    <cellStyle name="_Imp_7" xfId="96"/>
    <cellStyle name="_Imp_7_Budget for year 2006" xfId="97"/>
    <cellStyle name="_Imp_7_Budgeting form 2006" xfId="98"/>
    <cellStyle name="_Imp_7_Budgeting form 2006 (2)" xfId="99"/>
    <cellStyle name="_Imp_7_bugdet khanh" xfId="100"/>
    <cellStyle name="_Imp_8" xfId="101"/>
    <cellStyle name="_Imp_9" xfId="102"/>
    <cellStyle name="_Imp_A" xfId="103"/>
    <cellStyle name="_Imp_B" xfId="104"/>
    <cellStyle name="_Imp_B_Asimo show 17,18 Apr" xfId="105"/>
    <cellStyle name="_Imp_B_Layout check list" xfId="106"/>
    <cellStyle name="_Imp_Budget-05-1H-action plan-050425-rvs-short" xfId="107"/>
    <cellStyle name="_Imp_Service Activities Plan in 2005" xfId="108"/>
    <cellStyle name="_Layout check list" xfId="109"/>
    <cellStyle name="_Log" xfId="110"/>
    <cellStyle name="_Log_1" xfId="111"/>
    <cellStyle name="_Log_1_Budget for year 2006" xfId="112"/>
    <cellStyle name="_Log_1_Budgeting form 2006" xfId="113"/>
    <cellStyle name="_Log_1_Budgeting form 2006 (2)" xfId="114"/>
    <cellStyle name="_Log_1_bugdet khanh" xfId="115"/>
    <cellStyle name="_Log_1_Service Activities Plan in 2005" xfId="116"/>
    <cellStyle name="_Log_2" xfId="117"/>
    <cellStyle name="_Log_3" xfId="118"/>
    <cellStyle name="_Log_4" xfId="119"/>
    <cellStyle name="_Log_4_Budget-05-1H-action plan-050425-rvs-short" xfId="120"/>
    <cellStyle name="_Log_4_Service Activities Plan in 2005" xfId="121"/>
    <cellStyle name="_Log_5" xfId="122"/>
    <cellStyle name="_Log_6" xfId="123"/>
    <cellStyle name="_Log_6_Asimo show 17,18 Apr" xfId="124"/>
    <cellStyle name="_Log_6_Layout check list" xfId="125"/>
    <cellStyle name="_Log_7" xfId="126"/>
    <cellStyle name="_Log_8" xfId="127"/>
    <cellStyle name="_Log_9" xfId="128"/>
    <cellStyle name="_Log_9_Budget for year 2006" xfId="129"/>
    <cellStyle name="_Log_9_Budgeting form 2006" xfId="130"/>
    <cellStyle name="_Log_9_Budgeting form 2006 (2)" xfId="131"/>
    <cellStyle name="_Log_9_bugdet khanh" xfId="132"/>
    <cellStyle name="_Log_A" xfId="133"/>
    <cellStyle name="_Log_A_Asimo show 17,18 Apr" xfId="134"/>
    <cellStyle name="_Log_A_Layout check list" xfId="135"/>
    <cellStyle name="_Log_Budget-05-1H-action plan-050425-rvs-short" xfId="136"/>
    <cellStyle name="_Log_Service Activities Plan in 2005" xfId="137"/>
    <cellStyle name="_Man-power Plan" xfId="138"/>
    <cellStyle name="_Parts Deposit Interest 06" xfId="139"/>
    <cellStyle name="_PK" xfId="140"/>
    <cellStyle name="_PK_1" xfId="141"/>
    <cellStyle name="_PK_2" xfId="142"/>
    <cellStyle name="_PK_2_Budget-05-1H-action plan-050425-rvs-short" xfId="143"/>
    <cellStyle name="_PK_2_Service Activities Plan in 2005" xfId="144"/>
    <cellStyle name="_PK_3" xfId="145"/>
    <cellStyle name="_PK_4" xfId="146"/>
    <cellStyle name="_PK_5" xfId="147"/>
    <cellStyle name="_PK_6" xfId="148"/>
    <cellStyle name="_PK_6_Budget for year 2006" xfId="149"/>
    <cellStyle name="_PK_6_Budgeting form 2006" xfId="150"/>
    <cellStyle name="_PK_6_Budgeting form 2006 (2)" xfId="151"/>
    <cellStyle name="_PK_6_bugdet khanh" xfId="152"/>
    <cellStyle name="_PK_8" xfId="153"/>
    <cellStyle name="_PK_8_Asimo show 17,18 Apr" xfId="154"/>
    <cellStyle name="_PK_8_Layout check list" xfId="155"/>
    <cellStyle name="_PK_9" xfId="156"/>
    <cellStyle name="_PK_A" xfId="157"/>
    <cellStyle name="_PK_A_Asimo show 17,18 Apr" xfId="158"/>
    <cellStyle name="_PK_A_Layout check list" xfId="159"/>
    <cellStyle name="_PK_B" xfId="160"/>
    <cellStyle name="_PK_B_Budget-05-1H-action plan-050425-rvs-short" xfId="161"/>
    <cellStyle name="_PK_B_Service Activities Plan in 2005" xfId="162"/>
    <cellStyle name="_PK_Budget for year 2006" xfId="163"/>
    <cellStyle name="_PK_Budgeting form 2006" xfId="164"/>
    <cellStyle name="_PK_Budgeting form 2006 (2)" xfId="165"/>
    <cellStyle name="_PK_bugdet khanh" xfId="166"/>
    <cellStyle name="_PK_Service Activities Plan in 2005" xfId="167"/>
    <cellStyle name="_Report 06-12 Sale-Vender-nonsale Rev02" xfId="168"/>
    <cellStyle name="_Report 06-12 Sale-Vender-nonsale Rev02_Purchase moi - 090504" xfId="169"/>
    <cellStyle name="_Report preparation" xfId="170"/>
    <cellStyle name="_Sale Manage in Jan, 07 Repair" xfId="171"/>
    <cellStyle name="_Sales" xfId="172"/>
    <cellStyle name="_Sales_1" xfId="173"/>
    <cellStyle name="_Sales_2" xfId="174"/>
    <cellStyle name="_Sales_2_Budget-05-1H-action plan-050425-rvs-short" xfId="175"/>
    <cellStyle name="_Sales_2_Service Activities Plan in 2005" xfId="176"/>
    <cellStyle name="_Sales_4" xfId="177"/>
    <cellStyle name="_Sales_4_Budget for year 2006" xfId="178"/>
    <cellStyle name="_Sales_4_Budgeting form 2006" xfId="179"/>
    <cellStyle name="_Sales_4_Budgeting form 2006 (2)" xfId="180"/>
    <cellStyle name="_Sales_4_bugdet khanh" xfId="181"/>
    <cellStyle name="_Sales_4_Mien thue nguyen lieu nhap khau" xfId="182"/>
    <cellStyle name="_Sales_4_Service Activities Plan in 2005" xfId="183"/>
    <cellStyle name="_Sales_5" xfId="184"/>
    <cellStyle name="_Sales_5_Asimo show 17,18 Apr" xfId="185"/>
    <cellStyle name="_Sales_5_Layout check list" xfId="186"/>
    <cellStyle name="_Sales_6" xfId="187"/>
    <cellStyle name="_Sales_6_Budget-05-1H-action plan-050425-rvs-short" xfId="188"/>
    <cellStyle name="_Sales_6_Service Activities Plan in 2005" xfId="189"/>
    <cellStyle name="_Sales_7" xfId="190"/>
    <cellStyle name="_Sales_7_Budget for year 2006" xfId="191"/>
    <cellStyle name="_Sales_7_Budgeting form 2006" xfId="192"/>
    <cellStyle name="_Sales_7_Budgeting form 2006 (2)" xfId="193"/>
    <cellStyle name="_Sales_7_bugdet khanh" xfId="194"/>
    <cellStyle name="_Sales_7_Mien thue nguyen lieu nhap khau" xfId="195"/>
    <cellStyle name="_Sales_8" xfId="196"/>
    <cellStyle name="_Sales_9" xfId="197"/>
    <cellStyle name="_Sales_A" xfId="198"/>
    <cellStyle name="_Sales_A_Asimo show 17,18 Apr" xfId="199"/>
    <cellStyle name="_Sales_A_Layout check list" xfId="200"/>
    <cellStyle name="_Sales_B" xfId="201"/>
    <cellStyle name="_Service record 12 2007" xfId="202"/>
    <cellStyle name="_Theo doi thang 1.2007" xfId="203"/>
    <cellStyle name="_Theo doi thang 1.2007_1" xfId="204"/>
    <cellStyle name="_Theo doi thang 1.2007_1_HEAD ORDER FOR MARCH- CONFIRMEDCalculation_Tuan B" xfId="205"/>
    <cellStyle name="_Theo doi thang 1.2007_1_Theo doi thang 3.2007" xfId="206"/>
    <cellStyle name="_Theo doi thang 1.2007_HEAD ORDER FOR MARCH- CONFIRMEDCalculation_Tuan B" xfId="207"/>
    <cellStyle name="_x0001__" xfId="208"/>
    <cellStyle name="¯釐¯룠0륤Ȕ" xfId="209"/>
    <cellStyle name="’Ê‰Ý [0.00]_¿‹^‹c–˜^" xfId="210"/>
    <cellStyle name="’E‰Y [0.00]_Contract&amp;Report" xfId="211"/>
    <cellStyle name="’Ê‰Ý_¿‹^‹c–˜^" xfId="212"/>
    <cellStyle name="’E‰Y_Contract&amp;Report" xfId="213"/>
    <cellStyle name="=C:\WINNT35\SYSTEM32\COMMAND.COM" xfId="214"/>
    <cellStyle name="•W_ˆ¶–¼“Y•t" xfId="215"/>
    <cellStyle name="ÊÝ [0.00]_Contract&amp;Report" xfId="216"/>
    <cellStyle name="ÊÝ_Contract&amp;Report" xfId="217"/>
    <cellStyle name="fEñY [0.00]_??AN2O‹?T" xfId="218"/>
    <cellStyle name="fEñY_??AN2O‹?T" xfId="219"/>
    <cellStyle name="W_070-2" xfId="220"/>
    <cellStyle name="1" xfId="221"/>
    <cellStyle name="1_Cau thuy dien Ban La (Cu Anh)" xfId="222"/>
    <cellStyle name="1_Du toan 558 (Km17+508.12 - Km 22)" xfId="223"/>
    <cellStyle name="1_ÿÿÿÿÿ" xfId="224"/>
    <cellStyle name="15" xfId="225"/>
    <cellStyle name="2" xfId="226"/>
    <cellStyle name="2_Cau thuy dien Ban La (Cu Anh)" xfId="227"/>
    <cellStyle name="2_Du toan 558 (Km17+508.12 - Km 22)" xfId="228"/>
    <cellStyle name="2_ÿÿÿÿÿ" xfId="229"/>
    <cellStyle name="20% - Accent1" xfId="230"/>
    <cellStyle name="20% - Accent1 2" xfId="231"/>
    <cellStyle name="20% - Accent1 3" xfId="232"/>
    <cellStyle name="20% - Accent2" xfId="233"/>
    <cellStyle name="20% - Accent2 2" xfId="234"/>
    <cellStyle name="20% - Accent2 3" xfId="235"/>
    <cellStyle name="20% - Accent3" xfId="236"/>
    <cellStyle name="20% - Accent3 2" xfId="237"/>
    <cellStyle name="20% - Accent3 3" xfId="238"/>
    <cellStyle name="20% - Accent4" xfId="239"/>
    <cellStyle name="20% - Accent4 2" xfId="240"/>
    <cellStyle name="20% - Accent4 3" xfId="241"/>
    <cellStyle name="20% - Accent5" xfId="242"/>
    <cellStyle name="20% - Accent5 2" xfId="243"/>
    <cellStyle name="20% - Accent5 3" xfId="244"/>
    <cellStyle name="20% - Accent6" xfId="245"/>
    <cellStyle name="20% - Accent6 2" xfId="246"/>
    <cellStyle name="20% - Accent6 3" xfId="247"/>
    <cellStyle name="3" xfId="248"/>
    <cellStyle name="3_Cau thuy dien Ban La (Cu Anh)" xfId="249"/>
    <cellStyle name="3_Du toan 558 (Km17+508.12 - Km 22)" xfId="250"/>
    <cellStyle name="3_ÿÿÿÿÿ" xfId="251"/>
    <cellStyle name="4" xfId="252"/>
    <cellStyle name="4_Cau thuy dien Ban La (Cu Anh)" xfId="253"/>
    <cellStyle name="4_Du toan 558 (Km17+508.12 - Km 22)" xfId="254"/>
    <cellStyle name="4_ÿÿÿÿÿ" xfId="255"/>
    <cellStyle name="40% - Accent1" xfId="256"/>
    <cellStyle name="40% - Accent1 2" xfId="257"/>
    <cellStyle name="40% - Accent1 3" xfId="258"/>
    <cellStyle name="40% - Accent2" xfId="259"/>
    <cellStyle name="40% - Accent2 2" xfId="260"/>
    <cellStyle name="40% - Accent2 3" xfId="261"/>
    <cellStyle name="40% - Accent3" xfId="262"/>
    <cellStyle name="40% - Accent3 2" xfId="263"/>
    <cellStyle name="40% - Accent3 3" xfId="264"/>
    <cellStyle name="40% - Accent4" xfId="265"/>
    <cellStyle name="40% - Accent4 2" xfId="266"/>
    <cellStyle name="40% - Accent4 3" xfId="267"/>
    <cellStyle name="40% - Accent5" xfId="268"/>
    <cellStyle name="40% - Accent5 2" xfId="269"/>
    <cellStyle name="40% - Accent5 3" xfId="270"/>
    <cellStyle name="40% - Accent6" xfId="271"/>
    <cellStyle name="40% - Accent6 2" xfId="272"/>
    <cellStyle name="40% - Accent6 3" xfId="273"/>
    <cellStyle name="6" xfId="274"/>
    <cellStyle name="60% - Accent1" xfId="275"/>
    <cellStyle name="60% - Accent1 2" xfId="276"/>
    <cellStyle name="60% - Accent1 3" xfId="277"/>
    <cellStyle name="60% - Accent2" xfId="278"/>
    <cellStyle name="60% - Accent2 2" xfId="279"/>
    <cellStyle name="60% - Accent2 3" xfId="280"/>
    <cellStyle name="60% - Accent3" xfId="281"/>
    <cellStyle name="60% - Accent3 2" xfId="282"/>
    <cellStyle name="60% - Accent3 3" xfId="283"/>
    <cellStyle name="60% - Accent4" xfId="284"/>
    <cellStyle name="60% - Accent4 2" xfId="285"/>
    <cellStyle name="60% - Accent4 3" xfId="286"/>
    <cellStyle name="60% - Accent5" xfId="287"/>
    <cellStyle name="60% - Accent5 2" xfId="288"/>
    <cellStyle name="60% - Accent5 3" xfId="289"/>
    <cellStyle name="60% - Accent6" xfId="290"/>
    <cellStyle name="60% - Accent6 2" xfId="291"/>
    <cellStyle name="60% - Accent6 3" xfId="292"/>
    <cellStyle name="Accent1" xfId="293"/>
    <cellStyle name="Accent1 2" xfId="294"/>
    <cellStyle name="Accent1 3" xfId="295"/>
    <cellStyle name="Accent2" xfId="296"/>
    <cellStyle name="Accent2 2" xfId="297"/>
    <cellStyle name="Accent2 3" xfId="298"/>
    <cellStyle name="Accent3" xfId="299"/>
    <cellStyle name="Accent3 2" xfId="300"/>
    <cellStyle name="Accent3 3" xfId="301"/>
    <cellStyle name="Accent4" xfId="302"/>
    <cellStyle name="Accent4 2" xfId="303"/>
    <cellStyle name="Accent4 3" xfId="304"/>
    <cellStyle name="Accent5" xfId="305"/>
    <cellStyle name="Accent5 2" xfId="306"/>
    <cellStyle name="Accent5 3" xfId="307"/>
    <cellStyle name="Accent6" xfId="308"/>
    <cellStyle name="Accent6 2" xfId="309"/>
    <cellStyle name="Accent6 3" xfId="310"/>
    <cellStyle name="ÅëÈ­ [0]_¿ì¹°Åë" xfId="311"/>
    <cellStyle name="AeE­ [0]_INQUIRY ¿?¾÷AßAø " xfId="312"/>
    <cellStyle name="ÅëÈ­ [0]_S" xfId="313"/>
    <cellStyle name="ÅëÈ­_¿ì¹°Åë" xfId="314"/>
    <cellStyle name="AeE­_INQUIRY ¿µ¾÷AßAø " xfId="315"/>
    <cellStyle name="ÅëÈ­_S" xfId="316"/>
    <cellStyle name="ÄÞ¸¶ [0]_¿ì¹°Åë" xfId="317"/>
    <cellStyle name="AÞ¸¶ [0]_INQUIRY ¿?¾÷AßAø " xfId="318"/>
    <cellStyle name="ÄÞ¸¶ [0]_S" xfId="319"/>
    <cellStyle name="ÄÞ¸¶_¿ì¹°Åë" xfId="320"/>
    <cellStyle name="AÞ¸¶_INQUIRY ¿?¾÷AßAø " xfId="321"/>
    <cellStyle name="ÄÞ¸¶_S" xfId="322"/>
    <cellStyle name="Bad" xfId="323"/>
    <cellStyle name="Bad 2" xfId="324"/>
    <cellStyle name="Bad 3" xfId="325"/>
    <cellStyle name="book" xfId="326"/>
    <cellStyle name="C?AØ_¿?¾÷CoE² " xfId="327"/>
    <cellStyle name="Ç¥ÁØ_#2(M17)_1" xfId="328"/>
    <cellStyle name="C￥AØ_¿μ¾÷CoE² " xfId="329"/>
    <cellStyle name="Ç¥ÁØ_S" xfId="330"/>
    <cellStyle name="C￥AØ_Sheet1_¿μ¾÷CoE² " xfId="331"/>
    <cellStyle name="Calc Currency (0)" xfId="332"/>
    <cellStyle name="Calc Currency (2)" xfId="333"/>
    <cellStyle name="Calc Percent (0)" xfId="334"/>
    <cellStyle name="Calc Percent (1)" xfId="335"/>
    <cellStyle name="Calc Percent (2)" xfId="336"/>
    <cellStyle name="Calc Percent (2) 2" xfId="337"/>
    <cellStyle name="Calc Percent (2)_" xfId="338"/>
    <cellStyle name="Calc Units (0)" xfId="339"/>
    <cellStyle name="Calc Units (1)" xfId="340"/>
    <cellStyle name="Calc Units (2)" xfId="341"/>
    <cellStyle name="Calculation" xfId="342"/>
    <cellStyle name="Calculation 2" xfId="343"/>
    <cellStyle name="Calculation 3" xfId="344"/>
    <cellStyle name="category" xfId="345"/>
    <cellStyle name="Check Cell" xfId="346"/>
    <cellStyle name="Check Cell 2" xfId="347"/>
    <cellStyle name="Check Cell 3" xfId="348"/>
    <cellStyle name="CHUONG" xfId="349"/>
    <cellStyle name="Comma" xfId="350"/>
    <cellStyle name="Comma [0]" xfId="351"/>
    <cellStyle name="Comma [0] 2" xfId="352"/>
    <cellStyle name="Comma [00]" xfId="353"/>
    <cellStyle name="Comma 10" xfId="354"/>
    <cellStyle name="Comma 11" xfId="355"/>
    <cellStyle name="Comma 12" xfId="356"/>
    <cellStyle name="Comma 13" xfId="357"/>
    <cellStyle name="Comma 14" xfId="358"/>
    <cellStyle name="Comma 2" xfId="359"/>
    <cellStyle name="Comma 2 2" xfId="360"/>
    <cellStyle name="Comma 3" xfId="361"/>
    <cellStyle name="Comma 4" xfId="362"/>
    <cellStyle name="Comma 5" xfId="363"/>
    <cellStyle name="Comma 6" xfId="364"/>
    <cellStyle name="Comma 7" xfId="365"/>
    <cellStyle name="Comma 8" xfId="366"/>
    <cellStyle name="Comma 9" xfId="367"/>
    <cellStyle name="comma zerodec" xfId="368"/>
    <cellStyle name="Comma0" xfId="369"/>
    <cellStyle name="Comma0 - Modelo1" xfId="370"/>
    <cellStyle name="Comma0 - Style1" xfId="371"/>
    <cellStyle name="Comma0 2" xfId="372"/>
    <cellStyle name="Comma1 - Modelo2" xfId="373"/>
    <cellStyle name="Comma1 - Style2" xfId="374"/>
    <cellStyle name="Curr⁢£&#10;_x0008__x000C_&#10;ဠ" xfId="375"/>
    <cellStyle name="Currency" xfId="376"/>
    <cellStyle name="Currency [0]" xfId="377"/>
    <cellStyle name="Currency [00]" xfId="378"/>
    <cellStyle name="Currency0" xfId="379"/>
    <cellStyle name="Currency0 2" xfId="380"/>
    <cellStyle name="Currency0_" xfId="381"/>
    <cellStyle name="Currency1" xfId="382"/>
    <cellStyle name="Currency1 2" xfId="383"/>
    <cellStyle name="Currency1_" xfId="384"/>
    <cellStyle name="D1" xfId="385"/>
    <cellStyle name="Date" xfId="386"/>
    <cellStyle name="Date 2" xfId="387"/>
    <cellStyle name="Date Short" xfId="388"/>
    <cellStyle name="Date_Bao Cao Kiem Tra  trung bay Ke milk-yomilk CK 2" xfId="389"/>
    <cellStyle name="DELTA" xfId="390"/>
    <cellStyle name="Dezimal [0]_68574_Materialbedarfsliste" xfId="391"/>
    <cellStyle name="Dezimal_68574_Materialbedarfsliste" xfId="392"/>
    <cellStyle name="Dia" xfId="393"/>
    <cellStyle name="Dientich" xfId="394"/>
    <cellStyle name="Dollar (zero dec)" xfId="395"/>
    <cellStyle name="Dollar (zero dec) 2" xfId="396"/>
    <cellStyle name="Dollar (zero dec)_" xfId="397"/>
    <cellStyle name="Encabez1" xfId="398"/>
    <cellStyle name="Encabez2" xfId="399"/>
    <cellStyle name="Enter Currency (0)" xfId="400"/>
    <cellStyle name="Enter Currency (2)" xfId="401"/>
    <cellStyle name="Enter Units (0)" xfId="402"/>
    <cellStyle name="Enter Units (1)" xfId="403"/>
    <cellStyle name="Enter Units (2)" xfId="404"/>
    <cellStyle name="Euro" xfId="405"/>
    <cellStyle name="Euro 2" xfId="406"/>
    <cellStyle name="Explanatory Text" xfId="407"/>
    <cellStyle name="Explanatory Text 2" xfId="408"/>
    <cellStyle name="Explanatory Text 3" xfId="409"/>
    <cellStyle name="F2" xfId="410"/>
    <cellStyle name="F3" xfId="411"/>
    <cellStyle name="F4" xfId="412"/>
    <cellStyle name="F5" xfId="413"/>
    <cellStyle name="F6" xfId="414"/>
    <cellStyle name="F7" xfId="415"/>
    <cellStyle name="F8" xfId="416"/>
    <cellStyle name="Fijo" xfId="417"/>
    <cellStyle name="Financiero" xfId="418"/>
    <cellStyle name="Fixed" xfId="419"/>
    <cellStyle name="Fixed 2" xfId="420"/>
    <cellStyle name="Followed Hyperlink" xfId="421"/>
    <cellStyle name="Formulas" xfId="422"/>
    <cellStyle name="Good" xfId="423"/>
    <cellStyle name="Good 2" xfId="424"/>
    <cellStyle name="Good 3" xfId="425"/>
    <cellStyle name="Grey" xfId="426"/>
    <cellStyle name="ha" xfId="427"/>
    <cellStyle name="HEADER" xfId="428"/>
    <cellStyle name="Header1" xfId="429"/>
    <cellStyle name="Header2" xfId="430"/>
    <cellStyle name="Heading 1" xfId="431"/>
    <cellStyle name="Heading 1 2" xfId="432"/>
    <cellStyle name="Heading 1 3" xfId="433"/>
    <cellStyle name="Heading 2" xfId="434"/>
    <cellStyle name="Heading 2 2" xfId="435"/>
    <cellStyle name="Heading 2 3" xfId="436"/>
    <cellStyle name="Heading 3" xfId="437"/>
    <cellStyle name="Heading 3 2" xfId="438"/>
    <cellStyle name="Heading 3 3" xfId="439"/>
    <cellStyle name="Heading 4" xfId="440"/>
    <cellStyle name="Heading 4 2" xfId="441"/>
    <cellStyle name="Heading 4 3" xfId="442"/>
    <cellStyle name="Heading1" xfId="443"/>
    <cellStyle name="Heading2" xfId="444"/>
    <cellStyle name="headoption" xfId="445"/>
    <cellStyle name="Hoa-Scholl" xfId="446"/>
    <cellStyle name="Hyperlink" xfId="447"/>
    <cellStyle name="Input" xfId="448"/>
    <cellStyle name="Input [yellow]" xfId="449"/>
    <cellStyle name="Input 2" xfId="450"/>
    <cellStyle name="Input 3" xfId="451"/>
    <cellStyle name="Input 4" xfId="452"/>
    <cellStyle name="Input 5" xfId="453"/>
    <cellStyle name="Input 6" xfId="454"/>
    <cellStyle name="ion" xfId="455"/>
    <cellStyle name="Ledger 17 x 11 in" xfId="456"/>
    <cellStyle name="Ledger 17 x 11 in 2" xfId="457"/>
    <cellStyle name="Ledger 17 x 11 in 3" xfId="458"/>
    <cellStyle name="Line" xfId="459"/>
    <cellStyle name="linh" xfId="460"/>
    <cellStyle name="Link Currency (0)" xfId="461"/>
    <cellStyle name="Link Currency (2)" xfId="462"/>
    <cellStyle name="Link Units (0)" xfId="463"/>
    <cellStyle name="Link Units (1)" xfId="464"/>
    <cellStyle name="Link Units (2)" xfId="465"/>
    <cellStyle name="Linked Cell" xfId="466"/>
    <cellStyle name="Linked Cell 2" xfId="467"/>
    <cellStyle name="Linked Cell 3" xfId="468"/>
    <cellStyle name="Millares [0]_10 AVERIAS MASIVAS + ANT" xfId="469"/>
    <cellStyle name="Millares_Well Timing" xfId="470"/>
    <cellStyle name="Milliers [0]_AR1194" xfId="471"/>
    <cellStyle name="Milliers_AR1194" xfId="472"/>
    <cellStyle name="Model" xfId="473"/>
    <cellStyle name="Moeda [0]_aola" xfId="474"/>
    <cellStyle name="Moeda_aola" xfId="475"/>
    <cellStyle name="moi" xfId="476"/>
    <cellStyle name="Moneda [0]_Well Timing" xfId="477"/>
    <cellStyle name="Moneda_Well Timing" xfId="478"/>
    <cellStyle name="Monétaire [0]_AR1194" xfId="479"/>
    <cellStyle name="Monétaire_AR1194" xfId="480"/>
    <cellStyle name="Mon騁aire [0]_AR1194" xfId="481"/>
    <cellStyle name="Mon騁aire_AR1194" xfId="482"/>
    <cellStyle name="n" xfId="483"/>
    <cellStyle name="Neutral" xfId="484"/>
    <cellStyle name="Neutral 2" xfId="485"/>
    <cellStyle name="Neutral 3" xfId="486"/>
    <cellStyle name="New" xfId="487"/>
    <cellStyle name="New Times Roman" xfId="488"/>
    <cellStyle name="No" xfId="489"/>
    <cellStyle name="No 2" xfId="490"/>
    <cellStyle name="no dec" xfId="491"/>
    <cellStyle name="No_090213  Schedule for 2nd evaluation_Tuan B" xfId="492"/>
    <cellStyle name="ÑONVÒ" xfId="493"/>
    <cellStyle name="Normal - Style1" xfId="494"/>
    <cellStyle name="Normal - 유형1" xfId="495"/>
    <cellStyle name="Normal 10" xfId="496"/>
    <cellStyle name="Normal 11" xfId="497"/>
    <cellStyle name="Normal 12" xfId="498"/>
    <cellStyle name="Normal 13" xfId="499"/>
    <cellStyle name="Normal 14" xfId="500"/>
    <cellStyle name="Normal 15" xfId="501"/>
    <cellStyle name="Normal 16" xfId="502"/>
    <cellStyle name="Normal 17" xfId="503"/>
    <cellStyle name="Normal 18" xfId="504"/>
    <cellStyle name="Normal 19" xfId="505"/>
    <cellStyle name="Normal 2" xfId="506"/>
    <cellStyle name="Normal 2 2" xfId="507"/>
    <cellStyle name="Normal 2 3" xfId="508"/>
    <cellStyle name="Normal 2 4" xfId="509"/>
    <cellStyle name="Normal 2_Wholesales &amp; retailsales by Heads (1998~2009)" xfId="510"/>
    <cellStyle name="Normal 3" xfId="511"/>
    <cellStyle name="Normal 3 2" xfId="512"/>
    <cellStyle name="Normal 4" xfId="513"/>
    <cellStyle name="Normal 5" xfId="514"/>
    <cellStyle name="Normal 6" xfId="515"/>
    <cellStyle name="Normal 7" xfId="516"/>
    <cellStyle name="Normal 8" xfId="517"/>
    <cellStyle name="Normal 9" xfId="518"/>
    <cellStyle name="Normal_Donvihanhchinh2006" xfId="519"/>
    <cellStyle name="Normal⌒£&#10;_x0007__x000C_&#10;ဠ" xfId="520"/>
    <cellStyle name="Normal1" xfId="521"/>
    <cellStyle name="Norm_x0005_SummaryInformation" xfId="522"/>
    <cellStyle name="Note" xfId="523"/>
    <cellStyle name="Note 2" xfId="524"/>
    <cellStyle name="Note 3" xfId="525"/>
    <cellStyle name="Note 4" xfId="526"/>
    <cellStyle name="Œ…‹aO‚e [0.00]_Contract&amp;Report" xfId="527"/>
    <cellStyle name="Œ…‹aO‚e_Contract&amp;Report" xfId="528"/>
    <cellStyle name="Œ…‹æ_Ø‚è [0.00]_ÆÂ__" xfId="529"/>
    <cellStyle name="Œ…‹æØ‚è [0.00]_        " xfId="530"/>
    <cellStyle name="Œ…‹æØ‚è_        " xfId="531"/>
    <cellStyle name="oft Excel]&#13;&#10;Comment=open=/f ‚ðw’è‚·‚é‚ÆAƒ†[ƒU[’è‹`ŠÖ”‚ðŠÖ”“\‚è•t‚¯‚Ìˆê——‚É“o˜^‚·‚é‚±‚Æ‚ª‚Å‚«‚Ü‚·B&#13;&#10;Maximized" xfId="532"/>
    <cellStyle name="oft Excel]&#13;&#10;Comment=The open=/f lines load custom functions into the Paste Function list.&#13;&#10;Maximized=2&#13;&#10;Basics=1&#13;&#10;A" xfId="533"/>
    <cellStyle name="oft Excel]&#13;&#10;Comment=The open=/f lines load custom functions into the Paste Function list.&#13;&#10;Maximized=3&#13;&#10;Basics=1&#13;&#10;A" xfId="534"/>
    <cellStyle name="omma [0]_Mktg Prog" xfId="535"/>
    <cellStyle name="ormal_Sheet1_1" xfId="536"/>
    <cellStyle name="Output" xfId="537"/>
    <cellStyle name="Output 2" xfId="538"/>
    <cellStyle name="Output 3" xfId="539"/>
    <cellStyle name="paint" xfId="540"/>
    <cellStyle name="Pattern" xfId="541"/>
    <cellStyle name="Percent" xfId="542"/>
    <cellStyle name="Percent [0]" xfId="543"/>
    <cellStyle name="Percent [0] 2" xfId="544"/>
    <cellStyle name="Percent [0]_Bieu 12-24xa" xfId="545"/>
    <cellStyle name="Percent [00]" xfId="546"/>
    <cellStyle name="Percent [00] 2" xfId="547"/>
    <cellStyle name="Percent [2]" xfId="548"/>
    <cellStyle name="Percent [2] 2" xfId="549"/>
    <cellStyle name="Percent 2" xfId="550"/>
    <cellStyle name="Percent 2 2" xfId="551"/>
    <cellStyle name="Percent 3" xfId="552"/>
    <cellStyle name="Percent 4" xfId="553"/>
    <cellStyle name="Percent 5" xfId="554"/>
    <cellStyle name="Percent 6" xfId="555"/>
    <cellStyle name="Percent 7" xfId="556"/>
    <cellStyle name="PERCENTAGE" xfId="557"/>
    <cellStyle name="PrePop Currency (0)" xfId="558"/>
    <cellStyle name="PrePop Currency (2)" xfId="559"/>
    <cellStyle name="PrePop Units (0)" xfId="560"/>
    <cellStyle name="PrePop Units (1)" xfId="561"/>
    <cellStyle name="PrePop Units (2)" xfId="562"/>
    <cellStyle name="pricing" xfId="563"/>
    <cellStyle name="PSChar" xfId="564"/>
    <cellStyle name="PSHeading" xfId="565"/>
    <cellStyle name="Quantity" xfId="566"/>
    <cellStyle name="Quantity 2" xfId="567"/>
    <cellStyle name="s]&#13;&#10;spooler=yes&#13;&#10;load=&#13;&#10;Beep=yes&#13;&#10;NullPort=None&#13;&#10;BorderWidth=3&#13;&#10;CursorBlinkRate=1200&#13;&#10;DoubleClickSpeed=452&#13;&#10;Programs=co" xfId="568"/>
    <cellStyle name="s1" xfId="569"/>
    <cellStyle name="Separador de milhares [0]_Person" xfId="570"/>
    <cellStyle name="Separador de milhares_Person" xfId="571"/>
    <cellStyle name="songuyen" xfId="572"/>
    <cellStyle name="Standard_Anpassen der Amortisation" xfId="573"/>
    <cellStyle name="Style 1" xfId="574"/>
    <cellStyle name="Style 1 2" xfId="575"/>
    <cellStyle name="Style 1 3" xfId="576"/>
    <cellStyle name="Style 1_HEAD ORDER FOR MARCH- CONFIRMED&amp;Calculation" xfId="577"/>
    <cellStyle name="Style 10" xfId="578"/>
    <cellStyle name="Style 100" xfId="579"/>
    <cellStyle name="Style 101" xfId="580"/>
    <cellStyle name="Style 102" xfId="581"/>
    <cellStyle name="Style 103" xfId="582"/>
    <cellStyle name="Style 104" xfId="583"/>
    <cellStyle name="Style 105" xfId="584"/>
    <cellStyle name="Style 106" xfId="585"/>
    <cellStyle name="Style 107" xfId="586"/>
    <cellStyle name="Style 108" xfId="587"/>
    <cellStyle name="Style 109" xfId="588"/>
    <cellStyle name="Style 11" xfId="589"/>
    <cellStyle name="Style 110" xfId="590"/>
    <cellStyle name="Style 111" xfId="591"/>
    <cellStyle name="Style 112" xfId="592"/>
    <cellStyle name="Style 113" xfId="593"/>
    <cellStyle name="Style 114" xfId="594"/>
    <cellStyle name="Style 115" xfId="595"/>
    <cellStyle name="Style 116" xfId="596"/>
    <cellStyle name="Style 117" xfId="597"/>
    <cellStyle name="Style 118" xfId="598"/>
    <cellStyle name="Style 119" xfId="599"/>
    <cellStyle name="Style 12" xfId="600"/>
    <cellStyle name="Style 120" xfId="601"/>
    <cellStyle name="Style 121" xfId="602"/>
    <cellStyle name="Style 122" xfId="603"/>
    <cellStyle name="Style 123" xfId="604"/>
    <cellStyle name="Style 124" xfId="605"/>
    <cellStyle name="Style 125" xfId="606"/>
    <cellStyle name="Style 126" xfId="607"/>
    <cellStyle name="Style 127" xfId="608"/>
    <cellStyle name="Style 128" xfId="609"/>
    <cellStyle name="Style 129" xfId="610"/>
    <cellStyle name="Style 13" xfId="611"/>
    <cellStyle name="Style 130" xfId="612"/>
    <cellStyle name="Style 131" xfId="613"/>
    <cellStyle name="Style 132" xfId="614"/>
    <cellStyle name="Style 133" xfId="615"/>
    <cellStyle name="Style 134" xfId="616"/>
    <cellStyle name="Style 135" xfId="617"/>
    <cellStyle name="Style 136" xfId="618"/>
    <cellStyle name="Style 137" xfId="619"/>
    <cellStyle name="Style 138" xfId="620"/>
    <cellStyle name="Style 139" xfId="621"/>
    <cellStyle name="Style 14" xfId="622"/>
    <cellStyle name="Style 140" xfId="623"/>
    <cellStyle name="Style 141" xfId="624"/>
    <cellStyle name="Style 142" xfId="625"/>
    <cellStyle name="Style 143" xfId="626"/>
    <cellStyle name="Style 144" xfId="627"/>
    <cellStyle name="Style 145" xfId="628"/>
    <cellStyle name="Style 146" xfId="629"/>
    <cellStyle name="Style 147" xfId="630"/>
    <cellStyle name="Style 148" xfId="631"/>
    <cellStyle name="Style 149" xfId="632"/>
    <cellStyle name="Style 15" xfId="633"/>
    <cellStyle name="Style 150" xfId="634"/>
    <cellStyle name="Style 151" xfId="635"/>
    <cellStyle name="Style 152" xfId="636"/>
    <cellStyle name="Style 153" xfId="637"/>
    <cellStyle name="Style 154" xfId="638"/>
    <cellStyle name="Style 155" xfId="639"/>
    <cellStyle name="Style 156" xfId="640"/>
    <cellStyle name="Style 157" xfId="641"/>
    <cellStyle name="Style 158" xfId="642"/>
    <cellStyle name="Style 159" xfId="643"/>
    <cellStyle name="Style 16" xfId="644"/>
    <cellStyle name="Style 160" xfId="645"/>
    <cellStyle name="Style 161" xfId="646"/>
    <cellStyle name="Style 162" xfId="647"/>
    <cellStyle name="Style 163" xfId="648"/>
    <cellStyle name="Style 164" xfId="649"/>
    <cellStyle name="Style 165" xfId="650"/>
    <cellStyle name="Style 166" xfId="651"/>
    <cellStyle name="Style 167" xfId="652"/>
    <cellStyle name="Style 168" xfId="653"/>
    <cellStyle name="Style 169" xfId="654"/>
    <cellStyle name="Style 17" xfId="655"/>
    <cellStyle name="Style 170" xfId="656"/>
    <cellStyle name="Style 171" xfId="657"/>
    <cellStyle name="Style 172" xfId="658"/>
    <cellStyle name="Style 173" xfId="659"/>
    <cellStyle name="Style 174" xfId="660"/>
    <cellStyle name="Style 175" xfId="661"/>
    <cellStyle name="Style 176" xfId="662"/>
    <cellStyle name="Style 177" xfId="663"/>
    <cellStyle name="Style 178" xfId="664"/>
    <cellStyle name="Style 179" xfId="665"/>
    <cellStyle name="Style 18" xfId="666"/>
    <cellStyle name="Style 180" xfId="667"/>
    <cellStyle name="Style 181" xfId="668"/>
    <cellStyle name="Style 182" xfId="669"/>
    <cellStyle name="Style 183" xfId="670"/>
    <cellStyle name="Style 184" xfId="671"/>
    <cellStyle name="Style 185" xfId="672"/>
    <cellStyle name="Style 186" xfId="673"/>
    <cellStyle name="Style 187" xfId="674"/>
    <cellStyle name="Style 188" xfId="675"/>
    <cellStyle name="Style 189" xfId="676"/>
    <cellStyle name="Style 19" xfId="677"/>
    <cellStyle name="Style 190" xfId="678"/>
    <cellStyle name="Style 191" xfId="679"/>
    <cellStyle name="Style 192" xfId="680"/>
    <cellStyle name="Style 193" xfId="681"/>
    <cellStyle name="Style 194" xfId="682"/>
    <cellStyle name="Style 195" xfId="683"/>
    <cellStyle name="Style 196" xfId="684"/>
    <cellStyle name="Style 197" xfId="685"/>
    <cellStyle name="Style 198" xfId="686"/>
    <cellStyle name="Style 199" xfId="687"/>
    <cellStyle name="Style 2" xfId="688"/>
    <cellStyle name="Style 20" xfId="689"/>
    <cellStyle name="Style 200" xfId="690"/>
    <cellStyle name="Style 201" xfId="691"/>
    <cellStyle name="Style 202" xfId="692"/>
    <cellStyle name="Style 21" xfId="693"/>
    <cellStyle name="Style 22" xfId="694"/>
    <cellStyle name="Style 23" xfId="695"/>
    <cellStyle name="Style 24" xfId="696"/>
    <cellStyle name="Style 25" xfId="697"/>
    <cellStyle name="Style 26" xfId="698"/>
    <cellStyle name="Style 27" xfId="699"/>
    <cellStyle name="Style 28" xfId="700"/>
    <cellStyle name="Style 29" xfId="701"/>
    <cellStyle name="Style 3" xfId="702"/>
    <cellStyle name="style 3 2" xfId="703"/>
    <cellStyle name="Style 30" xfId="704"/>
    <cellStyle name="Style 31" xfId="705"/>
    <cellStyle name="Style 32" xfId="706"/>
    <cellStyle name="Style 33" xfId="707"/>
    <cellStyle name="Style 34" xfId="708"/>
    <cellStyle name="Style 35" xfId="709"/>
    <cellStyle name="Style 36" xfId="710"/>
    <cellStyle name="Style 37" xfId="711"/>
    <cellStyle name="Style 38" xfId="712"/>
    <cellStyle name="Style 39" xfId="713"/>
    <cellStyle name="Style 4" xfId="714"/>
    <cellStyle name="Style 40" xfId="715"/>
    <cellStyle name="Style 41" xfId="716"/>
    <cellStyle name="Style 42" xfId="717"/>
    <cellStyle name="Style 43" xfId="718"/>
    <cellStyle name="Style 44" xfId="719"/>
    <cellStyle name="Style 45" xfId="720"/>
    <cellStyle name="Style 46" xfId="721"/>
    <cellStyle name="Style 47" xfId="722"/>
    <cellStyle name="Style 48" xfId="723"/>
    <cellStyle name="Style 49" xfId="724"/>
    <cellStyle name="Style 5" xfId="725"/>
    <cellStyle name="Style 50" xfId="726"/>
    <cellStyle name="Style 51" xfId="727"/>
    <cellStyle name="Style 52" xfId="728"/>
    <cellStyle name="Style 53" xfId="729"/>
    <cellStyle name="Style 54" xfId="730"/>
    <cellStyle name="Style 55" xfId="731"/>
    <cellStyle name="Style 56" xfId="732"/>
    <cellStyle name="Style 57" xfId="733"/>
    <cellStyle name="Style 58" xfId="734"/>
    <cellStyle name="Style 59" xfId="735"/>
    <cellStyle name="Style 6" xfId="736"/>
    <cellStyle name="Style 60" xfId="737"/>
    <cellStyle name="Style 61" xfId="738"/>
    <cellStyle name="Style 62" xfId="739"/>
    <cellStyle name="Style 63" xfId="740"/>
    <cellStyle name="Style 64" xfId="741"/>
    <cellStyle name="Style 65" xfId="742"/>
    <cellStyle name="Style 66" xfId="743"/>
    <cellStyle name="Style 67" xfId="744"/>
    <cellStyle name="Style 68" xfId="745"/>
    <cellStyle name="Style 69" xfId="746"/>
    <cellStyle name="Style 7" xfId="747"/>
    <cellStyle name="Style 70" xfId="748"/>
    <cellStyle name="Style 71" xfId="749"/>
    <cellStyle name="Style 72" xfId="750"/>
    <cellStyle name="Style 73" xfId="751"/>
    <cellStyle name="Style 74" xfId="752"/>
    <cellStyle name="Style 75" xfId="753"/>
    <cellStyle name="Style 76" xfId="754"/>
    <cellStyle name="Style 77" xfId="755"/>
    <cellStyle name="Style 78" xfId="756"/>
    <cellStyle name="Style 79" xfId="757"/>
    <cellStyle name="Style 8" xfId="758"/>
    <cellStyle name="Style 80" xfId="759"/>
    <cellStyle name="Style 81" xfId="760"/>
    <cellStyle name="Style 82" xfId="761"/>
    <cellStyle name="Style 83" xfId="762"/>
    <cellStyle name="Style 84" xfId="763"/>
    <cellStyle name="Style 85" xfId="764"/>
    <cellStyle name="Style 86" xfId="765"/>
    <cellStyle name="Style 87" xfId="766"/>
    <cellStyle name="Style 88" xfId="767"/>
    <cellStyle name="Style 89" xfId="768"/>
    <cellStyle name="Style 9" xfId="769"/>
    <cellStyle name="Style 90" xfId="770"/>
    <cellStyle name="Style 91" xfId="771"/>
    <cellStyle name="Style 92" xfId="772"/>
    <cellStyle name="Style 93" xfId="773"/>
    <cellStyle name="Style 94" xfId="774"/>
    <cellStyle name="Style 95" xfId="775"/>
    <cellStyle name="Style 96" xfId="776"/>
    <cellStyle name="Style 97" xfId="777"/>
    <cellStyle name="Style 98" xfId="778"/>
    <cellStyle name="Style 99" xfId="779"/>
    <cellStyle name="Style1" xfId="780"/>
    <cellStyle name="Style2" xfId="781"/>
    <cellStyle name="Style3" xfId="782"/>
    <cellStyle name="Style4" xfId="783"/>
    <cellStyle name="Style5" xfId="784"/>
    <cellStyle name="Style6" xfId="785"/>
    <cellStyle name="Style7" xfId="786"/>
    <cellStyle name="subhead" xfId="787"/>
    <cellStyle name="T" xfId="788"/>
    <cellStyle name="T 2" xfId="789"/>
    <cellStyle name="T_Analysis Transport" xfId="790"/>
    <cellStyle name="T_Bao cao kttb milk yomilkYAO-mien bac" xfId="791"/>
    <cellStyle name="T_Bao cao kttb milk yomilkYAO-mien bac_Analysis Transport" xfId="792"/>
    <cellStyle name="T_Bao cao kttb milk yomilkYAO-mien bac_Budget schedule 1H08_Acc dept" xfId="793"/>
    <cellStyle name="T_Bao cao kttb milk yomilkYAO-mien bac_Calculate Plan 2008" xfId="794"/>
    <cellStyle name="T_Bao cao kttb milk yomilkYAO-mien bac_Purchase moi - 090504" xfId="795"/>
    <cellStyle name="T_Bao cao kttb milk yomilkYAO-mien bac_Report preparation" xfId="796"/>
    <cellStyle name="T_Bao cao kttb milk yomilkYAO-mien bac_Sale result 2008" xfId="797"/>
    <cellStyle name="T_bb ck 2 mien Bac" xfId="798"/>
    <cellStyle name="T_bb ck 2 mien Bac_Purchase moi - 090504" xfId="799"/>
    <cellStyle name="T_bc_km_ngay" xfId="800"/>
    <cellStyle name="T_bc_km_ngay_Analysis Transport" xfId="801"/>
    <cellStyle name="T_bc_km_ngay_Budget schedule 1H08_Acc dept" xfId="802"/>
    <cellStyle name="T_bc_km_ngay_Calculate Plan 2008" xfId="803"/>
    <cellStyle name="T_bc_km_ngay_Purchase moi - 090504" xfId="804"/>
    <cellStyle name="T_bc_km_ngay_Report preparation" xfId="805"/>
    <cellStyle name="T_bc_km_ngay_Sale result 2008" xfId="806"/>
    <cellStyle name="T_Book1" xfId="807"/>
    <cellStyle name="T_Book1 (9)" xfId="808"/>
    <cellStyle name="T_Book1_Budget schedule 1H08_Acc dept" xfId="809"/>
    <cellStyle name="T_Book1_Purchase moi - 090504" xfId="810"/>
    <cellStyle name="T_Book1_Report preparation" xfId="811"/>
    <cellStyle name="T_Budget schedule 1H08_Acc dept" xfId="812"/>
    <cellStyle name="T_Cac bao cao TB  Milk-Yomilk-co Ke- CK 1-Vinh Thang" xfId="813"/>
    <cellStyle name="T_Cac bao cao TB  Milk-Yomilk-co Ke- CK 1-Vinh Thang_Budget schedule 1H08_Acc dept" xfId="814"/>
    <cellStyle name="T_Cac bao cao TB  Milk-Yomilk-co Ke- CK 1-Vinh Thang_Purchase moi - 090504" xfId="815"/>
    <cellStyle name="T_Cac bao cao TB  Milk-Yomilk-co Ke- CK 1-Vinh Thang_Report preparation" xfId="816"/>
    <cellStyle name="T_Calculate Plan 2008" xfId="817"/>
    <cellStyle name="T_cham diem Milk chu ky2-ANH MINH" xfId="818"/>
    <cellStyle name="T_cham diem Milk chu ky2-ANH MINH_Analysis Transport" xfId="819"/>
    <cellStyle name="T_cham diem Milk chu ky2-ANH MINH_Budget schedule 1H08_Acc dept" xfId="820"/>
    <cellStyle name="T_cham diem Milk chu ky2-ANH MINH_Calculate Plan 2008" xfId="821"/>
    <cellStyle name="T_cham diem Milk chu ky2-ANH MINH_Purchase moi - 090504" xfId="822"/>
    <cellStyle name="T_cham diem Milk chu ky2-ANH MINH_Report preparation" xfId="823"/>
    <cellStyle name="T_cham diem Milk chu ky2-ANH MINH_Sale result 2008" xfId="824"/>
    <cellStyle name="T_cham trung bay ck 1 m.Bac milk co ke 2" xfId="825"/>
    <cellStyle name="T_cham trung bay ck 1 m.Bac milk co ke 2_Analysis Transport" xfId="826"/>
    <cellStyle name="T_cham trung bay ck 1 m.Bac milk co ke 2_Budget schedule 1H08_Acc dept" xfId="827"/>
    <cellStyle name="T_cham trung bay ck 1 m.Bac milk co ke 2_Calculate Plan 2008" xfId="828"/>
    <cellStyle name="T_cham trung bay ck 1 m.Bac milk co ke 2_Purchase moi - 090504" xfId="829"/>
    <cellStyle name="T_cham trung bay ck 1 m.Bac milk co ke 2_Report preparation" xfId="830"/>
    <cellStyle name="T_cham trung bay ck 1 m.Bac milk co ke 2_Sale result 2008" xfId="831"/>
    <cellStyle name="T_cham trung bay yao smart milk ck 2 mien Bac" xfId="832"/>
    <cellStyle name="T_cham trung bay yao smart milk ck 2 mien Bac_Budget schedule 1H08_Acc dept" xfId="833"/>
    <cellStyle name="T_cham trung bay yao smart milk ck 2 mien Bac_Purchase moi - 090504" xfId="834"/>
    <cellStyle name="T_cham trung bay yao smart milk ck 2 mien Bac_Report preparation" xfId="835"/>
    <cellStyle name="T_danh sach chua nop bcao trung bay sua chua  tinh den 1-3-06" xfId="836"/>
    <cellStyle name="T_danh sach chua nop bcao trung bay sua chua  tinh den 1-3-06_Budget schedule 1H08_Acc dept" xfId="837"/>
    <cellStyle name="T_danh sach chua nop bcao trung bay sua chua  tinh den 1-3-06_Purchase moi - 090504" xfId="838"/>
    <cellStyle name="T_danh sach chua nop bcao trung bay sua chua  tinh den 1-3-06_Report preparation" xfId="839"/>
    <cellStyle name="T_Danh sach KH TB MilkYomilk Yao  Smart chu ky 2-Vinh Thang" xfId="840"/>
    <cellStyle name="T_Danh sach KH TB MilkYomilk Yao  Smart chu ky 2-Vinh Thang_Budget schedule 1H08_Acc dept" xfId="841"/>
    <cellStyle name="T_Danh sach KH TB MilkYomilk Yao  Smart chu ky 2-Vinh Thang_Purchase moi - 090504" xfId="842"/>
    <cellStyle name="T_Danh sach KH TB MilkYomilk Yao  Smart chu ky 2-Vinh Thang_Report preparation" xfId="843"/>
    <cellStyle name="T_Danh sach KH trung bay MilkYomilk co ke chu ky 2-Vinh Thang" xfId="844"/>
    <cellStyle name="T_Danh sach KH trung bay MilkYomilk co ke chu ky 2-Vinh Thang_Budget schedule 1H08_Acc dept" xfId="845"/>
    <cellStyle name="T_Danh sach KH trung bay MilkYomilk co ke chu ky 2-Vinh Thang_Purchase moi - 090504" xfId="846"/>
    <cellStyle name="T_Danh sach KH trung bay MilkYomilk co ke chu ky 2-Vinh Thang_Report preparation" xfId="847"/>
    <cellStyle name="T_DSACH MILK YO MILK CK 2 M.BAC" xfId="848"/>
    <cellStyle name="T_DSACH MILK YO MILK CK 2 M.BAC_Analysis Transport" xfId="849"/>
    <cellStyle name="T_DSACH MILK YO MILK CK 2 M.BAC_Budget schedule 1H08_Acc dept" xfId="850"/>
    <cellStyle name="T_DSACH MILK YO MILK CK 2 M.BAC_Calculate Plan 2008" xfId="851"/>
    <cellStyle name="T_DSACH MILK YO MILK CK 2 M.BAC_Purchase moi - 090504" xfId="852"/>
    <cellStyle name="T_DSACH MILK YO MILK CK 2 M.BAC_Report preparation" xfId="853"/>
    <cellStyle name="T_DSACH MILK YO MILK CK 2 M.BAC_Sale result 2008" xfId="854"/>
    <cellStyle name="T_DSKH Tbay Milk , Yomilk CK 2 Vu Thi Hanh" xfId="855"/>
    <cellStyle name="T_DSKH Tbay Milk , Yomilk CK 2 Vu Thi Hanh_Budget schedule 1H08_Acc dept" xfId="856"/>
    <cellStyle name="T_DSKH Tbay Milk , Yomilk CK 2 Vu Thi Hanh_Purchase moi - 090504" xfId="857"/>
    <cellStyle name="T_DSKH Tbay Milk , Yomilk CK 2 Vu Thi Hanh_Report preparation" xfId="858"/>
    <cellStyle name="T_Feb Delivery Plan-Tuan B" xfId="859"/>
    <cellStyle name="T_form ton kho CK 2 tuan 8" xfId="860"/>
    <cellStyle name="T_form ton kho CK 2 tuan 8_Analysis Transport" xfId="861"/>
    <cellStyle name="T_form ton kho CK 2 tuan 8_Budget schedule 1H08_Acc dept" xfId="862"/>
    <cellStyle name="T_form ton kho CK 2 tuan 8_Calculate Plan 2008" xfId="863"/>
    <cellStyle name="T_form ton kho CK 2 tuan 8_Purchase moi - 090504" xfId="864"/>
    <cellStyle name="T_form ton kho CK 2 tuan 8_Report preparation" xfId="865"/>
    <cellStyle name="T_form ton kho CK 2 tuan 8_Sale result 2008" xfId="866"/>
    <cellStyle name="T_Format for Mar Addtional" xfId="867"/>
    <cellStyle name="T_gt " xfId="868"/>
    <cellStyle name="T_gt  2" xfId="869"/>
    <cellStyle name="T_gt _VN ACCU" xfId="870"/>
    <cellStyle name="T_gt _Wholesales &amp; retailsales by Heads (1998~2009)" xfId="871"/>
    <cellStyle name="T_gt _" xfId="872"/>
    <cellStyle name="T_HEAD ORDER FOR MARCH- CONFIRMED&amp;Calculation" xfId="873"/>
    <cellStyle name="T_HEAD ORDER FOR MARCH- CONFIRMEDCalculation_Tuan B" xfId="874"/>
    <cellStyle name="T_NPP Khanh Vinh Thai Nguyen - BC KTTB_CTrinh_TB__20_loc__Milk_Yomilk_CK1" xfId="875"/>
    <cellStyle name="T_NPP Khanh Vinh Thai Nguyen - BC KTTB_CTrinh_TB__20_loc__Milk_Yomilk_CK1_Budget schedule 1H08_Acc dept" xfId="876"/>
    <cellStyle name="T_NPP Khanh Vinh Thai Nguyen - BC KTTB_CTrinh_TB__20_loc__Milk_Yomilk_CK1_Purchase moi - 090504" xfId="877"/>
    <cellStyle name="T_NPP Khanh Vinh Thai Nguyen - BC KTTB_CTrinh_TB__20_loc__Milk_Yomilk_CK1_Report preparation" xfId="878"/>
    <cellStyle name="T_Purchase moi - 090504" xfId="879"/>
    <cellStyle name="T_Report preparation" xfId="880"/>
    <cellStyle name="T_Sale result 2008" xfId="881"/>
    <cellStyle name="T_Sheet1" xfId="882"/>
    <cellStyle name="T_Sheet1_Budget schedule 1H08_Acc dept" xfId="883"/>
    <cellStyle name="T_Sheet1_Purchase moi - 090504" xfId="884"/>
    <cellStyle name="T_Sheet1_Report preparation" xfId="885"/>
    <cellStyle name="T_Sheet1_ton kho moi tuan 22" xfId="886"/>
    <cellStyle name="T_Sheet1_ton kho moi tuan 22_Analysis Transport" xfId="887"/>
    <cellStyle name="T_Sheet1_ton kho moi tuan 22_Calculate Plan 2008" xfId="888"/>
    <cellStyle name="T_Sheet1_ton kho moi tuan 22_Purchase moi - 090504" xfId="889"/>
    <cellStyle name="T_Sheet1_ton kho moi tuan 22_Sale result 2008" xfId="890"/>
    <cellStyle name="T_sua chua cham trung bay  mien Bac" xfId="891"/>
    <cellStyle name="T_sua chua cham trung bay  mien Bac_Budget schedule 1H08_Acc dept" xfId="892"/>
    <cellStyle name="T_sua chua cham trung bay  mien Bac_Purchase moi - 090504" xfId="893"/>
    <cellStyle name="T_sua chua cham trung bay  mien Bac_Report preparation" xfId="894"/>
    <cellStyle name="T_Theo doi thang 1.2007" xfId="895"/>
    <cellStyle name="T_Theo doi thang 1.2007_HEAD ORDER FOR MARCH- CONFIRMED&amp;Calculation" xfId="896"/>
    <cellStyle name="T_Theo doi thang 1.2007_HEAD ORDER FOR MARCH- CONFIRMEDCalculation_Tuan B" xfId="897"/>
    <cellStyle name="T_TX200701" xfId="898"/>
    <cellStyle name="T_ZCRT11" xfId="899"/>
    <cellStyle name="T_ZWAT11" xfId="900"/>
    <cellStyle name="T_" xfId="901"/>
    <cellStyle name="Text Indent A" xfId="902"/>
    <cellStyle name="Text Indent B" xfId="903"/>
    <cellStyle name="Text Indent B 2" xfId="904"/>
    <cellStyle name="Text Indent B_" xfId="905"/>
    <cellStyle name="Text Indent C" xfId="906"/>
    <cellStyle name="Text Indent C 2" xfId="907"/>
    <cellStyle name="th" xfId="908"/>
    <cellStyle name="th 2" xfId="909"/>
    <cellStyle name="th_" xfId="910"/>
    <cellStyle name="þ_x001D_ð¤_x000C_¯" xfId="911"/>
    <cellStyle name="þ_x001D_ð¤_x000C_¯þ_x0014_&#13;" xfId="912"/>
    <cellStyle name="þ_x001D_ð¤_x000C_¯þ_x0014_&#13;¨þU_x0001_À_x0004_ " xfId="913"/>
    <cellStyle name="þ_x001D_ð¤_x000C_¯þ_x0014_&#13;¨þU_x0001_À_x0004_ _x0015__x000F__x0001__x0001_" xfId="914"/>
    <cellStyle name="þ_x001D_ð·_x000C_æþ'&#13;ßþU_x0001_Ø_x0005_ü_x0014__x0007__x0001__x0001_" xfId="915"/>
    <cellStyle name="þ_x001D_ðK_x000C_Fý_x001B_&#13;9ýU_x0001_Ð_x0008_¦)_x0007__x0001__x0001_" xfId="916"/>
    <cellStyle name="Tien" xfId="917"/>
    <cellStyle name="Title" xfId="918"/>
    <cellStyle name="Title 2" xfId="919"/>
    <cellStyle name="Total" xfId="920"/>
    <cellStyle name="Total 2" xfId="921"/>
    <cellStyle name="Total 3" xfId="922"/>
    <cellStyle name="ts" xfId="923"/>
    <cellStyle name="viet" xfId="924"/>
    <cellStyle name="viet 2" xfId="925"/>
    <cellStyle name="Viet Nam" xfId="926"/>
    <cellStyle name="Viet Nam 2" xfId="927"/>
    <cellStyle name="viet_Format for Mar Addtional" xfId="928"/>
    <cellStyle name="viet2" xfId="929"/>
    <cellStyle name="viet2 2" xfId="930"/>
    <cellStyle name="viet2_" xfId="931"/>
    <cellStyle name="VN new romanNormal" xfId="932"/>
    <cellStyle name="VN time new roman" xfId="933"/>
    <cellStyle name="vnbo" xfId="934"/>
    <cellStyle name="vnhead1" xfId="935"/>
    <cellStyle name="vnhead2" xfId="936"/>
    <cellStyle name="vnhead3" xfId="937"/>
    <cellStyle name="vnhead4" xfId="938"/>
    <cellStyle name="vntxt1" xfId="939"/>
    <cellStyle name="vntxt2" xfId="940"/>
    <cellStyle name="Währung [0]_68574_Materialbedarfsliste" xfId="941"/>
    <cellStyle name="Währung_68574_Materialbedarfsliste" xfId="942"/>
    <cellStyle name="Warning Text" xfId="943"/>
    <cellStyle name="Warning Text 2" xfId="944"/>
    <cellStyle name="Warning Text 3" xfId="945"/>
    <cellStyle name="W臧rung [0]_Compiling Utility Macross" xfId="946"/>
    <cellStyle name="W臧rung_Compiling Utility Macrosc" xfId="947"/>
    <cellStyle name="xuan" xfId="948"/>
    <cellStyle name="ハイパーリンク_HVN JU 2003 NIGURI (Actual base plan) 030804 (2) (3)" xfId="949"/>
    <cellStyle name="ﾓｰﾀｰｽﾎﾟｰﾂｶﾚﾝﾀﾞｰ" xfId="950"/>
    <cellStyle name="เครื่องหมายจุลภาค [0]_Book2" xfId="951"/>
    <cellStyle name="เครื่องหมายจุลภาค_Book2" xfId="952"/>
    <cellStyle name="เครื่องหมายสกุลเงิน [0]_ATTACH SHEET" xfId="953"/>
    <cellStyle name="เครื่องหมายสกุลเงิน_ATTACH SHEET" xfId="954"/>
    <cellStyle name="เชื่อมโยงหลายมิติ_Sale_report2004" xfId="955"/>
    <cellStyle name="ตามการเชื่อมโยงหลายมิติ_Sale_report2004" xfId="956"/>
    <cellStyle name="ปกติ_ATTACH" xfId="957"/>
    <cellStyle name=" [0.00]_ Att. 1- Cover" xfId="958"/>
    <cellStyle name="_ Att. 1- Cover" xfId="959"/>
    <cellStyle name="?_ Att. 1- Cover" xfId="960"/>
    <cellStyle name="똿뗦먛귟 [0.00]_PRODUCT DETAIL Q1" xfId="961"/>
    <cellStyle name="똿뗦먛귟_PRODUCT DETAIL Q1" xfId="962"/>
    <cellStyle name="믅됞 [0.00]_PRODUCT DETAIL Q1" xfId="963"/>
    <cellStyle name="믅됞_PRODUCT DETAIL Q1" xfId="964"/>
    <cellStyle name="백분율_95" xfId="965"/>
    <cellStyle name="뷭?_BOOKSHIP" xfId="966"/>
    <cellStyle name="콤마 [ - 유형1" xfId="967"/>
    <cellStyle name="콤마 [ - 유형2" xfId="968"/>
    <cellStyle name="콤마 [ - 유형3" xfId="969"/>
    <cellStyle name="콤마 [ - 유형4" xfId="970"/>
    <cellStyle name="콤마 [ - 유형5" xfId="971"/>
    <cellStyle name="콤마 [ - 유형6" xfId="972"/>
    <cellStyle name="콤마 [ - 유형7" xfId="973"/>
    <cellStyle name="콤마 [ - 유형8" xfId="974"/>
    <cellStyle name="콤마 [0]_ 비목별 월별기술 " xfId="975"/>
    <cellStyle name="콤마_ 비목별 월별기술 " xfId="976"/>
    <cellStyle name="통화 [0]_1202" xfId="977"/>
    <cellStyle name="통화_1202" xfId="978"/>
    <cellStyle name="표준_(정보부문)월별인원계획" xfId="979"/>
    <cellStyle name="一般_00Q3902REV.1" xfId="980"/>
    <cellStyle name="千分位[0]_00Q3902REV.1" xfId="981"/>
    <cellStyle name="千分位_00Q3902REV.1" xfId="982"/>
    <cellStyle name="均等割付" xfId="983"/>
    <cellStyle name="寘嬫愗傝 [0.00]_guyan" xfId="984"/>
    <cellStyle name="寘嬫愗傝_guyan" xfId="985"/>
    <cellStyle name="常规_KPHM Cost P企" xfId="986"/>
    <cellStyle name="归盒啦_95" xfId="987"/>
    <cellStyle name="捠壿 [0.00]_guyan" xfId="988"/>
    <cellStyle name="捠壿_guyan" xfId="989"/>
    <cellStyle name="昗弨_Fem.Pro" xfId="990"/>
    <cellStyle name="未定義" xfId="991"/>
    <cellStyle name="未定義 2" xfId="992"/>
    <cellStyle name="桁区切り [0.0]" xfId="993"/>
    <cellStyle name="桁区切り [0.00]_        " xfId="994"/>
    <cellStyle name="桁区切り_        " xfId="995"/>
    <cellStyle name="桁蟻唇Ｆ [0.00]_DATA" xfId="996"/>
    <cellStyle name="桁蟻唇Ｆ_DATA" xfId="997"/>
    <cellStyle name="標準_~Re7095" xfId="998"/>
    <cellStyle name="烹拳 [0]_95" xfId="999"/>
    <cellStyle name="烹拳_95" xfId="1000"/>
    <cellStyle name="脱浦 [0.00]_DATA" xfId="1001"/>
    <cellStyle name="脱浦_DATA" xfId="1002"/>
    <cellStyle name="表示済みのハイパーリンク_HVN JU 2003 NIGURI (Actual base plan) 030804 (2) (3)" xfId="1003"/>
    <cellStyle name="貨幣 [0]_00Q3902REV.1" xfId="1004"/>
    <cellStyle name="貨幣[0]_BRE" xfId="1005"/>
    <cellStyle name="貨幣_00Q3902REV.1" xfId="1006"/>
    <cellStyle name="通貨 [0.00]_030515-2" xfId="1007"/>
    <cellStyle name="通貨_030515-2" xfId="1008"/>
    <cellStyle name="钎霖_4岿角利" xfId="1009"/>
    <cellStyle name="霓付 [0]_95" xfId="1010"/>
    <cellStyle name="霓付_95" xfId="1011"/>
    <cellStyle name="㰐" xfId="10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1</xdr:col>
      <xdr:colOff>3314700</xdr:colOff>
      <xdr:row>3</xdr:row>
      <xdr:rowOff>600075</xdr:rowOff>
    </xdr:to>
    <xdr:sp>
      <xdr:nvSpPr>
        <xdr:cNvPr id="1" name="Straight Connector 1"/>
        <xdr:cNvSpPr>
          <a:spLocks/>
        </xdr:cNvSpPr>
      </xdr:nvSpPr>
      <xdr:spPr>
        <a:xfrm>
          <a:off x="304800" y="561975"/>
          <a:ext cx="3295650" cy="1181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view="pageLayout" zoomScale="70" zoomScaleNormal="70" zoomScaleSheetLayoutView="70" zoomScalePageLayoutView="70" workbookViewId="0" topLeftCell="A1">
      <selection activeCell="A2" sqref="A2:O2"/>
    </sheetView>
  </sheetViews>
  <sheetFormatPr defaultColWidth="12.7109375" defaultRowHeight="12.75"/>
  <cols>
    <col min="1" max="1" width="19.7109375" style="220" bestFit="1" customWidth="1"/>
    <col min="2" max="2" width="14.28125" style="220" bestFit="1" customWidth="1"/>
    <col min="3" max="3" width="14.7109375" style="220" bestFit="1" customWidth="1"/>
    <col min="4" max="5" width="11.57421875" style="220" bestFit="1" customWidth="1"/>
    <col min="6" max="6" width="14.421875" style="220" bestFit="1" customWidth="1"/>
    <col min="7" max="7" width="14.28125" style="220" bestFit="1" customWidth="1"/>
    <col min="8" max="8" width="12.7109375" style="220" bestFit="1" customWidth="1"/>
    <col min="9" max="9" width="11.57421875" style="220" bestFit="1" customWidth="1"/>
    <col min="10" max="10" width="13.28125" style="220" bestFit="1" customWidth="1"/>
    <col min="11" max="11" width="13.00390625" style="220" bestFit="1" customWidth="1"/>
    <col min="12" max="12" width="12.28125" style="220" bestFit="1" customWidth="1"/>
    <col min="13" max="13" width="10.28125" style="220" bestFit="1" customWidth="1"/>
    <col min="14" max="15" width="13.28125" style="220" bestFit="1" customWidth="1"/>
    <col min="16" max="16384" width="12.7109375" style="220" customWidth="1"/>
  </cols>
  <sheetData>
    <row r="1" spans="1:15" ht="30.75" customHeight="1">
      <c r="A1" s="240" t="s">
        <v>328</v>
      </c>
      <c r="B1" s="240"/>
      <c r="C1" s="240"/>
      <c r="D1" s="240"/>
      <c r="E1" s="240"/>
      <c r="F1" s="240"/>
      <c r="G1" s="240"/>
      <c r="H1" s="240"/>
      <c r="I1" s="240"/>
      <c r="J1" s="240"/>
      <c r="K1" s="240"/>
      <c r="L1" s="240"/>
      <c r="M1" s="240"/>
      <c r="N1" s="240"/>
      <c r="O1" s="240"/>
    </row>
    <row r="2" spans="1:15" ht="45" customHeight="1">
      <c r="A2" s="241" t="s">
        <v>334</v>
      </c>
      <c r="B2" s="241"/>
      <c r="C2" s="241"/>
      <c r="D2" s="241"/>
      <c r="E2" s="241"/>
      <c r="F2" s="241"/>
      <c r="G2" s="241"/>
      <c r="H2" s="241"/>
      <c r="I2" s="241"/>
      <c r="J2" s="241"/>
      <c r="K2" s="241"/>
      <c r="L2" s="241"/>
      <c r="M2" s="241"/>
      <c r="N2" s="241"/>
      <c r="O2" s="241"/>
    </row>
    <row r="3" spans="1:15" s="237" customFormat="1" ht="28.5" customHeight="1">
      <c r="A3" s="245" t="s">
        <v>202</v>
      </c>
      <c r="B3" s="244" t="s">
        <v>0</v>
      </c>
      <c r="C3" s="244" t="s">
        <v>2</v>
      </c>
      <c r="D3" s="244"/>
      <c r="E3" s="244"/>
      <c r="F3" s="244"/>
      <c r="G3" s="244"/>
      <c r="H3" s="244"/>
      <c r="I3" s="244"/>
      <c r="J3" s="244"/>
      <c r="K3" s="244"/>
      <c r="L3" s="244"/>
      <c r="M3" s="244"/>
      <c r="N3" s="244"/>
      <c r="O3" s="244"/>
    </row>
    <row r="4" spans="1:15" ht="24" customHeight="1">
      <c r="A4" s="244"/>
      <c r="B4" s="244"/>
      <c r="C4" s="221" t="s">
        <v>190</v>
      </c>
      <c r="D4" s="221" t="s">
        <v>191</v>
      </c>
      <c r="E4" s="221" t="s">
        <v>192</v>
      </c>
      <c r="F4" s="221" t="s">
        <v>193</v>
      </c>
      <c r="G4" s="221" t="s">
        <v>194</v>
      </c>
      <c r="H4" s="221" t="s">
        <v>195</v>
      </c>
      <c r="I4" s="221" t="s">
        <v>196</v>
      </c>
      <c r="J4" s="221" t="s">
        <v>197</v>
      </c>
      <c r="K4" s="221" t="s">
        <v>203</v>
      </c>
      <c r="L4" s="221" t="s">
        <v>198</v>
      </c>
      <c r="M4" s="221" t="s">
        <v>204</v>
      </c>
      <c r="N4" s="221" t="s">
        <v>3</v>
      </c>
      <c r="O4" s="221" t="s">
        <v>205</v>
      </c>
    </row>
    <row r="5" spans="1:15" s="222" customFormat="1" ht="39" customHeight="1">
      <c r="A5" s="223" t="s">
        <v>4</v>
      </c>
      <c r="B5" s="224">
        <v>360043.05000000016</v>
      </c>
      <c r="C5" s="224">
        <v>32585.119999999984</v>
      </c>
      <c r="D5" s="224">
        <v>8006.200000000002</v>
      </c>
      <c r="E5" s="224">
        <v>3175.0700000000015</v>
      </c>
      <c r="F5" s="224">
        <v>100187.57</v>
      </c>
      <c r="G5" s="224">
        <v>84593.41000000002</v>
      </c>
      <c r="H5" s="224">
        <v>50585.50000000001</v>
      </c>
      <c r="I5" s="224">
        <v>2117.2299999999996</v>
      </c>
      <c r="J5" s="224">
        <v>7101.889999999998</v>
      </c>
      <c r="K5" s="224">
        <v>1781.93</v>
      </c>
      <c r="L5" s="224">
        <v>8782.500000000004</v>
      </c>
      <c r="M5" s="224">
        <v>100.03999999999999</v>
      </c>
      <c r="N5" s="224">
        <v>11068.390000000001</v>
      </c>
      <c r="O5" s="224">
        <v>49958.20000000006</v>
      </c>
    </row>
    <row r="6" spans="1:15" s="225" customFormat="1" ht="26.25" customHeight="1">
      <c r="A6" s="226" t="s">
        <v>199</v>
      </c>
      <c r="B6" s="224">
        <v>74500.99999999999</v>
      </c>
      <c r="C6" s="224">
        <v>11954.879999999992</v>
      </c>
      <c r="D6" s="224"/>
      <c r="E6" s="224"/>
      <c r="F6" s="224">
        <v>17337.239999999994</v>
      </c>
      <c r="G6" s="224">
        <v>9348.999999999998</v>
      </c>
      <c r="H6" s="224">
        <v>3940.06</v>
      </c>
      <c r="I6" s="224"/>
      <c r="J6" s="224"/>
      <c r="K6" s="224"/>
      <c r="L6" s="224"/>
      <c r="M6" s="224"/>
      <c r="N6" s="224"/>
      <c r="O6" s="224">
        <v>31919.82</v>
      </c>
    </row>
    <row r="7" spans="1:15" s="225" customFormat="1" ht="26.25" customHeight="1">
      <c r="A7" s="227" t="s">
        <v>12</v>
      </c>
      <c r="B7" s="228">
        <v>73301.74999999999</v>
      </c>
      <c r="C7" s="228">
        <v>11200.479999999992</v>
      </c>
      <c r="D7" s="228"/>
      <c r="E7" s="228"/>
      <c r="F7" s="228">
        <v>17134.339999999997</v>
      </c>
      <c r="G7" s="228">
        <v>9255.859999999999</v>
      </c>
      <c r="H7" s="228">
        <v>3810.55</v>
      </c>
      <c r="I7" s="228"/>
      <c r="J7" s="228"/>
      <c r="K7" s="228"/>
      <c r="L7" s="228"/>
      <c r="M7" s="228"/>
      <c r="N7" s="228"/>
      <c r="O7" s="228">
        <v>31900.52</v>
      </c>
    </row>
    <row r="8" spans="1:15" s="225" customFormat="1" ht="26.25" customHeight="1">
      <c r="A8" s="227" t="s">
        <v>201</v>
      </c>
      <c r="B8" s="228">
        <v>616.2399999999999</v>
      </c>
      <c r="C8" s="228">
        <v>418.0999999999999</v>
      </c>
      <c r="D8" s="228"/>
      <c r="E8" s="228"/>
      <c r="F8" s="228">
        <v>165.76</v>
      </c>
      <c r="G8" s="228">
        <v>20.38</v>
      </c>
      <c r="H8" s="228">
        <v>12.000000000000002</v>
      </c>
      <c r="I8" s="228"/>
      <c r="J8" s="228"/>
      <c r="K8" s="228"/>
      <c r="L8" s="228"/>
      <c r="M8" s="228"/>
      <c r="N8" s="228"/>
      <c r="O8" s="228"/>
    </row>
    <row r="9" spans="1:15" s="225" customFormat="1" ht="26.25" customHeight="1">
      <c r="A9" s="227" t="s">
        <v>200</v>
      </c>
      <c r="B9" s="228">
        <v>583.0099999999999</v>
      </c>
      <c r="C9" s="228">
        <v>336.3</v>
      </c>
      <c r="D9" s="228"/>
      <c r="E9" s="228"/>
      <c r="F9" s="228">
        <v>37.14</v>
      </c>
      <c r="G9" s="228">
        <v>72.75999999999999</v>
      </c>
      <c r="H9" s="228">
        <v>117.50999999999998</v>
      </c>
      <c r="I9" s="228"/>
      <c r="J9" s="228"/>
      <c r="K9" s="228"/>
      <c r="L9" s="228"/>
      <c r="M9" s="228"/>
      <c r="N9" s="228"/>
      <c r="O9" s="228">
        <v>19.3</v>
      </c>
    </row>
    <row r="10" spans="1:15" s="225" customFormat="1" ht="26.25" customHeight="1">
      <c r="A10" s="226" t="s">
        <v>42</v>
      </c>
      <c r="B10" s="224">
        <v>116153.26000000004</v>
      </c>
      <c r="C10" s="224">
        <v>13824.179999999995</v>
      </c>
      <c r="D10" s="224">
        <v>3480.260000000001</v>
      </c>
      <c r="E10" s="224">
        <v>94.07</v>
      </c>
      <c r="F10" s="224">
        <v>30990.88999999998</v>
      </c>
      <c r="G10" s="224">
        <v>31928.250000000033</v>
      </c>
      <c r="H10" s="224">
        <v>15018.640000000007</v>
      </c>
      <c r="I10" s="224">
        <v>1141.5199999999998</v>
      </c>
      <c r="J10" s="224">
        <v>4907.189999999999</v>
      </c>
      <c r="K10" s="224">
        <v>1372.37</v>
      </c>
      <c r="L10" s="224">
        <v>3064.640000000002</v>
      </c>
      <c r="M10" s="224">
        <v>100.03999999999999</v>
      </c>
      <c r="N10" s="224">
        <v>6042.530000000001</v>
      </c>
      <c r="O10" s="224">
        <v>4188.68</v>
      </c>
    </row>
    <row r="11" spans="1:15" s="225" customFormat="1" ht="26.25" customHeight="1">
      <c r="A11" s="227" t="s">
        <v>12</v>
      </c>
      <c r="B11" s="228">
        <v>84112.79000000004</v>
      </c>
      <c r="C11" s="228">
        <v>7544.130000000001</v>
      </c>
      <c r="D11" s="228">
        <v>336.49</v>
      </c>
      <c r="E11" s="228"/>
      <c r="F11" s="228">
        <v>30239.779999999984</v>
      </c>
      <c r="G11" s="228">
        <v>28048.92000000003</v>
      </c>
      <c r="H11" s="228">
        <v>10606.030000000006</v>
      </c>
      <c r="I11" s="228"/>
      <c r="J11" s="228">
        <v>378.69999999999993</v>
      </c>
      <c r="K11" s="228"/>
      <c r="L11" s="228">
        <v>199.25</v>
      </c>
      <c r="M11" s="228"/>
      <c r="N11" s="228">
        <v>2733.9700000000016</v>
      </c>
      <c r="O11" s="228">
        <v>4025.520000000001</v>
      </c>
    </row>
    <row r="12" spans="1:15" s="225" customFormat="1" ht="26.25" customHeight="1">
      <c r="A12" s="227" t="s">
        <v>201</v>
      </c>
      <c r="B12" s="228">
        <v>24069.84</v>
      </c>
      <c r="C12" s="228">
        <v>5356.609999999993</v>
      </c>
      <c r="D12" s="228">
        <v>2611.730000000001</v>
      </c>
      <c r="E12" s="228">
        <v>85.52</v>
      </c>
      <c r="F12" s="228">
        <v>380.41999999999996</v>
      </c>
      <c r="G12" s="228">
        <v>2837.240000000003</v>
      </c>
      <c r="H12" s="228">
        <v>3441.0300000000007</v>
      </c>
      <c r="I12" s="228">
        <v>943.9099999999997</v>
      </c>
      <c r="J12" s="228">
        <v>2994.2299999999996</v>
      </c>
      <c r="K12" s="228">
        <v>1001.33</v>
      </c>
      <c r="L12" s="228">
        <v>1987.2200000000023</v>
      </c>
      <c r="M12" s="228">
        <v>90.24</v>
      </c>
      <c r="N12" s="228">
        <v>2320.469999999999</v>
      </c>
      <c r="O12" s="228">
        <v>19.89</v>
      </c>
    </row>
    <row r="13" spans="1:15" s="225" customFormat="1" ht="26.25" customHeight="1">
      <c r="A13" s="227" t="s">
        <v>200</v>
      </c>
      <c r="B13" s="228">
        <v>7970.629999999999</v>
      </c>
      <c r="C13" s="228">
        <v>923.4400000000007</v>
      </c>
      <c r="D13" s="228">
        <v>532.0400000000001</v>
      </c>
      <c r="E13" s="228">
        <v>8.55</v>
      </c>
      <c r="F13" s="228">
        <v>370.69</v>
      </c>
      <c r="G13" s="228">
        <v>1042.0899999999995</v>
      </c>
      <c r="H13" s="228">
        <v>971.5800000000002</v>
      </c>
      <c r="I13" s="228">
        <v>197.60999999999996</v>
      </c>
      <c r="J13" s="228">
        <v>1534.259999999999</v>
      </c>
      <c r="K13" s="228">
        <v>371.0399999999999</v>
      </c>
      <c r="L13" s="228">
        <v>878.1699999999998</v>
      </c>
      <c r="M13" s="228">
        <v>9.8</v>
      </c>
      <c r="N13" s="228">
        <v>988.0899999999997</v>
      </c>
      <c r="O13" s="228">
        <v>143.26999999999998</v>
      </c>
    </row>
    <row r="14" spans="1:15" s="225" customFormat="1" ht="26.25" customHeight="1">
      <c r="A14" s="226" t="s">
        <v>43</v>
      </c>
      <c r="B14" s="224">
        <v>169388.79000000007</v>
      </c>
      <c r="C14" s="224">
        <v>6806.059999999997</v>
      </c>
      <c r="D14" s="224">
        <v>4525.9400000000005</v>
      </c>
      <c r="E14" s="224">
        <v>3081.0000000000014</v>
      </c>
      <c r="F14" s="224">
        <v>51859.44000000004</v>
      </c>
      <c r="G14" s="224">
        <v>43316.15999999999</v>
      </c>
      <c r="H14" s="224">
        <v>31626.799999999996</v>
      </c>
      <c r="I14" s="224">
        <v>975.7099999999999</v>
      </c>
      <c r="J14" s="224">
        <v>2194.7</v>
      </c>
      <c r="K14" s="224">
        <v>409.56000000000006</v>
      </c>
      <c r="L14" s="224">
        <v>5717.860000000002</v>
      </c>
      <c r="M14" s="224"/>
      <c r="N14" s="224">
        <v>5025.86</v>
      </c>
      <c r="O14" s="224">
        <v>13849.700000000063</v>
      </c>
    </row>
    <row r="15" spans="1:15" s="229" customFormat="1" ht="26.25" customHeight="1">
      <c r="A15" s="227" t="s">
        <v>12</v>
      </c>
      <c r="B15" s="228">
        <v>60279.549999999974</v>
      </c>
      <c r="C15" s="228">
        <v>1090.8299999999995</v>
      </c>
      <c r="D15" s="228">
        <v>11.52</v>
      </c>
      <c r="E15" s="228">
        <v>141.73</v>
      </c>
      <c r="F15" s="228">
        <v>21738.21000000002</v>
      </c>
      <c r="G15" s="228">
        <v>27135.379999999954</v>
      </c>
      <c r="H15" s="228">
        <v>6432.570000000002</v>
      </c>
      <c r="I15" s="228">
        <v>53.57000000000001</v>
      </c>
      <c r="J15" s="228"/>
      <c r="K15" s="228"/>
      <c r="L15" s="228">
        <v>275.1799999999999</v>
      </c>
      <c r="M15" s="228"/>
      <c r="N15" s="228">
        <v>262.8</v>
      </c>
      <c r="O15" s="228">
        <v>3137.7599999999998</v>
      </c>
    </row>
    <row r="16" spans="1:15" s="225" customFormat="1" ht="26.25" customHeight="1">
      <c r="A16" s="227" t="s">
        <v>201</v>
      </c>
      <c r="B16" s="228">
        <v>85850.71000000011</v>
      </c>
      <c r="C16" s="228">
        <v>4412.399999999999</v>
      </c>
      <c r="D16" s="228">
        <v>3579.7100000000005</v>
      </c>
      <c r="E16" s="228">
        <v>2469.6700000000014</v>
      </c>
      <c r="F16" s="228">
        <v>24836.00000000002</v>
      </c>
      <c r="G16" s="228">
        <v>11941.720000000041</v>
      </c>
      <c r="H16" s="228">
        <v>20351.18999999999</v>
      </c>
      <c r="I16" s="228">
        <v>631.6499999999999</v>
      </c>
      <c r="J16" s="228">
        <v>1445.48</v>
      </c>
      <c r="K16" s="228">
        <v>228.36000000000004</v>
      </c>
      <c r="L16" s="228">
        <v>4068.1800000000035</v>
      </c>
      <c r="M16" s="228"/>
      <c r="N16" s="228">
        <v>3045.7799999999993</v>
      </c>
      <c r="O16" s="228">
        <v>8840.570000000065</v>
      </c>
    </row>
    <row r="17" spans="1:15" s="225" customFormat="1" ht="26.25" customHeight="1">
      <c r="A17" s="227" t="s">
        <v>200</v>
      </c>
      <c r="B17" s="228">
        <v>23258.530000000002</v>
      </c>
      <c r="C17" s="228">
        <v>1302.8299999999992</v>
      </c>
      <c r="D17" s="228">
        <v>934.7099999999998</v>
      </c>
      <c r="E17" s="228">
        <v>469.59999999999985</v>
      </c>
      <c r="F17" s="228">
        <v>5285.230000000001</v>
      </c>
      <c r="G17" s="228">
        <v>4239.06</v>
      </c>
      <c r="H17" s="228">
        <v>4843.040000000001</v>
      </c>
      <c r="I17" s="228">
        <v>290.49</v>
      </c>
      <c r="J17" s="228">
        <v>749.2199999999998</v>
      </c>
      <c r="K17" s="228">
        <v>181.20000000000005</v>
      </c>
      <c r="L17" s="228">
        <v>1374.4999999999989</v>
      </c>
      <c r="M17" s="228"/>
      <c r="N17" s="228">
        <v>1717.28</v>
      </c>
      <c r="O17" s="228">
        <v>1871.3699999999976</v>
      </c>
    </row>
    <row r="18" spans="1:15" s="225" customFormat="1" ht="12.75" customHeight="1">
      <c r="A18" s="220"/>
      <c r="B18" s="220"/>
      <c r="C18" s="220"/>
      <c r="D18" s="220"/>
      <c r="E18" s="220"/>
      <c r="F18" s="220"/>
      <c r="G18" s="220"/>
      <c r="H18" s="220"/>
      <c r="I18" s="220"/>
      <c r="J18" s="220"/>
      <c r="K18" s="220"/>
      <c r="L18" s="220"/>
      <c r="M18" s="220"/>
      <c r="N18" s="220"/>
      <c r="O18" s="220"/>
    </row>
    <row r="19" spans="1:15" ht="16.5">
      <c r="A19" s="243" t="s">
        <v>326</v>
      </c>
      <c r="B19" s="243"/>
      <c r="C19" s="243"/>
      <c r="D19" s="243"/>
      <c r="E19" s="243"/>
      <c r="F19" s="243"/>
      <c r="G19" s="243"/>
      <c r="H19" s="243"/>
      <c r="I19" s="243"/>
      <c r="J19" s="243"/>
      <c r="K19" s="243"/>
      <c r="L19" s="243"/>
      <c r="M19" s="243"/>
      <c r="N19" s="243"/>
      <c r="O19" s="243"/>
    </row>
    <row r="20" spans="7:15" ht="21" customHeight="1">
      <c r="G20" s="230"/>
      <c r="M20" s="242" t="s">
        <v>329</v>
      </c>
      <c r="N20" s="242"/>
      <c r="O20" s="242"/>
    </row>
    <row r="21" ht="16.5">
      <c r="G21" s="230"/>
    </row>
    <row r="22" ht="16.5">
      <c r="G22" s="230"/>
    </row>
  </sheetData>
  <sheetProtection/>
  <mergeCells count="7">
    <mergeCell ref="A1:O1"/>
    <mergeCell ref="A2:O2"/>
    <mergeCell ref="M20:O20"/>
    <mergeCell ref="A19:O19"/>
    <mergeCell ref="C3:O3"/>
    <mergeCell ref="B3:B4"/>
    <mergeCell ref="A3:A4"/>
  </mergeCells>
  <printOptions/>
  <pageMargins left="0.15748031496062992" right="0.1968503937007874" top="0.5905511811023623" bottom="0.1968503937007874" header="0.5118110236220472" footer="0.31496062992125984"/>
  <pageSetup fitToHeight="1000"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dimension ref="A1:I24"/>
  <sheetViews>
    <sheetView tabSelected="1" view="pageLayout" workbookViewId="0" topLeftCell="A1">
      <selection activeCell="D4" sqref="D4:D6"/>
    </sheetView>
  </sheetViews>
  <sheetFormatPr defaultColWidth="9.28125" defaultRowHeight="12.75"/>
  <cols>
    <col min="1" max="1" width="3.57421875" style="13" customWidth="1"/>
    <col min="2" max="2" width="21.00390625" style="13" customWidth="1"/>
    <col min="3" max="3" width="33.28125" style="13" customWidth="1"/>
    <col min="4" max="4" width="39.7109375" style="13" customWidth="1"/>
    <col min="5" max="8" width="9.00390625" style="13" customWidth="1"/>
    <col min="9" max="16384" width="9.28125" style="13" customWidth="1"/>
  </cols>
  <sheetData>
    <row r="1" spans="1:9" ht="17.25">
      <c r="A1" s="326" t="s">
        <v>336</v>
      </c>
      <c r="B1" s="326"/>
      <c r="C1" s="326"/>
      <c r="D1" s="326"/>
      <c r="E1" s="326"/>
      <c r="F1" s="326"/>
      <c r="G1" s="326"/>
      <c r="H1" s="326"/>
      <c r="I1" s="326"/>
    </row>
    <row r="2" spans="1:9" ht="17.25" customHeight="1">
      <c r="A2" s="347" t="s">
        <v>334</v>
      </c>
      <c r="B2" s="347"/>
      <c r="C2" s="347"/>
      <c r="D2" s="347"/>
      <c r="E2" s="347"/>
      <c r="F2" s="347"/>
      <c r="G2" s="347"/>
      <c r="H2" s="347"/>
      <c r="I2" s="347"/>
    </row>
    <row r="3" spans="1:9" ht="15">
      <c r="A3" s="9"/>
      <c r="B3" s="157"/>
      <c r="C3" s="9"/>
      <c r="D3" s="9"/>
      <c r="E3" s="9"/>
      <c r="F3" s="9"/>
      <c r="G3" s="327" t="s">
        <v>11</v>
      </c>
      <c r="H3" s="327"/>
      <c r="I3" s="327"/>
    </row>
    <row r="4" spans="1:9" s="159" customFormat="1" ht="16.5" customHeight="1">
      <c r="A4" s="319" t="s">
        <v>23</v>
      </c>
      <c r="B4" s="319" t="s">
        <v>268</v>
      </c>
      <c r="C4" s="319" t="s">
        <v>269</v>
      </c>
      <c r="D4" s="319" t="s">
        <v>270</v>
      </c>
      <c r="E4" s="328" t="s">
        <v>271</v>
      </c>
      <c r="F4" s="329"/>
      <c r="G4" s="329"/>
      <c r="H4" s="330"/>
      <c r="I4" s="331" t="s">
        <v>78</v>
      </c>
    </row>
    <row r="5" spans="1:9" s="159" customFormat="1" ht="18.75" customHeight="1">
      <c r="A5" s="319"/>
      <c r="B5" s="319"/>
      <c r="C5" s="319"/>
      <c r="D5" s="319"/>
      <c r="E5" s="319" t="s">
        <v>0</v>
      </c>
      <c r="F5" s="319" t="s">
        <v>29</v>
      </c>
      <c r="G5" s="319"/>
      <c r="H5" s="319"/>
      <c r="I5" s="332"/>
    </row>
    <row r="6" spans="1:9" s="159" customFormat="1" ht="33.75" customHeight="1">
      <c r="A6" s="319"/>
      <c r="B6" s="319"/>
      <c r="C6" s="319"/>
      <c r="D6" s="319"/>
      <c r="E6" s="319"/>
      <c r="F6" s="158" t="s">
        <v>43</v>
      </c>
      <c r="G6" s="158" t="s">
        <v>42</v>
      </c>
      <c r="H6" s="158" t="s">
        <v>272</v>
      </c>
      <c r="I6" s="333"/>
    </row>
    <row r="7" spans="1:9" s="159" customFormat="1" ht="33.75" customHeight="1">
      <c r="A7" s="320" t="s">
        <v>273</v>
      </c>
      <c r="B7" s="321"/>
      <c r="C7" s="321"/>
      <c r="D7" s="322"/>
      <c r="E7" s="160">
        <f>SUM(E8:E10)</f>
        <v>26266.82</v>
      </c>
      <c r="F7" s="160">
        <f>SUM(F8:F10)</f>
        <v>1492</v>
      </c>
      <c r="G7" s="160">
        <f>SUM(G8:G10)</f>
        <v>24703.5</v>
      </c>
      <c r="H7" s="160">
        <f>SUM(H8:H10)</f>
        <v>40.9</v>
      </c>
      <c r="I7" s="161"/>
    </row>
    <row r="8" spans="1:9" s="159" customFormat="1" ht="30" customHeight="1">
      <c r="A8" s="162">
        <v>1</v>
      </c>
      <c r="B8" s="163" t="s">
        <v>274</v>
      </c>
      <c r="C8" s="163" t="s">
        <v>225</v>
      </c>
      <c r="D8" s="162" t="s">
        <v>275</v>
      </c>
      <c r="E8" s="10">
        <v>18676.7</v>
      </c>
      <c r="F8" s="10">
        <v>933.2</v>
      </c>
      <c r="G8" s="10">
        <v>17672.6</v>
      </c>
      <c r="H8" s="10">
        <v>40.9</v>
      </c>
      <c r="I8" s="161"/>
    </row>
    <row r="9" spans="1:9" s="159" customFormat="1" ht="33" customHeight="1">
      <c r="A9" s="162">
        <v>2</v>
      </c>
      <c r="B9" s="163" t="s">
        <v>276</v>
      </c>
      <c r="C9" s="163" t="s">
        <v>226</v>
      </c>
      <c r="D9" s="162" t="s">
        <v>277</v>
      </c>
      <c r="E9" s="10">
        <v>7168.7</v>
      </c>
      <c r="F9" s="10">
        <v>558.8</v>
      </c>
      <c r="G9" s="10">
        <v>6609.9</v>
      </c>
      <c r="H9" s="11"/>
      <c r="I9" s="161"/>
    </row>
    <row r="10" spans="1:9" s="159" customFormat="1" ht="25.5" customHeight="1">
      <c r="A10" s="162">
        <v>3</v>
      </c>
      <c r="B10" s="164" t="s">
        <v>274</v>
      </c>
      <c r="C10" s="163" t="s">
        <v>278</v>
      </c>
      <c r="D10" s="10" t="s">
        <v>279</v>
      </c>
      <c r="E10" s="10">
        <v>421.42</v>
      </c>
      <c r="F10" s="10"/>
      <c r="G10" s="10">
        <v>421</v>
      </c>
      <c r="H10" s="10"/>
      <c r="I10" s="161"/>
    </row>
    <row r="11" spans="1:9" s="159" customFormat="1" ht="33.75" customHeight="1">
      <c r="A11" s="320" t="s">
        <v>280</v>
      </c>
      <c r="B11" s="321"/>
      <c r="C11" s="321"/>
      <c r="D11" s="322"/>
      <c r="E11" s="160">
        <f>SUM(E12:E22)</f>
        <v>20879.949999999997</v>
      </c>
      <c r="F11" s="160">
        <f>SUM(F12:F22)</f>
        <v>19315.54</v>
      </c>
      <c r="G11" s="160">
        <f>SUM(G12:G22)</f>
        <v>1563.98</v>
      </c>
      <c r="H11" s="160">
        <f>SUM(H12:H22)</f>
        <v>0</v>
      </c>
      <c r="I11" s="161"/>
    </row>
    <row r="12" spans="1:9" s="159" customFormat="1" ht="18" customHeight="1">
      <c r="A12" s="162">
        <v>1</v>
      </c>
      <c r="B12" s="164" t="s">
        <v>195</v>
      </c>
      <c r="C12" s="163" t="s">
        <v>281</v>
      </c>
      <c r="D12" s="10" t="s">
        <v>282</v>
      </c>
      <c r="E12" s="10">
        <v>5650.78</v>
      </c>
      <c r="F12" s="10">
        <v>5513.18</v>
      </c>
      <c r="G12" s="10">
        <v>137.6</v>
      </c>
      <c r="H12" s="10"/>
      <c r="I12" s="161"/>
    </row>
    <row r="13" spans="1:9" s="159" customFormat="1" ht="16.5" customHeight="1">
      <c r="A13" s="162">
        <v>2</v>
      </c>
      <c r="B13" s="164" t="s">
        <v>190</v>
      </c>
      <c r="C13" s="163" t="s">
        <v>283</v>
      </c>
      <c r="D13" s="10" t="s">
        <v>284</v>
      </c>
      <c r="E13" s="10">
        <v>1457.3999999999999</v>
      </c>
      <c r="F13" s="10">
        <v>1457.3999999999999</v>
      </c>
      <c r="G13" s="10">
        <v>0</v>
      </c>
      <c r="H13" s="10"/>
      <c r="I13" s="161"/>
    </row>
    <row r="14" spans="1:9" s="159" customFormat="1" ht="14.25" customHeight="1">
      <c r="A14" s="162">
        <v>3</v>
      </c>
      <c r="B14" s="164" t="s">
        <v>198</v>
      </c>
      <c r="C14" s="163" t="s">
        <v>283</v>
      </c>
      <c r="D14" s="10" t="s">
        <v>285</v>
      </c>
      <c r="E14" s="10">
        <v>3694.77</v>
      </c>
      <c r="F14" s="10">
        <v>2692.9500000000003</v>
      </c>
      <c r="G14" s="10">
        <v>1001.82</v>
      </c>
      <c r="H14" s="10"/>
      <c r="I14" s="161"/>
    </row>
    <row r="15" spans="1:9" s="159" customFormat="1" ht="16.5" customHeight="1">
      <c r="A15" s="313">
        <v>4</v>
      </c>
      <c r="B15" s="318" t="s">
        <v>194</v>
      </c>
      <c r="C15" s="163" t="s">
        <v>278</v>
      </c>
      <c r="D15" s="10" t="s">
        <v>279</v>
      </c>
      <c r="E15" s="10">
        <v>977</v>
      </c>
      <c r="F15" s="10">
        <v>976.51</v>
      </c>
      <c r="G15" s="10">
        <v>0</v>
      </c>
      <c r="H15" s="10"/>
      <c r="I15" s="161"/>
    </row>
    <row r="16" spans="1:9" s="159" customFormat="1" ht="14.25" customHeight="1">
      <c r="A16" s="313"/>
      <c r="B16" s="318"/>
      <c r="C16" s="163" t="s">
        <v>286</v>
      </c>
      <c r="D16" s="317" t="s">
        <v>287</v>
      </c>
      <c r="E16" s="323">
        <v>1077</v>
      </c>
      <c r="F16" s="10">
        <v>349.43</v>
      </c>
      <c r="G16" s="10">
        <v>0</v>
      </c>
      <c r="H16" s="10"/>
      <c r="I16" s="161"/>
    </row>
    <row r="17" spans="1:9" s="159" customFormat="1" ht="16.5" customHeight="1">
      <c r="A17" s="313"/>
      <c r="B17" s="318"/>
      <c r="C17" s="163" t="s">
        <v>288</v>
      </c>
      <c r="D17" s="317"/>
      <c r="E17" s="324"/>
      <c r="F17" s="10">
        <v>728.42</v>
      </c>
      <c r="G17" s="10">
        <v>0</v>
      </c>
      <c r="H17" s="10"/>
      <c r="I17" s="161"/>
    </row>
    <row r="18" spans="1:9" s="159" customFormat="1" ht="17.25" customHeight="1">
      <c r="A18" s="313">
        <v>5</v>
      </c>
      <c r="B18" s="314" t="s">
        <v>205</v>
      </c>
      <c r="C18" s="163" t="s">
        <v>288</v>
      </c>
      <c r="D18" s="10" t="s">
        <v>289</v>
      </c>
      <c r="E18" s="10">
        <v>1617</v>
      </c>
      <c r="F18" s="10">
        <v>1356.6999999999998</v>
      </c>
      <c r="G18" s="10">
        <v>260.3</v>
      </c>
      <c r="H18" s="10"/>
      <c r="I18" s="161"/>
    </row>
    <row r="19" spans="1:9" s="159" customFormat="1" ht="30.75">
      <c r="A19" s="313"/>
      <c r="B19" s="315"/>
      <c r="C19" s="163" t="s">
        <v>290</v>
      </c>
      <c r="D19" s="317" t="s">
        <v>291</v>
      </c>
      <c r="E19" s="317">
        <v>796</v>
      </c>
      <c r="F19" s="10">
        <v>461.45</v>
      </c>
      <c r="G19" s="10">
        <v>164.26</v>
      </c>
      <c r="H19" s="10"/>
      <c r="I19" s="161"/>
    </row>
    <row r="20" spans="1:9" s="159" customFormat="1" ht="15">
      <c r="A20" s="313"/>
      <c r="B20" s="316"/>
      <c r="C20" s="163" t="s">
        <v>292</v>
      </c>
      <c r="D20" s="317"/>
      <c r="E20" s="317"/>
      <c r="F20" s="10">
        <v>170.4</v>
      </c>
      <c r="G20" s="10">
        <v>0</v>
      </c>
      <c r="H20" s="10"/>
      <c r="I20" s="161"/>
    </row>
    <row r="21" spans="1:9" s="159" customFormat="1" ht="18.75" customHeight="1">
      <c r="A21" s="313">
        <v>6</v>
      </c>
      <c r="B21" s="318" t="s">
        <v>193</v>
      </c>
      <c r="C21" s="163" t="s">
        <v>293</v>
      </c>
      <c r="D21" s="10" t="s">
        <v>294</v>
      </c>
      <c r="E21" s="10">
        <v>1847</v>
      </c>
      <c r="F21" s="10">
        <v>1846.5</v>
      </c>
      <c r="G21" s="10">
        <v>0</v>
      </c>
      <c r="H21" s="10"/>
      <c r="I21" s="161"/>
    </row>
    <row r="22" spans="1:9" s="159" customFormat="1" ht="15">
      <c r="A22" s="313"/>
      <c r="B22" s="318"/>
      <c r="C22" s="163" t="s">
        <v>295</v>
      </c>
      <c r="D22" s="10" t="s">
        <v>296</v>
      </c>
      <c r="E22" s="10">
        <v>3763</v>
      </c>
      <c r="F22" s="10">
        <v>3762.6000000000004</v>
      </c>
      <c r="G22" s="12"/>
      <c r="H22" s="10"/>
      <c r="I22" s="161"/>
    </row>
    <row r="24" spans="4:9" ht="12.75">
      <c r="D24" s="165"/>
      <c r="E24" s="14"/>
      <c r="F24" s="14"/>
      <c r="G24" s="325" t="s">
        <v>332</v>
      </c>
      <c r="H24" s="325"/>
      <c r="I24" s="325"/>
    </row>
  </sheetData>
  <sheetProtection/>
  <mergeCells count="24">
    <mergeCell ref="A2:I2"/>
    <mergeCell ref="G24:I24"/>
    <mergeCell ref="A1:I1"/>
    <mergeCell ref="G3:I3"/>
    <mergeCell ref="A4:A6"/>
    <mergeCell ref="B4:B6"/>
    <mergeCell ref="C4:C6"/>
    <mergeCell ref="D4:D6"/>
    <mergeCell ref="E4:H4"/>
    <mergeCell ref="I4:I6"/>
    <mergeCell ref="E5:E6"/>
    <mergeCell ref="F5:H5"/>
    <mergeCell ref="A7:D7"/>
    <mergeCell ref="A11:D11"/>
    <mergeCell ref="A15:A17"/>
    <mergeCell ref="B15:B17"/>
    <mergeCell ref="D16:D17"/>
    <mergeCell ref="E16:E17"/>
    <mergeCell ref="A18:A20"/>
    <mergeCell ref="B18:B20"/>
    <mergeCell ref="D19:D20"/>
    <mergeCell ref="E19:E20"/>
    <mergeCell ref="A21:A22"/>
    <mergeCell ref="B21:B22"/>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31"/>
  <sheetViews>
    <sheetView view="pageLayout" workbookViewId="0" topLeftCell="A1">
      <selection activeCell="A1" sqref="A1:Q2"/>
    </sheetView>
  </sheetViews>
  <sheetFormatPr defaultColWidth="9.28125" defaultRowHeight="12.75"/>
  <cols>
    <col min="1" max="1" width="25.7109375" style="16" customWidth="1"/>
    <col min="2" max="2" width="8.28125" style="16" customWidth="1"/>
    <col min="3" max="3" width="7.7109375" style="16" customWidth="1"/>
    <col min="4" max="4" width="6.421875" style="16" customWidth="1"/>
    <col min="5" max="5" width="7.00390625" style="16" customWidth="1"/>
    <col min="6" max="6" width="6.421875" style="16" customWidth="1"/>
    <col min="7" max="8" width="7.7109375" style="16" customWidth="1"/>
    <col min="9" max="10" width="7.57421875" style="16" customWidth="1"/>
    <col min="11" max="11" width="6.7109375" style="16" customWidth="1"/>
    <col min="12" max="12" width="8.28125" style="16" customWidth="1"/>
    <col min="13" max="14" width="7.7109375" style="16" customWidth="1"/>
    <col min="15" max="15" width="7.00390625" style="16" customWidth="1"/>
    <col min="16" max="16" width="7.7109375" style="16" customWidth="1"/>
    <col min="17" max="17" width="8.28125" style="16" customWidth="1"/>
    <col min="18" max="16384" width="9.28125" style="16" customWidth="1"/>
  </cols>
  <sheetData>
    <row r="1" spans="1:17" ht="21" customHeight="1">
      <c r="A1" s="249" t="s">
        <v>330</v>
      </c>
      <c r="B1" s="249"/>
      <c r="C1" s="249"/>
      <c r="D1" s="249"/>
      <c r="E1" s="249"/>
      <c r="F1" s="249"/>
      <c r="G1" s="249"/>
      <c r="H1" s="249"/>
      <c r="I1" s="249"/>
      <c r="J1" s="249"/>
      <c r="K1" s="249"/>
      <c r="L1" s="249"/>
      <c r="M1" s="249"/>
      <c r="N1" s="249"/>
      <c r="O1" s="249"/>
      <c r="P1" s="249"/>
      <c r="Q1" s="249"/>
    </row>
    <row r="2" spans="1:17" ht="15.75" customHeight="1">
      <c r="A2" s="250" t="s">
        <v>334</v>
      </c>
      <c r="B2" s="250"/>
      <c r="C2" s="250"/>
      <c r="D2" s="250"/>
      <c r="E2" s="250"/>
      <c r="F2" s="250"/>
      <c r="G2" s="250"/>
      <c r="H2" s="250"/>
      <c r="I2" s="250"/>
      <c r="J2" s="250"/>
      <c r="K2" s="250"/>
      <c r="L2" s="250"/>
      <c r="M2" s="250"/>
      <c r="N2" s="250"/>
      <c r="O2" s="250"/>
      <c r="P2" s="250"/>
      <c r="Q2" s="250"/>
    </row>
    <row r="3" spans="1:17" ht="19.5" customHeight="1">
      <c r="A3" s="17"/>
      <c r="B3" s="18"/>
      <c r="C3" s="17"/>
      <c r="D3" s="17"/>
      <c r="E3" s="17"/>
      <c r="F3" s="17"/>
      <c r="G3" s="17"/>
      <c r="H3" s="17"/>
      <c r="I3" s="17"/>
      <c r="J3" s="17"/>
      <c r="K3" s="17"/>
      <c r="L3" s="17"/>
      <c r="M3" s="17"/>
      <c r="N3" s="256" t="s">
        <v>11</v>
      </c>
      <c r="O3" s="256"/>
      <c r="P3" s="256"/>
      <c r="Q3" s="256"/>
    </row>
    <row r="4" spans="1:17" s="19" customFormat="1" ht="21" customHeight="1">
      <c r="A4" s="251" t="s">
        <v>303</v>
      </c>
      <c r="B4" s="251" t="s">
        <v>0</v>
      </c>
      <c r="C4" s="253" t="s">
        <v>199</v>
      </c>
      <c r="D4" s="254"/>
      <c r="E4" s="254"/>
      <c r="F4" s="254"/>
      <c r="G4" s="255"/>
      <c r="H4" s="253" t="s">
        <v>42</v>
      </c>
      <c r="I4" s="254"/>
      <c r="J4" s="254"/>
      <c r="K4" s="254"/>
      <c r="L4" s="255"/>
      <c r="M4" s="253" t="s">
        <v>43</v>
      </c>
      <c r="N4" s="254"/>
      <c r="O4" s="254"/>
      <c r="P4" s="254"/>
      <c r="Q4" s="255"/>
    </row>
    <row r="5" spans="1:17" s="20" customFormat="1" ht="65.25" customHeight="1">
      <c r="A5" s="252"/>
      <c r="B5" s="252"/>
      <c r="C5" s="94" t="s">
        <v>12</v>
      </c>
      <c r="D5" s="94" t="s">
        <v>201</v>
      </c>
      <c r="E5" s="94" t="s">
        <v>210</v>
      </c>
      <c r="F5" s="94" t="s">
        <v>200</v>
      </c>
      <c r="G5" s="94" t="s">
        <v>0</v>
      </c>
      <c r="H5" s="94" t="s">
        <v>228</v>
      </c>
      <c r="I5" s="94" t="s">
        <v>201</v>
      </c>
      <c r="J5" s="94" t="s">
        <v>210</v>
      </c>
      <c r="K5" s="94" t="s">
        <v>200</v>
      </c>
      <c r="L5" s="94" t="s">
        <v>0</v>
      </c>
      <c r="M5" s="94" t="s">
        <v>12</v>
      </c>
      <c r="N5" s="94" t="s">
        <v>229</v>
      </c>
      <c r="O5" s="94" t="s">
        <v>210</v>
      </c>
      <c r="P5" s="94" t="s">
        <v>200</v>
      </c>
      <c r="Q5" s="94" t="s">
        <v>0</v>
      </c>
    </row>
    <row r="6" spans="1:17" s="22" customFormat="1" ht="20.25" customHeight="1">
      <c r="A6" s="21" t="s">
        <v>0</v>
      </c>
      <c r="B6" s="24">
        <v>360043.05000000005</v>
      </c>
      <c r="C6" s="24">
        <v>73301.75</v>
      </c>
      <c r="D6" s="24">
        <v>616.2399999999999</v>
      </c>
      <c r="E6" s="24">
        <f>SUM(E7:E28)</f>
        <v>368</v>
      </c>
      <c r="F6" s="24">
        <v>583.01</v>
      </c>
      <c r="G6" s="24">
        <v>74501</v>
      </c>
      <c r="H6" s="24">
        <v>84112.79000000001</v>
      </c>
      <c r="I6" s="24">
        <v>24069.83999999998</v>
      </c>
      <c r="J6" s="24">
        <f>SUM(J7:J28)</f>
        <v>13313.989999999998</v>
      </c>
      <c r="K6" s="24">
        <v>7970.629999999998</v>
      </c>
      <c r="L6" s="24">
        <v>116153.26000000005</v>
      </c>
      <c r="M6" s="24">
        <v>60279.550000000054</v>
      </c>
      <c r="N6" s="24">
        <f>SUM(N7:N28)</f>
        <v>86202.36</v>
      </c>
      <c r="O6" s="24">
        <f>SUM(O7:O28)</f>
        <v>3057.32</v>
      </c>
      <c r="P6" s="24">
        <f>SUM(P7:P28)</f>
        <v>22829.87</v>
      </c>
      <c r="Q6" s="24">
        <v>169388.79000000007</v>
      </c>
    </row>
    <row r="7" spans="1:17" ht="18.75" customHeight="1">
      <c r="A7" s="2" t="s">
        <v>139</v>
      </c>
      <c r="B7" s="166">
        <v>57029.85</v>
      </c>
      <c r="C7" s="166">
        <v>52417.79</v>
      </c>
      <c r="D7" s="166">
        <v>186.14</v>
      </c>
      <c r="E7" s="166">
        <v>37.3</v>
      </c>
      <c r="F7" s="166">
        <v>129.2</v>
      </c>
      <c r="G7" s="166">
        <v>52733.13</v>
      </c>
      <c r="H7" s="166">
        <v>3504.5200000000013</v>
      </c>
      <c r="I7" s="166">
        <v>19.89</v>
      </c>
      <c r="J7" s="166"/>
      <c r="K7" s="166">
        <v>142.45</v>
      </c>
      <c r="L7" s="166">
        <v>3666.860000000001</v>
      </c>
      <c r="M7" s="166">
        <v>390.09999999999997</v>
      </c>
      <c r="N7" s="166">
        <v>231.02000000000004</v>
      </c>
      <c r="O7" s="166">
        <v>70.9</v>
      </c>
      <c r="P7" s="166">
        <v>8.74</v>
      </c>
      <c r="Q7" s="166">
        <v>629.86</v>
      </c>
    </row>
    <row r="8" spans="1:17" ht="27" customHeight="1">
      <c r="A8" s="2" t="s">
        <v>140</v>
      </c>
      <c r="B8" s="166">
        <v>41983.28</v>
      </c>
      <c r="C8" s="166">
        <v>20883.959999999992</v>
      </c>
      <c r="D8" s="166">
        <v>430.0999999999999</v>
      </c>
      <c r="E8" s="166">
        <v>330.7</v>
      </c>
      <c r="F8" s="166">
        <v>453.81</v>
      </c>
      <c r="G8" s="166">
        <v>21767.86999999999</v>
      </c>
      <c r="H8" s="166">
        <v>9022.43</v>
      </c>
      <c r="I8" s="166">
        <v>6409.889999999994</v>
      </c>
      <c r="J8" s="166">
        <v>3361.99</v>
      </c>
      <c r="K8" s="166">
        <v>956.3800000000001</v>
      </c>
      <c r="L8" s="166">
        <v>16388.699999999997</v>
      </c>
      <c r="M8" s="166">
        <v>1526.0299999999995</v>
      </c>
      <c r="N8" s="166">
        <v>2006.8699999999994</v>
      </c>
      <c r="O8" s="166">
        <v>299.2</v>
      </c>
      <c r="P8" s="166">
        <v>293.8100000000001</v>
      </c>
      <c r="Q8" s="166">
        <v>3826.709999999999</v>
      </c>
    </row>
    <row r="9" spans="1:17" ht="27" customHeight="1">
      <c r="A9" s="2" t="s">
        <v>212</v>
      </c>
      <c r="B9" s="166">
        <v>9684.519999999999</v>
      </c>
      <c r="C9" s="166"/>
      <c r="D9" s="166"/>
      <c r="E9" s="166"/>
      <c r="F9" s="166"/>
      <c r="G9" s="166"/>
      <c r="H9" s="166">
        <v>500.1099999999999</v>
      </c>
      <c r="I9" s="166">
        <v>6100.629999999999</v>
      </c>
      <c r="J9" s="166">
        <v>5458.2</v>
      </c>
      <c r="K9" s="166">
        <v>2217.2899999999995</v>
      </c>
      <c r="L9" s="166">
        <v>8818.029999999999</v>
      </c>
      <c r="M9" s="166">
        <v>0</v>
      </c>
      <c r="N9" s="166">
        <v>607.8200000000002</v>
      </c>
      <c r="O9" s="166">
        <v>456.5</v>
      </c>
      <c r="P9" s="166">
        <v>258.67</v>
      </c>
      <c r="Q9" s="166">
        <v>866.4900000000001</v>
      </c>
    </row>
    <row r="10" spans="1:17" ht="27" customHeight="1">
      <c r="A10" s="2" t="s">
        <v>213</v>
      </c>
      <c r="B10" s="166">
        <v>20314.660000000003</v>
      </c>
      <c r="C10" s="166"/>
      <c r="D10" s="166"/>
      <c r="E10" s="166"/>
      <c r="F10" s="166"/>
      <c r="G10" s="166"/>
      <c r="H10" s="166">
        <v>11916.410000000003</v>
      </c>
      <c r="I10" s="166">
        <v>3508.999999999999</v>
      </c>
      <c r="J10" s="166">
        <v>863.5</v>
      </c>
      <c r="K10" s="166">
        <v>924.4300000000001</v>
      </c>
      <c r="L10" s="166">
        <v>16349.840000000002</v>
      </c>
      <c r="M10" s="166">
        <v>1560.0200000000002</v>
      </c>
      <c r="N10" s="166">
        <v>1623.3900000000003</v>
      </c>
      <c r="O10" s="166">
        <v>59.2</v>
      </c>
      <c r="P10" s="166">
        <v>781.41</v>
      </c>
      <c r="Q10" s="166">
        <v>3964.8200000000006</v>
      </c>
    </row>
    <row r="11" spans="1:17" ht="27" customHeight="1">
      <c r="A11" s="2" t="s">
        <v>214</v>
      </c>
      <c r="B11" s="166">
        <v>25654.64</v>
      </c>
      <c r="C11" s="166"/>
      <c r="D11" s="166"/>
      <c r="E11" s="166"/>
      <c r="F11" s="166"/>
      <c r="G11" s="166"/>
      <c r="H11" s="166">
        <v>18391.87</v>
      </c>
      <c r="I11" s="166">
        <v>2496.2900000000004</v>
      </c>
      <c r="J11" s="166">
        <v>2496.3</v>
      </c>
      <c r="K11" s="166">
        <v>1034.6599999999994</v>
      </c>
      <c r="L11" s="166">
        <v>21922.82</v>
      </c>
      <c r="M11" s="166">
        <v>1486.81</v>
      </c>
      <c r="N11" s="166">
        <v>1711.19</v>
      </c>
      <c r="O11" s="166">
        <v>1711.2</v>
      </c>
      <c r="P11" s="166">
        <v>533.8199999999997</v>
      </c>
      <c r="Q11" s="166">
        <v>3731.8199999999997</v>
      </c>
    </row>
    <row r="12" spans="1:17" ht="27" customHeight="1">
      <c r="A12" s="2" t="s">
        <v>215</v>
      </c>
      <c r="B12" s="166">
        <v>31276.420000000024</v>
      </c>
      <c r="C12" s="166"/>
      <c r="D12" s="166"/>
      <c r="E12" s="166"/>
      <c r="F12" s="166"/>
      <c r="G12" s="166"/>
      <c r="H12" s="166">
        <v>23729.410000000025</v>
      </c>
      <c r="I12" s="166">
        <v>373.37</v>
      </c>
      <c r="J12" s="166">
        <v>743.1</v>
      </c>
      <c r="K12" s="166">
        <v>349.6</v>
      </c>
      <c r="L12" s="166">
        <v>24452.380000000026</v>
      </c>
      <c r="M12" s="166">
        <v>3902.9899999999993</v>
      </c>
      <c r="N12" s="166">
        <v>2605.679999999999</v>
      </c>
      <c r="O12" s="166">
        <v>170</v>
      </c>
      <c r="P12" s="166">
        <v>315.37000000000006</v>
      </c>
      <c r="Q12" s="166">
        <v>6824.039999999998</v>
      </c>
    </row>
    <row r="13" spans="1:17" ht="27" customHeight="1">
      <c r="A13" s="2" t="s">
        <v>216</v>
      </c>
      <c r="B13" s="166">
        <v>310.7</v>
      </c>
      <c r="C13" s="166"/>
      <c r="D13" s="166"/>
      <c r="E13" s="166"/>
      <c r="F13" s="166"/>
      <c r="G13" s="166"/>
      <c r="H13" s="166">
        <v>178.76</v>
      </c>
      <c r="I13" s="166"/>
      <c r="J13" s="166"/>
      <c r="K13" s="166">
        <v>0.64</v>
      </c>
      <c r="L13" s="166">
        <v>179.39999999999998</v>
      </c>
      <c r="M13" s="166">
        <v>129.59</v>
      </c>
      <c r="N13" s="166"/>
      <c r="O13" s="166"/>
      <c r="P13" s="166">
        <v>1.71</v>
      </c>
      <c r="Q13" s="166">
        <v>131.3</v>
      </c>
    </row>
    <row r="14" spans="1:17" ht="27" customHeight="1">
      <c r="A14" s="2" t="s">
        <v>217</v>
      </c>
      <c r="B14" s="166">
        <v>2669.5499999999997</v>
      </c>
      <c r="C14" s="166"/>
      <c r="D14" s="166"/>
      <c r="E14" s="166"/>
      <c r="F14" s="166"/>
      <c r="G14" s="166"/>
      <c r="H14" s="166">
        <v>415.68</v>
      </c>
      <c r="I14" s="166">
        <v>248.56000000000003</v>
      </c>
      <c r="J14" s="166"/>
      <c r="K14" s="166"/>
      <c r="L14" s="166">
        <v>664.24</v>
      </c>
      <c r="M14" s="166">
        <v>991.8300000000002</v>
      </c>
      <c r="N14" s="166">
        <v>904.1599999999996</v>
      </c>
      <c r="O14" s="166"/>
      <c r="P14" s="166">
        <v>109.32000000000002</v>
      </c>
      <c r="Q14" s="166">
        <v>2005.3099999999997</v>
      </c>
    </row>
    <row r="15" spans="1:17" ht="27" customHeight="1">
      <c r="A15" s="2" t="s">
        <v>218</v>
      </c>
      <c r="B15" s="166">
        <v>178.26000000000002</v>
      </c>
      <c r="C15" s="166"/>
      <c r="D15" s="166"/>
      <c r="E15" s="166"/>
      <c r="F15" s="166"/>
      <c r="G15" s="166"/>
      <c r="H15" s="166"/>
      <c r="I15" s="166"/>
      <c r="J15" s="166"/>
      <c r="K15" s="166"/>
      <c r="L15" s="166"/>
      <c r="M15" s="166">
        <v>63.44</v>
      </c>
      <c r="N15" s="166">
        <v>84.23</v>
      </c>
      <c r="O15" s="166"/>
      <c r="P15" s="166">
        <v>30.59</v>
      </c>
      <c r="Q15" s="166">
        <v>178.26000000000002</v>
      </c>
    </row>
    <row r="16" spans="1:17" ht="27" customHeight="1">
      <c r="A16" s="2" t="s">
        <v>219</v>
      </c>
      <c r="B16" s="166">
        <v>566.19</v>
      </c>
      <c r="C16" s="166"/>
      <c r="D16" s="166"/>
      <c r="E16" s="166"/>
      <c r="F16" s="166"/>
      <c r="G16" s="166"/>
      <c r="H16" s="166"/>
      <c r="I16" s="166"/>
      <c r="J16" s="166"/>
      <c r="K16" s="166"/>
      <c r="L16" s="166"/>
      <c r="M16" s="166">
        <v>50.769999999999996</v>
      </c>
      <c r="N16" s="166">
        <v>478.0000000000001</v>
      </c>
      <c r="O16" s="166"/>
      <c r="P16" s="166">
        <v>37.42000000000001</v>
      </c>
      <c r="Q16" s="166">
        <v>566.19</v>
      </c>
    </row>
    <row r="17" spans="1:17" ht="19.5" customHeight="1">
      <c r="A17" s="2" t="s">
        <v>220</v>
      </c>
      <c r="B17" s="166">
        <v>659.49</v>
      </c>
      <c r="C17" s="166"/>
      <c r="D17" s="166"/>
      <c r="E17" s="166"/>
      <c r="F17" s="166"/>
      <c r="G17" s="166"/>
      <c r="H17" s="166"/>
      <c r="I17" s="166">
        <v>27.770000000000003</v>
      </c>
      <c r="J17" s="166"/>
      <c r="K17" s="166">
        <v>50.720000000000006</v>
      </c>
      <c r="L17" s="166">
        <v>78.49000000000001</v>
      </c>
      <c r="M17" s="166"/>
      <c r="N17" s="166">
        <v>207.04</v>
      </c>
      <c r="O17" s="166"/>
      <c r="P17" s="166">
        <v>373.96</v>
      </c>
      <c r="Q17" s="166">
        <v>581</v>
      </c>
    </row>
    <row r="18" spans="1:17" ht="27" customHeight="1">
      <c r="A18" s="2" t="s">
        <v>221</v>
      </c>
      <c r="B18" s="166">
        <v>549.04</v>
      </c>
      <c r="C18" s="166"/>
      <c r="D18" s="166"/>
      <c r="E18" s="166"/>
      <c r="F18" s="166"/>
      <c r="G18" s="166"/>
      <c r="H18" s="166">
        <v>86.30000000000001</v>
      </c>
      <c r="I18" s="166"/>
      <c r="J18" s="166"/>
      <c r="K18" s="166"/>
      <c r="L18" s="166">
        <v>86.30000000000001</v>
      </c>
      <c r="M18" s="166">
        <v>270.23</v>
      </c>
      <c r="N18" s="166">
        <v>160.07</v>
      </c>
      <c r="O18" s="166"/>
      <c r="P18" s="166">
        <v>32.44</v>
      </c>
      <c r="Q18" s="166">
        <v>462.74</v>
      </c>
    </row>
    <row r="19" spans="1:17" ht="21" customHeight="1">
      <c r="A19" s="2" t="s">
        <v>206</v>
      </c>
      <c r="B19" s="166">
        <v>174.11</v>
      </c>
      <c r="C19" s="166"/>
      <c r="D19" s="166"/>
      <c r="E19" s="166"/>
      <c r="F19" s="166"/>
      <c r="G19" s="166"/>
      <c r="H19" s="166"/>
      <c r="I19" s="166">
        <v>51.120000000000005</v>
      </c>
      <c r="J19" s="166">
        <v>51</v>
      </c>
      <c r="K19" s="166">
        <v>65.7</v>
      </c>
      <c r="L19" s="166">
        <v>116.82000000000001</v>
      </c>
      <c r="M19" s="166"/>
      <c r="N19" s="166">
        <v>23.630000000000003</v>
      </c>
      <c r="O19" s="166">
        <v>24</v>
      </c>
      <c r="P19" s="166">
        <v>33.660000000000004</v>
      </c>
      <c r="Q19" s="166">
        <v>57.290000000000006</v>
      </c>
    </row>
    <row r="20" spans="1:17" ht="27" customHeight="1">
      <c r="A20" s="2" t="s">
        <v>222</v>
      </c>
      <c r="B20" s="166">
        <v>10.65</v>
      </c>
      <c r="C20" s="166"/>
      <c r="D20" s="166"/>
      <c r="E20" s="166"/>
      <c r="F20" s="166"/>
      <c r="G20" s="166"/>
      <c r="H20" s="166"/>
      <c r="I20" s="166">
        <v>10.5</v>
      </c>
      <c r="J20" s="166">
        <v>11</v>
      </c>
      <c r="K20" s="166">
        <v>0.15</v>
      </c>
      <c r="L20" s="166">
        <v>10.65</v>
      </c>
      <c r="M20" s="166"/>
      <c r="N20" s="166"/>
      <c r="O20" s="166"/>
      <c r="P20" s="166"/>
      <c r="Q20" s="166"/>
    </row>
    <row r="21" spans="1:17" ht="27" customHeight="1">
      <c r="A21" s="2" t="s">
        <v>223</v>
      </c>
      <c r="B21" s="166">
        <v>12445.05248</v>
      </c>
      <c r="C21" s="166"/>
      <c r="D21" s="166"/>
      <c r="E21" s="166"/>
      <c r="F21" s="166"/>
      <c r="G21" s="166"/>
      <c r="H21" s="166"/>
      <c r="I21" s="166">
        <v>493.75</v>
      </c>
      <c r="J21" s="166">
        <v>321.1</v>
      </c>
      <c r="K21" s="166">
        <v>17.819999999999997</v>
      </c>
      <c r="L21" s="166">
        <v>511.57</v>
      </c>
      <c r="M21" s="166">
        <v>547.7199999999999</v>
      </c>
      <c r="N21" s="166">
        <v>9629.570000000002</v>
      </c>
      <c r="O21" s="166">
        <v>124</v>
      </c>
      <c r="P21" s="166">
        <v>1756.1924800000002</v>
      </c>
      <c r="Q21" s="166">
        <v>11933.48248</v>
      </c>
    </row>
    <row r="22" spans="1:17" ht="27" customHeight="1">
      <c r="A22" s="2" t="s">
        <v>310</v>
      </c>
      <c r="B22" s="166">
        <v>15332.85759</v>
      </c>
      <c r="C22" s="166"/>
      <c r="D22" s="166"/>
      <c r="E22" s="166"/>
      <c r="F22" s="166"/>
      <c r="G22" s="166"/>
      <c r="H22" s="166">
        <v>72.17</v>
      </c>
      <c r="I22" s="166">
        <v>59.17</v>
      </c>
      <c r="J22" s="166">
        <v>7.8</v>
      </c>
      <c r="K22" s="166">
        <v>5.05</v>
      </c>
      <c r="L22" s="166">
        <v>136.39</v>
      </c>
      <c r="M22" s="166">
        <v>4222.610000000001</v>
      </c>
      <c r="N22" s="166">
        <v>10498.080000000002</v>
      </c>
      <c r="O22" s="166">
        <v>142.32</v>
      </c>
      <c r="P22" s="166">
        <v>475.77758999999855</v>
      </c>
      <c r="Q22" s="166">
        <v>15196.46759</v>
      </c>
    </row>
    <row r="23" spans="1:17" ht="18.75" customHeight="1">
      <c r="A23" s="2" t="s">
        <v>304</v>
      </c>
      <c r="B23" s="166">
        <v>555.51</v>
      </c>
      <c r="C23" s="166"/>
      <c r="D23" s="166"/>
      <c r="E23" s="166"/>
      <c r="F23" s="166"/>
      <c r="G23" s="166"/>
      <c r="H23" s="166">
        <v>3.1</v>
      </c>
      <c r="I23" s="166">
        <v>70.12</v>
      </c>
      <c r="J23" s="166"/>
      <c r="K23" s="166">
        <v>58.00000000000001</v>
      </c>
      <c r="L23" s="166">
        <v>131.22</v>
      </c>
      <c r="M23" s="166">
        <v>98.91</v>
      </c>
      <c r="N23" s="166">
        <f>339.39-14.01</f>
        <v>325.38</v>
      </c>
      <c r="O23" s="166"/>
      <c r="P23" s="167">
        <v>0</v>
      </c>
      <c r="Q23" s="166">
        <v>424.28999999999996</v>
      </c>
    </row>
    <row r="24" spans="1:17" ht="31.5" customHeight="1">
      <c r="A24" s="2" t="s">
        <v>225</v>
      </c>
      <c r="B24" s="166">
        <v>19883.060000000005</v>
      </c>
      <c r="C24" s="166"/>
      <c r="D24" s="166"/>
      <c r="E24" s="166"/>
      <c r="F24" s="166"/>
      <c r="G24" s="166"/>
      <c r="H24" s="166">
        <v>8719.17</v>
      </c>
      <c r="I24" s="166">
        <v>12.67</v>
      </c>
      <c r="J24" s="166"/>
      <c r="K24" s="166">
        <v>5.540000000000001</v>
      </c>
      <c r="L24" s="166">
        <v>8737.380000000001</v>
      </c>
      <c r="M24" s="166">
        <v>10583.810000000003</v>
      </c>
      <c r="N24" s="166">
        <v>274.6599999999999</v>
      </c>
      <c r="O24" s="166"/>
      <c r="P24" s="166">
        <v>287.21</v>
      </c>
      <c r="Q24" s="166">
        <v>11145.680000000002</v>
      </c>
    </row>
    <row r="25" spans="1:17" ht="27" customHeight="1">
      <c r="A25" s="2" t="s">
        <v>226</v>
      </c>
      <c r="B25" s="166">
        <v>14881.870000000003</v>
      </c>
      <c r="C25" s="166"/>
      <c r="D25" s="166"/>
      <c r="E25" s="166"/>
      <c r="F25" s="166"/>
      <c r="G25" s="166"/>
      <c r="H25" s="166">
        <v>6437.969999999999</v>
      </c>
      <c r="I25" s="166">
        <v>6.62</v>
      </c>
      <c r="J25" s="166"/>
      <c r="K25" s="166">
        <v>21.090000000000003</v>
      </c>
      <c r="L25" s="166">
        <v>6465.679999999999</v>
      </c>
      <c r="M25" s="166">
        <v>7870.880000000002</v>
      </c>
      <c r="N25" s="166">
        <f>635.01-89.7</f>
        <v>545.31</v>
      </c>
      <c r="O25" s="166"/>
      <c r="P25" s="168">
        <v>0</v>
      </c>
      <c r="Q25" s="166">
        <v>8416.190000000002</v>
      </c>
    </row>
    <row r="26" spans="1:17" ht="17.25" customHeight="1">
      <c r="A26" s="23" t="s">
        <v>207</v>
      </c>
      <c r="B26" s="25">
        <v>290.40999999999997</v>
      </c>
      <c r="C26" s="25"/>
      <c r="D26" s="25"/>
      <c r="E26" s="25"/>
      <c r="F26" s="25"/>
      <c r="G26" s="25"/>
      <c r="H26" s="25"/>
      <c r="I26" s="25"/>
      <c r="J26" s="25"/>
      <c r="K26" s="25"/>
      <c r="L26" s="25"/>
      <c r="M26" s="25"/>
      <c r="N26" s="25">
        <v>224.02999999999997</v>
      </c>
      <c r="O26" s="25"/>
      <c r="P26" s="25">
        <v>66.38</v>
      </c>
      <c r="Q26" s="25">
        <v>290.40999999999997</v>
      </c>
    </row>
    <row r="27" spans="1:17" ht="17.25" customHeight="1">
      <c r="A27" s="23" t="s">
        <v>208</v>
      </c>
      <c r="B27" s="25">
        <v>71527.69000000008</v>
      </c>
      <c r="C27" s="25"/>
      <c r="D27" s="25"/>
      <c r="E27" s="25"/>
      <c r="F27" s="25"/>
      <c r="G27" s="25"/>
      <c r="H27" s="25">
        <v>105.1</v>
      </c>
      <c r="I27" s="25">
        <v>2177</v>
      </c>
      <c r="J27" s="25"/>
      <c r="K27" s="25">
        <v>833</v>
      </c>
      <c r="L27" s="25">
        <v>3115</v>
      </c>
      <c r="M27" s="25">
        <v>17838.640000000025</v>
      </c>
      <c r="N27" s="25">
        <v>40925</v>
      </c>
      <c r="O27" s="25"/>
      <c r="P27" s="25">
        <v>9649</v>
      </c>
      <c r="Q27" s="25">
        <v>68413</v>
      </c>
    </row>
    <row r="28" spans="1:17" ht="17.25" customHeight="1">
      <c r="A28" s="23" t="s">
        <v>209</v>
      </c>
      <c r="B28" s="25">
        <v>34065.23993</v>
      </c>
      <c r="C28" s="25"/>
      <c r="D28" s="25"/>
      <c r="E28" s="25"/>
      <c r="F28" s="25"/>
      <c r="G28" s="25"/>
      <c r="H28" s="25">
        <v>1029.79</v>
      </c>
      <c r="I28" s="25">
        <v>2067.0799999999995</v>
      </c>
      <c r="J28" s="25"/>
      <c r="K28" s="25">
        <v>1301.5800000000002</v>
      </c>
      <c r="L28" s="25">
        <v>4398.450000000001</v>
      </c>
      <c r="M28" s="25">
        <v>8745.17</v>
      </c>
      <c r="N28" s="25">
        <v>13137.23</v>
      </c>
      <c r="O28" s="25"/>
      <c r="P28" s="25">
        <f>7833.33993-48.95</f>
        <v>7784.38993</v>
      </c>
      <c r="Q28" s="25">
        <v>29666.789930000003</v>
      </c>
    </row>
    <row r="30" spans="1:30" s="26" customFormat="1" ht="51" customHeight="1">
      <c r="A30" s="248" t="s">
        <v>327</v>
      </c>
      <c r="B30" s="248"/>
      <c r="C30" s="248"/>
      <c r="D30" s="248"/>
      <c r="E30" s="248"/>
      <c r="F30" s="248"/>
      <c r="G30" s="248"/>
      <c r="H30" s="248"/>
      <c r="I30" s="248"/>
      <c r="J30" s="248"/>
      <c r="K30" s="248"/>
      <c r="L30" s="248"/>
      <c r="M30" s="248"/>
      <c r="N30" s="248"/>
      <c r="O30" s="248"/>
      <c r="P30" s="248"/>
      <c r="Q30" s="248"/>
      <c r="R30" s="27"/>
      <c r="S30" s="27"/>
      <c r="T30" s="27"/>
      <c r="U30" s="27"/>
      <c r="V30" s="27"/>
      <c r="W30" s="27"/>
      <c r="X30" s="27"/>
      <c r="Y30" s="27"/>
      <c r="Z30" s="27"/>
      <c r="AA30" s="27"/>
      <c r="AB30" s="27"/>
      <c r="AC30" s="27"/>
      <c r="AD30" s="27"/>
    </row>
    <row r="31" spans="15:17" ht="12.75">
      <c r="O31" s="246" t="s">
        <v>329</v>
      </c>
      <c r="P31" s="247"/>
      <c r="Q31" s="247"/>
    </row>
  </sheetData>
  <sheetProtection/>
  <mergeCells count="10">
    <mergeCell ref="O31:Q31"/>
    <mergeCell ref="A30:Q30"/>
    <mergeCell ref="A1:Q1"/>
    <mergeCell ref="A2:Q2"/>
    <mergeCell ref="A4:A5"/>
    <mergeCell ref="B4:B5"/>
    <mergeCell ref="C4:G4"/>
    <mergeCell ref="H4:L4"/>
    <mergeCell ref="M4:Q4"/>
    <mergeCell ref="N3:Q3"/>
  </mergeCells>
  <printOptions/>
  <pageMargins left="0" right="0"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view="pageLayout" zoomScale="85" zoomScaleNormal="70" zoomScalePageLayoutView="85" workbookViewId="0" topLeftCell="A1">
      <selection activeCell="A2" sqref="A2:J2"/>
    </sheetView>
  </sheetViews>
  <sheetFormatPr defaultColWidth="9.28125" defaultRowHeight="12.75"/>
  <cols>
    <col min="1" max="1" width="27.57421875" style="16" customWidth="1"/>
    <col min="2" max="2" width="15.421875" style="16" customWidth="1"/>
    <col min="3" max="3" width="11.28125" style="16" customWidth="1"/>
    <col min="4" max="4" width="20.7109375" style="16" customWidth="1"/>
    <col min="5" max="5" width="11.28125" style="16" customWidth="1"/>
    <col min="6" max="6" width="20.7109375" style="16" customWidth="1"/>
    <col min="7" max="7" width="12.28125" style="16" customWidth="1"/>
    <col min="8" max="8" width="20.7109375" style="16" customWidth="1"/>
    <col min="9" max="9" width="12.28125" style="16" customWidth="1"/>
    <col min="10" max="10" width="20.7109375" style="16" customWidth="1"/>
    <col min="11" max="16384" width="9.28125" style="16" customWidth="1"/>
  </cols>
  <sheetData>
    <row r="1" spans="1:10" ht="17.25">
      <c r="A1" s="257" t="s">
        <v>331</v>
      </c>
      <c r="B1" s="257"/>
      <c r="C1" s="257"/>
      <c r="D1" s="257"/>
      <c r="E1" s="257"/>
      <c r="F1" s="257"/>
      <c r="G1" s="257"/>
      <c r="H1" s="257"/>
      <c r="I1" s="257"/>
      <c r="J1" s="257"/>
    </row>
    <row r="2" spans="1:10" ht="39" customHeight="1">
      <c r="A2" s="336" t="s">
        <v>334</v>
      </c>
      <c r="B2" s="336"/>
      <c r="C2" s="336"/>
      <c r="D2" s="336"/>
      <c r="E2" s="336"/>
      <c r="F2" s="336"/>
      <c r="G2" s="336"/>
      <c r="H2" s="336"/>
      <c r="I2" s="336"/>
      <c r="J2" s="336"/>
    </row>
    <row r="3" spans="1:10" ht="36.75" customHeight="1">
      <c r="A3" s="258" t="s">
        <v>14</v>
      </c>
      <c r="B3" s="258" t="s">
        <v>21</v>
      </c>
      <c r="C3" s="259" t="s">
        <v>15</v>
      </c>
      <c r="D3" s="259"/>
      <c r="E3" s="259" t="s">
        <v>16</v>
      </c>
      <c r="F3" s="259"/>
      <c r="G3" s="259" t="s">
        <v>17</v>
      </c>
      <c r="H3" s="259"/>
      <c r="I3" s="259" t="s">
        <v>18</v>
      </c>
      <c r="J3" s="259"/>
    </row>
    <row r="4" spans="1:10" ht="44.25" customHeight="1">
      <c r="A4" s="258"/>
      <c r="B4" s="258"/>
      <c r="C4" s="95" t="s">
        <v>19</v>
      </c>
      <c r="D4" s="95" t="s">
        <v>20</v>
      </c>
      <c r="E4" s="95" t="s">
        <v>19</v>
      </c>
      <c r="F4" s="95" t="s">
        <v>20</v>
      </c>
      <c r="G4" s="95" t="s">
        <v>19</v>
      </c>
      <c r="H4" s="95" t="s">
        <v>20</v>
      </c>
      <c r="I4" s="95" t="s">
        <v>19</v>
      </c>
      <c r="J4" s="95" t="s">
        <v>20</v>
      </c>
    </row>
    <row r="5" spans="1:10" ht="44.25" customHeight="1">
      <c r="A5" s="231" t="s">
        <v>22</v>
      </c>
      <c r="B5" s="92">
        <v>360970.2999999996</v>
      </c>
      <c r="C5" s="92">
        <v>360702.649999999</v>
      </c>
      <c r="D5" s="1">
        <f>C5-B5</f>
        <v>-267.65000000060536</v>
      </c>
      <c r="E5" s="92">
        <v>360198.239999998</v>
      </c>
      <c r="F5" s="1">
        <f>E5-C5</f>
        <v>-504.4100000009639</v>
      </c>
      <c r="G5" s="92">
        <v>360195.6400000001</v>
      </c>
      <c r="H5" s="1">
        <f>G5-E5</f>
        <v>-2.599999997939449</v>
      </c>
      <c r="I5" s="92">
        <v>360043.05</v>
      </c>
      <c r="J5" s="1">
        <f>I5-G5</f>
        <v>-152.59000000008382</v>
      </c>
    </row>
    <row r="6" spans="1:10" ht="26.25" customHeight="1">
      <c r="A6" s="92" t="s">
        <v>5</v>
      </c>
      <c r="B6" s="92">
        <v>74511.84999999996</v>
      </c>
      <c r="C6" s="92">
        <v>74509.40000000004</v>
      </c>
      <c r="D6" s="1">
        <f aca="true" t="shared" si="0" ref="D6:D17">C6-B6</f>
        <v>-2.44999999992433</v>
      </c>
      <c r="E6" s="92">
        <v>74509.36999999994</v>
      </c>
      <c r="F6" s="1">
        <f aca="true" t="shared" si="1" ref="F6:F17">E6-C6</f>
        <v>-0.030000000100699253</v>
      </c>
      <c r="G6" s="92">
        <v>74500.99999999999</v>
      </c>
      <c r="H6" s="1">
        <f aca="true" t="shared" si="2" ref="H6:H17">G6-E6</f>
        <v>-8.369999999951688</v>
      </c>
      <c r="I6" s="92">
        <v>74500.99999999999</v>
      </c>
      <c r="J6" s="1">
        <f aca="true" t="shared" si="3" ref="J6:J17">I6-G6</f>
        <v>0</v>
      </c>
    </row>
    <row r="7" spans="1:11" ht="26.25" customHeight="1">
      <c r="A7" s="232" t="s">
        <v>6</v>
      </c>
      <c r="B7" s="232">
        <v>73433.05999999997</v>
      </c>
      <c r="C7" s="232">
        <v>73310.58000000003</v>
      </c>
      <c r="D7" s="1">
        <f t="shared" si="0"/>
        <v>-122.47999999993772</v>
      </c>
      <c r="E7" s="232">
        <v>73310.11999999994</v>
      </c>
      <c r="F7" s="1">
        <f t="shared" si="1"/>
        <v>-0.46000000009371433</v>
      </c>
      <c r="G7" s="232">
        <v>73301.74999999999</v>
      </c>
      <c r="H7" s="1">
        <f t="shared" si="2"/>
        <v>-8.369999999951688</v>
      </c>
      <c r="I7" s="93">
        <v>73301.74999999999</v>
      </c>
      <c r="J7" s="1">
        <f t="shared" si="3"/>
        <v>0</v>
      </c>
      <c r="K7" s="233"/>
    </row>
    <row r="8" spans="1:10" ht="26.25" customHeight="1">
      <c r="A8" s="232" t="s">
        <v>7</v>
      </c>
      <c r="B8" s="232">
        <v>615.8100000000002</v>
      </c>
      <c r="C8" s="232">
        <v>615.8100000000001</v>
      </c>
      <c r="D8" s="1">
        <f t="shared" si="0"/>
        <v>0</v>
      </c>
      <c r="E8" s="232">
        <v>616.2399999999997</v>
      </c>
      <c r="F8" s="1">
        <f t="shared" si="1"/>
        <v>0.4299999999996089</v>
      </c>
      <c r="G8" s="232">
        <v>616.2399999999999</v>
      </c>
      <c r="H8" s="1">
        <f t="shared" si="2"/>
        <v>0</v>
      </c>
      <c r="I8" s="93">
        <v>616.2399999999999</v>
      </c>
      <c r="J8" s="1">
        <f t="shared" si="3"/>
        <v>0</v>
      </c>
    </row>
    <row r="9" spans="1:11" s="235" customFormat="1" ht="26.25" customHeight="1">
      <c r="A9" s="232" t="s">
        <v>8</v>
      </c>
      <c r="B9" s="232">
        <v>462.98000000000013</v>
      </c>
      <c r="C9" s="232">
        <v>583.0099999999999</v>
      </c>
      <c r="D9" s="1">
        <f t="shared" si="0"/>
        <v>120.02999999999975</v>
      </c>
      <c r="E9" s="232">
        <v>583.01</v>
      </c>
      <c r="F9" s="1">
        <f t="shared" si="1"/>
        <v>0</v>
      </c>
      <c r="G9" s="232">
        <v>583.0099999999999</v>
      </c>
      <c r="H9" s="1">
        <f t="shared" si="2"/>
        <v>0</v>
      </c>
      <c r="I9" s="93">
        <v>583.0099999999999</v>
      </c>
      <c r="J9" s="1">
        <f t="shared" si="3"/>
        <v>0</v>
      </c>
      <c r="K9" s="234"/>
    </row>
    <row r="10" spans="1:11" ht="26.25" customHeight="1">
      <c r="A10" s="92" t="s">
        <v>9</v>
      </c>
      <c r="B10" s="92">
        <v>114662.70000000006</v>
      </c>
      <c r="C10" s="92">
        <v>113216.86999999992</v>
      </c>
      <c r="D10" s="1">
        <f t="shared" si="0"/>
        <v>-1445.8300000001327</v>
      </c>
      <c r="E10" s="92">
        <v>113212.40999999986</v>
      </c>
      <c r="F10" s="1">
        <f t="shared" si="1"/>
        <v>-4.4600000000646105</v>
      </c>
      <c r="G10" s="92">
        <v>113208.01999999996</v>
      </c>
      <c r="H10" s="1">
        <f t="shared" si="2"/>
        <v>-4.3899999998975545</v>
      </c>
      <c r="I10" s="92">
        <v>116153.26000000004</v>
      </c>
      <c r="J10" s="1">
        <f t="shared" si="3"/>
        <v>2945.240000000078</v>
      </c>
      <c r="K10" s="233"/>
    </row>
    <row r="11" spans="1:10" ht="26.25" customHeight="1">
      <c r="A11" s="232" t="s">
        <v>6</v>
      </c>
      <c r="B11" s="232">
        <v>81246.08000000005</v>
      </c>
      <c r="C11" s="232">
        <v>80805.8899999999</v>
      </c>
      <c r="D11" s="1">
        <f t="shared" si="0"/>
        <v>-440.19000000014785</v>
      </c>
      <c r="E11" s="232">
        <v>80735.52000000002</v>
      </c>
      <c r="F11" s="1">
        <f t="shared" si="1"/>
        <v>-70.36999999987893</v>
      </c>
      <c r="G11" s="232">
        <v>81107.28999999995</v>
      </c>
      <c r="H11" s="1">
        <f t="shared" si="2"/>
        <v>371.7699999999313</v>
      </c>
      <c r="I11" s="93">
        <v>84112.79000000004</v>
      </c>
      <c r="J11" s="1">
        <f>I11-G11</f>
        <v>3005.5000000000873</v>
      </c>
    </row>
    <row r="12" spans="1:10" ht="26.25" customHeight="1">
      <c r="A12" s="232" t="s">
        <v>7</v>
      </c>
      <c r="B12" s="232">
        <v>25032.830000000005</v>
      </c>
      <c r="C12" s="232">
        <v>23791.430000000015</v>
      </c>
      <c r="D12" s="1">
        <f t="shared" si="0"/>
        <v>-1241.3999999999905</v>
      </c>
      <c r="E12" s="232">
        <v>23970.049999999817</v>
      </c>
      <c r="F12" s="1">
        <f t="shared" si="1"/>
        <v>178.61999999980253</v>
      </c>
      <c r="G12" s="232">
        <v>24156.97000000001</v>
      </c>
      <c r="H12" s="1">
        <f t="shared" si="2"/>
        <v>186.92000000019107</v>
      </c>
      <c r="I12" s="93">
        <v>24069.84</v>
      </c>
      <c r="J12" s="1">
        <f t="shared" si="3"/>
        <v>-87.1300000000083</v>
      </c>
    </row>
    <row r="13" spans="1:11" ht="26.25" customHeight="1">
      <c r="A13" s="232" t="s">
        <v>8</v>
      </c>
      <c r="B13" s="232">
        <v>8383.790000000005</v>
      </c>
      <c r="C13" s="232">
        <v>8619.55000000001</v>
      </c>
      <c r="D13" s="1">
        <f t="shared" si="0"/>
        <v>235.76000000000568</v>
      </c>
      <c r="E13" s="232">
        <v>8506.84000000002</v>
      </c>
      <c r="F13" s="1">
        <f t="shared" si="1"/>
        <v>-112.70999999999003</v>
      </c>
      <c r="G13" s="232">
        <v>7943.76</v>
      </c>
      <c r="H13" s="1">
        <f t="shared" si="2"/>
        <v>-563.0800000000199</v>
      </c>
      <c r="I13" s="93">
        <v>7970.629999999999</v>
      </c>
      <c r="J13" s="1">
        <f t="shared" si="3"/>
        <v>26.86999999999898</v>
      </c>
      <c r="K13" s="233"/>
    </row>
    <row r="14" spans="1:11" ht="26.25" customHeight="1">
      <c r="A14" s="92" t="s">
        <v>10</v>
      </c>
      <c r="B14" s="92">
        <v>171795.74999999962</v>
      </c>
      <c r="C14" s="92">
        <v>172976.3799999993</v>
      </c>
      <c r="D14" s="1">
        <f t="shared" si="0"/>
        <v>1180.6299999996845</v>
      </c>
      <c r="E14" s="92">
        <v>172476.4599999977</v>
      </c>
      <c r="F14" s="1">
        <f t="shared" si="1"/>
        <v>-499.9200000016135</v>
      </c>
      <c r="G14" s="92">
        <v>172486.62000000017</v>
      </c>
      <c r="H14" s="1">
        <f t="shared" si="2"/>
        <v>10.160000002477318</v>
      </c>
      <c r="I14" s="92">
        <v>169388.79000000007</v>
      </c>
      <c r="J14" s="1">
        <f t="shared" si="3"/>
        <v>-3097.8300000001036</v>
      </c>
      <c r="K14" s="233"/>
    </row>
    <row r="15" spans="1:11" ht="26.25" customHeight="1">
      <c r="A15" s="232" t="s">
        <v>6</v>
      </c>
      <c r="B15" s="232">
        <v>64168.97999999995</v>
      </c>
      <c r="C15" s="232">
        <v>64142.97999999998</v>
      </c>
      <c r="D15" s="1">
        <f t="shared" si="0"/>
        <v>-25.999999999970896</v>
      </c>
      <c r="E15" s="232">
        <v>63765.31999999998</v>
      </c>
      <c r="F15" s="1">
        <f t="shared" si="1"/>
        <v>-377.6600000000035</v>
      </c>
      <c r="G15" s="232">
        <v>63285.09000000003</v>
      </c>
      <c r="H15" s="1">
        <f t="shared" si="2"/>
        <v>-480.229999999945</v>
      </c>
      <c r="I15" s="93">
        <v>60279.549999999974</v>
      </c>
      <c r="J15" s="1">
        <f t="shared" si="3"/>
        <v>-3005.540000000059</v>
      </c>
      <c r="K15" s="233"/>
    </row>
    <row r="16" spans="1:10" ht="26.25" customHeight="1">
      <c r="A16" s="232" t="s">
        <v>7</v>
      </c>
      <c r="B16" s="232">
        <v>81652.36999999966</v>
      </c>
      <c r="C16" s="232">
        <v>83104.04999999923</v>
      </c>
      <c r="D16" s="1">
        <f t="shared" si="0"/>
        <v>1451.679999999571</v>
      </c>
      <c r="E16" s="232">
        <v>83111.03999999781</v>
      </c>
      <c r="F16" s="1">
        <f t="shared" si="1"/>
        <v>6.989999998579151</v>
      </c>
      <c r="G16" s="232">
        <v>85832.79000000011</v>
      </c>
      <c r="H16" s="1">
        <f t="shared" si="2"/>
        <v>2721.750000002299</v>
      </c>
      <c r="I16" s="93">
        <v>85850.71000000011</v>
      </c>
      <c r="J16" s="1">
        <f t="shared" si="3"/>
        <v>17.919999999998254</v>
      </c>
    </row>
    <row r="17" spans="1:10" ht="26.25" customHeight="1">
      <c r="A17" s="232" t="s">
        <v>8</v>
      </c>
      <c r="B17" s="232">
        <v>25974.40000000001</v>
      </c>
      <c r="C17" s="232">
        <v>25729.35000000009</v>
      </c>
      <c r="D17" s="1">
        <f t="shared" si="0"/>
        <v>-245.04999999991924</v>
      </c>
      <c r="E17" s="232">
        <v>25600.099999999915</v>
      </c>
      <c r="F17" s="1">
        <f t="shared" si="1"/>
        <v>-129.25000000017462</v>
      </c>
      <c r="G17" s="232">
        <v>23368.740000000023</v>
      </c>
      <c r="H17" s="1">
        <f t="shared" si="2"/>
        <v>-2231.3599999998914</v>
      </c>
      <c r="I17" s="93">
        <v>23258.530000000002</v>
      </c>
      <c r="J17" s="1">
        <f t="shared" si="3"/>
        <v>-110.21000000002095</v>
      </c>
    </row>
    <row r="19" spans="9:10" ht="12.75">
      <c r="I19" s="246" t="s">
        <v>329</v>
      </c>
      <c r="J19" s="247"/>
    </row>
    <row r="20" ht="18.75" customHeight="1">
      <c r="H20" s="236"/>
    </row>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sheetData>
  <sheetProtection/>
  <mergeCells count="9">
    <mergeCell ref="I19:J19"/>
    <mergeCell ref="A2:J2"/>
    <mergeCell ref="A1:J1"/>
    <mergeCell ref="B3:B4"/>
    <mergeCell ref="I3:J3"/>
    <mergeCell ref="C3:D3"/>
    <mergeCell ref="E3:F3"/>
    <mergeCell ref="G3:H3"/>
    <mergeCell ref="A3:A4"/>
  </mergeCells>
  <printOptions/>
  <pageMargins left="0.03937007874015748" right="0" top="0.5118110236220472" bottom="0.5118110236220472" header="0.5118110236220472" footer="0.5118110236220472"/>
  <pageSetup fitToHeight="1000"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M75"/>
  <sheetViews>
    <sheetView view="pageLayout" workbookViewId="0" topLeftCell="A1">
      <selection activeCell="A2" sqref="A2:L2"/>
    </sheetView>
  </sheetViews>
  <sheetFormatPr defaultColWidth="9.28125" defaultRowHeight="12.75"/>
  <cols>
    <col min="1" max="1" width="4.28125" style="19" customWidth="1"/>
    <col min="2" max="2" width="49.7109375" style="97" customWidth="1"/>
    <col min="3" max="3" width="8.7109375" style="97" customWidth="1"/>
    <col min="4" max="4" width="10.421875" style="97" customWidth="1"/>
    <col min="5" max="5" width="9.00390625" style="97" customWidth="1"/>
    <col min="6" max="6" width="9.7109375" style="97" customWidth="1"/>
    <col min="7" max="7" width="11.7109375" style="97" customWidth="1"/>
    <col min="8" max="8" width="7.7109375" style="97" customWidth="1"/>
    <col min="9" max="9" width="9.421875" style="97" customWidth="1"/>
    <col min="10" max="10" width="7.28125" style="97" customWidth="1"/>
    <col min="11" max="11" width="9.00390625" style="97" customWidth="1"/>
    <col min="12" max="12" width="8.57421875" style="97" customWidth="1"/>
    <col min="13" max="13" width="12.7109375" style="97" customWidth="1"/>
    <col min="14" max="14" width="15.421875" style="97" customWidth="1"/>
    <col min="15" max="15" width="12.7109375" style="97" customWidth="1"/>
    <col min="16" max="16" width="14.28125" style="97" customWidth="1"/>
    <col min="17" max="16384" width="9.28125" style="97" customWidth="1"/>
  </cols>
  <sheetData>
    <row r="1" spans="1:13" ht="15">
      <c r="A1" s="263" t="s">
        <v>184</v>
      </c>
      <c r="B1" s="263"/>
      <c r="C1" s="263"/>
      <c r="D1" s="263"/>
      <c r="E1" s="263"/>
      <c r="F1" s="263"/>
      <c r="G1" s="263"/>
      <c r="H1" s="263"/>
      <c r="I1" s="263"/>
      <c r="J1" s="263"/>
      <c r="K1" s="263"/>
      <c r="L1" s="263"/>
      <c r="M1" s="96"/>
    </row>
    <row r="2" spans="1:12" ht="27" customHeight="1">
      <c r="A2" s="337" t="s">
        <v>334</v>
      </c>
      <c r="B2" s="337"/>
      <c r="C2" s="337"/>
      <c r="D2" s="337"/>
      <c r="E2" s="337"/>
      <c r="F2" s="337"/>
      <c r="G2" s="337"/>
      <c r="H2" s="337"/>
      <c r="I2" s="337"/>
      <c r="J2" s="337"/>
      <c r="K2" s="337"/>
      <c r="L2" s="337"/>
    </row>
    <row r="3" spans="1:13" ht="48" customHeight="1">
      <c r="A3" s="264" t="s">
        <v>312</v>
      </c>
      <c r="B3" s="218" t="s">
        <v>189</v>
      </c>
      <c r="C3" s="260" t="s">
        <v>156</v>
      </c>
      <c r="D3" s="260" t="s">
        <v>157</v>
      </c>
      <c r="E3" s="260" t="s">
        <v>177</v>
      </c>
      <c r="F3" s="260" t="s">
        <v>158</v>
      </c>
      <c r="G3" s="260" t="s">
        <v>159</v>
      </c>
      <c r="H3" s="260" t="s">
        <v>167</v>
      </c>
      <c r="I3" s="260" t="s">
        <v>160</v>
      </c>
      <c r="J3" s="260" t="s">
        <v>187</v>
      </c>
      <c r="K3" s="260" t="s">
        <v>311</v>
      </c>
      <c r="L3" s="260" t="s">
        <v>161</v>
      </c>
      <c r="M3" s="100"/>
    </row>
    <row r="4" spans="1:13" ht="48" customHeight="1">
      <c r="A4" s="264"/>
      <c r="B4" s="219" t="s">
        <v>188</v>
      </c>
      <c r="C4" s="260"/>
      <c r="D4" s="260"/>
      <c r="E4" s="260"/>
      <c r="F4" s="260"/>
      <c r="G4" s="260"/>
      <c r="H4" s="260"/>
      <c r="I4" s="260"/>
      <c r="J4" s="260"/>
      <c r="K4" s="260"/>
      <c r="L4" s="260"/>
      <c r="M4" s="100"/>
    </row>
    <row r="5" spans="1:13" ht="20.25" customHeight="1">
      <c r="A5" s="261" t="s">
        <v>168</v>
      </c>
      <c r="B5" s="261"/>
      <c r="C5" s="98">
        <f>C6+C23+C40+C57</f>
        <v>18</v>
      </c>
      <c r="D5" s="98">
        <f aca="true" t="shared" si="0" ref="D5:L5">D6+D23+D40+D57</f>
        <v>54</v>
      </c>
      <c r="E5" s="98">
        <f t="shared" si="0"/>
        <v>51</v>
      </c>
      <c r="F5" s="98">
        <f t="shared" si="0"/>
        <v>47</v>
      </c>
      <c r="G5" s="98">
        <f t="shared" si="0"/>
        <v>207</v>
      </c>
      <c r="H5" s="98">
        <f t="shared" si="0"/>
        <v>608</v>
      </c>
      <c r="I5" s="98">
        <f t="shared" si="0"/>
        <v>25</v>
      </c>
      <c r="J5" s="98">
        <f t="shared" si="0"/>
        <v>0</v>
      </c>
      <c r="K5" s="98">
        <f t="shared" si="0"/>
        <v>15</v>
      </c>
      <c r="L5" s="98">
        <f t="shared" si="0"/>
        <v>1</v>
      </c>
      <c r="M5" s="101"/>
    </row>
    <row r="6" spans="1:13" ht="12.75">
      <c r="A6" s="98" t="s">
        <v>55</v>
      </c>
      <c r="B6" s="102" t="s">
        <v>15</v>
      </c>
      <c r="C6" s="98">
        <v>5</v>
      </c>
      <c r="D6" s="98">
        <v>4</v>
      </c>
      <c r="E6" s="98">
        <v>4</v>
      </c>
      <c r="F6" s="98">
        <v>19</v>
      </c>
      <c r="G6" s="98">
        <v>63</v>
      </c>
      <c r="H6" s="98">
        <v>165</v>
      </c>
      <c r="I6" s="98">
        <v>3</v>
      </c>
      <c r="J6" s="98"/>
      <c r="K6" s="98">
        <v>3</v>
      </c>
      <c r="L6" s="98">
        <v>1</v>
      </c>
      <c r="M6" s="101"/>
    </row>
    <row r="7" spans="1:13" ht="12.75">
      <c r="A7" s="103">
        <v>1</v>
      </c>
      <c r="B7" s="104" t="s">
        <v>162</v>
      </c>
      <c r="C7" s="103"/>
      <c r="D7" s="103"/>
      <c r="E7" s="103"/>
      <c r="F7" s="103"/>
      <c r="G7" s="103">
        <v>0</v>
      </c>
      <c r="H7" s="103"/>
      <c r="I7" s="103"/>
      <c r="J7" s="103"/>
      <c r="K7" s="103"/>
      <c r="L7" s="103"/>
      <c r="M7" s="101"/>
    </row>
    <row r="8" spans="1:13" ht="12.75">
      <c r="A8" s="103">
        <v>2</v>
      </c>
      <c r="B8" s="104" t="s">
        <v>173</v>
      </c>
      <c r="C8" s="103"/>
      <c r="D8" s="103"/>
      <c r="E8" s="103"/>
      <c r="F8" s="103"/>
      <c r="G8" s="103">
        <v>0</v>
      </c>
      <c r="H8" s="103"/>
      <c r="I8" s="103"/>
      <c r="J8" s="103"/>
      <c r="K8" s="103"/>
      <c r="L8" s="103"/>
      <c r="M8" s="101"/>
    </row>
    <row r="9" spans="1:13" ht="12.75">
      <c r="A9" s="103"/>
      <c r="B9" s="105" t="s">
        <v>174</v>
      </c>
      <c r="C9" s="103"/>
      <c r="D9" s="103">
        <v>4</v>
      </c>
      <c r="E9" s="103">
        <v>4</v>
      </c>
      <c r="F9" s="103">
        <v>19</v>
      </c>
      <c r="G9" s="103">
        <v>58</v>
      </c>
      <c r="H9" s="103"/>
      <c r="I9" s="103">
        <v>2</v>
      </c>
      <c r="J9" s="103"/>
      <c r="K9" s="103">
        <v>3</v>
      </c>
      <c r="L9" s="103"/>
      <c r="M9" s="101"/>
    </row>
    <row r="10" spans="1:13" ht="12.75">
      <c r="A10" s="103"/>
      <c r="B10" s="106" t="s">
        <v>175</v>
      </c>
      <c r="C10" s="107"/>
      <c r="D10" s="107">
        <v>45300000</v>
      </c>
      <c r="E10" s="107">
        <v>14750000</v>
      </c>
      <c r="F10" s="107">
        <v>127200000</v>
      </c>
      <c r="G10" s="107">
        <v>1233500000</v>
      </c>
      <c r="H10" s="107"/>
      <c r="I10" s="107">
        <v>30000000</v>
      </c>
      <c r="J10" s="107"/>
      <c r="K10" s="107">
        <v>10600000</v>
      </c>
      <c r="L10" s="107"/>
      <c r="M10" s="101"/>
    </row>
    <row r="11" spans="1:13" ht="12.75">
      <c r="A11" s="103"/>
      <c r="B11" s="106" t="s">
        <v>313</v>
      </c>
      <c r="C11" s="103"/>
      <c r="D11" s="103"/>
      <c r="E11" s="103"/>
      <c r="F11" s="103"/>
      <c r="G11" s="103">
        <v>0</v>
      </c>
      <c r="H11" s="103"/>
      <c r="I11" s="103"/>
      <c r="J11" s="103"/>
      <c r="K11" s="103"/>
      <c r="L11" s="103"/>
      <c r="M11" s="101"/>
    </row>
    <row r="12" spans="1:13" ht="12.75">
      <c r="A12" s="103"/>
      <c r="B12" s="106" t="s">
        <v>169</v>
      </c>
      <c r="C12" s="103"/>
      <c r="D12" s="103">
        <v>4</v>
      </c>
      <c r="E12" s="103">
        <v>4</v>
      </c>
      <c r="F12" s="103">
        <v>19</v>
      </c>
      <c r="G12" s="103">
        <v>58</v>
      </c>
      <c r="H12" s="103"/>
      <c r="I12" s="103">
        <v>3</v>
      </c>
      <c r="J12" s="103"/>
      <c r="K12" s="103">
        <v>3</v>
      </c>
      <c r="L12" s="103"/>
      <c r="M12" s="101"/>
    </row>
    <row r="13" spans="1:13" ht="12.75">
      <c r="A13" s="103"/>
      <c r="B13" s="106" t="s">
        <v>170</v>
      </c>
      <c r="C13" s="107"/>
      <c r="D13" s="107">
        <v>45300000</v>
      </c>
      <c r="E13" s="107">
        <v>14750000</v>
      </c>
      <c r="F13" s="107">
        <v>72200000</v>
      </c>
      <c r="G13" s="107">
        <v>1218500000</v>
      </c>
      <c r="H13" s="107"/>
      <c r="I13" s="107">
        <v>30000000</v>
      </c>
      <c r="J13" s="107"/>
      <c r="K13" s="107">
        <v>10600000</v>
      </c>
      <c r="L13" s="107"/>
      <c r="M13" s="101"/>
    </row>
    <row r="14" spans="1:13" ht="12.75">
      <c r="A14" s="103"/>
      <c r="B14" s="106" t="s">
        <v>171</v>
      </c>
      <c r="C14" s="103"/>
      <c r="D14" s="103"/>
      <c r="E14" s="103"/>
      <c r="F14" s="107"/>
      <c r="G14" s="107"/>
      <c r="H14" s="103"/>
      <c r="I14" s="103"/>
      <c r="J14" s="103"/>
      <c r="K14" s="103"/>
      <c r="L14" s="103"/>
      <c r="M14" s="101"/>
    </row>
    <row r="15" spans="1:13" ht="12.75">
      <c r="A15" s="103"/>
      <c r="B15" s="106" t="s">
        <v>172</v>
      </c>
      <c r="C15" s="103"/>
      <c r="D15" s="107">
        <f>D10-D13</f>
        <v>0</v>
      </c>
      <c r="E15" s="103"/>
      <c r="F15" s="107"/>
      <c r="G15" s="107"/>
      <c r="H15" s="103"/>
      <c r="I15" s="103"/>
      <c r="J15" s="103"/>
      <c r="K15" s="103"/>
      <c r="L15" s="103"/>
      <c r="M15" s="101"/>
    </row>
    <row r="16" spans="1:13" s="20" customFormat="1" ht="28.5" customHeight="1">
      <c r="A16" s="108">
        <v>3</v>
      </c>
      <c r="B16" s="109" t="s">
        <v>165</v>
      </c>
      <c r="C16" s="110"/>
      <c r="D16" s="110"/>
      <c r="E16" s="110"/>
      <c r="F16" s="110"/>
      <c r="G16" s="3"/>
      <c r="H16" s="110">
        <v>0</v>
      </c>
      <c r="I16" s="110"/>
      <c r="J16" s="110"/>
      <c r="K16" s="110"/>
      <c r="L16" s="110"/>
      <c r="M16" s="111"/>
    </row>
    <row r="17" spans="1:13" ht="12.75">
      <c r="A17" s="112">
        <v>4</v>
      </c>
      <c r="B17" s="113" t="s">
        <v>164</v>
      </c>
      <c r="C17" s="103">
        <v>5</v>
      </c>
      <c r="D17" s="103">
        <v>0</v>
      </c>
      <c r="E17" s="103">
        <v>0</v>
      </c>
      <c r="F17" s="103">
        <v>17</v>
      </c>
      <c r="G17" s="103">
        <v>63</v>
      </c>
      <c r="H17" s="103">
        <v>170</v>
      </c>
      <c r="I17" s="103">
        <v>3</v>
      </c>
      <c r="J17" s="103"/>
      <c r="K17" s="103"/>
      <c r="L17" s="103"/>
      <c r="M17" s="101"/>
    </row>
    <row r="18" spans="1:13" ht="12.75">
      <c r="A18" s="112">
        <v>5</v>
      </c>
      <c r="B18" s="113" t="s">
        <v>163</v>
      </c>
      <c r="C18" s="103"/>
      <c r="D18" s="103">
        <v>4</v>
      </c>
      <c r="E18" s="103"/>
      <c r="F18" s="103">
        <v>1</v>
      </c>
      <c r="G18" s="103"/>
      <c r="H18" s="103"/>
      <c r="I18" s="103"/>
      <c r="J18" s="103"/>
      <c r="K18" s="103"/>
      <c r="L18" s="103"/>
      <c r="M18" s="101"/>
    </row>
    <row r="19" spans="1:13" ht="12.75">
      <c r="A19" s="112">
        <v>6</v>
      </c>
      <c r="B19" s="113" t="s">
        <v>166</v>
      </c>
      <c r="C19" s="103"/>
      <c r="D19" s="103"/>
      <c r="E19" s="103"/>
      <c r="F19" s="103"/>
      <c r="G19" s="103"/>
      <c r="H19" s="103"/>
      <c r="I19" s="103"/>
      <c r="J19" s="103"/>
      <c r="K19" s="103"/>
      <c r="L19" s="103"/>
      <c r="M19" s="101"/>
    </row>
    <row r="20" spans="1:13" ht="12.75">
      <c r="A20" s="112">
        <v>7</v>
      </c>
      <c r="B20" s="113" t="s">
        <v>178</v>
      </c>
      <c r="C20" s="103"/>
      <c r="D20" s="103"/>
      <c r="E20" s="103"/>
      <c r="F20" s="103"/>
      <c r="G20" s="103"/>
      <c r="H20" s="103"/>
      <c r="I20" s="103"/>
      <c r="J20" s="103"/>
      <c r="K20" s="103"/>
      <c r="L20" s="103"/>
      <c r="M20" s="101"/>
    </row>
    <row r="21" spans="1:13" ht="12.75">
      <c r="A21" s="112"/>
      <c r="B21" s="106" t="s">
        <v>179</v>
      </c>
      <c r="C21" s="103"/>
      <c r="D21" s="103"/>
      <c r="E21" s="103"/>
      <c r="F21" s="103"/>
      <c r="G21" s="103"/>
      <c r="H21" s="103"/>
      <c r="I21" s="103"/>
      <c r="J21" s="103"/>
      <c r="K21" s="103"/>
      <c r="L21" s="103">
        <v>1</v>
      </c>
      <c r="M21" s="101"/>
    </row>
    <row r="22" spans="1:13" ht="12.75">
      <c r="A22" s="112"/>
      <c r="B22" s="106" t="s">
        <v>180</v>
      </c>
      <c r="C22" s="103"/>
      <c r="D22" s="103"/>
      <c r="E22" s="103"/>
      <c r="F22" s="103"/>
      <c r="G22" s="103"/>
      <c r="H22" s="103"/>
      <c r="I22" s="103"/>
      <c r="J22" s="103"/>
      <c r="K22" s="103"/>
      <c r="L22" s="103">
        <v>1</v>
      </c>
      <c r="M22" s="101"/>
    </row>
    <row r="23" spans="1:13" s="20" customFormat="1" ht="12.75">
      <c r="A23" s="99" t="s">
        <v>50</v>
      </c>
      <c r="B23" s="114" t="s">
        <v>16</v>
      </c>
      <c r="C23" s="99"/>
      <c r="D23" s="99">
        <v>17</v>
      </c>
      <c r="E23" s="99">
        <v>13</v>
      </c>
      <c r="F23" s="99">
        <v>6</v>
      </c>
      <c r="G23" s="99">
        <v>50</v>
      </c>
      <c r="H23" s="115">
        <v>199</v>
      </c>
      <c r="I23" s="99">
        <v>6</v>
      </c>
      <c r="J23" s="99"/>
      <c r="K23" s="99">
        <v>3</v>
      </c>
      <c r="L23" s="99"/>
      <c r="M23" s="111"/>
    </row>
    <row r="24" spans="1:13" s="20" customFormat="1" ht="12.75">
      <c r="A24" s="110">
        <v>1</v>
      </c>
      <c r="B24" s="116" t="s">
        <v>162</v>
      </c>
      <c r="C24" s="110"/>
      <c r="D24" s="110"/>
      <c r="E24" s="110"/>
      <c r="F24" s="110"/>
      <c r="G24" s="110">
        <v>0</v>
      </c>
      <c r="H24" s="110"/>
      <c r="I24" s="110"/>
      <c r="J24" s="110"/>
      <c r="K24" s="110"/>
      <c r="L24" s="110"/>
      <c r="M24" s="111"/>
    </row>
    <row r="25" spans="1:13" s="20" customFormat="1" ht="12.75">
      <c r="A25" s="110">
        <v>2</v>
      </c>
      <c r="B25" s="116" t="s">
        <v>173</v>
      </c>
      <c r="C25" s="110"/>
      <c r="D25" s="110"/>
      <c r="E25" s="110"/>
      <c r="F25" s="110"/>
      <c r="G25" s="110"/>
      <c r="H25" s="110"/>
      <c r="I25" s="110"/>
      <c r="J25" s="110"/>
      <c r="K25" s="110"/>
      <c r="L25" s="110"/>
      <c r="M25" s="111"/>
    </row>
    <row r="26" spans="1:13" s="20" customFormat="1" ht="12.75">
      <c r="A26" s="110"/>
      <c r="B26" s="117" t="s">
        <v>174</v>
      </c>
      <c r="C26" s="110"/>
      <c r="D26" s="110">
        <v>17</v>
      </c>
      <c r="E26" s="110">
        <v>13</v>
      </c>
      <c r="F26" s="110">
        <v>6</v>
      </c>
      <c r="G26" s="110">
        <v>43</v>
      </c>
      <c r="H26" s="110"/>
      <c r="I26" s="110"/>
      <c r="J26" s="110"/>
      <c r="K26" s="110">
        <v>2</v>
      </c>
      <c r="L26" s="110"/>
      <c r="M26" s="111"/>
    </row>
    <row r="27" spans="1:13" s="20" customFormat="1" ht="12.75">
      <c r="A27" s="110"/>
      <c r="B27" s="117" t="s">
        <v>175</v>
      </c>
      <c r="C27" s="3"/>
      <c r="D27" s="3">
        <v>325450000</v>
      </c>
      <c r="E27" s="3">
        <v>73500000</v>
      </c>
      <c r="F27" s="3">
        <v>6250000</v>
      </c>
      <c r="G27" s="3">
        <v>803000000</v>
      </c>
      <c r="H27" s="3"/>
      <c r="I27" s="3"/>
      <c r="J27" s="3"/>
      <c r="K27" s="3">
        <v>27500000</v>
      </c>
      <c r="L27" s="3"/>
      <c r="M27" s="111"/>
    </row>
    <row r="28" spans="1:13" s="20" customFormat="1" ht="12.75">
      <c r="A28" s="110"/>
      <c r="B28" s="117" t="s">
        <v>313</v>
      </c>
      <c r="C28" s="110"/>
      <c r="D28" s="110"/>
      <c r="E28" s="110"/>
      <c r="F28" s="110"/>
      <c r="G28" s="110">
        <v>0</v>
      </c>
      <c r="H28" s="110"/>
      <c r="I28" s="110"/>
      <c r="J28" s="110"/>
      <c r="K28" s="110"/>
      <c r="L28" s="110"/>
      <c r="M28" s="111"/>
    </row>
    <row r="29" spans="1:13" s="20" customFormat="1" ht="12.75">
      <c r="A29" s="110"/>
      <c r="B29" s="117" t="s">
        <v>169</v>
      </c>
      <c r="C29" s="110"/>
      <c r="D29" s="110">
        <v>17</v>
      </c>
      <c r="E29" s="110"/>
      <c r="F29" s="110">
        <v>6</v>
      </c>
      <c r="G29" s="110">
        <v>43</v>
      </c>
      <c r="H29" s="110"/>
      <c r="I29" s="110"/>
      <c r="J29" s="110"/>
      <c r="K29" s="110">
        <v>2</v>
      </c>
      <c r="L29" s="110"/>
      <c r="M29" s="111"/>
    </row>
    <row r="30" spans="1:13" s="20" customFormat="1" ht="12.75">
      <c r="A30" s="110"/>
      <c r="B30" s="117" t="s">
        <v>170</v>
      </c>
      <c r="C30" s="3"/>
      <c r="D30" s="3">
        <v>175800000</v>
      </c>
      <c r="E30" s="3">
        <v>73500000</v>
      </c>
      <c r="F30" s="3">
        <v>6250000</v>
      </c>
      <c r="G30" s="3">
        <v>803000000</v>
      </c>
      <c r="H30" s="3"/>
      <c r="I30" s="3"/>
      <c r="J30" s="3"/>
      <c r="K30" s="3">
        <v>27500000</v>
      </c>
      <c r="L30" s="3"/>
      <c r="M30" s="111"/>
    </row>
    <row r="31" spans="1:13" s="20" customFormat="1" ht="12.75">
      <c r="A31" s="110"/>
      <c r="B31" s="117" t="s">
        <v>171</v>
      </c>
      <c r="C31" s="110"/>
      <c r="D31" s="110"/>
      <c r="E31" s="110"/>
      <c r="F31" s="110"/>
      <c r="G31" s="110"/>
      <c r="H31" s="110"/>
      <c r="I31" s="110"/>
      <c r="J31" s="110"/>
      <c r="K31" s="110"/>
      <c r="L31" s="110"/>
      <c r="M31" s="111"/>
    </row>
    <row r="32" spans="1:13" s="20" customFormat="1" ht="12.75">
      <c r="A32" s="110"/>
      <c r="B32" s="117" t="s">
        <v>172</v>
      </c>
      <c r="C32" s="110"/>
      <c r="D32" s="3"/>
      <c r="E32" s="110"/>
      <c r="F32" s="110"/>
      <c r="G32" s="110"/>
      <c r="H32" s="110"/>
      <c r="I32" s="110"/>
      <c r="J32" s="110"/>
      <c r="K32" s="110"/>
      <c r="L32" s="110"/>
      <c r="M32" s="111"/>
    </row>
    <row r="33" spans="1:13" s="20" customFormat="1" ht="26.25">
      <c r="A33" s="108">
        <v>3</v>
      </c>
      <c r="B33" s="109" t="s">
        <v>165</v>
      </c>
      <c r="C33" s="110"/>
      <c r="D33" s="110"/>
      <c r="E33" s="110"/>
      <c r="F33" s="110"/>
      <c r="G33" s="110"/>
      <c r="H33" s="110">
        <v>1</v>
      </c>
      <c r="I33" s="110"/>
      <c r="J33" s="110"/>
      <c r="K33" s="110"/>
      <c r="L33" s="110"/>
      <c r="M33" s="111"/>
    </row>
    <row r="34" spans="1:13" s="20" customFormat="1" ht="15" customHeight="1">
      <c r="A34" s="108">
        <v>4</v>
      </c>
      <c r="B34" s="109" t="s">
        <v>164</v>
      </c>
      <c r="C34" s="110"/>
      <c r="D34" s="110"/>
      <c r="E34" s="110"/>
      <c r="F34" s="110">
        <v>6</v>
      </c>
      <c r="G34" s="110">
        <v>46</v>
      </c>
      <c r="H34" s="110">
        <v>199</v>
      </c>
      <c r="I34" s="110">
        <v>6</v>
      </c>
      <c r="J34" s="110"/>
      <c r="K34" s="110"/>
      <c r="L34" s="110"/>
      <c r="M34" s="111"/>
    </row>
    <row r="35" spans="1:13" s="20" customFormat="1" ht="12.75">
      <c r="A35" s="108">
        <v>5</v>
      </c>
      <c r="B35" s="109" t="s">
        <v>163</v>
      </c>
      <c r="C35" s="110"/>
      <c r="D35" s="110">
        <v>15</v>
      </c>
      <c r="E35" s="110"/>
      <c r="F35" s="110"/>
      <c r="G35" s="110"/>
      <c r="H35" s="110"/>
      <c r="I35" s="110"/>
      <c r="J35" s="110"/>
      <c r="K35" s="110"/>
      <c r="L35" s="110"/>
      <c r="M35" s="111"/>
    </row>
    <row r="36" spans="1:13" s="20" customFormat="1" ht="12.75">
      <c r="A36" s="108">
        <v>6</v>
      </c>
      <c r="B36" s="109" t="s">
        <v>166</v>
      </c>
      <c r="C36" s="110"/>
      <c r="D36" s="110"/>
      <c r="E36" s="110"/>
      <c r="F36" s="110"/>
      <c r="G36" s="110"/>
      <c r="H36" s="110"/>
      <c r="I36" s="110"/>
      <c r="J36" s="110"/>
      <c r="K36" s="110"/>
      <c r="L36" s="110"/>
      <c r="M36" s="111"/>
    </row>
    <row r="37" spans="1:13" s="20" customFormat="1" ht="12.75">
      <c r="A37" s="108">
        <v>7</v>
      </c>
      <c r="B37" s="109" t="s">
        <v>178</v>
      </c>
      <c r="C37" s="110"/>
      <c r="D37" s="110"/>
      <c r="E37" s="110"/>
      <c r="F37" s="110"/>
      <c r="G37" s="110"/>
      <c r="H37" s="110"/>
      <c r="I37" s="110"/>
      <c r="J37" s="110"/>
      <c r="K37" s="110"/>
      <c r="L37" s="110"/>
      <c r="M37" s="111"/>
    </row>
    <row r="38" spans="1:13" s="20" customFormat="1" ht="12.75">
      <c r="A38" s="108"/>
      <c r="B38" s="117" t="s">
        <v>179</v>
      </c>
      <c r="C38" s="110"/>
      <c r="D38" s="110"/>
      <c r="E38" s="110"/>
      <c r="F38" s="110"/>
      <c r="G38" s="110"/>
      <c r="H38" s="110"/>
      <c r="I38" s="110"/>
      <c r="J38" s="110"/>
      <c r="K38" s="110"/>
      <c r="L38" s="110"/>
      <c r="M38" s="111"/>
    </row>
    <row r="39" spans="1:13" s="20" customFormat="1" ht="12.75">
      <c r="A39" s="108"/>
      <c r="B39" s="117" t="s">
        <v>180</v>
      </c>
      <c r="C39" s="110"/>
      <c r="D39" s="110"/>
      <c r="E39" s="110"/>
      <c r="F39" s="110"/>
      <c r="G39" s="110"/>
      <c r="H39" s="110"/>
      <c r="I39" s="110"/>
      <c r="J39" s="110"/>
      <c r="K39" s="110"/>
      <c r="L39" s="110"/>
      <c r="M39" s="111"/>
    </row>
    <row r="40" spans="1:13" s="20" customFormat="1" ht="12.75">
      <c r="A40" s="99" t="s">
        <v>57</v>
      </c>
      <c r="B40" s="114" t="s">
        <v>17</v>
      </c>
      <c r="C40" s="99">
        <v>4</v>
      </c>
      <c r="D40" s="99">
        <v>16</v>
      </c>
      <c r="E40" s="99">
        <v>12</v>
      </c>
      <c r="F40" s="99">
        <v>18</v>
      </c>
      <c r="G40" s="99">
        <v>47</v>
      </c>
      <c r="H40" s="99">
        <v>149</v>
      </c>
      <c r="I40" s="99">
        <v>12</v>
      </c>
      <c r="J40" s="99"/>
      <c r="K40" s="99">
        <v>1</v>
      </c>
      <c r="L40" s="99"/>
      <c r="M40" s="111"/>
    </row>
    <row r="41" spans="1:13" s="20" customFormat="1" ht="12.75">
      <c r="A41" s="110">
        <v>1</v>
      </c>
      <c r="B41" s="116" t="s">
        <v>162</v>
      </c>
      <c r="C41" s="110"/>
      <c r="D41" s="110"/>
      <c r="E41" s="110">
        <v>1</v>
      </c>
      <c r="F41" s="110"/>
      <c r="G41" s="110">
        <v>1</v>
      </c>
      <c r="H41" s="110"/>
      <c r="I41" s="110"/>
      <c r="J41" s="110"/>
      <c r="K41" s="110"/>
      <c r="L41" s="110"/>
      <c r="M41" s="111"/>
    </row>
    <row r="42" spans="1:13" s="20" customFormat="1" ht="12.75">
      <c r="A42" s="110">
        <v>2</v>
      </c>
      <c r="B42" s="116" t="s">
        <v>173</v>
      </c>
      <c r="C42" s="110"/>
      <c r="D42" s="110"/>
      <c r="E42" s="110"/>
      <c r="F42" s="110"/>
      <c r="G42" s="110"/>
      <c r="H42" s="110"/>
      <c r="I42" s="110"/>
      <c r="J42" s="110"/>
      <c r="K42" s="110"/>
      <c r="L42" s="110"/>
      <c r="M42" s="111"/>
    </row>
    <row r="43" spans="1:13" s="20" customFormat="1" ht="12.75">
      <c r="A43" s="110"/>
      <c r="B43" s="117" t="s">
        <v>174</v>
      </c>
      <c r="C43" s="110">
        <v>2</v>
      </c>
      <c r="D43" s="110">
        <v>16</v>
      </c>
      <c r="E43" s="110">
        <v>11</v>
      </c>
      <c r="F43" s="110">
        <v>9</v>
      </c>
      <c r="G43" s="110">
        <v>46</v>
      </c>
      <c r="H43" s="110"/>
      <c r="I43" s="110">
        <v>3</v>
      </c>
      <c r="J43" s="110"/>
      <c r="K43" s="110">
        <v>1</v>
      </c>
      <c r="L43" s="110"/>
      <c r="M43" s="111"/>
    </row>
    <row r="44" spans="1:13" s="20" customFormat="1" ht="12.75">
      <c r="A44" s="110"/>
      <c r="B44" s="117" t="s">
        <v>175</v>
      </c>
      <c r="C44" s="3">
        <v>4750000</v>
      </c>
      <c r="D44" s="3">
        <v>246150000</v>
      </c>
      <c r="E44" s="3">
        <v>54500000</v>
      </c>
      <c r="F44" s="3">
        <v>151250000</v>
      </c>
      <c r="G44" s="3">
        <v>855750000</v>
      </c>
      <c r="H44" s="3"/>
      <c r="I44" s="3">
        <v>21000000</v>
      </c>
      <c r="J44" s="3"/>
      <c r="K44" s="3">
        <v>7500000</v>
      </c>
      <c r="L44" s="3"/>
      <c r="M44" s="111"/>
    </row>
    <row r="45" spans="1:13" s="20" customFormat="1" ht="12.75">
      <c r="A45" s="110"/>
      <c r="B45" s="117" t="s">
        <v>313</v>
      </c>
      <c r="C45" s="110"/>
      <c r="D45" s="110"/>
      <c r="E45" s="110"/>
      <c r="F45" s="110"/>
      <c r="G45" s="110">
        <v>1</v>
      </c>
      <c r="H45" s="110"/>
      <c r="I45" s="110"/>
      <c r="J45" s="110"/>
      <c r="K45" s="110"/>
      <c r="L45" s="110"/>
      <c r="M45" s="111"/>
    </row>
    <row r="46" spans="1:13" s="20" customFormat="1" ht="12.75">
      <c r="A46" s="110"/>
      <c r="B46" s="117" t="s">
        <v>169</v>
      </c>
      <c r="C46" s="110">
        <v>2</v>
      </c>
      <c r="D46" s="110">
        <v>16</v>
      </c>
      <c r="E46" s="110">
        <v>12</v>
      </c>
      <c r="F46" s="110">
        <v>9</v>
      </c>
      <c r="G46" s="110"/>
      <c r="H46" s="110"/>
      <c r="I46" s="110">
        <v>3</v>
      </c>
      <c r="J46" s="110"/>
      <c r="K46" s="110">
        <v>1</v>
      </c>
      <c r="L46" s="110"/>
      <c r="M46" s="111"/>
    </row>
    <row r="47" spans="1:13" s="20" customFormat="1" ht="12.75">
      <c r="A47" s="110"/>
      <c r="B47" s="117" t="s">
        <v>170</v>
      </c>
      <c r="C47" s="3">
        <v>4750000</v>
      </c>
      <c r="D47" s="3">
        <v>156150000</v>
      </c>
      <c r="E47" s="3">
        <v>54500000</v>
      </c>
      <c r="F47" s="3">
        <v>151250000</v>
      </c>
      <c r="G47" s="3">
        <v>855750000</v>
      </c>
      <c r="H47" s="3"/>
      <c r="I47" s="3">
        <v>21000000</v>
      </c>
      <c r="J47" s="3"/>
      <c r="K47" s="3">
        <v>7500000</v>
      </c>
      <c r="L47" s="3"/>
      <c r="M47" s="111"/>
    </row>
    <row r="48" spans="1:13" s="20" customFormat="1" ht="12.75">
      <c r="A48" s="110"/>
      <c r="B48" s="117" t="s">
        <v>171</v>
      </c>
      <c r="C48" s="110"/>
      <c r="D48" s="110"/>
      <c r="E48" s="110"/>
      <c r="F48" s="110"/>
      <c r="G48" s="110"/>
      <c r="H48" s="110"/>
      <c r="I48" s="110"/>
      <c r="J48" s="110"/>
      <c r="K48" s="110"/>
      <c r="L48" s="110"/>
      <c r="M48" s="111"/>
    </row>
    <row r="49" spans="1:13" s="20" customFormat="1" ht="12.75">
      <c r="A49" s="110"/>
      <c r="B49" s="117" t="s">
        <v>172</v>
      </c>
      <c r="C49" s="110"/>
      <c r="D49" s="110"/>
      <c r="E49" s="110"/>
      <c r="F49" s="110"/>
      <c r="G49" s="110"/>
      <c r="H49" s="110"/>
      <c r="I49" s="110"/>
      <c r="J49" s="110"/>
      <c r="K49" s="110"/>
      <c r="L49" s="110"/>
      <c r="M49" s="111"/>
    </row>
    <row r="50" spans="1:13" s="20" customFormat="1" ht="26.25">
      <c r="A50" s="108">
        <v>3</v>
      </c>
      <c r="B50" s="109" t="s">
        <v>165</v>
      </c>
      <c r="C50" s="110"/>
      <c r="D50" s="110"/>
      <c r="E50" s="110"/>
      <c r="F50" s="110"/>
      <c r="G50" s="110">
        <v>1</v>
      </c>
      <c r="H50" s="110"/>
      <c r="I50" s="110"/>
      <c r="J50" s="110"/>
      <c r="K50" s="110"/>
      <c r="L50" s="110"/>
      <c r="M50" s="111"/>
    </row>
    <row r="51" spans="1:13" s="20" customFormat="1" ht="12.75">
      <c r="A51" s="108">
        <v>4</v>
      </c>
      <c r="B51" s="109" t="s">
        <v>164</v>
      </c>
      <c r="C51" s="110">
        <v>2</v>
      </c>
      <c r="D51" s="110"/>
      <c r="E51" s="110"/>
      <c r="F51" s="110">
        <v>14</v>
      </c>
      <c r="G51" s="110">
        <v>37</v>
      </c>
      <c r="H51" s="110">
        <v>149</v>
      </c>
      <c r="I51" s="110">
        <v>12</v>
      </c>
      <c r="J51" s="110"/>
      <c r="K51" s="110"/>
      <c r="L51" s="110"/>
      <c r="M51" s="111"/>
    </row>
    <row r="52" spans="1:13" s="20" customFormat="1" ht="12.75">
      <c r="A52" s="108">
        <v>5</v>
      </c>
      <c r="B52" s="109" t="s">
        <v>163</v>
      </c>
      <c r="C52" s="110"/>
      <c r="D52" s="110">
        <v>8</v>
      </c>
      <c r="E52" s="110"/>
      <c r="F52" s="110">
        <v>3</v>
      </c>
      <c r="G52" s="110"/>
      <c r="H52" s="110"/>
      <c r="I52" s="110"/>
      <c r="J52" s="110"/>
      <c r="K52" s="110">
        <v>1</v>
      </c>
      <c r="L52" s="110"/>
      <c r="M52" s="111"/>
    </row>
    <row r="53" spans="1:13" s="20" customFormat="1" ht="12.75">
      <c r="A53" s="108">
        <v>6</v>
      </c>
      <c r="B53" s="109" t="s">
        <v>166</v>
      </c>
      <c r="C53" s="110"/>
      <c r="D53" s="110"/>
      <c r="E53" s="110"/>
      <c r="F53" s="110"/>
      <c r="G53" s="110"/>
      <c r="H53" s="110"/>
      <c r="I53" s="110"/>
      <c r="J53" s="110"/>
      <c r="K53" s="110"/>
      <c r="L53" s="110"/>
      <c r="M53" s="111"/>
    </row>
    <row r="54" spans="1:13" s="20" customFormat="1" ht="12.75">
      <c r="A54" s="108">
        <v>7</v>
      </c>
      <c r="B54" s="109" t="s">
        <v>178</v>
      </c>
      <c r="C54" s="110"/>
      <c r="D54" s="110"/>
      <c r="E54" s="110"/>
      <c r="F54" s="110"/>
      <c r="G54" s="110"/>
      <c r="H54" s="110"/>
      <c r="I54" s="110"/>
      <c r="J54" s="110"/>
      <c r="K54" s="110"/>
      <c r="L54" s="110"/>
      <c r="M54" s="111"/>
    </row>
    <row r="55" spans="1:13" s="20" customFormat="1" ht="12.75">
      <c r="A55" s="108"/>
      <c r="B55" s="117" t="s">
        <v>179</v>
      </c>
      <c r="C55" s="110"/>
      <c r="D55" s="110"/>
      <c r="E55" s="110"/>
      <c r="F55" s="110"/>
      <c r="G55" s="110"/>
      <c r="H55" s="110"/>
      <c r="I55" s="110"/>
      <c r="J55" s="110"/>
      <c r="K55" s="110"/>
      <c r="L55" s="110"/>
      <c r="M55" s="111"/>
    </row>
    <row r="56" spans="1:13" s="20" customFormat="1" ht="12.75">
      <c r="A56" s="108"/>
      <c r="B56" s="117" t="s">
        <v>180</v>
      </c>
      <c r="C56" s="110"/>
      <c r="D56" s="110"/>
      <c r="E56" s="110"/>
      <c r="F56" s="110"/>
      <c r="G56" s="110"/>
      <c r="H56" s="110"/>
      <c r="I56" s="110"/>
      <c r="J56" s="110"/>
      <c r="K56" s="110"/>
      <c r="L56" s="110"/>
      <c r="M56" s="111"/>
    </row>
    <row r="57" spans="1:13" s="20" customFormat="1" ht="12.75">
      <c r="A57" s="99" t="s">
        <v>57</v>
      </c>
      <c r="B57" s="114" t="s">
        <v>176</v>
      </c>
      <c r="C57" s="99">
        <v>9</v>
      </c>
      <c r="D57" s="99">
        <v>17</v>
      </c>
      <c r="E57" s="99">
        <v>22</v>
      </c>
      <c r="F57" s="99">
        <v>4</v>
      </c>
      <c r="G57" s="99">
        <v>47</v>
      </c>
      <c r="H57" s="99">
        <v>95</v>
      </c>
      <c r="I57" s="99">
        <v>4</v>
      </c>
      <c r="J57" s="99"/>
      <c r="K57" s="99">
        <v>8</v>
      </c>
      <c r="L57" s="99"/>
      <c r="M57" s="111"/>
    </row>
    <row r="58" spans="1:13" s="20" customFormat="1" ht="12.75">
      <c r="A58" s="110">
        <v>1</v>
      </c>
      <c r="B58" s="116" t="s">
        <v>162</v>
      </c>
      <c r="C58" s="110"/>
      <c r="D58" s="110"/>
      <c r="E58" s="110"/>
      <c r="F58" s="110"/>
      <c r="G58" s="110">
        <v>0</v>
      </c>
      <c r="H58" s="110"/>
      <c r="I58" s="110"/>
      <c r="J58" s="110"/>
      <c r="K58" s="110"/>
      <c r="L58" s="110"/>
      <c r="M58" s="111"/>
    </row>
    <row r="59" spans="1:13" s="20" customFormat="1" ht="12.75">
      <c r="A59" s="110">
        <v>2</v>
      </c>
      <c r="B59" s="116" t="s">
        <v>173</v>
      </c>
      <c r="C59" s="110"/>
      <c r="D59" s="110"/>
      <c r="E59" s="110"/>
      <c r="F59" s="110"/>
      <c r="G59" s="110"/>
      <c r="H59" s="110"/>
      <c r="I59" s="110"/>
      <c r="J59" s="110"/>
      <c r="K59" s="110"/>
      <c r="L59" s="110"/>
      <c r="M59" s="111"/>
    </row>
    <row r="60" spans="1:13" s="20" customFormat="1" ht="12.75">
      <c r="A60" s="110"/>
      <c r="B60" s="117" t="s">
        <v>174</v>
      </c>
      <c r="C60" s="110">
        <v>7</v>
      </c>
      <c r="D60" s="110">
        <v>17</v>
      </c>
      <c r="E60" s="110">
        <v>22</v>
      </c>
      <c r="F60" s="110">
        <v>2</v>
      </c>
      <c r="G60" s="110">
        <v>47</v>
      </c>
      <c r="H60" s="110"/>
      <c r="I60" s="110">
        <v>4</v>
      </c>
      <c r="J60" s="110"/>
      <c r="K60" s="110">
        <v>3</v>
      </c>
      <c r="L60" s="110"/>
      <c r="M60" s="111"/>
    </row>
    <row r="61" spans="1:13" s="20" customFormat="1" ht="12.75">
      <c r="A61" s="110"/>
      <c r="B61" s="117" t="s">
        <v>175</v>
      </c>
      <c r="C61" s="3">
        <v>13000000</v>
      </c>
      <c r="D61" s="3">
        <v>317150000</v>
      </c>
      <c r="E61" s="3">
        <v>73300000</v>
      </c>
      <c r="F61" s="3">
        <v>20000000</v>
      </c>
      <c r="G61" s="3">
        <v>768000000</v>
      </c>
      <c r="H61" s="3"/>
      <c r="I61" s="3">
        <v>26500000</v>
      </c>
      <c r="J61" s="3"/>
      <c r="K61" s="3">
        <v>33000000</v>
      </c>
      <c r="L61" s="3"/>
      <c r="M61" s="111"/>
    </row>
    <row r="62" spans="1:13" s="20" customFormat="1" ht="12.75">
      <c r="A62" s="110"/>
      <c r="B62" s="117" t="s">
        <v>313</v>
      </c>
      <c r="C62" s="110"/>
      <c r="D62" s="110"/>
      <c r="E62" s="110"/>
      <c r="F62" s="110"/>
      <c r="G62" s="110"/>
      <c r="H62" s="110"/>
      <c r="I62" s="110"/>
      <c r="J62" s="110"/>
      <c r="K62" s="110"/>
      <c r="L62" s="110"/>
      <c r="M62" s="111"/>
    </row>
    <row r="63" spans="1:13" s="20" customFormat="1" ht="12.75">
      <c r="A63" s="110"/>
      <c r="B63" s="117" t="s">
        <v>169</v>
      </c>
      <c r="C63" s="110">
        <v>7</v>
      </c>
      <c r="D63" s="110">
        <v>17</v>
      </c>
      <c r="E63" s="110">
        <v>22</v>
      </c>
      <c r="F63" s="110">
        <v>2</v>
      </c>
      <c r="G63" s="110">
        <v>47</v>
      </c>
      <c r="H63" s="110"/>
      <c r="I63" s="110">
        <v>4</v>
      </c>
      <c r="J63" s="110"/>
      <c r="K63" s="110">
        <v>3</v>
      </c>
      <c r="L63" s="110"/>
      <c r="M63" s="111"/>
    </row>
    <row r="64" spans="1:13" s="20" customFormat="1" ht="12.75">
      <c r="A64" s="110"/>
      <c r="B64" s="117" t="s">
        <v>170</v>
      </c>
      <c r="C64" s="3">
        <v>13000000</v>
      </c>
      <c r="D64" s="3">
        <v>202150000</v>
      </c>
      <c r="E64" s="3">
        <v>73300000</v>
      </c>
      <c r="F64" s="3">
        <v>20000000</v>
      </c>
      <c r="G64" s="3">
        <v>768000000</v>
      </c>
      <c r="H64" s="3"/>
      <c r="I64" s="3">
        <v>26500000</v>
      </c>
      <c r="J64" s="3"/>
      <c r="K64" s="3">
        <v>33000000</v>
      </c>
      <c r="L64" s="3"/>
      <c r="M64" s="111"/>
    </row>
    <row r="65" spans="1:13" s="20" customFormat="1" ht="12.75">
      <c r="A65" s="110"/>
      <c r="B65" s="117" t="s">
        <v>171</v>
      </c>
      <c r="C65" s="110"/>
      <c r="D65" s="110"/>
      <c r="E65" s="110"/>
      <c r="F65" s="110"/>
      <c r="G65" s="110"/>
      <c r="H65" s="110"/>
      <c r="I65" s="110"/>
      <c r="J65" s="110"/>
      <c r="K65" s="110"/>
      <c r="L65" s="110"/>
      <c r="M65" s="111"/>
    </row>
    <row r="66" spans="1:13" s="20" customFormat="1" ht="12.75">
      <c r="A66" s="110"/>
      <c r="B66" s="117" t="s">
        <v>172</v>
      </c>
      <c r="C66" s="110"/>
      <c r="D66" s="3"/>
      <c r="E66" s="110"/>
      <c r="F66" s="110"/>
      <c r="G66" s="110"/>
      <c r="H66" s="110"/>
      <c r="I66" s="110"/>
      <c r="J66" s="110"/>
      <c r="K66" s="110"/>
      <c r="L66" s="110"/>
      <c r="M66" s="111"/>
    </row>
    <row r="67" spans="1:13" s="20" customFormat="1" ht="26.25">
      <c r="A67" s="108">
        <v>3</v>
      </c>
      <c r="B67" s="109" t="s">
        <v>165</v>
      </c>
      <c r="C67" s="110"/>
      <c r="D67" s="110"/>
      <c r="E67" s="110"/>
      <c r="F67" s="110"/>
      <c r="G67" s="110">
        <v>1</v>
      </c>
      <c r="H67" s="110"/>
      <c r="I67" s="110"/>
      <c r="J67" s="110"/>
      <c r="K67" s="110"/>
      <c r="L67" s="110"/>
      <c r="M67" s="111"/>
    </row>
    <row r="68" spans="1:13" s="20" customFormat="1" ht="12.75">
      <c r="A68" s="108">
        <v>4</v>
      </c>
      <c r="B68" s="109" t="s">
        <v>164</v>
      </c>
      <c r="C68" s="110">
        <v>2</v>
      </c>
      <c r="D68" s="110"/>
      <c r="E68" s="110"/>
      <c r="F68" s="110">
        <v>4</v>
      </c>
      <c r="G68" s="110">
        <v>46</v>
      </c>
      <c r="H68" s="110">
        <v>95</v>
      </c>
      <c r="I68" s="110"/>
      <c r="J68" s="110"/>
      <c r="K68" s="110">
        <v>8</v>
      </c>
      <c r="L68" s="110"/>
      <c r="M68" s="111"/>
    </row>
    <row r="69" spans="1:13" s="20" customFormat="1" ht="12.75">
      <c r="A69" s="108">
        <v>5</v>
      </c>
      <c r="B69" s="109" t="s">
        <v>163</v>
      </c>
      <c r="C69" s="110"/>
      <c r="D69" s="110">
        <v>17</v>
      </c>
      <c r="E69" s="110"/>
      <c r="F69" s="110"/>
      <c r="G69" s="110"/>
      <c r="H69" s="110"/>
      <c r="I69" s="110"/>
      <c r="J69" s="110"/>
      <c r="K69" s="110"/>
      <c r="L69" s="110"/>
      <c r="M69" s="111"/>
    </row>
    <row r="70" spans="1:13" s="20" customFormat="1" ht="12.75">
      <c r="A70" s="108">
        <v>6</v>
      </c>
      <c r="B70" s="109" t="s">
        <v>166</v>
      </c>
      <c r="C70" s="110"/>
      <c r="D70" s="110"/>
      <c r="E70" s="110"/>
      <c r="F70" s="110"/>
      <c r="G70" s="110"/>
      <c r="H70" s="110"/>
      <c r="I70" s="110"/>
      <c r="J70" s="110"/>
      <c r="K70" s="110"/>
      <c r="L70" s="110"/>
      <c r="M70" s="111"/>
    </row>
    <row r="71" spans="1:13" s="20" customFormat="1" ht="12.75">
      <c r="A71" s="108">
        <v>7</v>
      </c>
      <c r="B71" s="109" t="s">
        <v>178</v>
      </c>
      <c r="C71" s="110"/>
      <c r="D71" s="110"/>
      <c r="E71" s="110"/>
      <c r="F71" s="110"/>
      <c r="G71" s="110"/>
      <c r="H71" s="118"/>
      <c r="I71" s="110"/>
      <c r="J71" s="110"/>
      <c r="K71" s="110"/>
      <c r="L71" s="110"/>
      <c r="M71" s="111"/>
    </row>
    <row r="72" spans="1:13" s="20" customFormat="1" ht="12.75">
      <c r="A72" s="108"/>
      <c r="B72" s="117" t="s">
        <v>179</v>
      </c>
      <c r="C72" s="110"/>
      <c r="D72" s="110"/>
      <c r="E72" s="110"/>
      <c r="F72" s="110"/>
      <c r="G72" s="110"/>
      <c r="H72" s="110"/>
      <c r="I72" s="110"/>
      <c r="J72" s="110"/>
      <c r="K72" s="110"/>
      <c r="L72" s="110"/>
      <c r="M72" s="111"/>
    </row>
    <row r="73" spans="1:13" s="20" customFormat="1" ht="12.75">
      <c r="A73" s="108"/>
      <c r="B73" s="117" t="s">
        <v>180</v>
      </c>
      <c r="C73" s="110"/>
      <c r="D73" s="110"/>
      <c r="E73" s="110"/>
      <c r="F73" s="110"/>
      <c r="G73" s="110"/>
      <c r="H73" s="110"/>
      <c r="I73" s="110"/>
      <c r="J73" s="110"/>
      <c r="K73" s="110"/>
      <c r="L73" s="110"/>
      <c r="M73" s="111"/>
    </row>
    <row r="75" spans="10:12" ht="12.75">
      <c r="J75" s="262" t="s">
        <v>329</v>
      </c>
      <c r="K75" s="262"/>
      <c r="L75" s="262"/>
    </row>
  </sheetData>
  <sheetProtection/>
  <mergeCells count="15">
    <mergeCell ref="L3:L4"/>
    <mergeCell ref="A5:B5"/>
    <mergeCell ref="A2:L2"/>
    <mergeCell ref="J75:L75"/>
    <mergeCell ref="A1:L1"/>
    <mergeCell ref="A3:A4"/>
    <mergeCell ref="C3:C4"/>
    <mergeCell ref="D3:D4"/>
    <mergeCell ref="E3:E4"/>
    <mergeCell ref="F3:F4"/>
    <mergeCell ref="G3:G4"/>
    <mergeCell ref="H3:H4"/>
    <mergeCell ref="I3:I4"/>
    <mergeCell ref="J3:J4"/>
    <mergeCell ref="K3:K4"/>
  </mergeCell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35"/>
  <sheetViews>
    <sheetView view="pageLayout" workbookViewId="0" topLeftCell="A1">
      <selection activeCell="A2" sqref="A2:K2"/>
    </sheetView>
  </sheetViews>
  <sheetFormatPr defaultColWidth="9.28125" defaultRowHeight="12.75"/>
  <cols>
    <col min="1" max="1" width="6.28125" style="15" customWidth="1"/>
    <col min="2" max="2" width="40.28125" style="15" customWidth="1"/>
    <col min="3" max="3" width="7.57421875" style="15" customWidth="1"/>
    <col min="4" max="4" width="12.421875" style="15" customWidth="1"/>
    <col min="5" max="11" width="11.421875" style="15" customWidth="1"/>
    <col min="12" max="16384" width="9.28125" style="15" customWidth="1"/>
  </cols>
  <sheetData>
    <row r="1" spans="1:11" ht="25.5" customHeight="1">
      <c r="A1" s="263" t="s">
        <v>181</v>
      </c>
      <c r="B1" s="263"/>
      <c r="C1" s="263"/>
      <c r="D1" s="263"/>
      <c r="E1" s="263"/>
      <c r="F1" s="263"/>
      <c r="G1" s="263"/>
      <c r="H1" s="263"/>
      <c r="I1" s="263"/>
      <c r="J1" s="263"/>
      <c r="K1" s="263"/>
    </row>
    <row r="2" spans="1:11" ht="15.75" customHeight="1">
      <c r="A2" s="338" t="s">
        <v>334</v>
      </c>
      <c r="B2" s="338"/>
      <c r="C2" s="338"/>
      <c r="D2" s="338"/>
      <c r="E2" s="338"/>
      <c r="F2" s="338"/>
      <c r="G2" s="338"/>
      <c r="H2" s="338"/>
      <c r="I2" s="338"/>
      <c r="J2" s="338"/>
      <c r="K2" s="338"/>
    </row>
    <row r="3" spans="1:11" ht="15">
      <c r="A3" s="265"/>
      <c r="B3" s="265"/>
      <c r="C3" s="265"/>
      <c r="D3" s="265"/>
      <c r="E3" s="265"/>
      <c r="F3" s="265"/>
      <c r="G3" s="265"/>
      <c r="H3" s="265"/>
      <c r="I3" s="265"/>
      <c r="J3" s="265"/>
      <c r="K3" s="265"/>
    </row>
    <row r="4" spans="1:11" ht="21.75" customHeight="1">
      <c r="A4" s="258" t="s">
        <v>23</v>
      </c>
      <c r="B4" s="258" t="s">
        <v>24</v>
      </c>
      <c r="C4" s="258" t="s">
        <v>25</v>
      </c>
      <c r="D4" s="267" t="s">
        <v>26</v>
      </c>
      <c r="E4" s="258" t="s">
        <v>27</v>
      </c>
      <c r="F4" s="258"/>
      <c r="G4" s="258"/>
      <c r="H4" s="258"/>
      <c r="I4" s="258"/>
      <c r="J4" s="258"/>
      <c r="K4" s="258"/>
    </row>
    <row r="5" spans="1:11" ht="22.5" customHeight="1">
      <c r="A5" s="258"/>
      <c r="B5" s="258"/>
      <c r="C5" s="258"/>
      <c r="D5" s="267"/>
      <c r="E5" s="268" t="s">
        <v>0</v>
      </c>
      <c r="F5" s="267" t="s">
        <v>28</v>
      </c>
      <c r="G5" s="268" t="s">
        <v>29</v>
      </c>
      <c r="H5" s="268"/>
      <c r="I5" s="268"/>
      <c r="J5" s="268"/>
      <c r="K5" s="268"/>
    </row>
    <row r="6" spans="1:11" ht="26.25" customHeight="1">
      <c r="A6" s="258"/>
      <c r="B6" s="258"/>
      <c r="C6" s="258"/>
      <c r="D6" s="267"/>
      <c r="E6" s="268"/>
      <c r="F6" s="267"/>
      <c r="G6" s="119" t="s">
        <v>15</v>
      </c>
      <c r="H6" s="119" t="s">
        <v>16</v>
      </c>
      <c r="I6" s="119" t="s">
        <v>17</v>
      </c>
      <c r="J6" s="120" t="s">
        <v>155</v>
      </c>
      <c r="K6" s="120" t="s">
        <v>316</v>
      </c>
    </row>
    <row r="7" spans="1:11" ht="20.25" customHeight="1">
      <c r="A7" s="121" t="s">
        <v>55</v>
      </c>
      <c r="B7" s="122" t="s">
        <v>31</v>
      </c>
      <c r="C7" s="87"/>
      <c r="D7" s="87"/>
      <c r="E7" s="87"/>
      <c r="F7" s="87"/>
      <c r="G7" s="87"/>
      <c r="H7" s="87"/>
      <c r="I7" s="87"/>
      <c r="J7" s="87"/>
      <c r="K7" s="87"/>
    </row>
    <row r="8" spans="1:11" ht="20.25" customHeight="1">
      <c r="A8" s="121">
        <v>1</v>
      </c>
      <c r="B8" s="122" t="s">
        <v>32</v>
      </c>
      <c r="C8" s="123" t="s">
        <v>314</v>
      </c>
      <c r="D8" s="124" t="s">
        <v>315</v>
      </c>
      <c r="E8" s="88"/>
      <c r="F8" s="125">
        <v>100</v>
      </c>
      <c r="G8" s="125">
        <v>52.43</v>
      </c>
      <c r="H8" s="125">
        <v>52</v>
      </c>
      <c r="I8" s="125">
        <v>52.22</v>
      </c>
      <c r="J8" s="125">
        <v>52.22</v>
      </c>
      <c r="K8" s="125">
        <v>52.2</v>
      </c>
    </row>
    <row r="9" spans="1:11" ht="20.25" customHeight="1">
      <c r="A9" s="121">
        <v>2</v>
      </c>
      <c r="B9" s="122" t="s">
        <v>33</v>
      </c>
      <c r="C9" s="123" t="s">
        <v>230</v>
      </c>
      <c r="D9" s="126">
        <f>SUM(D10+D12+D17)</f>
        <v>38543.87</v>
      </c>
      <c r="E9" s="89">
        <f>SUM(G9+H9+I9+K9)</f>
        <v>31343.77</v>
      </c>
      <c r="F9" s="125">
        <v>81</v>
      </c>
      <c r="G9" s="127">
        <f>SUM(G10+G12+G17)</f>
        <v>6512.9</v>
      </c>
      <c r="H9" s="128">
        <f>SUM(H10+H12+H17)</f>
        <v>9718</v>
      </c>
      <c r="I9" s="128">
        <f>SUM(I10+I12+I17)</f>
        <v>8000</v>
      </c>
      <c r="J9" s="128">
        <f>SUM(J10+J12+J17)</f>
        <v>2629</v>
      </c>
      <c r="K9" s="127">
        <f>SUM(K10+K12+K17)</f>
        <v>7112.87</v>
      </c>
    </row>
    <row r="10" spans="1:11" ht="20.25" customHeight="1">
      <c r="A10" s="129" t="s">
        <v>38</v>
      </c>
      <c r="B10" s="130" t="s">
        <v>34</v>
      </c>
      <c r="C10" s="123" t="s">
        <v>230</v>
      </c>
      <c r="D10" s="131">
        <f>SUM(D11)</f>
        <v>37219</v>
      </c>
      <c r="E10" s="89">
        <f aca="true" t="shared" si="0" ref="E10:E33">SUM(G10+H10+I10+K10)</f>
        <v>30219</v>
      </c>
      <c r="F10" s="125">
        <v>81</v>
      </c>
      <c r="G10" s="131">
        <f>SUM(G11)</f>
        <v>6019</v>
      </c>
      <c r="H10" s="131">
        <f>SUM(H11)</f>
        <v>9500</v>
      </c>
      <c r="I10" s="131">
        <f>SUM(I11)</f>
        <v>7700</v>
      </c>
      <c r="J10" s="131">
        <f>SUM(J11)</f>
        <v>2629</v>
      </c>
      <c r="K10" s="131">
        <f>SUM(K11)</f>
        <v>7000</v>
      </c>
    </row>
    <row r="11" spans="1:11" ht="20.25" customHeight="1">
      <c r="A11" s="132" t="s">
        <v>56</v>
      </c>
      <c r="B11" s="87" t="s">
        <v>35</v>
      </c>
      <c r="C11" s="123"/>
      <c r="D11" s="133">
        <v>37219</v>
      </c>
      <c r="E11" s="90">
        <f t="shared" si="0"/>
        <v>30219</v>
      </c>
      <c r="F11" s="125">
        <v>81</v>
      </c>
      <c r="G11" s="133">
        <v>6019</v>
      </c>
      <c r="H11" s="133">
        <v>9500</v>
      </c>
      <c r="I11" s="133">
        <v>7700</v>
      </c>
      <c r="J11" s="133">
        <v>2629</v>
      </c>
      <c r="K11" s="125">
        <v>7000</v>
      </c>
    </row>
    <row r="12" spans="1:11" ht="20.25" customHeight="1">
      <c r="A12" s="129" t="s">
        <v>39</v>
      </c>
      <c r="B12" s="130" t="s">
        <v>36</v>
      </c>
      <c r="C12" s="123" t="s">
        <v>230</v>
      </c>
      <c r="D12" s="126">
        <f>SUM(D13)</f>
        <v>1123</v>
      </c>
      <c r="E12" s="89">
        <f t="shared" si="0"/>
        <v>922.9</v>
      </c>
      <c r="F12" s="125">
        <v>82</v>
      </c>
      <c r="G12" s="134">
        <f>SUM(G13)</f>
        <v>324.9</v>
      </c>
      <c r="H12" s="135">
        <f>SUM(H13)</f>
        <v>218</v>
      </c>
      <c r="I12" s="135">
        <f>SUM(I13)</f>
        <v>300</v>
      </c>
      <c r="J12" s="135">
        <f>SUM(J13)</f>
        <v>0</v>
      </c>
      <c r="K12" s="135">
        <f>SUM(K13)</f>
        <v>80</v>
      </c>
    </row>
    <row r="13" spans="1:13" ht="20.25" customHeight="1">
      <c r="A13" s="132" t="s">
        <v>56</v>
      </c>
      <c r="B13" s="87" t="s">
        <v>231</v>
      </c>
      <c r="C13" s="136"/>
      <c r="D13" s="133">
        <f>SUM(D15:D16)</f>
        <v>1123</v>
      </c>
      <c r="E13" s="90">
        <f t="shared" si="0"/>
        <v>922.9</v>
      </c>
      <c r="F13" s="125">
        <v>82</v>
      </c>
      <c r="G13" s="137">
        <v>324.9</v>
      </c>
      <c r="H13" s="125">
        <v>218</v>
      </c>
      <c r="I13" s="125">
        <v>300</v>
      </c>
      <c r="J13" s="125"/>
      <c r="K13" s="125">
        <v>80</v>
      </c>
      <c r="M13" s="138"/>
    </row>
    <row r="14" spans="1:11" ht="20.25" customHeight="1">
      <c r="A14" s="132" t="s">
        <v>56</v>
      </c>
      <c r="B14" s="122" t="s">
        <v>232</v>
      </c>
      <c r="C14" s="123"/>
      <c r="D14" s="125"/>
      <c r="E14" s="89"/>
      <c r="F14" s="125"/>
      <c r="G14" s="125"/>
      <c r="H14" s="125"/>
      <c r="I14" s="125"/>
      <c r="J14" s="125"/>
      <c r="K14" s="125"/>
    </row>
    <row r="15" spans="1:11" s="144" customFormat="1" ht="20.25" customHeight="1">
      <c r="A15" s="139" t="s">
        <v>233</v>
      </c>
      <c r="B15" s="140" t="s">
        <v>234</v>
      </c>
      <c r="C15" s="141" t="s">
        <v>230</v>
      </c>
      <c r="D15" s="142">
        <v>760</v>
      </c>
      <c r="E15" s="91">
        <f t="shared" si="0"/>
        <v>560</v>
      </c>
      <c r="F15" s="143">
        <v>74</v>
      </c>
      <c r="G15" s="143">
        <v>180</v>
      </c>
      <c r="H15" s="143"/>
      <c r="I15" s="143">
        <v>300</v>
      </c>
      <c r="J15" s="143"/>
      <c r="K15" s="143">
        <v>80</v>
      </c>
    </row>
    <row r="16" spans="1:11" s="144" customFormat="1" ht="20.25" customHeight="1">
      <c r="A16" s="139" t="s">
        <v>233</v>
      </c>
      <c r="B16" s="145" t="s">
        <v>235</v>
      </c>
      <c r="C16" s="141" t="s">
        <v>230</v>
      </c>
      <c r="D16" s="143">
        <v>363</v>
      </c>
      <c r="E16" s="91">
        <f t="shared" si="0"/>
        <v>362.9</v>
      </c>
      <c r="F16" s="143">
        <v>100</v>
      </c>
      <c r="G16" s="146">
        <v>144.9</v>
      </c>
      <c r="H16" s="143">
        <v>218</v>
      </c>
      <c r="I16" s="143"/>
      <c r="J16" s="143"/>
      <c r="K16" s="143"/>
    </row>
    <row r="17" spans="1:11" ht="20.25" customHeight="1">
      <c r="A17" s="129" t="s">
        <v>40</v>
      </c>
      <c r="B17" s="130" t="s">
        <v>37</v>
      </c>
      <c r="C17" s="123" t="s">
        <v>230</v>
      </c>
      <c r="D17" s="134">
        <v>201.87</v>
      </c>
      <c r="E17" s="89">
        <f t="shared" si="0"/>
        <v>201.87</v>
      </c>
      <c r="F17" s="135">
        <v>100</v>
      </c>
      <c r="G17" s="135">
        <v>169</v>
      </c>
      <c r="H17" s="135"/>
      <c r="I17" s="135"/>
      <c r="J17" s="135"/>
      <c r="K17" s="134">
        <v>32.87</v>
      </c>
    </row>
    <row r="18" spans="1:11" ht="20.25" customHeight="1">
      <c r="A18" s="121">
        <v>3</v>
      </c>
      <c r="B18" s="122" t="s">
        <v>41</v>
      </c>
      <c r="C18" s="147" t="s">
        <v>236</v>
      </c>
      <c r="D18" s="126">
        <f>SUM(D19:D20)</f>
        <v>95646.9</v>
      </c>
      <c r="E18" s="89">
        <f t="shared" si="0"/>
        <v>77146.9</v>
      </c>
      <c r="F18" s="125">
        <v>81</v>
      </c>
      <c r="G18" s="126">
        <f>SUM(G19:G20)</f>
        <v>21455</v>
      </c>
      <c r="H18" s="126">
        <f>SUM(H19:H20)</f>
        <v>18692</v>
      </c>
      <c r="I18" s="126">
        <f>SUM(I19:I20)</f>
        <v>18499.9</v>
      </c>
      <c r="J18" s="126">
        <f>SUM(J19:J20)</f>
        <v>18500</v>
      </c>
      <c r="K18" s="126">
        <f>SUM(K19:K20)</f>
        <v>18500</v>
      </c>
    </row>
    <row r="19" spans="1:11" s="149" customFormat="1" ht="20.25" customHeight="1">
      <c r="A19" s="132" t="s">
        <v>56</v>
      </c>
      <c r="B19" s="87" t="s">
        <v>42</v>
      </c>
      <c r="C19" s="123" t="s">
        <v>236</v>
      </c>
      <c r="D19" s="133">
        <v>7629.9</v>
      </c>
      <c r="E19" s="90">
        <f t="shared" si="0"/>
        <v>6254.9</v>
      </c>
      <c r="F19" s="125">
        <v>82</v>
      </c>
      <c r="G19" s="148">
        <v>2277</v>
      </c>
      <c r="H19" s="125">
        <v>1923</v>
      </c>
      <c r="I19" s="125">
        <v>1084.9</v>
      </c>
      <c r="J19" s="125">
        <v>872</v>
      </c>
      <c r="K19" s="125">
        <v>970</v>
      </c>
    </row>
    <row r="20" spans="1:11" ht="20.25" customHeight="1">
      <c r="A20" s="132" t="s">
        <v>56</v>
      </c>
      <c r="B20" s="87" t="s">
        <v>43</v>
      </c>
      <c r="C20" s="123" t="s">
        <v>236</v>
      </c>
      <c r="D20" s="133">
        <v>88017</v>
      </c>
      <c r="E20" s="90">
        <f t="shared" si="0"/>
        <v>70892</v>
      </c>
      <c r="F20" s="125">
        <v>81</v>
      </c>
      <c r="G20" s="148">
        <v>19178</v>
      </c>
      <c r="H20" s="133">
        <v>16769</v>
      </c>
      <c r="I20" s="133">
        <v>17415</v>
      </c>
      <c r="J20" s="133">
        <v>17628</v>
      </c>
      <c r="K20" s="133">
        <v>17530</v>
      </c>
    </row>
    <row r="21" spans="1:11" ht="20.25" customHeight="1">
      <c r="A21" s="121">
        <v>4</v>
      </c>
      <c r="B21" s="122" t="s">
        <v>44</v>
      </c>
      <c r="C21" s="123" t="s">
        <v>236</v>
      </c>
      <c r="D21" s="126">
        <v>4074</v>
      </c>
      <c r="E21" s="89">
        <f t="shared" si="0"/>
        <v>3474</v>
      </c>
      <c r="F21" s="128">
        <v>85</v>
      </c>
      <c r="G21" s="126">
        <v>1789</v>
      </c>
      <c r="H21" s="128">
        <v>725</v>
      </c>
      <c r="I21" s="128">
        <v>660</v>
      </c>
      <c r="J21" s="128">
        <v>300</v>
      </c>
      <c r="K21" s="128">
        <v>300</v>
      </c>
    </row>
    <row r="22" spans="1:11" ht="20.25" customHeight="1" hidden="1">
      <c r="A22" s="132" t="s">
        <v>56</v>
      </c>
      <c r="B22" s="87" t="s">
        <v>45</v>
      </c>
      <c r="C22" s="123"/>
      <c r="D22" s="125"/>
      <c r="E22" s="89">
        <f t="shared" si="0"/>
        <v>0</v>
      </c>
      <c r="F22" s="125"/>
      <c r="G22" s="125"/>
      <c r="H22" s="125"/>
      <c r="I22" s="125"/>
      <c r="J22" s="125"/>
      <c r="K22" s="125"/>
    </row>
    <row r="23" spans="1:11" ht="20.25" customHeight="1">
      <c r="A23" s="121">
        <v>5</v>
      </c>
      <c r="B23" s="122" t="s">
        <v>46</v>
      </c>
      <c r="C23" s="123" t="s">
        <v>236</v>
      </c>
      <c r="D23" s="126">
        <f>SUM(D24:D26)</f>
        <v>1406474</v>
      </c>
      <c r="E23" s="89">
        <f t="shared" si="0"/>
        <v>1160070</v>
      </c>
      <c r="F23" s="125">
        <v>82</v>
      </c>
      <c r="G23" s="126">
        <f>SUM(G24:G26)</f>
        <v>223128</v>
      </c>
      <c r="H23" s="126">
        <f>SUM(H24:H26)</f>
        <v>313435</v>
      </c>
      <c r="I23" s="126">
        <f>SUM(I24:I26)</f>
        <v>311689</v>
      </c>
      <c r="J23" s="126">
        <f>SUM(J24:J26)</f>
        <v>311818</v>
      </c>
      <c r="K23" s="126">
        <f>SUM(K24:K26)</f>
        <v>311818</v>
      </c>
    </row>
    <row r="24" spans="1:11" ht="20.25" customHeight="1">
      <c r="A24" s="132" t="s">
        <v>56</v>
      </c>
      <c r="B24" s="87" t="s">
        <v>13</v>
      </c>
      <c r="C24" s="136"/>
      <c r="D24" s="133">
        <v>479658</v>
      </c>
      <c r="E24" s="90">
        <f t="shared" si="0"/>
        <v>374394</v>
      </c>
      <c r="F24" s="133">
        <v>78</v>
      </c>
      <c r="G24" s="133">
        <v>86394</v>
      </c>
      <c r="H24" s="133">
        <v>96000</v>
      </c>
      <c r="I24" s="133">
        <v>96000</v>
      </c>
      <c r="J24" s="133">
        <v>96000</v>
      </c>
      <c r="K24" s="133">
        <v>96000</v>
      </c>
    </row>
    <row r="25" spans="1:11" ht="20.25" customHeight="1">
      <c r="A25" s="132" t="s">
        <v>56</v>
      </c>
      <c r="B25" s="87" t="s">
        <v>47</v>
      </c>
      <c r="C25" s="123"/>
      <c r="D25" s="133">
        <v>369781</v>
      </c>
      <c r="E25" s="90">
        <f t="shared" si="0"/>
        <v>295963</v>
      </c>
      <c r="F25" s="125">
        <v>80</v>
      </c>
      <c r="G25" s="133">
        <v>74177</v>
      </c>
      <c r="H25" s="133">
        <v>73926</v>
      </c>
      <c r="I25" s="133">
        <v>74042</v>
      </c>
      <c r="J25" s="133">
        <v>73818</v>
      </c>
      <c r="K25" s="133">
        <v>73818</v>
      </c>
    </row>
    <row r="26" spans="1:11" ht="20.25" customHeight="1">
      <c r="A26" s="132" t="s">
        <v>56</v>
      </c>
      <c r="B26" s="87" t="s">
        <v>43</v>
      </c>
      <c r="C26" s="136"/>
      <c r="D26" s="133">
        <v>557035</v>
      </c>
      <c r="E26" s="90">
        <f t="shared" si="0"/>
        <v>489713</v>
      </c>
      <c r="F26" s="125">
        <v>88</v>
      </c>
      <c r="G26" s="133">
        <v>62557</v>
      </c>
      <c r="H26" s="133">
        <v>143509</v>
      </c>
      <c r="I26" s="133">
        <v>141647</v>
      </c>
      <c r="J26" s="133">
        <v>142000</v>
      </c>
      <c r="K26" s="133">
        <v>142000</v>
      </c>
    </row>
    <row r="27" spans="1:11" ht="20.25" customHeight="1">
      <c r="A27" s="121">
        <v>6</v>
      </c>
      <c r="B27" s="122" t="s">
        <v>48</v>
      </c>
      <c r="C27" s="123" t="s">
        <v>237</v>
      </c>
      <c r="D27" s="126">
        <v>20000</v>
      </c>
      <c r="E27" s="89">
        <f t="shared" si="0"/>
        <v>16000</v>
      </c>
      <c r="F27" s="128">
        <v>80</v>
      </c>
      <c r="G27" s="126">
        <v>4000</v>
      </c>
      <c r="H27" s="126">
        <v>4000</v>
      </c>
      <c r="I27" s="128">
        <v>4000</v>
      </c>
      <c r="J27" s="126">
        <v>2200</v>
      </c>
      <c r="K27" s="126">
        <v>4000</v>
      </c>
    </row>
    <row r="28" spans="1:11" ht="20.25" customHeight="1">
      <c r="A28" s="121">
        <v>7</v>
      </c>
      <c r="B28" s="122" t="s">
        <v>49</v>
      </c>
      <c r="C28" s="123" t="s">
        <v>230</v>
      </c>
      <c r="D28" s="128">
        <v>100</v>
      </c>
      <c r="E28" s="89">
        <v>100</v>
      </c>
      <c r="F28" s="128">
        <v>100</v>
      </c>
      <c r="G28" s="128">
        <v>100</v>
      </c>
      <c r="H28" s="128">
        <v>100</v>
      </c>
      <c r="I28" s="125"/>
      <c r="J28" s="125"/>
      <c r="K28" s="125"/>
    </row>
    <row r="29" spans="1:11" ht="20.25" customHeight="1">
      <c r="A29" s="121" t="s">
        <v>50</v>
      </c>
      <c r="B29" s="122" t="s">
        <v>51</v>
      </c>
      <c r="C29" s="123" t="s">
        <v>238</v>
      </c>
      <c r="D29" s="126">
        <f>SUM(D33)</f>
        <v>1871546</v>
      </c>
      <c r="E29" s="89">
        <f>SUM(E33)</f>
        <v>1521546</v>
      </c>
      <c r="F29" s="127">
        <f aca="true" t="shared" si="1" ref="F29:K29">SUM(F33)</f>
        <v>81</v>
      </c>
      <c r="G29" s="127">
        <f t="shared" si="1"/>
        <v>320000</v>
      </c>
      <c r="H29" s="127">
        <f t="shared" si="1"/>
        <v>419546</v>
      </c>
      <c r="I29" s="127">
        <f t="shared" si="1"/>
        <v>432000</v>
      </c>
      <c r="J29" s="127">
        <f t="shared" si="1"/>
        <v>147000</v>
      </c>
      <c r="K29" s="127">
        <f t="shared" si="1"/>
        <v>350000</v>
      </c>
    </row>
    <row r="30" spans="1:11" ht="20.25" customHeight="1" hidden="1">
      <c r="A30" s="121">
        <v>1</v>
      </c>
      <c r="B30" s="122" t="s">
        <v>12</v>
      </c>
      <c r="C30" s="123"/>
      <c r="D30" s="125"/>
      <c r="E30" s="89">
        <f t="shared" si="0"/>
        <v>0</v>
      </c>
      <c r="F30" s="125"/>
      <c r="G30" s="125"/>
      <c r="H30" s="125"/>
      <c r="I30" s="125"/>
      <c r="J30" s="125"/>
      <c r="K30" s="125"/>
    </row>
    <row r="31" spans="1:11" ht="20.25" customHeight="1" hidden="1">
      <c r="A31" s="132" t="s">
        <v>56</v>
      </c>
      <c r="B31" s="87" t="s">
        <v>52</v>
      </c>
      <c r="C31" s="123"/>
      <c r="D31" s="125"/>
      <c r="E31" s="89">
        <f t="shared" si="0"/>
        <v>0</v>
      </c>
      <c r="F31" s="125"/>
      <c r="G31" s="125"/>
      <c r="H31" s="125"/>
      <c r="I31" s="125"/>
      <c r="J31" s="125"/>
      <c r="K31" s="125"/>
    </row>
    <row r="32" spans="1:11" ht="20.25" customHeight="1" hidden="1">
      <c r="A32" s="132" t="s">
        <v>56</v>
      </c>
      <c r="B32" s="87" t="s">
        <v>53</v>
      </c>
      <c r="C32" s="123"/>
      <c r="D32" s="125"/>
      <c r="E32" s="89">
        <f t="shared" si="0"/>
        <v>0</v>
      </c>
      <c r="F32" s="125"/>
      <c r="G32" s="125"/>
      <c r="H32" s="125"/>
      <c r="I32" s="125"/>
      <c r="J32" s="125"/>
      <c r="K32" s="125"/>
    </row>
    <row r="33" spans="1:11" ht="20.25" customHeight="1">
      <c r="A33" s="150">
        <v>1</v>
      </c>
      <c r="B33" s="87" t="s">
        <v>54</v>
      </c>
      <c r="C33" s="123" t="s">
        <v>238</v>
      </c>
      <c r="D33" s="133">
        <v>1871546</v>
      </c>
      <c r="E33" s="90">
        <f t="shared" si="0"/>
        <v>1521546</v>
      </c>
      <c r="F33" s="125">
        <v>81</v>
      </c>
      <c r="G33" s="133">
        <v>320000</v>
      </c>
      <c r="H33" s="133">
        <v>419546</v>
      </c>
      <c r="I33" s="133">
        <v>432000</v>
      </c>
      <c r="J33" s="133">
        <v>147000</v>
      </c>
      <c r="K33" s="133">
        <v>350000</v>
      </c>
    </row>
    <row r="35" spans="9:11" ht="15">
      <c r="I35" s="239" t="s">
        <v>332</v>
      </c>
      <c r="J35" s="238"/>
      <c r="K35" s="238"/>
    </row>
  </sheetData>
  <sheetProtection/>
  <mergeCells count="11">
    <mergeCell ref="G5:K5"/>
    <mergeCell ref="A3:K3"/>
    <mergeCell ref="A2:K2"/>
    <mergeCell ref="A1:K1"/>
    <mergeCell ref="A4:A6"/>
    <mergeCell ref="B4:B6"/>
    <mergeCell ref="C4:C6"/>
    <mergeCell ref="D4:D6"/>
    <mergeCell ref="E4:K4"/>
    <mergeCell ref="E5:E6"/>
    <mergeCell ref="F5:F6"/>
  </mergeCells>
  <printOptions/>
  <pageMargins left="0.11811023622047245" right="0.11811023622047245"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J39"/>
  <sheetViews>
    <sheetView view="pageLayout" zoomScale="115" zoomScaleNormal="115" zoomScalePageLayoutView="115" workbookViewId="0" topLeftCell="A1">
      <selection activeCell="H9" sqref="H9"/>
    </sheetView>
  </sheetViews>
  <sheetFormatPr defaultColWidth="9.28125" defaultRowHeight="12.75"/>
  <cols>
    <col min="1" max="1" width="3.7109375" style="70" customWidth="1"/>
    <col min="2" max="2" width="39.28125" style="63" customWidth="1"/>
    <col min="3" max="3" width="7.28125" style="63" customWidth="1"/>
    <col min="4" max="4" width="6.7109375" style="63" customWidth="1"/>
    <col min="5" max="17" width="6.28125" style="63" customWidth="1"/>
    <col min="18" max="18" width="6.7109375" style="63" customWidth="1"/>
    <col min="19" max="19" width="4.57421875" style="70" customWidth="1"/>
    <col min="20" max="20" width="46.28125" style="63" customWidth="1"/>
    <col min="21" max="32" width="7.7109375" style="63" customWidth="1"/>
    <col min="33" max="16384" width="9.28125" style="63" customWidth="1"/>
  </cols>
  <sheetData>
    <row r="1" spans="1:36" s="76" customFormat="1" ht="13.5" customHeight="1">
      <c r="A1" s="334" t="s">
        <v>333</v>
      </c>
      <c r="B1" s="334"/>
      <c r="C1" s="334"/>
      <c r="D1" s="334"/>
      <c r="E1" s="334"/>
      <c r="F1" s="334"/>
      <c r="G1" s="334"/>
      <c r="H1" s="334"/>
      <c r="I1" s="334"/>
      <c r="J1" s="334"/>
      <c r="K1" s="334"/>
      <c r="L1" s="334"/>
      <c r="M1" s="334"/>
      <c r="N1" s="334"/>
      <c r="O1" s="334"/>
      <c r="P1" s="334"/>
      <c r="Q1" s="334"/>
      <c r="R1" s="334"/>
      <c r="S1" s="282"/>
      <c r="T1" s="282"/>
      <c r="U1" s="282"/>
      <c r="V1" s="282"/>
      <c r="W1" s="282"/>
      <c r="X1" s="282"/>
      <c r="Y1" s="282"/>
      <c r="Z1" s="282"/>
      <c r="AA1" s="282"/>
      <c r="AB1" s="282"/>
      <c r="AC1" s="282"/>
      <c r="AD1" s="282"/>
      <c r="AE1" s="282"/>
      <c r="AF1" s="282"/>
      <c r="AG1" s="75"/>
      <c r="AH1" s="75"/>
      <c r="AI1" s="75"/>
      <c r="AJ1" s="75"/>
    </row>
    <row r="2" spans="1:36" s="76" customFormat="1" ht="13.5" customHeight="1">
      <c r="A2" s="335" t="s">
        <v>334</v>
      </c>
      <c r="B2" s="335"/>
      <c r="C2" s="335"/>
      <c r="D2" s="335"/>
      <c r="E2" s="335"/>
      <c r="F2" s="335"/>
      <c r="G2" s="335"/>
      <c r="H2" s="335"/>
      <c r="I2" s="335"/>
      <c r="J2" s="335"/>
      <c r="K2" s="335"/>
      <c r="L2" s="335"/>
      <c r="M2" s="335"/>
      <c r="N2" s="335"/>
      <c r="O2" s="335"/>
      <c r="P2" s="335"/>
      <c r="Q2" s="335"/>
      <c r="R2" s="335"/>
      <c r="S2" s="283"/>
      <c r="T2" s="283"/>
      <c r="U2" s="283"/>
      <c r="V2" s="283"/>
      <c r="W2" s="283"/>
      <c r="X2" s="283"/>
      <c r="Y2" s="283"/>
      <c r="Z2" s="283"/>
      <c r="AA2" s="283"/>
      <c r="AB2" s="283"/>
      <c r="AC2" s="283"/>
      <c r="AD2" s="283"/>
      <c r="AE2" s="283"/>
      <c r="AF2" s="283"/>
      <c r="AG2" s="77"/>
      <c r="AH2" s="77"/>
      <c r="AI2" s="77"/>
      <c r="AJ2" s="77"/>
    </row>
    <row r="3" spans="1:32" s="76" customFormat="1" ht="14.25" customHeight="1">
      <c r="A3" s="78"/>
      <c r="B3" s="79"/>
      <c r="C3" s="79"/>
      <c r="D3" s="79"/>
      <c r="E3" s="79"/>
      <c r="F3" s="79"/>
      <c r="G3" s="79"/>
      <c r="H3" s="79"/>
      <c r="I3" s="79"/>
      <c r="J3" s="79"/>
      <c r="K3" s="79"/>
      <c r="L3" s="79"/>
      <c r="M3" s="79"/>
      <c r="N3" s="79"/>
      <c r="O3" s="79"/>
      <c r="P3" s="284"/>
      <c r="Q3" s="284"/>
      <c r="R3" s="284"/>
      <c r="S3" s="78"/>
      <c r="T3" s="79"/>
      <c r="U3" s="79"/>
      <c r="V3" s="80"/>
      <c r="X3" s="80"/>
      <c r="Y3" s="80"/>
      <c r="Z3" s="80"/>
      <c r="AA3" s="80"/>
      <c r="AB3" s="80"/>
      <c r="AC3" s="80"/>
      <c r="AD3" s="284" t="s">
        <v>74</v>
      </c>
      <c r="AE3" s="284"/>
      <c r="AF3" s="284"/>
    </row>
    <row r="4" spans="1:32" s="64" customFormat="1" ht="15" customHeight="1">
      <c r="A4" s="275" t="s">
        <v>23</v>
      </c>
      <c r="B4" s="275" t="s">
        <v>76</v>
      </c>
      <c r="C4" s="285" t="s">
        <v>77</v>
      </c>
      <c r="D4" s="285"/>
      <c r="E4" s="285"/>
      <c r="F4" s="285"/>
      <c r="G4" s="285"/>
      <c r="H4" s="285"/>
      <c r="I4" s="285"/>
      <c r="J4" s="285"/>
      <c r="K4" s="285"/>
      <c r="L4" s="285"/>
      <c r="M4" s="285"/>
      <c r="N4" s="285"/>
      <c r="O4" s="285"/>
      <c r="P4" s="285"/>
      <c r="Q4" s="285"/>
      <c r="R4" s="285"/>
      <c r="S4" s="285" t="s">
        <v>77</v>
      </c>
      <c r="T4" s="285"/>
      <c r="U4" s="285"/>
      <c r="V4" s="285"/>
      <c r="W4" s="285"/>
      <c r="X4" s="285"/>
      <c r="Y4" s="285"/>
      <c r="Z4" s="285"/>
      <c r="AA4" s="285"/>
      <c r="AB4" s="285"/>
      <c r="AC4" s="285"/>
      <c r="AD4" s="285"/>
      <c r="AE4" s="285"/>
      <c r="AF4" s="275" t="s">
        <v>78</v>
      </c>
    </row>
    <row r="5" spans="1:32" s="64" customFormat="1" ht="15" customHeight="1">
      <c r="A5" s="276"/>
      <c r="B5" s="276"/>
      <c r="C5" s="275" t="s">
        <v>1</v>
      </c>
      <c r="D5" s="274" t="s">
        <v>79</v>
      </c>
      <c r="E5" s="274"/>
      <c r="F5" s="274"/>
      <c r="G5" s="274"/>
      <c r="H5" s="274"/>
      <c r="I5" s="274"/>
      <c r="J5" s="274"/>
      <c r="K5" s="274"/>
      <c r="L5" s="274"/>
      <c r="M5" s="274"/>
      <c r="N5" s="274"/>
      <c r="O5" s="274"/>
      <c r="P5" s="274"/>
      <c r="Q5" s="274"/>
      <c r="R5" s="274"/>
      <c r="S5" s="275" t="s">
        <v>23</v>
      </c>
      <c r="T5" s="275" t="s">
        <v>76</v>
      </c>
      <c r="U5" s="274" t="s">
        <v>80</v>
      </c>
      <c r="V5" s="274"/>
      <c r="W5" s="274"/>
      <c r="X5" s="271" t="s">
        <v>81</v>
      </c>
      <c r="Y5" s="278"/>
      <c r="Z5" s="278"/>
      <c r="AA5" s="278"/>
      <c r="AB5" s="278"/>
      <c r="AC5" s="278"/>
      <c r="AD5" s="278"/>
      <c r="AE5" s="272"/>
      <c r="AF5" s="276"/>
    </row>
    <row r="6" spans="1:32" s="64" customFormat="1" ht="17.25" customHeight="1">
      <c r="A6" s="276"/>
      <c r="B6" s="276"/>
      <c r="C6" s="276"/>
      <c r="D6" s="274" t="s">
        <v>82</v>
      </c>
      <c r="E6" s="274"/>
      <c r="F6" s="274"/>
      <c r="G6" s="274"/>
      <c r="H6" s="274"/>
      <c r="I6" s="274"/>
      <c r="J6" s="274" t="s">
        <v>83</v>
      </c>
      <c r="K6" s="274"/>
      <c r="L6" s="274"/>
      <c r="M6" s="274"/>
      <c r="N6" s="274"/>
      <c r="O6" s="274"/>
      <c r="P6" s="274"/>
      <c r="Q6" s="274"/>
      <c r="R6" s="269" t="s">
        <v>84</v>
      </c>
      <c r="S6" s="276"/>
      <c r="T6" s="276"/>
      <c r="U6" s="269" t="s">
        <v>85</v>
      </c>
      <c r="V6" s="269" t="s">
        <v>86</v>
      </c>
      <c r="W6" s="269" t="s">
        <v>87</v>
      </c>
      <c r="X6" s="269" t="s">
        <v>88</v>
      </c>
      <c r="Y6" s="269" t="s">
        <v>89</v>
      </c>
      <c r="Z6" s="269" t="s">
        <v>90</v>
      </c>
      <c r="AA6" s="269" t="s">
        <v>91</v>
      </c>
      <c r="AB6" s="269" t="s">
        <v>92</v>
      </c>
      <c r="AC6" s="269" t="s">
        <v>93</v>
      </c>
      <c r="AD6" s="269" t="s">
        <v>94</v>
      </c>
      <c r="AE6" s="269" t="s">
        <v>95</v>
      </c>
      <c r="AF6" s="276"/>
    </row>
    <row r="7" spans="1:32" s="64" customFormat="1" ht="24.75" customHeight="1">
      <c r="A7" s="276"/>
      <c r="B7" s="276"/>
      <c r="C7" s="276"/>
      <c r="D7" s="269" t="s">
        <v>96</v>
      </c>
      <c r="E7" s="271" t="s">
        <v>97</v>
      </c>
      <c r="F7" s="272"/>
      <c r="G7" s="269" t="s">
        <v>98</v>
      </c>
      <c r="H7" s="269" t="s">
        <v>99</v>
      </c>
      <c r="I7" s="269" t="s">
        <v>211</v>
      </c>
      <c r="J7" s="269" t="s">
        <v>96</v>
      </c>
      <c r="K7" s="269" t="s">
        <v>100</v>
      </c>
      <c r="L7" s="269" t="s">
        <v>101</v>
      </c>
      <c r="M7" s="269" t="s">
        <v>102</v>
      </c>
      <c r="N7" s="269" t="s">
        <v>103</v>
      </c>
      <c r="O7" s="269" t="s">
        <v>104</v>
      </c>
      <c r="P7" s="269" t="s">
        <v>105</v>
      </c>
      <c r="Q7" s="269" t="s">
        <v>106</v>
      </c>
      <c r="R7" s="273"/>
      <c r="S7" s="276"/>
      <c r="T7" s="276"/>
      <c r="U7" s="273"/>
      <c r="V7" s="273"/>
      <c r="W7" s="273"/>
      <c r="X7" s="273"/>
      <c r="Y7" s="273"/>
      <c r="Z7" s="273"/>
      <c r="AA7" s="273"/>
      <c r="AB7" s="273"/>
      <c r="AC7" s="273"/>
      <c r="AD7" s="273"/>
      <c r="AE7" s="273"/>
      <c r="AF7" s="276"/>
    </row>
    <row r="8" spans="1:32" s="64" customFormat="1" ht="50.25" customHeight="1">
      <c r="A8" s="277"/>
      <c r="B8" s="277"/>
      <c r="C8" s="277"/>
      <c r="D8" s="270"/>
      <c r="E8" s="151" t="s">
        <v>107</v>
      </c>
      <c r="F8" s="151" t="s">
        <v>108</v>
      </c>
      <c r="G8" s="270"/>
      <c r="H8" s="270"/>
      <c r="I8" s="270"/>
      <c r="J8" s="270"/>
      <c r="K8" s="270"/>
      <c r="L8" s="270"/>
      <c r="M8" s="270"/>
      <c r="N8" s="270"/>
      <c r="O8" s="270"/>
      <c r="P8" s="270"/>
      <c r="Q8" s="270"/>
      <c r="R8" s="270"/>
      <c r="S8" s="277"/>
      <c r="T8" s="277"/>
      <c r="U8" s="270"/>
      <c r="V8" s="270"/>
      <c r="W8" s="270" t="s">
        <v>86</v>
      </c>
      <c r="X8" s="270"/>
      <c r="Y8" s="270"/>
      <c r="Z8" s="270"/>
      <c r="AA8" s="270"/>
      <c r="AB8" s="270"/>
      <c r="AC8" s="270"/>
      <c r="AD8" s="270"/>
      <c r="AE8" s="270"/>
      <c r="AF8" s="277"/>
    </row>
    <row r="9" spans="1:32" s="64" customFormat="1" ht="13.5" customHeight="1">
      <c r="A9" s="28" t="s">
        <v>109</v>
      </c>
      <c r="B9" s="28" t="s">
        <v>110</v>
      </c>
      <c r="C9" s="28" t="s">
        <v>111</v>
      </c>
      <c r="D9" s="28" t="s">
        <v>112</v>
      </c>
      <c r="E9" s="28" t="s">
        <v>113</v>
      </c>
      <c r="F9" s="28" t="s">
        <v>114</v>
      </c>
      <c r="G9" s="28" t="s">
        <v>115</v>
      </c>
      <c r="H9" s="28" t="s">
        <v>116</v>
      </c>
      <c r="I9" s="28" t="s">
        <v>117</v>
      </c>
      <c r="J9" s="28" t="s">
        <v>118</v>
      </c>
      <c r="K9" s="28" t="s">
        <v>119</v>
      </c>
      <c r="L9" s="28" t="s">
        <v>120</v>
      </c>
      <c r="M9" s="28" t="s">
        <v>121</v>
      </c>
      <c r="N9" s="28" t="s">
        <v>122</v>
      </c>
      <c r="O9" s="28" t="s">
        <v>123</v>
      </c>
      <c r="P9" s="28" t="s">
        <v>124</v>
      </c>
      <c r="Q9" s="28" t="s">
        <v>125</v>
      </c>
      <c r="R9" s="28" t="s">
        <v>126</v>
      </c>
      <c r="S9" s="28"/>
      <c r="T9" s="28"/>
      <c r="U9" s="28" t="s">
        <v>127</v>
      </c>
      <c r="V9" s="28" t="s">
        <v>128</v>
      </c>
      <c r="W9" s="28" t="s">
        <v>129</v>
      </c>
      <c r="X9" s="28" t="s">
        <v>130</v>
      </c>
      <c r="Y9" s="28" t="s">
        <v>131</v>
      </c>
      <c r="Z9" s="28" t="s">
        <v>132</v>
      </c>
      <c r="AA9" s="28" t="s">
        <v>133</v>
      </c>
      <c r="AB9" s="28" t="s">
        <v>134</v>
      </c>
      <c r="AC9" s="28" t="s">
        <v>135</v>
      </c>
      <c r="AD9" s="28" t="s">
        <v>136</v>
      </c>
      <c r="AE9" s="28" t="s">
        <v>137</v>
      </c>
      <c r="AF9" s="28" t="s">
        <v>138</v>
      </c>
    </row>
    <row r="10" spans="1:32" s="64" customFormat="1" ht="23.25" customHeight="1">
      <c r="A10" s="279" t="s">
        <v>305</v>
      </c>
      <c r="B10" s="280"/>
      <c r="C10" s="29">
        <f>C11+C33+C34</f>
        <v>359755.19007</v>
      </c>
      <c r="D10" s="29">
        <f aca="true" t="shared" si="0" ref="D10:AF10">D11+D33+D34</f>
        <v>357762.11</v>
      </c>
      <c r="E10" s="29">
        <f t="shared" si="0"/>
        <v>85025.52000000006</v>
      </c>
      <c r="F10" s="29">
        <f t="shared" si="0"/>
        <v>60279.55000000003</v>
      </c>
      <c r="G10" s="29">
        <f t="shared" si="0"/>
        <v>74056.06</v>
      </c>
      <c r="H10" s="29">
        <f t="shared" si="0"/>
        <v>116153.26000000004</v>
      </c>
      <c r="I10" s="29">
        <f t="shared" si="0"/>
        <v>22247.719999999885</v>
      </c>
      <c r="J10" s="29">
        <f t="shared" si="0"/>
        <v>1993.0800699999982</v>
      </c>
      <c r="K10" s="29">
        <f t="shared" si="0"/>
        <v>55.91151</v>
      </c>
      <c r="L10" s="29">
        <f t="shared" si="0"/>
        <v>80.44297</v>
      </c>
      <c r="M10" s="29">
        <f t="shared" si="0"/>
        <v>270.35031000000004</v>
      </c>
      <c r="N10" s="29">
        <f t="shared" si="0"/>
        <v>14.1424</v>
      </c>
      <c r="O10" s="29">
        <f t="shared" si="0"/>
        <v>618.03186</v>
      </c>
      <c r="P10" s="29">
        <f t="shared" si="0"/>
        <v>11.64494</v>
      </c>
      <c r="Q10" s="29">
        <f t="shared" si="0"/>
        <v>93.6</v>
      </c>
      <c r="R10" s="29">
        <f t="shared" si="0"/>
        <v>848.9560799999982</v>
      </c>
      <c r="S10" s="279" t="s">
        <v>305</v>
      </c>
      <c r="T10" s="280"/>
      <c r="U10" s="82">
        <f t="shared" si="0"/>
        <v>230378.27258</v>
      </c>
      <c r="V10" s="82">
        <f t="shared" si="0"/>
        <v>19850.992969999996</v>
      </c>
      <c r="W10" s="83">
        <f t="shared" si="0"/>
        <v>0</v>
      </c>
      <c r="X10" s="82">
        <f t="shared" si="0"/>
        <v>339185.94007</v>
      </c>
      <c r="Y10" s="82">
        <f t="shared" si="0"/>
        <v>9607.4</v>
      </c>
      <c r="Z10" s="82">
        <f t="shared" si="0"/>
        <v>9370.41</v>
      </c>
      <c r="AA10" s="82"/>
      <c r="AB10" s="83">
        <f t="shared" si="0"/>
        <v>0</v>
      </c>
      <c r="AC10" s="83">
        <f t="shared" si="0"/>
        <v>0</v>
      </c>
      <c r="AD10" s="83">
        <f t="shared" si="0"/>
        <v>6.86</v>
      </c>
      <c r="AE10" s="82">
        <f t="shared" si="0"/>
        <v>1584.58</v>
      </c>
      <c r="AF10" s="83">
        <f t="shared" si="0"/>
        <v>0</v>
      </c>
    </row>
    <row r="11" spans="1:32" s="64" customFormat="1" ht="14.25" customHeight="1">
      <c r="A11" s="30" t="s">
        <v>55</v>
      </c>
      <c r="B11" s="31" t="s">
        <v>185</v>
      </c>
      <c r="C11" s="32">
        <f>C12+C27</f>
        <v>254162.25007</v>
      </c>
      <c r="D11" s="32">
        <f aca="true" t="shared" si="1" ref="D11:AF11">D12+D27</f>
        <v>252169.17</v>
      </c>
      <c r="E11" s="32">
        <f t="shared" si="1"/>
        <v>31418.65</v>
      </c>
      <c r="F11" s="32">
        <f t="shared" si="1"/>
        <v>33695.740000000005</v>
      </c>
      <c r="G11" s="32">
        <f t="shared" si="1"/>
        <v>74056.06</v>
      </c>
      <c r="H11" s="32">
        <f t="shared" si="1"/>
        <v>108716.77000000005</v>
      </c>
      <c r="I11" s="32">
        <f t="shared" si="1"/>
        <v>4281.949999999969</v>
      </c>
      <c r="J11" s="32">
        <f t="shared" si="1"/>
        <v>1993.0800699999982</v>
      </c>
      <c r="K11" s="32">
        <f t="shared" si="1"/>
        <v>55.91151</v>
      </c>
      <c r="L11" s="32">
        <f t="shared" si="1"/>
        <v>80.44297</v>
      </c>
      <c r="M11" s="32">
        <f t="shared" si="1"/>
        <v>270.35031000000004</v>
      </c>
      <c r="N11" s="32">
        <f t="shared" si="1"/>
        <v>14.1424</v>
      </c>
      <c r="O11" s="32">
        <f t="shared" si="1"/>
        <v>618.03186</v>
      </c>
      <c r="P11" s="32">
        <f t="shared" si="1"/>
        <v>11.64494</v>
      </c>
      <c r="Q11" s="32">
        <f t="shared" si="1"/>
        <v>93.6</v>
      </c>
      <c r="R11" s="32">
        <f t="shared" si="1"/>
        <v>848.9560799999982</v>
      </c>
      <c r="S11" s="30" t="s">
        <v>55</v>
      </c>
      <c r="T11" s="31" t="s">
        <v>185</v>
      </c>
      <c r="U11" s="32">
        <f t="shared" si="1"/>
        <v>230378.27258</v>
      </c>
      <c r="V11" s="32">
        <f t="shared" si="1"/>
        <v>19850.992969999996</v>
      </c>
      <c r="W11" s="33">
        <f t="shared" si="1"/>
        <v>0</v>
      </c>
      <c r="X11" s="32">
        <f t="shared" si="1"/>
        <v>233593.00007</v>
      </c>
      <c r="Y11" s="32">
        <f t="shared" si="1"/>
        <v>9607.4</v>
      </c>
      <c r="Z11" s="32">
        <f t="shared" si="1"/>
        <v>9370.41</v>
      </c>
      <c r="AA11" s="32"/>
      <c r="AB11" s="33">
        <f t="shared" si="1"/>
        <v>0</v>
      </c>
      <c r="AC11" s="33">
        <f t="shared" si="1"/>
        <v>0</v>
      </c>
      <c r="AD11" s="33">
        <f t="shared" si="1"/>
        <v>6.86</v>
      </c>
      <c r="AE11" s="32">
        <f>AE12+AE27</f>
        <v>1584.58</v>
      </c>
      <c r="AF11" s="33">
        <f t="shared" si="1"/>
        <v>0</v>
      </c>
    </row>
    <row r="12" spans="1:32" s="64" customFormat="1" ht="26.25" customHeight="1">
      <c r="A12" s="34" t="s">
        <v>306</v>
      </c>
      <c r="B12" s="35" t="s">
        <v>309</v>
      </c>
      <c r="C12" s="36">
        <f>SUM(C13:C26)</f>
        <v>191063.9</v>
      </c>
      <c r="D12" s="36">
        <f aca="true" t="shared" si="2" ref="D12:AF12">SUM(D13:D26)</f>
        <v>190978.82</v>
      </c>
      <c r="E12" s="36">
        <f t="shared" si="2"/>
        <v>10636.62</v>
      </c>
      <c r="F12" s="36">
        <f t="shared" si="2"/>
        <v>10371.81</v>
      </c>
      <c r="G12" s="36">
        <f t="shared" si="2"/>
        <v>74056.06</v>
      </c>
      <c r="H12" s="36">
        <f t="shared" si="2"/>
        <v>92734.53000000004</v>
      </c>
      <c r="I12" s="36">
        <f t="shared" si="2"/>
        <v>3179.7999999999734</v>
      </c>
      <c r="J12" s="36">
        <f t="shared" si="2"/>
        <v>85.07999999999993</v>
      </c>
      <c r="K12" s="36">
        <f t="shared" si="2"/>
        <v>0</v>
      </c>
      <c r="L12" s="36">
        <f t="shared" si="2"/>
        <v>40.59</v>
      </c>
      <c r="M12" s="36">
        <f t="shared" si="2"/>
        <v>0</v>
      </c>
      <c r="N12" s="36">
        <f t="shared" si="2"/>
        <v>0</v>
      </c>
      <c r="O12" s="36">
        <f t="shared" si="2"/>
        <v>0</v>
      </c>
      <c r="P12" s="36">
        <f t="shared" si="2"/>
        <v>0</v>
      </c>
      <c r="Q12" s="36">
        <f t="shared" si="2"/>
        <v>44.49</v>
      </c>
      <c r="R12" s="36">
        <f t="shared" si="2"/>
        <v>-7.704947790898586E-14</v>
      </c>
      <c r="S12" s="34" t="s">
        <v>306</v>
      </c>
      <c r="T12" s="35" t="s">
        <v>309</v>
      </c>
      <c r="U12" s="36">
        <f t="shared" si="2"/>
        <v>190980.44</v>
      </c>
      <c r="V12" s="36">
        <f t="shared" si="2"/>
        <v>833.3</v>
      </c>
      <c r="W12" s="37">
        <f t="shared" si="2"/>
        <v>0</v>
      </c>
      <c r="X12" s="36">
        <f t="shared" si="2"/>
        <v>174985.33000000002</v>
      </c>
      <c r="Y12" s="36">
        <f t="shared" si="2"/>
        <v>8032.9</v>
      </c>
      <c r="Z12" s="36">
        <f t="shared" si="2"/>
        <v>6767.61</v>
      </c>
      <c r="AA12" s="36"/>
      <c r="AB12" s="37">
        <f t="shared" si="2"/>
        <v>0</v>
      </c>
      <c r="AC12" s="37">
        <f t="shared" si="2"/>
        <v>0</v>
      </c>
      <c r="AD12" s="37">
        <f t="shared" si="2"/>
        <v>6.86</v>
      </c>
      <c r="AE12" s="36">
        <f t="shared" si="2"/>
        <v>1271.2</v>
      </c>
      <c r="AF12" s="37">
        <f t="shared" si="2"/>
        <v>0</v>
      </c>
    </row>
    <row r="13" spans="1:32" s="64" customFormat="1" ht="12" customHeight="1">
      <c r="A13" s="38">
        <v>1</v>
      </c>
      <c r="B13" s="39" t="s">
        <v>139</v>
      </c>
      <c r="C13" s="40">
        <v>57029.90000000001</v>
      </c>
      <c r="D13" s="40">
        <v>57023.50000000001</v>
      </c>
      <c r="E13" s="40">
        <f>231.02-6.47999999999638</f>
        <v>224.54000000000363</v>
      </c>
      <c r="F13" s="40">
        <v>390.09999999999997</v>
      </c>
      <c r="G13" s="40">
        <v>52742</v>
      </c>
      <c r="H13" s="40">
        <v>3666.860000000001</v>
      </c>
      <c r="I13" s="40">
        <f>-6.47999999999638+6.47999999999638</f>
        <v>0</v>
      </c>
      <c r="J13" s="40">
        <f aca="true" t="shared" si="3" ref="J13:J34">C13-D13</f>
        <v>6.400000000001455</v>
      </c>
      <c r="K13" s="40"/>
      <c r="L13" s="40">
        <v>6.4</v>
      </c>
      <c r="M13" s="40"/>
      <c r="N13" s="40"/>
      <c r="O13" s="40"/>
      <c r="P13" s="40"/>
      <c r="Q13" s="40"/>
      <c r="R13" s="41">
        <f aca="true" t="shared" si="4" ref="R13:R34">J13-K13-L13-M13-N13-O13-P13-Q13</f>
        <v>1.4548362514688051E-12</v>
      </c>
      <c r="S13" s="38">
        <v>1</v>
      </c>
      <c r="T13" s="39" t="s">
        <v>139</v>
      </c>
      <c r="U13" s="40">
        <v>57044.4</v>
      </c>
      <c r="V13" s="40"/>
      <c r="W13" s="42"/>
      <c r="X13" s="40">
        <f aca="true" t="shared" si="5" ref="X13:X26">C13-Y13-Z13-AA13-AB13-AC13-AD13-AE13</f>
        <v>57029.90000000001</v>
      </c>
      <c r="Y13" s="40"/>
      <c r="Z13" s="40"/>
      <c r="AA13" s="40"/>
      <c r="AB13" s="42"/>
      <c r="AC13" s="42"/>
      <c r="AD13" s="42"/>
      <c r="AE13" s="42"/>
      <c r="AF13" s="42"/>
    </row>
    <row r="14" spans="1:32" s="64" customFormat="1" ht="12" customHeight="1">
      <c r="A14" s="43">
        <v>2</v>
      </c>
      <c r="B14" s="44" t="s">
        <v>140</v>
      </c>
      <c r="C14" s="45">
        <v>41986.30999999999</v>
      </c>
      <c r="D14" s="45">
        <v>41941.81999999999</v>
      </c>
      <c r="E14" s="45">
        <v>2006.8699999999994</v>
      </c>
      <c r="F14" s="45">
        <v>1526.0299999999995</v>
      </c>
      <c r="G14" s="45">
        <v>21314.06</v>
      </c>
      <c r="H14" s="45">
        <v>16388.699999999997</v>
      </c>
      <c r="I14" s="45">
        <v>706.1599999999999</v>
      </c>
      <c r="J14" s="45">
        <f t="shared" si="3"/>
        <v>44.48999999999796</v>
      </c>
      <c r="K14" s="45"/>
      <c r="L14" s="45"/>
      <c r="M14" s="45"/>
      <c r="N14" s="45"/>
      <c r="O14" s="45"/>
      <c r="P14" s="45"/>
      <c r="Q14" s="45">
        <v>44.49</v>
      </c>
      <c r="R14" s="45">
        <f t="shared" si="4"/>
        <v>-2.0392576516314875E-12</v>
      </c>
      <c r="S14" s="43">
        <v>2</v>
      </c>
      <c r="T14" s="44" t="s">
        <v>140</v>
      </c>
      <c r="U14" s="45">
        <v>42158.8</v>
      </c>
      <c r="V14" s="45"/>
      <c r="W14" s="46"/>
      <c r="X14" s="45">
        <f t="shared" si="5"/>
        <v>36808.94999999999</v>
      </c>
      <c r="Y14" s="45">
        <f>3084.5+362.9</f>
        <v>3447.4</v>
      </c>
      <c r="Z14" s="45">
        <f>106.7+1616.4</f>
        <v>1723.1000000000001</v>
      </c>
      <c r="AA14" s="45"/>
      <c r="AB14" s="46"/>
      <c r="AC14" s="46"/>
      <c r="AD14" s="46">
        <v>6.86</v>
      </c>
      <c r="AE14" s="46"/>
      <c r="AF14" s="46"/>
    </row>
    <row r="15" spans="1:32" s="64" customFormat="1" ht="12" customHeight="1">
      <c r="A15" s="43">
        <v>3</v>
      </c>
      <c r="B15" s="44" t="s">
        <v>212</v>
      </c>
      <c r="C15" s="45">
        <v>9684.56</v>
      </c>
      <c r="D15" s="45">
        <v>9684</v>
      </c>
      <c r="E15" s="45">
        <v>607.8200000000002</v>
      </c>
      <c r="F15" s="45">
        <v>0</v>
      </c>
      <c r="G15" s="45"/>
      <c r="H15" s="45">
        <v>8818.029999999999</v>
      </c>
      <c r="I15" s="45">
        <v>258.15000000000146</v>
      </c>
      <c r="J15" s="45">
        <f t="shared" si="3"/>
        <v>0.5599999999994907</v>
      </c>
      <c r="K15" s="45"/>
      <c r="L15" s="45">
        <v>0.56</v>
      </c>
      <c r="M15" s="45"/>
      <c r="N15" s="45"/>
      <c r="O15" s="45"/>
      <c r="P15" s="45"/>
      <c r="Q15" s="45"/>
      <c r="R15" s="45">
        <f t="shared" si="4"/>
        <v>-5.093703236980218E-13</v>
      </c>
      <c r="S15" s="43">
        <v>3</v>
      </c>
      <c r="T15" s="44" t="s">
        <v>212</v>
      </c>
      <c r="U15" s="45">
        <v>9707.56</v>
      </c>
      <c r="V15" s="45"/>
      <c r="W15" s="46"/>
      <c r="X15" s="45">
        <f t="shared" si="5"/>
        <v>9684.56</v>
      </c>
      <c r="Y15" s="45"/>
      <c r="Z15" s="45"/>
      <c r="AA15" s="45"/>
      <c r="AB15" s="46"/>
      <c r="AC15" s="46"/>
      <c r="AD15" s="46"/>
      <c r="AE15" s="46"/>
      <c r="AF15" s="46"/>
    </row>
    <row r="16" spans="1:32" s="64" customFormat="1" ht="12" customHeight="1">
      <c r="A16" s="43">
        <v>4</v>
      </c>
      <c r="B16" s="44" t="s">
        <v>213</v>
      </c>
      <c r="C16" s="45">
        <v>20314.700000000004</v>
      </c>
      <c r="D16" s="45">
        <v>20312.700000000004</v>
      </c>
      <c r="E16" s="45">
        <v>1623.3900000000003</v>
      </c>
      <c r="F16" s="45">
        <v>1560.0200000000002</v>
      </c>
      <c r="G16" s="45"/>
      <c r="H16" s="45">
        <v>16349.840000000002</v>
      </c>
      <c r="I16" s="45">
        <v>779.4499999999989</v>
      </c>
      <c r="J16" s="45">
        <f t="shared" si="3"/>
        <v>2</v>
      </c>
      <c r="K16" s="45"/>
      <c r="L16" s="45">
        <v>2</v>
      </c>
      <c r="M16" s="45"/>
      <c r="N16" s="45"/>
      <c r="O16" s="45"/>
      <c r="P16" s="45"/>
      <c r="Q16" s="45"/>
      <c r="R16" s="45">
        <f t="shared" si="4"/>
        <v>0</v>
      </c>
      <c r="S16" s="43">
        <v>4</v>
      </c>
      <c r="T16" s="44" t="s">
        <v>213</v>
      </c>
      <c r="U16" s="45">
        <v>20318</v>
      </c>
      <c r="V16" s="45"/>
      <c r="W16" s="46"/>
      <c r="X16" s="45">
        <f t="shared" si="5"/>
        <v>19767.900000000005</v>
      </c>
      <c r="Y16" s="45"/>
      <c r="Z16" s="45">
        <v>546.8</v>
      </c>
      <c r="AA16" s="84"/>
      <c r="AB16" s="46"/>
      <c r="AC16" s="46"/>
      <c r="AD16" s="46"/>
      <c r="AE16" s="46"/>
      <c r="AF16" s="46"/>
    </row>
    <row r="17" spans="1:32" s="64" customFormat="1" ht="12" customHeight="1">
      <c r="A17" s="43">
        <v>5</v>
      </c>
      <c r="B17" s="44" t="s">
        <v>214</v>
      </c>
      <c r="C17" s="45">
        <v>25654.62</v>
      </c>
      <c r="D17" s="45">
        <v>25653.3</v>
      </c>
      <c r="E17" s="45">
        <v>1711.19</v>
      </c>
      <c r="F17" s="45">
        <v>1486.81</v>
      </c>
      <c r="G17" s="45"/>
      <c r="H17" s="45">
        <v>21922.82</v>
      </c>
      <c r="I17" s="45">
        <v>532.4799999999996</v>
      </c>
      <c r="J17" s="45">
        <f t="shared" si="3"/>
        <v>1.319999999999709</v>
      </c>
      <c r="K17" s="45"/>
      <c r="L17" s="45">
        <v>1.32</v>
      </c>
      <c r="M17" s="45"/>
      <c r="N17" s="45"/>
      <c r="O17" s="45"/>
      <c r="P17" s="45"/>
      <c r="Q17" s="45"/>
      <c r="R17" s="45">
        <f t="shared" si="4"/>
        <v>-2.9110047705671604E-13</v>
      </c>
      <c r="S17" s="43">
        <v>5</v>
      </c>
      <c r="T17" s="44" t="s">
        <v>214</v>
      </c>
      <c r="U17" s="45">
        <v>25766.32</v>
      </c>
      <c r="V17" s="45"/>
      <c r="W17" s="46"/>
      <c r="X17" s="45">
        <f t="shared" si="5"/>
        <v>21426.72</v>
      </c>
      <c r="Y17" s="45">
        <f>20.5+1817.8</f>
        <v>1838.3</v>
      </c>
      <c r="Z17" s="45">
        <v>2389.6</v>
      </c>
      <c r="AA17" s="45"/>
      <c r="AB17" s="46"/>
      <c r="AC17" s="46"/>
      <c r="AD17" s="46"/>
      <c r="AE17" s="46"/>
      <c r="AF17" s="46"/>
    </row>
    <row r="18" spans="1:32" s="64" customFormat="1" ht="12" customHeight="1">
      <c r="A18" s="43">
        <v>6</v>
      </c>
      <c r="B18" s="44" t="s">
        <v>215</v>
      </c>
      <c r="C18" s="45">
        <v>31276.41</v>
      </c>
      <c r="D18" s="45">
        <v>31270.1</v>
      </c>
      <c r="E18" s="45">
        <v>2605.679999999999</v>
      </c>
      <c r="F18" s="45">
        <v>3902.9899999999993</v>
      </c>
      <c r="G18" s="45"/>
      <c r="H18" s="45">
        <v>24452.380000000026</v>
      </c>
      <c r="I18" s="45">
        <v>309.0499999999738</v>
      </c>
      <c r="J18" s="45">
        <f t="shared" si="3"/>
        <v>6.31000000000131</v>
      </c>
      <c r="K18" s="45"/>
      <c r="L18" s="45">
        <v>6.3100000000000005</v>
      </c>
      <c r="M18" s="45"/>
      <c r="N18" s="45"/>
      <c r="O18" s="45"/>
      <c r="P18" s="45"/>
      <c r="Q18" s="45"/>
      <c r="R18" s="45">
        <f t="shared" si="4"/>
        <v>1.3091749906379846E-12</v>
      </c>
      <c r="S18" s="43">
        <v>6</v>
      </c>
      <c r="T18" s="44" t="s">
        <v>215</v>
      </c>
      <c r="U18" s="45">
        <v>31481.31</v>
      </c>
      <c r="V18" s="45"/>
      <c r="W18" s="46"/>
      <c r="X18" s="45">
        <f t="shared" si="5"/>
        <v>27038.809999999998</v>
      </c>
      <c r="Y18" s="45">
        <f>100.6+816.6</f>
        <v>917.2</v>
      </c>
      <c r="Z18" s="45">
        <v>2049.2</v>
      </c>
      <c r="AA18" s="45"/>
      <c r="AB18" s="46"/>
      <c r="AC18" s="46"/>
      <c r="AD18" s="46"/>
      <c r="AE18" s="47">
        <v>1271.2</v>
      </c>
      <c r="AF18" s="46"/>
    </row>
    <row r="19" spans="1:32" s="64" customFormat="1" ht="12" customHeight="1">
      <c r="A19" s="43">
        <v>7</v>
      </c>
      <c r="B19" s="44" t="s">
        <v>216</v>
      </c>
      <c r="C19" s="45">
        <v>310.65</v>
      </c>
      <c r="D19" s="45">
        <v>309.5</v>
      </c>
      <c r="E19" s="45"/>
      <c r="F19" s="45">
        <v>129.59</v>
      </c>
      <c r="G19" s="45"/>
      <c r="H19" s="45">
        <v>179.39999999999998</v>
      </c>
      <c r="I19" s="45">
        <v>0.5100000000000193</v>
      </c>
      <c r="J19" s="45">
        <f t="shared" si="3"/>
        <v>1.1499999999999773</v>
      </c>
      <c r="K19" s="45"/>
      <c r="L19" s="45">
        <v>1.15</v>
      </c>
      <c r="M19" s="45"/>
      <c r="N19" s="45"/>
      <c r="O19" s="45"/>
      <c r="P19" s="45"/>
      <c r="Q19" s="45"/>
      <c r="R19" s="45">
        <f t="shared" si="4"/>
        <v>-2.2648549702353193E-14</v>
      </c>
      <c r="S19" s="43">
        <v>7</v>
      </c>
      <c r="T19" s="44" t="s">
        <v>216</v>
      </c>
      <c r="U19" s="45">
        <v>311.45</v>
      </c>
      <c r="V19" s="45"/>
      <c r="W19" s="46"/>
      <c r="X19" s="45">
        <f t="shared" si="5"/>
        <v>310.65</v>
      </c>
      <c r="Y19" s="45"/>
      <c r="Z19" s="45"/>
      <c r="AA19" s="45"/>
      <c r="AB19" s="46"/>
      <c r="AC19" s="46"/>
      <c r="AD19" s="46"/>
      <c r="AE19" s="46"/>
      <c r="AF19" s="46"/>
    </row>
    <row r="20" spans="1:32" s="64" customFormat="1" ht="12" customHeight="1">
      <c r="A20" s="43">
        <v>8</v>
      </c>
      <c r="B20" s="44" t="s">
        <v>217</v>
      </c>
      <c r="C20" s="45">
        <v>2669.2999999999993</v>
      </c>
      <c r="D20" s="45">
        <v>2669.2999999999993</v>
      </c>
      <c r="E20" s="45">
        <v>904.1599999999996</v>
      </c>
      <c r="F20" s="45">
        <v>991.8300000000002</v>
      </c>
      <c r="G20" s="45"/>
      <c r="H20" s="45">
        <v>664.24</v>
      </c>
      <c r="I20" s="45">
        <v>109.06999999999994</v>
      </c>
      <c r="J20" s="45">
        <f t="shared" si="3"/>
        <v>0</v>
      </c>
      <c r="K20" s="45"/>
      <c r="L20" s="45"/>
      <c r="M20" s="45"/>
      <c r="N20" s="45"/>
      <c r="O20" s="45"/>
      <c r="P20" s="45"/>
      <c r="Q20" s="45"/>
      <c r="R20" s="45">
        <f t="shared" si="4"/>
        <v>0</v>
      </c>
      <c r="S20" s="43">
        <v>8</v>
      </c>
      <c r="T20" s="44" t="s">
        <v>217</v>
      </c>
      <c r="U20" s="45">
        <v>2669.2999999999997</v>
      </c>
      <c r="V20" s="45"/>
      <c r="W20" s="46"/>
      <c r="X20" s="45">
        <f t="shared" si="5"/>
        <v>780.3899999999993</v>
      </c>
      <c r="Y20" s="81">
        <v>1830</v>
      </c>
      <c r="Z20" s="81">
        <v>58.91</v>
      </c>
      <c r="AA20" s="45"/>
      <c r="AB20" s="46"/>
      <c r="AC20" s="46"/>
      <c r="AD20" s="46"/>
      <c r="AE20" s="46"/>
      <c r="AF20" s="46"/>
    </row>
    <row r="21" spans="1:32" s="64" customFormat="1" ht="12" customHeight="1">
      <c r="A21" s="43">
        <v>9</v>
      </c>
      <c r="B21" s="44" t="s">
        <v>218</v>
      </c>
      <c r="C21" s="45">
        <v>178.2</v>
      </c>
      <c r="D21" s="45">
        <v>178.2</v>
      </c>
      <c r="E21" s="45">
        <v>84.23</v>
      </c>
      <c r="F21" s="45">
        <v>63.44</v>
      </c>
      <c r="G21" s="45"/>
      <c r="H21" s="45"/>
      <c r="I21" s="45">
        <v>30.529999999999987</v>
      </c>
      <c r="J21" s="45">
        <f t="shared" si="3"/>
        <v>0</v>
      </c>
      <c r="K21" s="45"/>
      <c r="L21" s="45"/>
      <c r="M21" s="45"/>
      <c r="N21" s="45"/>
      <c r="O21" s="45"/>
      <c r="P21" s="45"/>
      <c r="Q21" s="45"/>
      <c r="R21" s="45">
        <f t="shared" si="4"/>
        <v>0</v>
      </c>
      <c r="S21" s="43">
        <v>9</v>
      </c>
      <c r="T21" s="44" t="s">
        <v>218</v>
      </c>
      <c r="U21" s="45">
        <v>178.2</v>
      </c>
      <c r="V21" s="45"/>
      <c r="W21" s="46"/>
      <c r="X21" s="45">
        <f t="shared" si="5"/>
        <v>178.2</v>
      </c>
      <c r="Y21" s="45"/>
      <c r="Z21" s="45"/>
      <c r="AA21" s="45"/>
      <c r="AB21" s="46"/>
      <c r="AC21" s="46"/>
      <c r="AD21" s="46"/>
      <c r="AE21" s="46"/>
      <c r="AF21" s="46"/>
    </row>
    <row r="22" spans="1:32" s="64" customFormat="1" ht="12" customHeight="1">
      <c r="A22" s="43">
        <v>10</v>
      </c>
      <c r="B22" s="44" t="s">
        <v>219</v>
      </c>
      <c r="C22" s="45">
        <v>566.3</v>
      </c>
      <c r="D22" s="45">
        <v>566.3</v>
      </c>
      <c r="E22" s="45">
        <v>478.0000000000001</v>
      </c>
      <c r="F22" s="45">
        <v>50.769999999999996</v>
      </c>
      <c r="G22" s="45"/>
      <c r="H22" s="45"/>
      <c r="I22" s="45">
        <v>37.529999999999845</v>
      </c>
      <c r="J22" s="45">
        <f t="shared" si="3"/>
        <v>0</v>
      </c>
      <c r="K22" s="45"/>
      <c r="L22" s="45">
        <v>0</v>
      </c>
      <c r="M22" s="45"/>
      <c r="N22" s="45"/>
      <c r="O22" s="45"/>
      <c r="P22" s="45"/>
      <c r="Q22" s="45"/>
      <c r="R22" s="45">
        <f t="shared" si="4"/>
        <v>0</v>
      </c>
      <c r="S22" s="43">
        <v>10</v>
      </c>
      <c r="T22" s="44" t="s">
        <v>219</v>
      </c>
      <c r="U22" s="45">
        <v>773.55</v>
      </c>
      <c r="V22" s="45"/>
      <c r="W22" s="46"/>
      <c r="X22" s="45">
        <f t="shared" si="5"/>
        <v>566.3</v>
      </c>
      <c r="Y22" s="45"/>
      <c r="Z22" s="45"/>
      <c r="AA22" s="45"/>
      <c r="AB22" s="46"/>
      <c r="AC22" s="46"/>
      <c r="AD22" s="46"/>
      <c r="AE22" s="46"/>
      <c r="AF22" s="46"/>
    </row>
    <row r="23" spans="1:32" s="64" customFormat="1" ht="12" customHeight="1">
      <c r="A23" s="43">
        <v>11</v>
      </c>
      <c r="B23" s="44" t="s">
        <v>220</v>
      </c>
      <c r="C23" s="45">
        <v>659</v>
      </c>
      <c r="D23" s="45">
        <v>659</v>
      </c>
      <c r="E23" s="45">
        <v>207.04</v>
      </c>
      <c r="F23" s="45"/>
      <c r="G23" s="45"/>
      <c r="H23" s="45">
        <v>78.49000000000001</v>
      </c>
      <c r="I23" s="45">
        <v>373.47</v>
      </c>
      <c r="J23" s="45">
        <f t="shared" si="3"/>
        <v>0</v>
      </c>
      <c r="K23" s="45"/>
      <c r="L23" s="45"/>
      <c r="M23" s="45"/>
      <c r="N23" s="45"/>
      <c r="O23" s="45"/>
      <c r="P23" s="45"/>
      <c r="Q23" s="45"/>
      <c r="R23" s="45">
        <f t="shared" si="4"/>
        <v>0</v>
      </c>
      <c r="S23" s="43">
        <v>11</v>
      </c>
      <c r="T23" s="44" t="s">
        <v>220</v>
      </c>
      <c r="U23" s="45"/>
      <c r="V23" s="45">
        <v>659</v>
      </c>
      <c r="W23" s="46"/>
      <c r="X23" s="45">
        <f t="shared" si="5"/>
        <v>659</v>
      </c>
      <c r="Y23" s="45"/>
      <c r="Z23" s="45"/>
      <c r="AA23" s="45"/>
      <c r="AB23" s="46"/>
      <c r="AC23" s="46"/>
      <c r="AD23" s="46"/>
      <c r="AE23" s="46"/>
      <c r="AF23" s="46"/>
    </row>
    <row r="24" spans="1:32" s="64" customFormat="1" ht="12" customHeight="1">
      <c r="A24" s="43">
        <v>12</v>
      </c>
      <c r="B24" s="44" t="s">
        <v>221</v>
      </c>
      <c r="C24" s="45">
        <v>548.9499999999999</v>
      </c>
      <c r="D24" s="45">
        <v>526.0999999999999</v>
      </c>
      <c r="E24" s="45">
        <v>160.07</v>
      </c>
      <c r="F24" s="45">
        <v>270.23</v>
      </c>
      <c r="G24" s="45"/>
      <c r="H24" s="45">
        <v>86.30000000000001</v>
      </c>
      <c r="I24" s="45">
        <v>9.499999999999886</v>
      </c>
      <c r="J24" s="45">
        <f t="shared" si="3"/>
        <v>22.850000000000023</v>
      </c>
      <c r="K24" s="45"/>
      <c r="L24" s="45">
        <v>22.85</v>
      </c>
      <c r="M24" s="45"/>
      <c r="N24" s="45"/>
      <c r="O24" s="45"/>
      <c r="P24" s="45"/>
      <c r="Q24" s="45"/>
      <c r="R24" s="45">
        <f t="shared" si="4"/>
        <v>2.1316282072803006E-14</v>
      </c>
      <c r="S24" s="43">
        <v>12</v>
      </c>
      <c r="T24" s="44" t="s">
        <v>221</v>
      </c>
      <c r="U24" s="45">
        <v>571.55</v>
      </c>
      <c r="V24" s="45"/>
      <c r="W24" s="46"/>
      <c r="X24" s="45">
        <f t="shared" si="5"/>
        <v>548.9499999999999</v>
      </c>
      <c r="Y24" s="45"/>
      <c r="Z24" s="45"/>
      <c r="AA24" s="45"/>
      <c r="AB24" s="46"/>
      <c r="AC24" s="46"/>
      <c r="AD24" s="46"/>
      <c r="AE24" s="46"/>
      <c r="AF24" s="46"/>
    </row>
    <row r="25" spans="1:32" s="64" customFormat="1" ht="12" customHeight="1">
      <c r="A25" s="43">
        <v>13</v>
      </c>
      <c r="B25" s="44" t="s">
        <v>206</v>
      </c>
      <c r="C25" s="45">
        <v>174.3</v>
      </c>
      <c r="D25" s="45">
        <v>174.3</v>
      </c>
      <c r="E25" s="45">
        <v>23.630000000000003</v>
      </c>
      <c r="F25" s="45"/>
      <c r="G25" s="45"/>
      <c r="H25" s="45">
        <v>116.82000000000001</v>
      </c>
      <c r="I25" s="45">
        <v>33.85000000000001</v>
      </c>
      <c r="J25" s="45">
        <f t="shared" si="3"/>
        <v>0</v>
      </c>
      <c r="K25" s="45"/>
      <c r="L25" s="45"/>
      <c r="M25" s="45"/>
      <c r="N25" s="45"/>
      <c r="O25" s="45"/>
      <c r="P25" s="45"/>
      <c r="Q25" s="45"/>
      <c r="R25" s="45">
        <f t="shared" si="4"/>
        <v>0</v>
      </c>
      <c r="S25" s="43">
        <v>13</v>
      </c>
      <c r="T25" s="44" t="s">
        <v>206</v>
      </c>
      <c r="U25" s="45"/>
      <c r="V25" s="45">
        <v>174.3</v>
      </c>
      <c r="W25" s="46"/>
      <c r="X25" s="45">
        <f t="shared" si="5"/>
        <v>174.3</v>
      </c>
      <c r="Y25" s="45"/>
      <c r="Z25" s="45"/>
      <c r="AA25" s="45"/>
      <c r="AB25" s="46"/>
      <c r="AC25" s="46"/>
      <c r="AD25" s="46"/>
      <c r="AE25" s="46"/>
      <c r="AF25" s="46"/>
    </row>
    <row r="26" spans="1:32" s="64" customFormat="1" ht="12" customHeight="1">
      <c r="A26" s="48">
        <v>14</v>
      </c>
      <c r="B26" s="49" t="s">
        <v>222</v>
      </c>
      <c r="C26" s="50">
        <v>10.7</v>
      </c>
      <c r="D26" s="50">
        <v>10.7</v>
      </c>
      <c r="E26" s="50"/>
      <c r="F26" s="50"/>
      <c r="G26" s="50"/>
      <c r="H26" s="50">
        <v>10.65</v>
      </c>
      <c r="I26" s="50">
        <v>0.049999999999998934</v>
      </c>
      <c r="J26" s="50">
        <f t="shared" si="3"/>
        <v>0</v>
      </c>
      <c r="K26" s="50"/>
      <c r="L26" s="50"/>
      <c r="M26" s="50"/>
      <c r="N26" s="50"/>
      <c r="O26" s="50"/>
      <c r="P26" s="50"/>
      <c r="Q26" s="50"/>
      <c r="R26" s="50">
        <f t="shared" si="4"/>
        <v>0</v>
      </c>
      <c r="S26" s="48">
        <v>14</v>
      </c>
      <c r="T26" s="49" t="s">
        <v>222</v>
      </c>
      <c r="U26" s="50"/>
      <c r="V26" s="50"/>
      <c r="W26" s="51"/>
      <c r="X26" s="50">
        <f t="shared" si="5"/>
        <v>10.7</v>
      </c>
      <c r="Y26" s="50"/>
      <c r="Z26" s="50"/>
      <c r="AA26" s="50"/>
      <c r="AB26" s="51"/>
      <c r="AC26" s="51"/>
      <c r="AD26" s="51"/>
      <c r="AE26" s="51"/>
      <c r="AF26" s="51"/>
    </row>
    <row r="27" spans="1:32" s="64" customFormat="1" ht="12" customHeight="1">
      <c r="A27" s="34" t="s">
        <v>307</v>
      </c>
      <c r="B27" s="35" t="s">
        <v>308</v>
      </c>
      <c r="C27" s="36">
        <f>SUM(C28:C32)</f>
        <v>63098.35007</v>
      </c>
      <c r="D27" s="36">
        <f aca="true" t="shared" si="6" ref="D27:AF27">SUM(D28:D32)</f>
        <v>61190.35</v>
      </c>
      <c r="E27" s="36">
        <f t="shared" si="6"/>
        <v>20782.03</v>
      </c>
      <c r="F27" s="36">
        <f t="shared" si="6"/>
        <v>23323.930000000004</v>
      </c>
      <c r="G27" s="36">
        <f t="shared" si="6"/>
        <v>0</v>
      </c>
      <c r="H27" s="36">
        <f t="shared" si="6"/>
        <v>15982.240000000002</v>
      </c>
      <c r="I27" s="36">
        <f t="shared" si="6"/>
        <v>1102.1499999999953</v>
      </c>
      <c r="J27" s="36">
        <f t="shared" si="6"/>
        <v>1908.0000699999982</v>
      </c>
      <c r="K27" s="36">
        <f t="shared" si="6"/>
        <v>55.91151</v>
      </c>
      <c r="L27" s="36">
        <f t="shared" si="6"/>
        <v>39.85297</v>
      </c>
      <c r="M27" s="36">
        <f t="shared" si="6"/>
        <v>270.35031000000004</v>
      </c>
      <c r="N27" s="36">
        <f t="shared" si="6"/>
        <v>14.1424</v>
      </c>
      <c r="O27" s="36">
        <f t="shared" si="6"/>
        <v>618.03186</v>
      </c>
      <c r="P27" s="36">
        <f t="shared" si="6"/>
        <v>11.64494</v>
      </c>
      <c r="Q27" s="36">
        <f t="shared" si="6"/>
        <v>49.11</v>
      </c>
      <c r="R27" s="36">
        <f t="shared" si="6"/>
        <v>848.9560799999983</v>
      </c>
      <c r="S27" s="34" t="s">
        <v>307</v>
      </c>
      <c r="T27" s="35" t="s">
        <v>308</v>
      </c>
      <c r="U27" s="36">
        <f t="shared" si="6"/>
        <v>39397.83258</v>
      </c>
      <c r="V27" s="36">
        <f t="shared" si="6"/>
        <v>19017.692969999996</v>
      </c>
      <c r="W27" s="37">
        <f t="shared" si="6"/>
        <v>0</v>
      </c>
      <c r="X27" s="36">
        <f t="shared" si="6"/>
        <v>58607.67007</v>
      </c>
      <c r="Y27" s="36">
        <f t="shared" si="6"/>
        <v>1574.5</v>
      </c>
      <c r="Z27" s="36">
        <f t="shared" si="6"/>
        <v>2602.8</v>
      </c>
      <c r="AA27" s="36"/>
      <c r="AB27" s="37">
        <f t="shared" si="6"/>
        <v>0</v>
      </c>
      <c r="AC27" s="37">
        <f t="shared" si="6"/>
        <v>0</v>
      </c>
      <c r="AD27" s="37">
        <f t="shared" si="6"/>
        <v>0</v>
      </c>
      <c r="AE27" s="52">
        <f t="shared" si="6"/>
        <v>313.38</v>
      </c>
      <c r="AF27" s="37">
        <f t="shared" si="6"/>
        <v>0</v>
      </c>
    </row>
    <row r="28" spans="1:32" s="64" customFormat="1" ht="12" customHeight="1">
      <c r="A28" s="38">
        <v>1</v>
      </c>
      <c r="B28" s="39" t="s">
        <v>223</v>
      </c>
      <c r="C28" s="40">
        <v>12445.05248</v>
      </c>
      <c r="D28" s="40">
        <v>11736.48</v>
      </c>
      <c r="E28" s="40">
        <v>9629.570000000002</v>
      </c>
      <c r="F28" s="40">
        <v>547.7199999999999</v>
      </c>
      <c r="G28" s="40">
        <v>0</v>
      </c>
      <c r="H28" s="40">
        <v>511.57</v>
      </c>
      <c r="I28" s="40">
        <v>1047.6199999999983</v>
      </c>
      <c r="J28" s="40">
        <f t="shared" si="3"/>
        <v>708.5724800000007</v>
      </c>
      <c r="K28" s="40">
        <v>53.69</v>
      </c>
      <c r="L28" s="40">
        <v>30.27919</v>
      </c>
      <c r="M28" s="40">
        <v>104.40506</v>
      </c>
      <c r="N28" s="40">
        <v>0</v>
      </c>
      <c r="O28" s="40">
        <v>203.90445</v>
      </c>
      <c r="P28" s="40">
        <v>3.5904299999999996</v>
      </c>
      <c r="Q28" s="40">
        <v>41.72</v>
      </c>
      <c r="R28" s="40">
        <f t="shared" si="4"/>
        <v>270.98335000000066</v>
      </c>
      <c r="S28" s="38">
        <v>1</v>
      </c>
      <c r="T28" s="39" t="s">
        <v>223</v>
      </c>
      <c r="U28" s="40">
        <v>2046.7032900000013</v>
      </c>
      <c r="V28" s="40">
        <v>9200.059189999998</v>
      </c>
      <c r="W28" s="42">
        <v>0</v>
      </c>
      <c r="X28" s="40">
        <f aca="true" t="shared" si="7" ref="X28:X34">C28-Y28-Z28-AA28-AB28-AC28-AD28-AE28</f>
        <v>11285.35248</v>
      </c>
      <c r="Y28" s="40">
        <v>928.2</v>
      </c>
      <c r="Z28" s="40"/>
      <c r="AA28" s="40"/>
      <c r="AB28" s="42"/>
      <c r="AC28" s="42"/>
      <c r="AD28" s="42"/>
      <c r="AE28" s="53">
        <v>231.5</v>
      </c>
      <c r="AF28" s="42"/>
    </row>
    <row r="29" spans="1:32" s="64" customFormat="1" ht="12" customHeight="1">
      <c r="A29" s="43">
        <v>2</v>
      </c>
      <c r="B29" s="44" t="s">
        <v>224</v>
      </c>
      <c r="C29" s="45">
        <v>15332.85759</v>
      </c>
      <c r="D29" s="45">
        <v>14524.079999999998</v>
      </c>
      <c r="E29" s="45">
        <f>10498.08-333.000000000004</f>
        <v>10165.079999999996</v>
      </c>
      <c r="F29" s="45">
        <v>4222.610000000001</v>
      </c>
      <c r="G29" s="45">
        <v>0</v>
      </c>
      <c r="H29" s="45">
        <v>136.39</v>
      </c>
      <c r="I29" s="45">
        <f>-333.000000000004+333.000000000004</f>
        <v>0</v>
      </c>
      <c r="J29" s="45">
        <f t="shared" si="3"/>
        <v>808.7775900000015</v>
      </c>
      <c r="K29" s="45">
        <v>2.22151</v>
      </c>
      <c r="L29" s="45">
        <v>7.663779999999999</v>
      </c>
      <c r="M29" s="45">
        <v>152.70525</v>
      </c>
      <c r="N29" s="45">
        <v>14.1424</v>
      </c>
      <c r="O29" s="45">
        <v>250.12741</v>
      </c>
      <c r="P29" s="45">
        <v>7.68451</v>
      </c>
      <c r="Q29" s="45">
        <v>4.49</v>
      </c>
      <c r="R29" s="45">
        <f t="shared" si="4"/>
        <v>369.74273000000164</v>
      </c>
      <c r="S29" s="43">
        <v>2</v>
      </c>
      <c r="T29" s="44" t="s">
        <v>224</v>
      </c>
      <c r="U29" s="45">
        <v>3239.289289999999</v>
      </c>
      <c r="V29" s="45">
        <v>8869.29378</v>
      </c>
      <c r="W29" s="46">
        <v>0</v>
      </c>
      <c r="X29" s="45">
        <f t="shared" si="7"/>
        <v>14641.87759</v>
      </c>
      <c r="Y29" s="45"/>
      <c r="Z29" s="45">
        <v>609.1</v>
      </c>
      <c r="AA29" s="45"/>
      <c r="AB29" s="46"/>
      <c r="AC29" s="46"/>
      <c r="AD29" s="46"/>
      <c r="AE29" s="47">
        <v>81.88</v>
      </c>
      <c r="AF29" s="46"/>
    </row>
    <row r="30" spans="1:32" s="64" customFormat="1" ht="13.5" customHeight="1">
      <c r="A30" s="43">
        <v>3</v>
      </c>
      <c r="B30" s="44" t="s">
        <v>304</v>
      </c>
      <c r="C30" s="45">
        <v>555.51</v>
      </c>
      <c r="D30" s="45">
        <v>555.51</v>
      </c>
      <c r="E30" s="45">
        <v>325.38</v>
      </c>
      <c r="F30" s="45">
        <v>98.91</v>
      </c>
      <c r="G30" s="45">
        <v>0</v>
      </c>
      <c r="H30" s="45">
        <v>131.22</v>
      </c>
      <c r="I30" s="45">
        <v>0</v>
      </c>
      <c r="J30" s="45">
        <f t="shared" si="3"/>
        <v>0</v>
      </c>
      <c r="K30" s="45">
        <v>0</v>
      </c>
      <c r="L30" s="45">
        <v>0</v>
      </c>
      <c r="M30" s="45">
        <v>0</v>
      </c>
      <c r="N30" s="45">
        <v>0</v>
      </c>
      <c r="O30" s="45">
        <v>0</v>
      </c>
      <c r="P30" s="45">
        <v>0</v>
      </c>
      <c r="Q30" s="45">
        <v>0</v>
      </c>
      <c r="R30" s="45">
        <f t="shared" si="4"/>
        <v>0</v>
      </c>
      <c r="S30" s="43">
        <v>3</v>
      </c>
      <c r="T30" s="44" t="s">
        <v>304</v>
      </c>
      <c r="U30" s="45">
        <v>52.9</v>
      </c>
      <c r="V30" s="45">
        <v>242.35</v>
      </c>
      <c r="W30" s="46">
        <v>0</v>
      </c>
      <c r="X30" s="45">
        <f t="shared" si="7"/>
        <v>555.51</v>
      </c>
      <c r="Y30" s="45"/>
      <c r="Z30" s="45"/>
      <c r="AA30" s="45"/>
      <c r="AB30" s="46"/>
      <c r="AC30" s="46"/>
      <c r="AD30" s="46"/>
      <c r="AE30" s="46"/>
      <c r="AF30" s="46"/>
    </row>
    <row r="31" spans="1:32" s="65" customFormat="1" ht="12" customHeight="1">
      <c r="A31" s="54">
        <v>4</v>
      </c>
      <c r="B31" s="44" t="s">
        <v>225</v>
      </c>
      <c r="C31" s="45">
        <v>19883.06</v>
      </c>
      <c r="D31" s="45">
        <v>19650.380000000005</v>
      </c>
      <c r="E31" s="45">
        <v>274.6599999999999</v>
      </c>
      <c r="F31" s="45">
        <v>10583.810000000003</v>
      </c>
      <c r="G31" s="45"/>
      <c r="H31" s="45">
        <v>8737.380000000001</v>
      </c>
      <c r="I31" s="45">
        <v>54.52999999999702</v>
      </c>
      <c r="J31" s="45">
        <f t="shared" si="3"/>
        <v>232.67999999999665</v>
      </c>
      <c r="K31" s="45"/>
      <c r="L31" s="55">
        <v>1.91</v>
      </c>
      <c r="M31" s="45">
        <v>13.24</v>
      </c>
      <c r="N31" s="45"/>
      <c r="O31" s="45">
        <v>29.23</v>
      </c>
      <c r="P31" s="45">
        <v>0.37</v>
      </c>
      <c r="Q31" s="56"/>
      <c r="R31" s="45">
        <f t="shared" si="4"/>
        <v>187.92999999999665</v>
      </c>
      <c r="S31" s="54">
        <v>4</v>
      </c>
      <c r="T31" s="44" t="s">
        <v>225</v>
      </c>
      <c r="U31" s="45">
        <v>19627.350000000002</v>
      </c>
      <c r="V31" s="85">
        <v>255.71</v>
      </c>
      <c r="W31" s="86"/>
      <c r="X31" s="45">
        <f t="shared" si="7"/>
        <v>19812.36</v>
      </c>
      <c r="Y31" s="45"/>
      <c r="Z31" s="45">
        <v>70.7</v>
      </c>
      <c r="AA31" s="85"/>
      <c r="AB31" s="86"/>
      <c r="AC31" s="86"/>
      <c r="AD31" s="86"/>
      <c r="AE31" s="86"/>
      <c r="AF31" s="86"/>
    </row>
    <row r="32" spans="1:32" s="64" customFormat="1" ht="12" customHeight="1">
      <c r="A32" s="48">
        <v>5</v>
      </c>
      <c r="B32" s="49" t="s">
        <v>226</v>
      </c>
      <c r="C32" s="50">
        <v>14881.87</v>
      </c>
      <c r="D32" s="50">
        <v>14723.900000000001</v>
      </c>
      <c r="E32" s="50">
        <f>545.31-157.970000000001</f>
        <v>387.33999999999895</v>
      </c>
      <c r="F32" s="50">
        <v>7870.880000000002</v>
      </c>
      <c r="G32" s="50"/>
      <c r="H32" s="50">
        <v>6465.679999999999</v>
      </c>
      <c r="I32" s="50">
        <f>-157.970000000001+157.970000000001</f>
        <v>0</v>
      </c>
      <c r="J32" s="50">
        <f t="shared" si="3"/>
        <v>157.96999999999935</v>
      </c>
      <c r="K32" s="50"/>
      <c r="L32" s="50"/>
      <c r="M32" s="50"/>
      <c r="N32" s="50"/>
      <c r="O32" s="50">
        <v>134.76999999999998</v>
      </c>
      <c r="P32" s="50">
        <v>0</v>
      </c>
      <c r="Q32" s="50">
        <v>2.9</v>
      </c>
      <c r="R32" s="57">
        <f t="shared" si="4"/>
        <v>20.299999999999365</v>
      </c>
      <c r="S32" s="48">
        <v>5</v>
      </c>
      <c r="T32" s="49" t="s">
        <v>226</v>
      </c>
      <c r="U32" s="50">
        <v>14431.589999999998</v>
      </c>
      <c r="V32" s="50">
        <v>450.28</v>
      </c>
      <c r="W32" s="51"/>
      <c r="X32" s="50">
        <f t="shared" si="7"/>
        <v>12312.570000000002</v>
      </c>
      <c r="Y32" s="50">
        <v>646.3</v>
      </c>
      <c r="Z32" s="50">
        <v>1923</v>
      </c>
      <c r="AA32" s="58"/>
      <c r="AB32" s="59"/>
      <c r="AC32" s="59"/>
      <c r="AD32" s="59"/>
      <c r="AE32" s="59"/>
      <c r="AF32" s="59"/>
    </row>
    <row r="33" spans="1:32" s="64" customFormat="1" ht="12" customHeight="1">
      <c r="A33" s="30" t="s">
        <v>50</v>
      </c>
      <c r="B33" s="31" t="s">
        <v>227</v>
      </c>
      <c r="C33" s="32">
        <v>71527.7</v>
      </c>
      <c r="D33" s="32">
        <v>71527.7</v>
      </c>
      <c r="E33" s="32">
        <v>40469.640000000065</v>
      </c>
      <c r="F33" s="32">
        <v>17838.640000000025</v>
      </c>
      <c r="G33" s="32">
        <v>0</v>
      </c>
      <c r="H33" s="32">
        <v>3038.039999999999</v>
      </c>
      <c r="I33" s="32">
        <v>10181.379999999908</v>
      </c>
      <c r="J33" s="32">
        <f t="shared" si="3"/>
        <v>0</v>
      </c>
      <c r="K33" s="32">
        <v>0</v>
      </c>
      <c r="L33" s="32">
        <v>0</v>
      </c>
      <c r="M33" s="32">
        <v>0</v>
      </c>
      <c r="N33" s="32">
        <v>0</v>
      </c>
      <c r="O33" s="32">
        <v>0</v>
      </c>
      <c r="P33" s="32">
        <v>0</v>
      </c>
      <c r="Q33" s="32">
        <v>0</v>
      </c>
      <c r="R33" s="60">
        <f t="shared" si="4"/>
        <v>0</v>
      </c>
      <c r="S33" s="30" t="s">
        <v>50</v>
      </c>
      <c r="T33" s="31" t="s">
        <v>227</v>
      </c>
      <c r="U33" s="32">
        <v>0</v>
      </c>
      <c r="V33" s="32">
        <v>0</v>
      </c>
      <c r="W33" s="33">
        <v>0</v>
      </c>
      <c r="X33" s="50">
        <f t="shared" si="7"/>
        <v>71527.7</v>
      </c>
      <c r="Y33" s="32"/>
      <c r="Z33" s="32"/>
      <c r="AA33" s="32"/>
      <c r="AB33" s="33"/>
      <c r="AC33" s="33"/>
      <c r="AD33" s="33"/>
      <c r="AE33" s="33"/>
      <c r="AF33" s="33"/>
    </row>
    <row r="34" spans="1:32" s="64" customFormat="1" ht="12" customHeight="1">
      <c r="A34" s="61" t="s">
        <v>57</v>
      </c>
      <c r="B34" s="31" t="s">
        <v>186</v>
      </c>
      <c r="C34" s="32">
        <v>34065.24</v>
      </c>
      <c r="D34" s="32">
        <v>34065.240000000005</v>
      </c>
      <c r="E34" s="62">
        <v>13137.23</v>
      </c>
      <c r="F34" s="62">
        <v>8745.17</v>
      </c>
      <c r="G34" s="32">
        <v>0</v>
      </c>
      <c r="H34" s="62">
        <v>4398.450000000001</v>
      </c>
      <c r="I34" s="32">
        <v>7784.390000000005</v>
      </c>
      <c r="J34" s="32">
        <f t="shared" si="3"/>
        <v>0</v>
      </c>
      <c r="K34" s="32">
        <v>0</v>
      </c>
      <c r="L34" s="32">
        <v>0</v>
      </c>
      <c r="M34" s="32">
        <v>0</v>
      </c>
      <c r="N34" s="32">
        <v>0</v>
      </c>
      <c r="O34" s="32">
        <v>0</v>
      </c>
      <c r="P34" s="32">
        <v>0</v>
      </c>
      <c r="Q34" s="32">
        <v>0</v>
      </c>
      <c r="R34" s="32">
        <f t="shared" si="4"/>
        <v>0</v>
      </c>
      <c r="S34" s="61" t="s">
        <v>57</v>
      </c>
      <c r="T34" s="31" t="s">
        <v>186</v>
      </c>
      <c r="U34" s="32">
        <v>0</v>
      </c>
      <c r="V34" s="32">
        <v>0</v>
      </c>
      <c r="W34" s="33">
        <v>0</v>
      </c>
      <c r="X34" s="50">
        <f t="shared" si="7"/>
        <v>34065.24</v>
      </c>
      <c r="Y34" s="32">
        <v>0</v>
      </c>
      <c r="Z34" s="32">
        <v>0</v>
      </c>
      <c r="AA34" s="32"/>
      <c r="AB34" s="33">
        <v>0</v>
      </c>
      <c r="AC34" s="33">
        <v>0</v>
      </c>
      <c r="AD34" s="33">
        <v>0</v>
      </c>
      <c r="AE34" s="33">
        <v>0</v>
      </c>
      <c r="AF34" s="33">
        <v>0</v>
      </c>
    </row>
    <row r="35" spans="1:32" s="68" customFormat="1" ht="9" customHeight="1">
      <c r="A35" s="66"/>
      <c r="B35" s="66"/>
      <c r="C35" s="66"/>
      <c r="D35" s="66"/>
      <c r="E35" s="67"/>
      <c r="F35" s="63"/>
      <c r="G35" s="66"/>
      <c r="H35" s="63"/>
      <c r="I35" s="66"/>
      <c r="J35" s="66"/>
      <c r="K35" s="66"/>
      <c r="L35" s="66"/>
      <c r="M35" s="66"/>
      <c r="N35" s="66"/>
      <c r="O35" s="66"/>
      <c r="P35" s="66"/>
      <c r="Q35" s="66"/>
      <c r="R35" s="66"/>
      <c r="S35" s="66"/>
      <c r="T35" s="66"/>
      <c r="U35" s="66"/>
      <c r="V35" s="66"/>
      <c r="W35" s="66"/>
      <c r="X35" s="66"/>
      <c r="Y35" s="66"/>
      <c r="Z35" s="66"/>
      <c r="AA35" s="66"/>
      <c r="AB35" s="66"/>
      <c r="AC35" s="66"/>
      <c r="AD35" s="66"/>
      <c r="AE35" s="66"/>
      <c r="AF35" s="66"/>
    </row>
    <row r="36" spans="1:32" s="69" customFormat="1" ht="53.25" customHeight="1">
      <c r="A36" s="281" t="s">
        <v>317</v>
      </c>
      <c r="B36" s="281"/>
      <c r="C36" s="281"/>
      <c r="D36" s="281"/>
      <c r="E36" s="281"/>
      <c r="F36" s="281"/>
      <c r="G36" s="281"/>
      <c r="H36" s="281"/>
      <c r="I36" s="281"/>
      <c r="J36" s="281"/>
      <c r="K36" s="281"/>
      <c r="L36" s="281"/>
      <c r="M36" s="281"/>
      <c r="N36" s="281"/>
      <c r="O36" s="281"/>
      <c r="P36" s="281"/>
      <c r="Q36" s="281"/>
      <c r="R36" s="281"/>
      <c r="S36" s="74"/>
      <c r="T36" s="74"/>
      <c r="U36" s="74"/>
      <c r="V36" s="74"/>
      <c r="W36" s="74"/>
      <c r="X36" s="74"/>
      <c r="Y36" s="74"/>
      <c r="Z36" s="74"/>
      <c r="AA36" s="74"/>
      <c r="AB36" s="74"/>
      <c r="AC36" s="74"/>
      <c r="AD36" s="74"/>
      <c r="AE36" s="74"/>
      <c r="AF36" s="74"/>
    </row>
    <row r="37" spans="2:20" ht="9.75">
      <c r="B37" s="67"/>
      <c r="C37" s="71"/>
      <c r="D37" s="72"/>
      <c r="T37" s="67"/>
    </row>
    <row r="38" spans="2:20" ht="9.75">
      <c r="B38" s="73"/>
      <c r="C38" s="67"/>
      <c r="T38" s="73"/>
    </row>
    <row r="39" spans="2:20" ht="9.75">
      <c r="B39" s="67"/>
      <c r="T39" s="67"/>
    </row>
  </sheetData>
  <sheetProtection/>
  <mergeCells count="47">
    <mergeCell ref="A36:R36"/>
    <mergeCell ref="A1:R1"/>
    <mergeCell ref="A2:R2"/>
    <mergeCell ref="S1:AF1"/>
    <mergeCell ref="S2:AF2"/>
    <mergeCell ref="AD3:AF3"/>
    <mergeCell ref="P3:R3"/>
    <mergeCell ref="C4:R4"/>
    <mergeCell ref="S4:AE4"/>
    <mergeCell ref="S10:T10"/>
    <mergeCell ref="A10:B10"/>
    <mergeCell ref="D5:R5"/>
    <mergeCell ref="U5:W5"/>
    <mergeCell ref="Y6:Y8"/>
    <mergeCell ref="R6:R8"/>
    <mergeCell ref="U6:U8"/>
    <mergeCell ref="V6:V8"/>
    <mergeCell ref="W6:W8"/>
    <mergeCell ref="N7:N8"/>
    <mergeCell ref="X6:X8"/>
    <mergeCell ref="AE6:AE8"/>
    <mergeCell ref="Z6:Z8"/>
    <mergeCell ref="A4:A8"/>
    <mergeCell ref="B4:B8"/>
    <mergeCell ref="AF4:AF8"/>
    <mergeCell ref="C5:C8"/>
    <mergeCell ref="I7:I8"/>
    <mergeCell ref="P7:P8"/>
    <mergeCell ref="X5:AE5"/>
    <mergeCell ref="D6:I6"/>
    <mergeCell ref="AA6:AA8"/>
    <mergeCell ref="AB6:AB8"/>
    <mergeCell ref="AC6:AC8"/>
    <mergeCell ref="AD6:AD8"/>
    <mergeCell ref="J6:Q6"/>
    <mergeCell ref="S5:S8"/>
    <mergeCell ref="T5:T8"/>
    <mergeCell ref="O7:O8"/>
    <mergeCell ref="D7:D8"/>
    <mergeCell ref="E7:F7"/>
    <mergeCell ref="G7:G8"/>
    <mergeCell ref="H7:H8"/>
    <mergeCell ref="Q7:Q8"/>
    <mergeCell ref="J7:J8"/>
    <mergeCell ref="K7:K8"/>
    <mergeCell ref="L7:L8"/>
    <mergeCell ref="M7:M8"/>
  </mergeCells>
  <printOptions/>
  <pageMargins left="0.118110236220472" right="0.118110236220472" top="0.15748031496063" bottom="0.25" header="0.31496062992126" footer="0.3149606299212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32"/>
  <sheetViews>
    <sheetView view="pageLayout" zoomScale="115" zoomScalePageLayoutView="115" workbookViewId="0" topLeftCell="A1">
      <selection activeCell="A2" sqref="A2:K2"/>
    </sheetView>
  </sheetViews>
  <sheetFormatPr defaultColWidth="9.28125" defaultRowHeight="12.75"/>
  <cols>
    <col min="1" max="1" width="4.57421875" style="206" customWidth="1"/>
    <col min="2" max="2" width="39.7109375" style="203" customWidth="1"/>
    <col min="3" max="3" width="10.421875" style="203" customWidth="1"/>
    <col min="4" max="4" width="12.28125" style="203" customWidth="1"/>
    <col min="5" max="10" width="11.421875" style="203" customWidth="1"/>
    <col min="11" max="16384" width="9.28125" style="203" customWidth="1"/>
  </cols>
  <sheetData>
    <row r="1" spans="1:10" ht="24" customHeight="1">
      <c r="A1" s="288" t="s">
        <v>182</v>
      </c>
      <c r="B1" s="288"/>
      <c r="C1" s="288"/>
      <c r="D1" s="288"/>
      <c r="E1" s="288"/>
      <c r="F1" s="288"/>
      <c r="G1" s="288"/>
      <c r="H1" s="288"/>
      <c r="I1" s="288"/>
      <c r="J1" s="288"/>
    </row>
    <row r="2" spans="1:11" ht="16.5" customHeight="1">
      <c r="A2" s="338" t="s">
        <v>334</v>
      </c>
      <c r="B2" s="338"/>
      <c r="C2" s="338"/>
      <c r="D2" s="338"/>
      <c r="E2" s="338"/>
      <c r="F2" s="338"/>
      <c r="G2" s="338"/>
      <c r="H2" s="338"/>
      <c r="I2" s="338"/>
      <c r="J2" s="338"/>
      <c r="K2" s="338"/>
    </row>
    <row r="3" spans="1:11" ht="15.75" customHeight="1">
      <c r="A3" s="266"/>
      <c r="B3" s="266"/>
      <c r="C3" s="266"/>
      <c r="D3" s="266"/>
      <c r="E3" s="266"/>
      <c r="F3" s="266"/>
      <c r="G3" s="266"/>
      <c r="H3" s="266"/>
      <c r="I3" s="266"/>
      <c r="J3" s="266"/>
      <c r="K3" s="266"/>
    </row>
    <row r="4" spans="1:10" ht="15" customHeight="1">
      <c r="A4" s="286" t="s">
        <v>23</v>
      </c>
      <c r="B4" s="286" t="s">
        <v>24</v>
      </c>
      <c r="C4" s="286" t="s">
        <v>253</v>
      </c>
      <c r="D4" s="286" t="s">
        <v>27</v>
      </c>
      <c r="E4" s="286"/>
      <c r="F4" s="286"/>
      <c r="G4" s="286"/>
      <c r="H4" s="286"/>
      <c r="I4" s="289" t="s">
        <v>30</v>
      </c>
      <c r="J4" s="289" t="s">
        <v>318</v>
      </c>
    </row>
    <row r="5" spans="1:10" ht="34.5" customHeight="1">
      <c r="A5" s="286"/>
      <c r="B5" s="286"/>
      <c r="C5" s="286"/>
      <c r="D5" s="286" t="s">
        <v>254</v>
      </c>
      <c r="E5" s="286" t="s">
        <v>29</v>
      </c>
      <c r="F5" s="286"/>
      <c r="G5" s="286"/>
      <c r="H5" s="286"/>
      <c r="I5" s="290"/>
      <c r="J5" s="290"/>
    </row>
    <row r="6" spans="1:11" s="204" customFormat="1" ht="24.75" customHeight="1">
      <c r="A6" s="286"/>
      <c r="B6" s="286"/>
      <c r="C6" s="286"/>
      <c r="D6" s="286"/>
      <c r="E6" s="185" t="s">
        <v>15</v>
      </c>
      <c r="F6" s="185" t="s">
        <v>16</v>
      </c>
      <c r="G6" s="185" t="s">
        <v>17</v>
      </c>
      <c r="H6" s="185" t="s">
        <v>155</v>
      </c>
      <c r="I6" s="291"/>
      <c r="J6" s="291"/>
      <c r="K6" s="203"/>
    </row>
    <row r="7" spans="1:11" s="170" customFormat="1" ht="13.5" customHeight="1">
      <c r="A7" s="179" t="s">
        <v>55</v>
      </c>
      <c r="B7" s="180" t="s">
        <v>65</v>
      </c>
      <c r="C7" s="180">
        <f>E7+F7+G7+I7+J7</f>
        <v>784411.0471890001</v>
      </c>
      <c r="D7" s="180">
        <f>SUM(D8:D13)</f>
        <v>578299.8628556667</v>
      </c>
      <c r="E7" s="180">
        <f aca="true" t="shared" si="0" ref="E7:J7">SUM(E8:E13)</f>
        <v>140353.379843</v>
      </c>
      <c r="F7" s="180">
        <f t="shared" si="0"/>
        <v>172634.02067000003</v>
      </c>
      <c r="G7" s="180">
        <f t="shared" si="0"/>
        <v>164300.659676</v>
      </c>
      <c r="H7" s="180">
        <f t="shared" si="0"/>
        <v>101011.80266666667</v>
      </c>
      <c r="I7" s="180">
        <f t="shared" si="0"/>
        <v>154308.18200000003</v>
      </c>
      <c r="J7" s="180">
        <f t="shared" si="0"/>
        <v>152814.805</v>
      </c>
      <c r="K7" s="204"/>
    </row>
    <row r="8" spans="1:11" ht="13.5" customHeight="1">
      <c r="A8" s="171" t="s">
        <v>56</v>
      </c>
      <c r="B8" s="172" t="s">
        <v>70</v>
      </c>
      <c r="C8" s="172">
        <v>11320</v>
      </c>
      <c r="D8" s="172">
        <v>8122.566754000001</v>
      </c>
      <c r="E8" s="172">
        <v>3369.9937660000005</v>
      </c>
      <c r="F8" s="172">
        <v>1997.62876</v>
      </c>
      <c r="G8" s="172">
        <v>2727.644228</v>
      </c>
      <c r="H8" s="172">
        <v>27.3</v>
      </c>
      <c r="I8" s="172">
        <v>1510</v>
      </c>
      <c r="J8" s="172">
        <v>1715</v>
      </c>
      <c r="K8" s="170"/>
    </row>
    <row r="9" spans="1:10" ht="24" customHeight="1">
      <c r="A9" s="181" t="s">
        <v>56</v>
      </c>
      <c r="B9" s="182" t="s">
        <v>71</v>
      </c>
      <c r="C9" s="202"/>
      <c r="D9" s="182">
        <f>E9+F9+G9+H9</f>
        <v>0</v>
      </c>
      <c r="E9" s="172"/>
      <c r="F9" s="172"/>
      <c r="G9" s="172"/>
      <c r="H9" s="172"/>
      <c r="I9" s="172"/>
      <c r="J9" s="172"/>
    </row>
    <row r="10" spans="1:10" ht="24" customHeight="1">
      <c r="A10" s="181" t="s">
        <v>56</v>
      </c>
      <c r="B10" s="182" t="s">
        <v>72</v>
      </c>
      <c r="C10" s="182">
        <f aca="true" t="shared" si="1" ref="C10:C17">E10+F10+G10+I10+J10</f>
        <v>12549.322</v>
      </c>
      <c r="D10" s="182">
        <f>E10+F10+G10+H10</f>
        <v>10173.111</v>
      </c>
      <c r="E10" s="183">
        <v>6230.47</v>
      </c>
      <c r="F10" s="183">
        <v>1591.259</v>
      </c>
      <c r="G10" s="183">
        <v>1194.683</v>
      </c>
      <c r="H10" s="183">
        <v>1156.699</v>
      </c>
      <c r="I10" s="183">
        <f>H10+376.211</f>
        <v>1532.91</v>
      </c>
      <c r="J10" s="182">
        <v>2000</v>
      </c>
    </row>
    <row r="11" spans="1:10" ht="33.75" customHeight="1">
      <c r="A11" s="181" t="s">
        <v>56</v>
      </c>
      <c r="B11" s="182" t="s">
        <v>73</v>
      </c>
      <c r="C11" s="182">
        <f t="shared" si="1"/>
        <v>28865.006</v>
      </c>
      <c r="D11" s="182">
        <f>E11+F11+G11+H11</f>
        <v>18427.695</v>
      </c>
      <c r="E11" s="184">
        <v>2930.355</v>
      </c>
      <c r="F11" s="184">
        <v>4484.322</v>
      </c>
      <c r="G11" s="184">
        <v>7052.329</v>
      </c>
      <c r="H11" s="184">
        <v>3960.689</v>
      </c>
      <c r="I11" s="173">
        <v>7199</v>
      </c>
      <c r="J11" s="184">
        <v>7199</v>
      </c>
    </row>
    <row r="12" spans="1:11" s="170" customFormat="1" ht="33.75" customHeight="1">
      <c r="A12" s="181" t="s">
        <v>56</v>
      </c>
      <c r="B12" s="182" t="s">
        <v>319</v>
      </c>
      <c r="C12" s="182">
        <f t="shared" si="1"/>
        <v>726495.69</v>
      </c>
      <c r="D12" s="182">
        <f>E12+F12+G12+H12</f>
        <v>537614.9276666667</v>
      </c>
      <c r="E12" s="182">
        <f>7555.2+117371+1631.5</f>
        <v>126557.7</v>
      </c>
      <c r="F12" s="182">
        <f>7560.7+154000+1934.1</f>
        <v>163494.80000000002</v>
      </c>
      <c r="G12" s="182">
        <f>5052.6+140000+1171.4+5745.313</f>
        <v>151969.313</v>
      </c>
      <c r="H12" s="182">
        <f>I12*2/3</f>
        <v>95593.11466666668</v>
      </c>
      <c r="I12" s="182">
        <f>2546.7+7000*20+842.972</f>
        <v>143389.67200000002</v>
      </c>
      <c r="J12" s="182">
        <f>479+7000*20+605.205</f>
        <v>141084.205</v>
      </c>
      <c r="K12" s="203"/>
    </row>
    <row r="13" spans="1:11" s="204" customFormat="1" ht="17.25" customHeight="1">
      <c r="A13" s="171" t="s">
        <v>56</v>
      </c>
      <c r="B13" s="174" t="s">
        <v>298</v>
      </c>
      <c r="C13" s="172">
        <v>5180.762435000001</v>
      </c>
      <c r="D13" s="172">
        <v>3961.562435</v>
      </c>
      <c r="E13" s="172">
        <v>1264.861077</v>
      </c>
      <c r="F13" s="172">
        <v>1066.01091</v>
      </c>
      <c r="G13" s="172">
        <v>1356.690448</v>
      </c>
      <c r="H13" s="172">
        <v>274</v>
      </c>
      <c r="I13" s="172">
        <v>676.6</v>
      </c>
      <c r="J13" s="172">
        <v>816.6</v>
      </c>
      <c r="K13" s="170"/>
    </row>
    <row r="14" spans="1:11" ht="24.75" customHeight="1" hidden="1">
      <c r="A14" s="185" t="s">
        <v>50</v>
      </c>
      <c r="B14" s="186" t="s">
        <v>154</v>
      </c>
      <c r="C14" s="186">
        <f>C16+C17</f>
        <v>41414.328</v>
      </c>
      <c r="D14" s="186">
        <f>D16+D17</f>
        <v>28600.806</v>
      </c>
      <c r="E14" s="186">
        <f aca="true" t="shared" si="2" ref="E14:J14">E16+E17</f>
        <v>9160.825</v>
      </c>
      <c r="F14" s="186">
        <f t="shared" si="2"/>
        <v>6075.581</v>
      </c>
      <c r="G14" s="186">
        <f t="shared" si="2"/>
        <v>8247.011999999999</v>
      </c>
      <c r="H14" s="186">
        <f t="shared" si="2"/>
        <v>5117.388</v>
      </c>
      <c r="I14" s="186">
        <f t="shared" si="2"/>
        <v>8731.91</v>
      </c>
      <c r="J14" s="186">
        <f t="shared" si="2"/>
        <v>9199</v>
      </c>
      <c r="K14" s="204"/>
    </row>
    <row r="15" spans="1:10" ht="38.25">
      <c r="A15" s="181" t="s">
        <v>56</v>
      </c>
      <c r="B15" s="182" t="s">
        <v>66</v>
      </c>
      <c r="C15" s="182">
        <f t="shared" si="1"/>
        <v>0</v>
      </c>
      <c r="D15" s="182">
        <f>E15+F15+G15+H15</f>
        <v>0</v>
      </c>
      <c r="E15" s="182"/>
      <c r="F15" s="182"/>
      <c r="G15" s="182"/>
      <c r="H15" s="182"/>
      <c r="I15" s="182"/>
      <c r="J15" s="182"/>
    </row>
    <row r="16" spans="1:10" ht="24.75" customHeight="1">
      <c r="A16" s="181" t="s">
        <v>56</v>
      </c>
      <c r="B16" s="182" t="s">
        <v>67</v>
      </c>
      <c r="C16" s="182">
        <f t="shared" si="1"/>
        <v>28865.006</v>
      </c>
      <c r="D16" s="184">
        <f>E16+F16+G16+H16</f>
        <v>18427.695</v>
      </c>
      <c r="E16" s="184">
        <f aca="true" t="shared" si="3" ref="E16:J16">E11</f>
        <v>2930.355</v>
      </c>
      <c r="F16" s="184">
        <f t="shared" si="3"/>
        <v>4484.322</v>
      </c>
      <c r="G16" s="184">
        <f t="shared" si="3"/>
        <v>7052.329</v>
      </c>
      <c r="H16" s="184">
        <f t="shared" si="3"/>
        <v>3960.689</v>
      </c>
      <c r="I16" s="184">
        <f>I11</f>
        <v>7199</v>
      </c>
      <c r="J16" s="184">
        <f t="shared" si="3"/>
        <v>7199</v>
      </c>
    </row>
    <row r="17" spans="1:10" ht="24.75" customHeight="1" hidden="1">
      <c r="A17" s="181" t="s">
        <v>56</v>
      </c>
      <c r="B17" s="182" t="s">
        <v>68</v>
      </c>
      <c r="C17" s="182">
        <f t="shared" si="1"/>
        <v>12549.322</v>
      </c>
      <c r="D17" s="182">
        <f aca="true" t="shared" si="4" ref="D17:D26">E17+F17+G17+H17</f>
        <v>10173.111</v>
      </c>
      <c r="E17" s="182">
        <f aca="true" t="shared" si="5" ref="E17:J17">E10</f>
        <v>6230.47</v>
      </c>
      <c r="F17" s="182">
        <f t="shared" si="5"/>
        <v>1591.259</v>
      </c>
      <c r="G17" s="182">
        <f t="shared" si="5"/>
        <v>1194.683</v>
      </c>
      <c r="H17" s="182">
        <f t="shared" si="5"/>
        <v>1156.699</v>
      </c>
      <c r="I17" s="182">
        <f t="shared" si="5"/>
        <v>1532.91</v>
      </c>
      <c r="J17" s="182">
        <f t="shared" si="5"/>
        <v>2000</v>
      </c>
    </row>
    <row r="18" spans="1:11" s="204" customFormat="1" ht="25.5">
      <c r="A18" s="181" t="s">
        <v>56</v>
      </c>
      <c r="B18" s="182" t="s">
        <v>69</v>
      </c>
      <c r="C18" s="182"/>
      <c r="D18" s="182">
        <f t="shared" si="4"/>
        <v>0</v>
      </c>
      <c r="E18" s="184"/>
      <c r="F18" s="184"/>
      <c r="G18" s="184"/>
      <c r="H18" s="184"/>
      <c r="I18" s="182"/>
      <c r="J18" s="182"/>
      <c r="K18" s="203"/>
    </row>
    <row r="19" spans="1:10" s="204" customFormat="1" ht="17.25" customHeight="1">
      <c r="A19" s="187" t="s">
        <v>57</v>
      </c>
      <c r="B19" s="188" t="s">
        <v>58</v>
      </c>
      <c r="C19" s="188">
        <f>E19+F19+G19+I19+J19</f>
        <v>1069318.037</v>
      </c>
      <c r="D19" s="188">
        <f aca="true" t="shared" si="6" ref="D19:J19">D20+D29</f>
        <v>776268.211</v>
      </c>
      <c r="E19" s="188">
        <f t="shared" si="6"/>
        <v>191836.54499999998</v>
      </c>
      <c r="F19" s="188">
        <f t="shared" si="6"/>
        <v>226661.69200000004</v>
      </c>
      <c r="G19" s="188">
        <f t="shared" si="6"/>
        <v>216903.923</v>
      </c>
      <c r="H19" s="188">
        <f t="shared" si="6"/>
        <v>140866.051</v>
      </c>
      <c r="I19" s="188">
        <f t="shared" si="6"/>
        <v>211633.67200000002</v>
      </c>
      <c r="J19" s="188">
        <f t="shared" si="6"/>
        <v>222282.205</v>
      </c>
    </row>
    <row r="20" spans="1:10" s="204" customFormat="1" ht="13.5" customHeight="1">
      <c r="A20" s="189">
        <v>1</v>
      </c>
      <c r="B20" s="186" t="s">
        <v>59</v>
      </c>
      <c r="C20" s="186">
        <f aca="true" t="shared" si="7" ref="C20:C31">E20+F20+G20+I20+J20</f>
        <v>315927.51300000004</v>
      </c>
      <c r="D20" s="186">
        <f t="shared" si="4"/>
        <v>222010.27833333332</v>
      </c>
      <c r="E20" s="186">
        <f aca="true" t="shared" si="8" ref="E20:J20">E21+E24</f>
        <v>61213.505000000005</v>
      </c>
      <c r="F20" s="186">
        <f t="shared" si="8"/>
        <v>59035.2</v>
      </c>
      <c r="G20" s="186">
        <f t="shared" si="8"/>
        <v>60634.808000000005</v>
      </c>
      <c r="H20" s="186">
        <f t="shared" si="8"/>
        <v>41126.76533333333</v>
      </c>
      <c r="I20" s="186">
        <f>I21+I24</f>
        <v>61045</v>
      </c>
      <c r="J20" s="186">
        <f t="shared" si="8"/>
        <v>73999</v>
      </c>
    </row>
    <row r="21" spans="1:11" ht="13.5" customHeight="1">
      <c r="A21" s="190" t="s">
        <v>38</v>
      </c>
      <c r="B21" s="191" t="s">
        <v>60</v>
      </c>
      <c r="C21" s="186">
        <f t="shared" si="7"/>
        <v>268107</v>
      </c>
      <c r="D21" s="186">
        <f t="shared" si="4"/>
        <v>184426.3333333333</v>
      </c>
      <c r="E21" s="192">
        <f aca="true" t="shared" si="9" ref="E21:J21">E22+E23</f>
        <v>49249</v>
      </c>
      <c r="F21" s="192">
        <f t="shared" si="9"/>
        <v>47543.2</v>
      </c>
      <c r="G21" s="192">
        <f t="shared" si="9"/>
        <v>48270.8</v>
      </c>
      <c r="H21" s="192">
        <f t="shared" si="9"/>
        <v>39363.33333333333</v>
      </c>
      <c r="I21" s="192">
        <f t="shared" si="9"/>
        <v>59045</v>
      </c>
      <c r="J21" s="192">
        <f t="shared" si="9"/>
        <v>63999</v>
      </c>
      <c r="K21" s="204"/>
    </row>
    <row r="22" spans="1:10" ht="13.5" customHeight="1">
      <c r="A22" s="193" t="s">
        <v>56</v>
      </c>
      <c r="B22" s="182" t="s">
        <v>61</v>
      </c>
      <c r="C22" s="202">
        <f t="shared" si="7"/>
        <v>79350</v>
      </c>
      <c r="D22" s="182">
        <f>SUM(E22:H22)</f>
        <v>51132</v>
      </c>
      <c r="E22" s="202">
        <v>17500</v>
      </c>
      <c r="F22" s="172">
        <v>5000</v>
      </c>
      <c r="G22" s="202">
        <v>17000</v>
      </c>
      <c r="H22" s="182">
        <f>I22*2/3</f>
        <v>11632</v>
      </c>
      <c r="I22" s="202">
        <v>17448</v>
      </c>
      <c r="J22" s="202">
        <v>22402</v>
      </c>
    </row>
    <row r="23" spans="1:11" s="204" customFormat="1" ht="13.5" customHeight="1">
      <c r="A23" s="194" t="s">
        <v>56</v>
      </c>
      <c r="B23" s="182" t="s">
        <v>62</v>
      </c>
      <c r="C23" s="182">
        <f t="shared" si="7"/>
        <v>188757</v>
      </c>
      <c r="D23" s="182">
        <f t="shared" si="4"/>
        <v>133294.33333333334</v>
      </c>
      <c r="E23" s="176">
        <f>22750+3999+5000</f>
        <v>31749</v>
      </c>
      <c r="F23" s="176">
        <f>12100+26300+4143.2</f>
        <v>42543.2</v>
      </c>
      <c r="G23" s="176">
        <f>27200+4070.8</f>
        <v>31270.8</v>
      </c>
      <c r="H23" s="182">
        <f>I23*2/3</f>
        <v>27731.333333333332</v>
      </c>
      <c r="I23" s="176">
        <f>37500+4097</f>
        <v>41597</v>
      </c>
      <c r="J23" s="176">
        <f>I23</f>
        <v>41597</v>
      </c>
      <c r="K23" s="203"/>
    </row>
    <row r="24" spans="1:10" s="204" customFormat="1" ht="13.5" customHeight="1">
      <c r="A24" s="195" t="s">
        <v>39</v>
      </c>
      <c r="B24" s="191" t="s">
        <v>63</v>
      </c>
      <c r="C24" s="186">
        <f t="shared" si="7"/>
        <v>47820.513</v>
      </c>
      <c r="D24" s="186">
        <f t="shared" si="4"/>
        <v>37583.945</v>
      </c>
      <c r="E24" s="175">
        <f>E26+E28</f>
        <v>11964.505000000001</v>
      </c>
      <c r="F24" s="175">
        <f>SUM(F26:F28)</f>
        <v>11492</v>
      </c>
      <c r="G24" s="175">
        <f>G26+G28</f>
        <v>12364.008</v>
      </c>
      <c r="H24" s="175">
        <f>H26+H28</f>
        <v>1763.432</v>
      </c>
      <c r="I24" s="175">
        <f>I26+I28</f>
        <v>2000</v>
      </c>
      <c r="J24" s="175">
        <v>10000</v>
      </c>
    </row>
    <row r="25" spans="1:11" s="205" customFormat="1" ht="13.5" customHeight="1">
      <c r="A25" s="195" t="s">
        <v>299</v>
      </c>
      <c r="B25" s="182" t="s">
        <v>61</v>
      </c>
      <c r="C25" s="177">
        <v>22871</v>
      </c>
      <c r="D25" s="182">
        <v>15034</v>
      </c>
      <c r="E25" s="173">
        <f>SUM(E26:E27)</f>
        <v>4964.505</v>
      </c>
      <c r="F25" s="172">
        <f>SUM(F26:F27)</f>
        <v>6952</v>
      </c>
      <c r="G25" s="172">
        <v>3954.008</v>
      </c>
      <c r="H25" s="172">
        <v>1763.432</v>
      </c>
      <c r="I25" s="172">
        <v>2000</v>
      </c>
      <c r="J25" s="172">
        <v>5000</v>
      </c>
      <c r="K25" s="204"/>
    </row>
    <row r="26" spans="1:10" s="205" customFormat="1" ht="13.5" customHeight="1" hidden="1">
      <c r="A26" s="196" t="s">
        <v>233</v>
      </c>
      <c r="B26" s="197" t="s">
        <v>37</v>
      </c>
      <c r="C26" s="197">
        <f t="shared" si="7"/>
        <v>20270.513</v>
      </c>
      <c r="D26" s="197">
        <f t="shared" si="4"/>
        <v>15033.945000000002</v>
      </c>
      <c r="E26" s="198">
        <v>4964.505</v>
      </c>
      <c r="F26" s="178">
        <v>4352</v>
      </c>
      <c r="G26" s="197">
        <v>3954.008</v>
      </c>
      <c r="H26" s="197">
        <v>1763.432</v>
      </c>
      <c r="I26" s="178">
        <v>2000</v>
      </c>
      <c r="J26" s="178">
        <v>5000</v>
      </c>
    </row>
    <row r="27" spans="1:11" ht="13.5" customHeight="1">
      <c r="A27" s="196" t="s">
        <v>233</v>
      </c>
      <c r="B27" s="197" t="s">
        <v>300</v>
      </c>
      <c r="C27" s="197"/>
      <c r="D27" s="197"/>
      <c r="E27" s="199"/>
      <c r="F27" s="178">
        <v>2600</v>
      </c>
      <c r="G27" s="199"/>
      <c r="H27" s="199"/>
      <c r="I27" s="178"/>
      <c r="J27" s="178"/>
      <c r="K27" s="205"/>
    </row>
    <row r="28" spans="1:11" s="204" customFormat="1" ht="16.5" customHeight="1">
      <c r="A28" s="181" t="s">
        <v>56</v>
      </c>
      <c r="B28" s="182" t="s">
        <v>62</v>
      </c>
      <c r="C28" s="182">
        <f t="shared" si="7"/>
        <v>24950</v>
      </c>
      <c r="D28" s="182">
        <f>E28+F28+G28+H28</f>
        <v>19950</v>
      </c>
      <c r="E28" s="172">
        <f>7000</f>
        <v>7000</v>
      </c>
      <c r="F28" s="172">
        <f>4540</f>
        <v>4540</v>
      </c>
      <c r="G28" s="172">
        <f>8410</f>
        <v>8410</v>
      </c>
      <c r="H28" s="182"/>
      <c r="I28" s="176"/>
      <c r="J28" s="176">
        <v>5000</v>
      </c>
      <c r="K28" s="203"/>
    </row>
    <row r="29" spans="1:11" ht="40.5" customHeight="1">
      <c r="A29" s="185">
        <v>2</v>
      </c>
      <c r="B29" s="186" t="s">
        <v>64</v>
      </c>
      <c r="C29" s="186">
        <f t="shared" si="7"/>
        <v>753390.524</v>
      </c>
      <c r="D29" s="186">
        <f>D30+D31</f>
        <v>554257.9326666667</v>
      </c>
      <c r="E29" s="186">
        <f aca="true" t="shared" si="10" ref="E29:J29">E30+E31</f>
        <v>130623.04</v>
      </c>
      <c r="F29" s="186">
        <f t="shared" si="10"/>
        <v>167626.49200000003</v>
      </c>
      <c r="G29" s="186">
        <f t="shared" si="10"/>
        <v>156269.115</v>
      </c>
      <c r="H29" s="186">
        <f t="shared" si="10"/>
        <v>99739.28566666668</v>
      </c>
      <c r="I29" s="186">
        <f t="shared" si="10"/>
        <v>150588.67200000002</v>
      </c>
      <c r="J29" s="186">
        <f t="shared" si="10"/>
        <v>148283.205</v>
      </c>
      <c r="K29" s="204"/>
    </row>
    <row r="30" spans="1:11" s="170" customFormat="1" ht="38.25">
      <c r="A30" s="200" t="s">
        <v>38</v>
      </c>
      <c r="B30" s="201" t="s">
        <v>301</v>
      </c>
      <c r="C30" s="182">
        <f t="shared" si="7"/>
        <v>726495.69</v>
      </c>
      <c r="D30" s="182">
        <f>E30+F30+G30+H30</f>
        <v>537614.9276666667</v>
      </c>
      <c r="E30" s="182">
        <f>7555.2+117371+1631.5</f>
        <v>126557.7</v>
      </c>
      <c r="F30" s="182">
        <f>7560.7+154000+1934.1</f>
        <v>163494.80000000002</v>
      </c>
      <c r="G30" s="182">
        <f>5052.6+140000+1171.4+5745.313</f>
        <v>151969.313</v>
      </c>
      <c r="H30" s="182">
        <f>I30*2/3</f>
        <v>95593.11466666668</v>
      </c>
      <c r="I30" s="182">
        <f>2546.7+7000*20+842.972</f>
        <v>143389.67200000002</v>
      </c>
      <c r="J30" s="182">
        <f>479+7000*20+605.205</f>
        <v>141084.205</v>
      </c>
      <c r="K30" s="203"/>
    </row>
    <row r="31" spans="1:11" ht="12.75">
      <c r="A31" s="3" t="s">
        <v>39</v>
      </c>
      <c r="B31" s="172" t="s">
        <v>255</v>
      </c>
      <c r="C31" s="182">
        <f t="shared" si="7"/>
        <v>26894.834</v>
      </c>
      <c r="D31" s="182">
        <f>E31+F31+G31+H31</f>
        <v>16643.004999999997</v>
      </c>
      <c r="E31" s="172">
        <v>4065.34</v>
      </c>
      <c r="F31" s="172">
        <v>4131.692</v>
      </c>
      <c r="G31" s="172">
        <v>4299.802</v>
      </c>
      <c r="H31" s="172">
        <v>4146.171</v>
      </c>
      <c r="I31" s="172">
        <v>7199</v>
      </c>
      <c r="J31" s="172">
        <f>I31</f>
        <v>7199</v>
      </c>
      <c r="K31" s="170"/>
    </row>
    <row r="32" spans="8:10" ht="21.75" customHeight="1">
      <c r="H32" s="287" t="s">
        <v>332</v>
      </c>
      <c r="I32" s="287"/>
      <c r="J32" s="287"/>
    </row>
  </sheetData>
  <sheetProtection/>
  <mergeCells count="12">
    <mergeCell ref="J4:J6"/>
    <mergeCell ref="D5:D6"/>
    <mergeCell ref="E5:H5"/>
    <mergeCell ref="A3:K3"/>
    <mergeCell ref="A2:K2"/>
    <mergeCell ref="H32:J32"/>
    <mergeCell ref="A1:J1"/>
    <mergeCell ref="A4:A6"/>
    <mergeCell ref="B4:B6"/>
    <mergeCell ref="C4:C6"/>
    <mergeCell ref="D4:H4"/>
    <mergeCell ref="I4:I6"/>
  </mergeCells>
  <printOptions/>
  <pageMargins left="0.65" right="0.43" top="0.29" bottom="0.104330709" header="0.31496062992126" footer="0.31496062992126"/>
  <pageSetup fitToHeight="1000" fitToWidth="1"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W17"/>
  <sheetViews>
    <sheetView view="pageLayout" workbookViewId="0" topLeftCell="A13">
      <pane ySplit="3600" topLeftCell="A25" activePane="topLeft" state="split"/>
      <selection pane="topLeft" activeCell="A16" sqref="A16:IV16"/>
      <selection pane="bottomLeft" activeCell="I4" sqref="I4:K4"/>
    </sheetView>
  </sheetViews>
  <sheetFormatPr defaultColWidth="9.28125" defaultRowHeight="12.75"/>
  <cols>
    <col min="1" max="1" width="3.00390625" style="215" customWidth="1"/>
    <col min="2" max="2" width="6.421875" style="207" customWidth="1"/>
    <col min="3" max="4" width="4.7109375" style="207" customWidth="1"/>
    <col min="5" max="5" width="8.57421875" style="207" customWidth="1"/>
    <col min="6" max="6" width="7.7109375" style="207" customWidth="1"/>
    <col min="7" max="7" width="6.28125" style="207" customWidth="1"/>
    <col min="8" max="8" width="6.57421875" style="207" customWidth="1"/>
    <col min="9" max="9" width="6.7109375" style="207" customWidth="1"/>
    <col min="10" max="10" width="5.7109375" style="207" customWidth="1"/>
    <col min="11" max="11" width="7.7109375" style="207" customWidth="1"/>
    <col min="12" max="12" width="6.7109375" style="207" customWidth="1"/>
    <col min="13" max="13" width="6.00390625" style="207" customWidth="1"/>
    <col min="14" max="14" width="7.7109375" style="207" customWidth="1"/>
    <col min="15" max="15" width="6.7109375" style="207" customWidth="1"/>
    <col min="16" max="16" width="5.421875" style="207" customWidth="1"/>
    <col min="17" max="17" width="6.421875" style="207" customWidth="1"/>
    <col min="18" max="18" width="6.7109375" style="207" customWidth="1"/>
    <col min="19" max="19" width="6.00390625" style="207" customWidth="1"/>
    <col min="20" max="20" width="6.421875" style="207" customWidth="1"/>
    <col min="21" max="22" width="6.7109375" style="207" customWidth="1"/>
    <col min="23" max="23" width="6.57421875" style="207" customWidth="1"/>
    <col min="24" max="16384" width="9.28125" style="207" customWidth="1"/>
  </cols>
  <sheetData>
    <row r="1" spans="1:23" ht="15.75">
      <c r="A1" s="294" t="s">
        <v>183</v>
      </c>
      <c r="B1" s="295"/>
      <c r="C1" s="295"/>
      <c r="D1" s="295"/>
      <c r="E1" s="295"/>
      <c r="F1" s="295"/>
      <c r="G1" s="295"/>
      <c r="H1" s="295"/>
      <c r="I1" s="295"/>
      <c r="J1" s="295"/>
      <c r="K1" s="295"/>
      <c r="L1" s="295"/>
      <c r="M1" s="295"/>
      <c r="N1" s="295"/>
      <c r="O1" s="295"/>
      <c r="P1" s="295"/>
      <c r="Q1" s="295"/>
      <c r="R1" s="295"/>
      <c r="S1" s="295"/>
      <c r="T1" s="295"/>
      <c r="U1" s="295"/>
      <c r="V1" s="295"/>
      <c r="W1" s="295"/>
    </row>
    <row r="2" spans="1:23" ht="15.75">
      <c r="A2" s="338" t="s">
        <v>334</v>
      </c>
      <c r="B2" s="338"/>
      <c r="C2" s="338"/>
      <c r="D2" s="338"/>
      <c r="E2" s="338"/>
      <c r="F2" s="338"/>
      <c r="G2" s="338"/>
      <c r="H2" s="338"/>
      <c r="I2" s="338"/>
      <c r="J2" s="338"/>
      <c r="K2" s="338"/>
      <c r="L2" s="338"/>
      <c r="M2" s="338"/>
      <c r="N2" s="338"/>
      <c r="O2" s="338"/>
      <c r="P2" s="338"/>
      <c r="Q2" s="338"/>
      <c r="R2" s="338"/>
      <c r="S2" s="338"/>
      <c r="T2" s="338"/>
      <c r="U2" s="338"/>
      <c r="V2" s="338"/>
      <c r="W2" s="338"/>
    </row>
    <row r="3" spans="1:23" ht="11.25">
      <c r="A3" s="296" t="s">
        <v>141</v>
      </c>
      <c r="B3" s="297"/>
      <c r="C3" s="297"/>
      <c r="D3" s="297"/>
      <c r="E3" s="297"/>
      <c r="F3" s="297"/>
      <c r="G3" s="297"/>
      <c r="H3" s="297"/>
      <c r="I3" s="297"/>
      <c r="J3" s="297"/>
      <c r="K3" s="297"/>
      <c r="L3" s="297"/>
      <c r="M3" s="297"/>
      <c r="N3" s="297"/>
      <c r="O3" s="297"/>
      <c r="P3" s="297"/>
      <c r="Q3" s="297"/>
      <c r="R3" s="297"/>
      <c r="S3" s="297"/>
      <c r="T3" s="297"/>
      <c r="U3" s="297"/>
      <c r="V3" s="297"/>
      <c r="W3" s="297"/>
    </row>
    <row r="4" spans="1:23" ht="36.75" customHeight="1">
      <c r="A4" s="292" t="s">
        <v>75</v>
      </c>
      <c r="B4" s="292" t="s">
        <v>142</v>
      </c>
      <c r="C4" s="292" t="s">
        <v>143</v>
      </c>
      <c r="D4" s="292" t="s">
        <v>144</v>
      </c>
      <c r="E4" s="292" t="s">
        <v>302</v>
      </c>
      <c r="F4" s="292"/>
      <c r="G4" s="292"/>
      <c r="H4" s="292"/>
      <c r="I4" s="292" t="s">
        <v>145</v>
      </c>
      <c r="J4" s="292"/>
      <c r="K4" s="292"/>
      <c r="L4" s="292" t="s">
        <v>146</v>
      </c>
      <c r="M4" s="292"/>
      <c r="N4" s="292"/>
      <c r="O4" s="292" t="s">
        <v>147</v>
      </c>
      <c r="P4" s="292"/>
      <c r="Q4" s="292"/>
      <c r="R4" s="292" t="s">
        <v>148</v>
      </c>
      <c r="S4" s="292"/>
      <c r="T4" s="292"/>
      <c r="U4" s="292" t="s">
        <v>256</v>
      </c>
      <c r="V4" s="292"/>
      <c r="W4" s="292"/>
    </row>
    <row r="5" spans="1:23" ht="11.25">
      <c r="A5" s="292"/>
      <c r="B5" s="292"/>
      <c r="C5" s="292"/>
      <c r="D5" s="292"/>
      <c r="E5" s="292" t="s">
        <v>149</v>
      </c>
      <c r="F5" s="292" t="s">
        <v>150</v>
      </c>
      <c r="G5" s="292" t="s">
        <v>151</v>
      </c>
      <c r="H5" s="292" t="s">
        <v>152</v>
      </c>
      <c r="I5" s="292" t="s">
        <v>153</v>
      </c>
      <c r="J5" s="292" t="s">
        <v>29</v>
      </c>
      <c r="K5" s="292"/>
      <c r="L5" s="292" t="s">
        <v>153</v>
      </c>
      <c r="M5" s="292" t="s">
        <v>29</v>
      </c>
      <c r="N5" s="292"/>
      <c r="O5" s="292" t="s">
        <v>153</v>
      </c>
      <c r="P5" s="292" t="s">
        <v>29</v>
      </c>
      <c r="Q5" s="292"/>
      <c r="R5" s="292" t="s">
        <v>153</v>
      </c>
      <c r="S5" s="292" t="s">
        <v>29</v>
      </c>
      <c r="T5" s="292"/>
      <c r="U5" s="292" t="s">
        <v>153</v>
      </c>
      <c r="V5" s="292" t="s">
        <v>29</v>
      </c>
      <c r="W5" s="292"/>
    </row>
    <row r="6" spans="1:23" ht="25.5" customHeight="1">
      <c r="A6" s="292"/>
      <c r="B6" s="292"/>
      <c r="C6" s="292"/>
      <c r="D6" s="292"/>
      <c r="E6" s="292"/>
      <c r="F6" s="292"/>
      <c r="G6" s="292"/>
      <c r="H6" s="292"/>
      <c r="I6" s="292"/>
      <c r="J6" s="169" t="s">
        <v>151</v>
      </c>
      <c r="K6" s="169" t="s">
        <v>152</v>
      </c>
      <c r="L6" s="292"/>
      <c r="M6" s="169" t="s">
        <v>151</v>
      </c>
      <c r="N6" s="169" t="s">
        <v>152</v>
      </c>
      <c r="O6" s="292"/>
      <c r="P6" s="169" t="s">
        <v>151</v>
      </c>
      <c r="Q6" s="169" t="s">
        <v>152</v>
      </c>
      <c r="R6" s="292"/>
      <c r="S6" s="169" t="s">
        <v>151</v>
      </c>
      <c r="T6" s="169" t="s">
        <v>152</v>
      </c>
      <c r="U6" s="292"/>
      <c r="V6" s="169" t="s">
        <v>151</v>
      </c>
      <c r="W6" s="169" t="s">
        <v>152</v>
      </c>
    </row>
    <row r="7" spans="1:23" ht="11.25">
      <c r="A7" s="4"/>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row>
    <row r="8" spans="1:23" s="208" customFormat="1" ht="15.75" customHeight="1">
      <c r="A8" s="5"/>
      <c r="B8" s="5" t="s">
        <v>257</v>
      </c>
      <c r="C8" s="5"/>
      <c r="D8" s="5"/>
      <c r="E8" s="5"/>
      <c r="F8" s="169">
        <f>SUM(F9+F12+F13+F14+F15)</f>
        <v>1758024.89</v>
      </c>
      <c r="G8" s="169">
        <f>SUM(G9+G12+G13+G14+G15)</f>
        <v>894615</v>
      </c>
      <c r="H8" s="169">
        <f aca="true" t="shared" si="0" ref="H8:W8">SUM(H9+H12+H13+H14)</f>
        <v>863409.89</v>
      </c>
      <c r="I8" s="169">
        <f t="shared" si="0"/>
        <v>191836.1</v>
      </c>
      <c r="J8" s="169">
        <f t="shared" si="0"/>
        <v>61214</v>
      </c>
      <c r="K8" s="169">
        <f t="shared" si="0"/>
        <v>130622.7</v>
      </c>
      <c r="L8" s="169">
        <f t="shared" si="0"/>
        <v>226662.3</v>
      </c>
      <c r="M8" s="169">
        <f t="shared" si="0"/>
        <v>59035</v>
      </c>
      <c r="N8" s="169">
        <f t="shared" si="0"/>
        <v>167627.3</v>
      </c>
      <c r="O8" s="169">
        <f t="shared" si="0"/>
        <v>216903.713</v>
      </c>
      <c r="P8" s="169">
        <f t="shared" si="0"/>
        <v>60635</v>
      </c>
      <c r="Q8" s="169">
        <f t="shared" si="0"/>
        <v>156268.713</v>
      </c>
      <c r="R8" s="169">
        <f t="shared" si="0"/>
        <v>211633.97199999998</v>
      </c>
      <c r="S8" s="169">
        <f t="shared" si="0"/>
        <v>61045</v>
      </c>
      <c r="T8" s="169">
        <f t="shared" si="0"/>
        <v>150588.97199999998</v>
      </c>
      <c r="U8" s="169">
        <f>SUM(V8:W8)</f>
        <v>847036.685</v>
      </c>
      <c r="V8" s="169">
        <f t="shared" si="0"/>
        <v>241929</v>
      </c>
      <c r="W8" s="169">
        <f t="shared" si="0"/>
        <v>605107.685</v>
      </c>
    </row>
    <row r="9" spans="1:23" ht="153.75" customHeight="1">
      <c r="A9" s="4">
        <v>1</v>
      </c>
      <c r="B9" s="6" t="s">
        <v>258</v>
      </c>
      <c r="C9" s="6" t="s">
        <v>259</v>
      </c>
      <c r="D9" s="6"/>
      <c r="E9" s="209" t="s">
        <v>260</v>
      </c>
      <c r="F9" s="210">
        <f>G9+H9</f>
        <v>1118063</v>
      </c>
      <c r="G9" s="210">
        <v>345354</v>
      </c>
      <c r="H9" s="216">
        <v>772709</v>
      </c>
      <c r="I9" s="217">
        <f>J9+K9-0.6</f>
        <v>177649.4</v>
      </c>
      <c r="J9" s="6">
        <v>56214</v>
      </c>
      <c r="K9" s="7">
        <v>121436</v>
      </c>
      <c r="L9" s="217">
        <f>M9+N9</f>
        <v>212166.3</v>
      </c>
      <c r="M9" s="6">
        <v>54035</v>
      </c>
      <c r="N9" s="7">
        <v>158131.3</v>
      </c>
      <c r="O9" s="217">
        <f>P9+Q9</f>
        <v>202934.4</v>
      </c>
      <c r="P9" s="6">
        <v>58635</v>
      </c>
      <c r="Q9" s="6">
        <v>144299.4</v>
      </c>
      <c r="R9" s="217">
        <f>S9+T9</f>
        <v>200796.3</v>
      </c>
      <c r="S9" s="6">
        <v>53597</v>
      </c>
      <c r="T9" s="6">
        <f>149746-2546.7</f>
        <v>147199.3</v>
      </c>
      <c r="U9" s="6">
        <f>R9+O9+L9+I9</f>
        <v>793546.4</v>
      </c>
      <c r="V9" s="6">
        <f>S9+P9+M9+J9</f>
        <v>222481</v>
      </c>
      <c r="W9" s="6">
        <f>T9+Q9+N9+K9</f>
        <v>571066</v>
      </c>
    </row>
    <row r="10" spans="1:23" ht="75" customHeight="1" hidden="1">
      <c r="A10" s="4">
        <v>2</v>
      </c>
      <c r="B10" s="8" t="s">
        <v>261</v>
      </c>
      <c r="C10" s="6" t="s">
        <v>259</v>
      </c>
      <c r="D10" s="6"/>
      <c r="E10" s="6" t="s">
        <v>262</v>
      </c>
      <c r="F10" s="211"/>
      <c r="G10" s="6"/>
      <c r="H10" s="6"/>
      <c r="I10" s="6"/>
      <c r="J10" s="6"/>
      <c r="K10" s="6"/>
      <c r="L10" s="6"/>
      <c r="M10" s="6"/>
      <c r="N10" s="6"/>
      <c r="O10" s="6"/>
      <c r="P10" s="6"/>
      <c r="Q10" s="6"/>
      <c r="R10" s="6"/>
      <c r="S10" s="6"/>
      <c r="T10" s="6"/>
      <c r="U10" s="212"/>
      <c r="V10" s="212"/>
      <c r="W10" s="212"/>
    </row>
    <row r="11" spans="1:23" ht="40.5" hidden="1">
      <c r="A11" s="4">
        <v>3</v>
      </c>
      <c r="B11" s="212" t="s">
        <v>263</v>
      </c>
      <c r="C11" s="212" t="s">
        <v>259</v>
      </c>
      <c r="D11" s="212"/>
      <c r="E11" s="212"/>
      <c r="F11" s="212"/>
      <c r="G11" s="212"/>
      <c r="H11" s="212"/>
      <c r="I11" s="213"/>
      <c r="J11" s="213"/>
      <c r="K11" s="213"/>
      <c r="L11" s="213"/>
      <c r="M11" s="213"/>
      <c r="N11" s="213"/>
      <c r="O11" s="213"/>
      <c r="P11" s="213"/>
      <c r="Q11" s="213"/>
      <c r="R11" s="213"/>
      <c r="S11" s="213"/>
      <c r="T11" s="213"/>
      <c r="U11" s="213"/>
      <c r="V11" s="213"/>
      <c r="W11" s="212"/>
    </row>
    <row r="12" spans="1:23" ht="136.5" customHeight="1">
      <c r="A12" s="4">
        <v>2</v>
      </c>
      <c r="B12" s="212" t="s">
        <v>264</v>
      </c>
      <c r="C12" s="212" t="s">
        <v>259</v>
      </c>
      <c r="D12" s="212"/>
      <c r="E12" s="212" t="s">
        <v>265</v>
      </c>
      <c r="F12" s="212">
        <f>H12</f>
        <v>38125.89</v>
      </c>
      <c r="G12" s="212"/>
      <c r="H12" s="212">
        <f>I12+L12+O12+R12+1084.205</f>
        <v>38125.89</v>
      </c>
      <c r="I12" s="212">
        <f>K12</f>
        <v>9186.7</v>
      </c>
      <c r="J12" s="212"/>
      <c r="K12" s="213">
        <f>7555.2+1631.5</f>
        <v>9186.7</v>
      </c>
      <c r="L12" s="213">
        <f>N12</f>
        <v>9496</v>
      </c>
      <c r="M12" s="213"/>
      <c r="N12" s="213">
        <v>9496</v>
      </c>
      <c r="O12" s="213">
        <f>Q12</f>
        <v>11969.313</v>
      </c>
      <c r="P12" s="213"/>
      <c r="Q12" s="212">
        <f>5052.6+1171.4+5745.313</f>
        <v>11969.313</v>
      </c>
      <c r="R12" s="213">
        <f>SUM(S12:T12)</f>
        <v>6389.672</v>
      </c>
      <c r="S12" s="213">
        <v>3000</v>
      </c>
      <c r="T12" s="213">
        <f>2546.7+842.972</f>
        <v>3389.6719999999996</v>
      </c>
      <c r="U12" s="212">
        <f>SUM(V12:W12)</f>
        <v>37041.685</v>
      </c>
      <c r="V12" s="212">
        <v>3000</v>
      </c>
      <c r="W12" s="212">
        <f>T12+Q12+N12+K12</f>
        <v>34041.685</v>
      </c>
    </row>
    <row r="13" spans="1:23" ht="80.25" customHeight="1">
      <c r="A13" s="4">
        <v>3</v>
      </c>
      <c r="B13" s="8" t="s">
        <v>266</v>
      </c>
      <c r="C13" s="6" t="s">
        <v>259</v>
      </c>
      <c r="D13" s="6"/>
      <c r="E13" s="6" t="s">
        <v>267</v>
      </c>
      <c r="F13" s="211">
        <v>62955</v>
      </c>
      <c r="G13" s="6">
        <v>50000</v>
      </c>
      <c r="H13" s="6">
        <f>F13-G13</f>
        <v>12955</v>
      </c>
      <c r="I13" s="6"/>
      <c r="J13" s="6"/>
      <c r="K13" s="6"/>
      <c r="L13" s="6">
        <v>5000</v>
      </c>
      <c r="M13" s="6">
        <v>5000</v>
      </c>
      <c r="N13" s="6"/>
      <c r="O13" s="6"/>
      <c r="P13" s="6"/>
      <c r="Q13" s="6"/>
      <c r="R13" s="6"/>
      <c r="S13" s="6"/>
      <c r="T13" s="6"/>
      <c r="U13" s="6">
        <v>5000</v>
      </c>
      <c r="V13" s="6">
        <v>5000</v>
      </c>
      <c r="W13" s="6"/>
    </row>
    <row r="14" spans="1:23" ht="111.75">
      <c r="A14" s="214">
        <v>4</v>
      </c>
      <c r="B14" s="212" t="s">
        <v>320</v>
      </c>
      <c r="C14" s="6" t="s">
        <v>259</v>
      </c>
      <c r="D14" s="212" t="s">
        <v>321</v>
      </c>
      <c r="E14" s="212" t="s">
        <v>322</v>
      </c>
      <c r="F14" s="212">
        <v>59620</v>
      </c>
      <c r="G14" s="212">
        <v>20000</v>
      </c>
      <c r="H14" s="212">
        <v>39620</v>
      </c>
      <c r="I14" s="212">
        <v>5000</v>
      </c>
      <c r="J14" s="212">
        <v>5000</v>
      </c>
      <c r="K14" s="212"/>
      <c r="L14" s="212"/>
      <c r="M14" s="212"/>
      <c r="N14" s="212"/>
      <c r="O14" s="212">
        <v>2000</v>
      </c>
      <c r="P14" s="212">
        <v>2000</v>
      </c>
      <c r="Q14" s="212"/>
      <c r="R14" s="212">
        <v>4448</v>
      </c>
      <c r="S14" s="212">
        <v>4448</v>
      </c>
      <c r="T14" s="212"/>
      <c r="U14" s="6">
        <v>11448</v>
      </c>
      <c r="V14" s="6">
        <v>11448</v>
      </c>
      <c r="W14" s="212"/>
    </row>
    <row r="15" spans="1:23" ht="183">
      <c r="A15" s="214">
        <v>5</v>
      </c>
      <c r="B15" s="212" t="s">
        <v>323</v>
      </c>
      <c r="C15" s="212" t="s">
        <v>324</v>
      </c>
      <c r="D15" s="212"/>
      <c r="E15" s="212" t="s">
        <v>325</v>
      </c>
      <c r="F15" s="211">
        <v>479261</v>
      </c>
      <c r="G15" s="6">
        <f>F15</f>
        <v>479261</v>
      </c>
      <c r="H15" s="212"/>
      <c r="I15" s="212"/>
      <c r="J15" s="212"/>
      <c r="K15" s="212"/>
      <c r="L15" s="212"/>
      <c r="M15" s="212"/>
      <c r="N15" s="212"/>
      <c r="O15" s="212"/>
      <c r="P15" s="212"/>
      <c r="Q15" s="212"/>
      <c r="R15" s="212"/>
      <c r="S15" s="212"/>
      <c r="T15" s="212"/>
      <c r="U15" s="212"/>
      <c r="V15" s="212"/>
      <c r="W15" s="212"/>
    </row>
    <row r="16" spans="1:23" ht="9.75">
      <c r="A16" s="339"/>
      <c r="B16" s="340"/>
      <c r="C16" s="340"/>
      <c r="D16" s="340"/>
      <c r="E16" s="340"/>
      <c r="F16" s="341"/>
      <c r="G16" s="342"/>
      <c r="H16" s="340"/>
      <c r="I16" s="340"/>
      <c r="J16" s="340"/>
      <c r="K16" s="340"/>
      <c r="L16" s="340"/>
      <c r="M16" s="340"/>
      <c r="N16" s="340"/>
      <c r="O16" s="340"/>
      <c r="P16" s="340"/>
      <c r="Q16" s="340"/>
      <c r="R16" s="340"/>
      <c r="S16" s="340"/>
      <c r="T16" s="340"/>
      <c r="U16" s="343"/>
      <c r="V16" s="343"/>
      <c r="W16" s="343"/>
    </row>
    <row r="17" spans="21:23" ht="12" customHeight="1">
      <c r="U17" s="293" t="s">
        <v>329</v>
      </c>
      <c r="V17" s="293"/>
      <c r="W17" s="293"/>
    </row>
  </sheetData>
  <sheetProtection/>
  <mergeCells count="28">
    <mergeCell ref="A2:W2"/>
    <mergeCell ref="U17:W17"/>
    <mergeCell ref="U5:U6"/>
    <mergeCell ref="V5:W5"/>
    <mergeCell ref="A1:W1"/>
    <mergeCell ref="A3:W3"/>
    <mergeCell ref="A4:A6"/>
    <mergeCell ref="B4:B6"/>
    <mergeCell ref="C4:C6"/>
    <mergeCell ref="D4:D6"/>
    <mergeCell ref="E4:H4"/>
    <mergeCell ref="I4:K4"/>
    <mergeCell ref="L4:N4"/>
    <mergeCell ref="O4:Q4"/>
    <mergeCell ref="R4:T4"/>
    <mergeCell ref="U4:W4"/>
    <mergeCell ref="E5:E6"/>
    <mergeCell ref="F5:F6"/>
    <mergeCell ref="G5:G6"/>
    <mergeCell ref="H5:H6"/>
    <mergeCell ref="I5:I6"/>
    <mergeCell ref="J5:K5"/>
    <mergeCell ref="L5:L6"/>
    <mergeCell ref="M5:N5"/>
    <mergeCell ref="O5:O6"/>
    <mergeCell ref="P5:Q5"/>
    <mergeCell ref="R5:R6"/>
    <mergeCell ref="S5:T5"/>
  </mergeCells>
  <printOptions/>
  <pageMargins left="0.31496062992126" right="0.31496062992126" top="0.354330708661417" bottom="0.354330708661417" header="0.31496062992126" footer="0.31496062992126"/>
  <pageSetup fitToHeight="1000" fitToWidth="1" horizontalDpi="600" verticalDpi="600" orientation="landscape" paperSize="9" scale="98" r:id="rId3"/>
  <legacyDrawing r:id="rId2"/>
</worksheet>
</file>

<file path=xl/worksheets/sheet9.xml><?xml version="1.0" encoding="utf-8"?>
<worksheet xmlns="http://schemas.openxmlformats.org/spreadsheetml/2006/main" xmlns:r="http://schemas.openxmlformats.org/officeDocument/2006/relationships">
  <dimension ref="A1:L18"/>
  <sheetViews>
    <sheetView view="pageLayout" workbookViewId="0" topLeftCell="A1">
      <selection activeCell="A3" sqref="A3:IV3"/>
    </sheetView>
  </sheetViews>
  <sheetFormatPr defaultColWidth="9.28125" defaultRowHeight="12.75"/>
  <cols>
    <col min="1" max="1" width="7.57421875" style="13" customWidth="1"/>
    <col min="2" max="2" width="67.57421875" style="13" customWidth="1"/>
    <col min="3" max="3" width="18.7109375" style="13" customWidth="1"/>
    <col min="4" max="4" width="19.00390625" style="13" customWidth="1"/>
    <col min="5" max="5" width="18.7109375" style="13" customWidth="1"/>
    <col min="6" max="16384" width="9.28125" style="13" customWidth="1"/>
  </cols>
  <sheetData>
    <row r="1" spans="1:2" ht="17.25">
      <c r="A1" s="302"/>
      <c r="B1" s="302"/>
    </row>
    <row r="2" spans="1:12" ht="15">
      <c r="A2" s="303" t="s">
        <v>297</v>
      </c>
      <c r="B2" s="303"/>
      <c r="C2" s="303"/>
      <c r="D2" s="303"/>
      <c r="E2" s="303"/>
      <c r="F2" s="152"/>
      <c r="G2" s="152"/>
      <c r="H2" s="152"/>
      <c r="I2" s="152"/>
      <c r="J2" s="152"/>
      <c r="K2" s="152"/>
      <c r="L2" s="152"/>
    </row>
    <row r="3" spans="1:12" s="346" customFormat="1" ht="15">
      <c r="A3" s="338" t="s">
        <v>334</v>
      </c>
      <c r="B3" s="338"/>
      <c r="C3" s="338"/>
      <c r="D3" s="338"/>
      <c r="E3" s="338"/>
      <c r="F3" s="344"/>
      <c r="G3" s="344"/>
      <c r="H3" s="344"/>
      <c r="I3" s="344"/>
      <c r="J3" s="344"/>
      <c r="K3" s="344"/>
      <c r="L3" s="345"/>
    </row>
    <row r="4" spans="1:12" ht="13.5">
      <c r="A4" s="304"/>
      <c r="B4" s="304"/>
      <c r="C4" s="304"/>
      <c r="D4" s="304"/>
      <c r="E4" s="304"/>
      <c r="F4" s="152"/>
      <c r="G4" s="152"/>
      <c r="H4" s="152"/>
      <c r="I4" s="152"/>
      <c r="J4" s="152"/>
      <c r="K4" s="152"/>
      <c r="L4" s="152"/>
    </row>
    <row r="5" spans="1:12" ht="22.5" customHeight="1">
      <c r="A5" s="305" t="s">
        <v>23</v>
      </c>
      <c r="B5" s="305" t="s">
        <v>239</v>
      </c>
      <c r="C5" s="308" t="s">
        <v>240</v>
      </c>
      <c r="D5" s="309"/>
      <c r="E5" s="310"/>
      <c r="F5" s="152"/>
      <c r="G5" s="152"/>
      <c r="H5" s="152"/>
      <c r="I5" s="152"/>
      <c r="J5" s="152"/>
      <c r="K5" s="152"/>
      <c r="L5" s="152"/>
    </row>
    <row r="6" spans="1:12" ht="15.75" customHeight="1">
      <c r="A6" s="306"/>
      <c r="B6" s="306"/>
      <c r="C6" s="305" t="s">
        <v>241</v>
      </c>
      <c r="D6" s="298" t="s">
        <v>15</v>
      </c>
      <c r="E6" s="298" t="s">
        <v>335</v>
      </c>
      <c r="F6" s="152"/>
      <c r="G6" s="152"/>
      <c r="H6" s="152"/>
      <c r="I6" s="152"/>
      <c r="J6" s="152"/>
      <c r="K6" s="152"/>
      <c r="L6" s="152"/>
    </row>
    <row r="7" spans="1:12" ht="15.75" customHeight="1">
      <c r="A7" s="306"/>
      <c r="B7" s="306"/>
      <c r="C7" s="306"/>
      <c r="D7" s="311"/>
      <c r="E7" s="299"/>
      <c r="F7" s="152"/>
      <c r="G7" s="152"/>
      <c r="H7" s="152"/>
      <c r="I7" s="152"/>
      <c r="J7" s="152"/>
      <c r="K7" s="152"/>
      <c r="L7" s="152"/>
    </row>
    <row r="8" spans="1:12" ht="15.75" customHeight="1">
      <c r="A8" s="307"/>
      <c r="B8" s="307"/>
      <c r="C8" s="307"/>
      <c r="D8" s="312"/>
      <c r="E8" s="300"/>
      <c r="F8" s="152"/>
      <c r="G8" s="152"/>
      <c r="H8" s="152"/>
      <c r="I8" s="152"/>
      <c r="J8" s="152"/>
      <c r="K8" s="152"/>
      <c r="L8" s="152"/>
    </row>
    <row r="9" spans="1:12" ht="26.25" customHeight="1">
      <c r="A9" s="153" t="s">
        <v>55</v>
      </c>
      <c r="B9" s="153" t="s">
        <v>242</v>
      </c>
      <c r="C9" s="154">
        <v>201.87</v>
      </c>
      <c r="D9" s="154" t="s">
        <v>243</v>
      </c>
      <c r="E9" s="154">
        <v>32.87</v>
      </c>
      <c r="F9" s="152"/>
      <c r="G9" s="152"/>
      <c r="H9" s="152"/>
      <c r="I9" s="152"/>
      <c r="J9" s="152"/>
      <c r="K9" s="152"/>
      <c r="L9" s="152"/>
    </row>
    <row r="10" spans="1:12" ht="26.25" customHeight="1">
      <c r="A10" s="155">
        <v>1</v>
      </c>
      <c r="B10" s="156" t="s">
        <v>244</v>
      </c>
      <c r="C10" s="155" t="s">
        <v>245</v>
      </c>
      <c r="D10" s="155" t="s">
        <v>245</v>
      </c>
      <c r="E10" s="155">
        <v>0</v>
      </c>
      <c r="F10" s="152"/>
      <c r="G10" s="152"/>
      <c r="H10" s="152"/>
      <c r="I10" s="152"/>
      <c r="J10" s="152"/>
      <c r="K10" s="152"/>
      <c r="L10" s="152"/>
    </row>
    <row r="11" spans="1:12" ht="26.25" customHeight="1">
      <c r="A11" s="155">
        <v>2</v>
      </c>
      <c r="B11" s="156" t="s">
        <v>246</v>
      </c>
      <c r="C11" s="155" t="s">
        <v>247</v>
      </c>
      <c r="D11" s="155" t="s">
        <v>247</v>
      </c>
      <c r="E11" s="155">
        <v>0</v>
      </c>
      <c r="F11" s="152"/>
      <c r="G11" s="152"/>
      <c r="H11" s="152"/>
      <c r="I11" s="152"/>
      <c r="J11" s="152"/>
      <c r="K11" s="152"/>
      <c r="L11" s="152"/>
    </row>
    <row r="12" spans="1:12" ht="26.25" customHeight="1">
      <c r="A12" s="155">
        <v>4</v>
      </c>
      <c r="B12" s="156" t="s">
        <v>248</v>
      </c>
      <c r="C12" s="155" t="s">
        <v>249</v>
      </c>
      <c r="D12" s="155" t="s">
        <v>249</v>
      </c>
      <c r="E12" s="155">
        <v>0</v>
      </c>
      <c r="F12" s="152"/>
      <c r="G12" s="152"/>
      <c r="H12" s="152"/>
      <c r="I12" s="152"/>
      <c r="J12" s="152"/>
      <c r="K12" s="152"/>
      <c r="L12" s="152"/>
    </row>
    <row r="13" spans="1:12" ht="26.25" customHeight="1">
      <c r="A13" s="155">
        <v>5</v>
      </c>
      <c r="B13" s="156" t="s">
        <v>250</v>
      </c>
      <c r="C13" s="155" t="s">
        <v>251</v>
      </c>
      <c r="D13" s="155" t="s">
        <v>251</v>
      </c>
      <c r="E13" s="155">
        <v>0</v>
      </c>
      <c r="F13" s="152"/>
      <c r="G13" s="152"/>
      <c r="H13" s="152"/>
      <c r="I13" s="152"/>
      <c r="J13" s="152"/>
      <c r="K13" s="152"/>
      <c r="L13" s="152"/>
    </row>
    <row r="14" spans="1:12" ht="26.25" customHeight="1">
      <c r="A14" s="155">
        <v>6</v>
      </c>
      <c r="B14" s="156" t="s">
        <v>252</v>
      </c>
      <c r="C14" s="155">
        <v>19.47</v>
      </c>
      <c r="D14" s="155">
        <v>0</v>
      </c>
      <c r="E14" s="155">
        <v>19.47</v>
      </c>
      <c r="F14" s="152"/>
      <c r="G14" s="152"/>
      <c r="H14" s="152"/>
      <c r="I14" s="152"/>
      <c r="J14" s="152"/>
      <c r="K14" s="152"/>
      <c r="L14" s="152"/>
    </row>
    <row r="15" spans="1:12" ht="26.25" customHeight="1">
      <c r="A15" s="155">
        <f>A4:E157</f>
        <v>0</v>
      </c>
      <c r="B15" s="156" t="s">
        <v>139</v>
      </c>
      <c r="C15" s="155">
        <v>13.4</v>
      </c>
      <c r="D15" s="155">
        <v>0</v>
      </c>
      <c r="E15" s="155">
        <v>13.4</v>
      </c>
      <c r="F15" s="152"/>
      <c r="G15" s="152"/>
      <c r="H15" s="152"/>
      <c r="I15" s="152"/>
      <c r="J15" s="152"/>
      <c r="K15" s="152"/>
      <c r="L15" s="152"/>
    </row>
    <row r="16" spans="1:12" ht="13.5">
      <c r="A16" s="152"/>
      <c r="B16" s="152"/>
      <c r="C16" s="152"/>
      <c r="D16" s="152"/>
      <c r="E16" s="152"/>
      <c r="F16" s="152"/>
      <c r="G16" s="152"/>
      <c r="H16" s="152"/>
      <c r="I16" s="152"/>
      <c r="J16" s="152"/>
      <c r="K16" s="152"/>
      <c r="L16" s="152"/>
    </row>
    <row r="17" spans="1:12" ht="13.5">
      <c r="A17" s="152"/>
      <c r="B17" s="152"/>
      <c r="C17" s="152"/>
      <c r="D17" s="301" t="s">
        <v>329</v>
      </c>
      <c r="E17" s="301"/>
      <c r="F17" s="152"/>
      <c r="G17" s="152"/>
      <c r="H17" s="152"/>
      <c r="I17" s="152"/>
      <c r="J17" s="152"/>
      <c r="K17" s="152"/>
      <c r="L17" s="152"/>
    </row>
    <row r="18" spans="1:12" ht="13.5">
      <c r="A18" s="152"/>
      <c r="B18" s="152"/>
      <c r="C18" s="152"/>
      <c r="D18" s="152"/>
      <c r="E18" s="152"/>
      <c r="F18" s="152"/>
      <c r="G18" s="152"/>
      <c r="H18" s="152"/>
      <c r="I18" s="152"/>
      <c r="J18" s="152"/>
      <c r="K18" s="152"/>
      <c r="L18" s="152"/>
    </row>
  </sheetData>
  <sheetProtection/>
  <mergeCells count="11">
    <mergeCell ref="D6:D8"/>
    <mergeCell ref="E6:E8"/>
    <mergeCell ref="A3:E3"/>
    <mergeCell ref="D17:E17"/>
    <mergeCell ref="A1:B1"/>
    <mergeCell ref="A2:E2"/>
    <mergeCell ref="A4:E4"/>
    <mergeCell ref="A5:A8"/>
    <mergeCell ref="B5:B8"/>
    <mergeCell ref="C5:E5"/>
    <mergeCell ref="C6:C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Vinaghost.Com</dc:creator>
  <cp:keywords/>
  <dc:description/>
  <cp:lastModifiedBy>Admin</cp:lastModifiedBy>
  <cp:lastPrinted>2019-12-11T10:21:41Z</cp:lastPrinted>
  <dcterms:created xsi:type="dcterms:W3CDTF">2013-12-23T00:23:22Z</dcterms:created>
  <dcterms:modified xsi:type="dcterms:W3CDTF">2019-12-11T10:31:43Z</dcterms:modified>
  <cp:category/>
  <cp:version/>
  <cp:contentType/>
  <cp:contentStatus/>
</cp:coreProperties>
</file>