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năm 2018\Đất đai\tháng 12\"/>
    </mc:Choice>
  </mc:AlternateContent>
  <bookViews>
    <workbookView xWindow="0" yWindow="0" windowWidth="24000" windowHeight="9645" tabRatio="805" firstSheet="17" activeTab="31"/>
  </bookViews>
  <sheets>
    <sheet name="1.THD.Tong" sheetId="3" r:id="rId1"/>
    <sheet name="1a.CTiep" sheetId="5" r:id="rId2"/>
    <sheet name="1b.Moi" sheetId="4" r:id="rId3"/>
    <sheet name="1.1.TPHT" sheetId="6" r:id="rId4"/>
    <sheet name="1.2.TXHL" sheetId="7" r:id="rId5"/>
    <sheet name="1.3.TXKA" sheetId="8" r:id="rId6"/>
    <sheet name="1.4.NX" sheetId="9" r:id="rId7"/>
    <sheet name="1.5.TH" sheetId="10" r:id="rId8"/>
    <sheet name="1.6.CX" sheetId="11" r:id="rId9"/>
    <sheet name="1.7.HS" sheetId="12" r:id="rId10"/>
    <sheet name="1.8.DT" sheetId="13" r:id="rId11"/>
    <sheet name="1.9.CL" sheetId="14" r:id="rId12"/>
    <sheet name="1.10.KAH" sheetId="15" r:id="rId13"/>
    <sheet name="1.11.HK" sheetId="16" r:id="rId14"/>
    <sheet name="1.12.VQ" sheetId="41" r:id="rId15"/>
    <sheet name="1.13 LOH" sheetId="17" r:id="rId16"/>
    <sheet name="2.CMD.Tong" sheetId="22" r:id="rId17"/>
    <sheet name="2a.Ctiep" sheetId="23" r:id="rId18"/>
    <sheet name="2b.Moi" sheetId="24" r:id="rId19"/>
    <sheet name="2.1.TPHT" sheetId="25" r:id="rId20"/>
    <sheet name="2.2.TXHL" sheetId="26" r:id="rId21"/>
    <sheet name="2.3.TXKA" sheetId="27" r:id="rId22"/>
    <sheet name="2.4.NX" sheetId="28" r:id="rId23"/>
    <sheet name="2.5.TH" sheetId="29" r:id="rId24"/>
    <sheet name="2.6.CX" sheetId="30" r:id="rId25"/>
    <sheet name="2.7.HS" sheetId="31" r:id="rId26"/>
    <sheet name="2.8.DT" sheetId="32" r:id="rId27"/>
    <sheet name="2.9.CL" sheetId="33" r:id="rId28"/>
    <sheet name="2.10.KAH" sheetId="34" r:id="rId29"/>
    <sheet name="2.11.HK" sheetId="35" r:id="rId30"/>
    <sheet name="2.12.VUQ" sheetId="42" r:id="rId31"/>
    <sheet name="2.13LOCH" sheetId="36" r:id="rId32"/>
    <sheet name="z" sheetId="39" r:id="rId33"/>
  </sheets>
  <definedNames>
    <definedName name="_xlnm._FilterDatabase" localSheetId="3" hidden="1">'1.1.TPHT'!$A$10:$Q$10</definedName>
    <definedName name="_xlnm._FilterDatabase" localSheetId="12" hidden="1">'1.10.KAH'!$A$10:$AZ$98</definedName>
    <definedName name="_xlnm._FilterDatabase" localSheetId="13" hidden="1">'1.11.HK'!$A$10:$P$82</definedName>
    <definedName name="_xlnm._FilterDatabase" localSheetId="14" hidden="1">'1.12.VQ'!$A$10:$P$50</definedName>
    <definedName name="_xlnm._FilterDatabase" localSheetId="15" hidden="1">'1.13 LOH'!$A$10:$P$134</definedName>
    <definedName name="_xlnm._FilterDatabase" localSheetId="4" hidden="1">'1.2.TXHL'!$A$10:$Q$52</definedName>
    <definedName name="_xlnm._FilterDatabase" localSheetId="5" hidden="1">'1.3.TXKA'!$A$10:$P$109</definedName>
    <definedName name="_xlnm._FilterDatabase" localSheetId="6" hidden="1">'1.4.NX'!$A$10:$P$69</definedName>
    <definedName name="_xlnm._FilterDatabase" localSheetId="7" hidden="1">'1.5.TH'!$A$10:$Q$179</definedName>
    <definedName name="_xlnm._FilterDatabase" localSheetId="8" hidden="1">'1.6.CX'!$A$10:$AH$151</definedName>
    <definedName name="_xlnm._FilterDatabase" localSheetId="9" hidden="1">'1.7.HS'!$A$10:$AZ$140</definedName>
    <definedName name="_xlnm._FilterDatabase" localSheetId="10" hidden="1">'1.8.DT'!$A$10:$P$169</definedName>
    <definedName name="_xlnm._FilterDatabase" localSheetId="11" hidden="1">'1.9.CL'!$A$10:$R$47</definedName>
    <definedName name="_xlnm._FilterDatabase" localSheetId="19" hidden="1">'2.1.TPHT'!$A$10:$I$105</definedName>
    <definedName name="_xlnm._FilterDatabase" localSheetId="28" hidden="1">'2.10.KAH'!$A$10:$I$62</definedName>
    <definedName name="_xlnm._FilterDatabase" localSheetId="29" hidden="1">'2.11.HK'!#REF!</definedName>
    <definedName name="_xlnm._FilterDatabase" localSheetId="30" hidden="1">'2.12.VUQ'!#REF!</definedName>
    <definedName name="_xlnm._FilterDatabase" localSheetId="31" hidden="1">'2.13LOCH'!#REF!</definedName>
    <definedName name="_xlnm._FilterDatabase" localSheetId="20" hidden="1">'2.2.TXHL'!$A$10:$I$51</definedName>
    <definedName name="_xlnm._FilterDatabase" localSheetId="21" hidden="1">'2.3.TXKA'!$A$10:$J$71</definedName>
    <definedName name="_xlnm._FilterDatabase" localSheetId="22" hidden="1">'2.4.NX'!$A$10:$I$34</definedName>
    <definedName name="_xlnm._FilterDatabase" localSheetId="23" hidden="1">'2.5.TH'!$G$12:$G$167</definedName>
    <definedName name="_xlnm._FilterDatabase" localSheetId="24" hidden="1">'2.6.CX'!$A$10:$BJ$124</definedName>
    <definedName name="_xlnm._FilterDatabase" localSheetId="25" hidden="1">'2.7.HS'!$A$10:$I$67</definedName>
    <definedName name="_xlnm._FilterDatabase" localSheetId="26" hidden="1">'2.8.DT'!$A$10:$DO$111</definedName>
    <definedName name="_xlnm.Print_Area" localSheetId="3">'1.1.TPHT'!$A$1:$P$166</definedName>
    <definedName name="_xlnm.Print_Area" localSheetId="12">'1.10.KAH'!$A$1:$P$109</definedName>
    <definedName name="_xlnm.Print_Area" localSheetId="13">'1.11.HK'!$A$1:$Q$85</definedName>
    <definedName name="_xlnm.Print_Area" localSheetId="14">'1.12.VQ'!$A$1:$P$53</definedName>
    <definedName name="_xlnm.Print_Area" localSheetId="15">'1.13 LOH'!$A$1:$P$137</definedName>
    <definedName name="_xlnm.Print_Area" localSheetId="4">'1.2.TXHL'!$A$1:$P$78</definedName>
    <definedName name="_xlnm.Print_Area" localSheetId="5">'1.3.TXKA'!$A$1:$P$122</definedName>
    <definedName name="_xlnm.Print_Area" localSheetId="6">'1.4.NX'!$A$1:$P$72</definedName>
    <definedName name="_xlnm.Print_Area" localSheetId="7">'1.5.TH'!$A$1:$P$182</definedName>
    <definedName name="_xlnm.Print_Area" localSheetId="8">'1.6.CX'!$A$1:$P$154</definedName>
    <definedName name="_xlnm.Print_Area" localSheetId="9">'1.7.HS'!$A$1:$P$144</definedName>
    <definedName name="_xlnm.Print_Area" localSheetId="10">'1.8.DT'!$A$1:$P$181</definedName>
    <definedName name="_xlnm.Print_Area" localSheetId="11">'1.9.CL'!$A$1:$P$121</definedName>
    <definedName name="_xlnm.Print_Area" localSheetId="0">'1.THD.Tong'!$A$1:$Q$26</definedName>
    <definedName name="_xlnm.Print_Area" localSheetId="1">'1a.CTiep'!$A$1:$P$26</definedName>
    <definedName name="_xlnm.Print_Area" localSheetId="2">'1b.Moi'!$A$1:$P$26</definedName>
    <definedName name="_xlnm.Print_Area" localSheetId="19">'2.1.TPHT'!$A$1:$I$107</definedName>
    <definedName name="_xlnm.Print_Area" localSheetId="28">'2.10.KAH'!$A$1:$I$87</definedName>
    <definedName name="_xlnm.Print_Area" localSheetId="29">'2.11.HK'!$A$1:$I$42</definedName>
    <definedName name="_xlnm.Print_Area" localSheetId="30">'2.12.VUQ'!$A$1:$I$33</definedName>
    <definedName name="_xlnm.Print_Area" localSheetId="31">'2.13LOCH'!$A$1:$I$103</definedName>
    <definedName name="_xlnm.Print_Area" localSheetId="20">'2.2.TXHL'!$A$1:$I$71</definedName>
    <definedName name="_xlnm.Print_Area" localSheetId="21">'2.3.TXKA'!$A$1:$I$84</definedName>
    <definedName name="_xlnm.Print_Area" localSheetId="23">'2.5.TH'!$A$1:$I$170</definedName>
    <definedName name="_xlnm.Print_Area" localSheetId="24">'2.6.CX'!$A$1:$I$126</definedName>
    <definedName name="_xlnm.Print_Area" localSheetId="25">'2.7.HS'!$A$1:$I$81</definedName>
    <definedName name="_xlnm.Print_Area" localSheetId="26">'2.8.DT'!$A$1:$I$133</definedName>
    <definedName name="_xlnm.Print_Area" localSheetId="27">'2.9.CL'!$A$1:$I$86</definedName>
    <definedName name="_xlnm.Print_Area" localSheetId="16">'2.CMD.Tong'!$A$1:$J$26</definedName>
    <definedName name="_xlnm.Print_Area" localSheetId="17">'2a.Ctiep'!$A$1:$H$26</definedName>
    <definedName name="_xlnm.Print_Area" localSheetId="18">'2b.Moi'!$A$1:$H$26</definedName>
    <definedName name="_xlnm.Print_Titles" localSheetId="3">'1.1.TPHT'!$8:$9</definedName>
    <definedName name="_xlnm.Print_Titles" localSheetId="12">'1.10.KAH'!$8:$9</definedName>
    <definedName name="_xlnm.Print_Titles" localSheetId="13">'1.11.HK'!$8:$9</definedName>
    <definedName name="_xlnm.Print_Titles" localSheetId="14">'1.12.VQ'!$8:$9</definedName>
    <definedName name="_xlnm.Print_Titles" localSheetId="15">'1.13 LOH'!$8:$9</definedName>
    <definedName name="_xlnm.Print_Titles" localSheetId="4">'1.2.TXHL'!$8:$9</definedName>
    <definedName name="_xlnm.Print_Titles" localSheetId="5">'1.3.TXKA'!$8:$9</definedName>
    <definedName name="_xlnm.Print_Titles" localSheetId="6">'1.4.NX'!$8:$9</definedName>
    <definedName name="_xlnm.Print_Titles" localSheetId="7">'1.5.TH'!$8:$9</definedName>
    <definedName name="_xlnm.Print_Titles" localSheetId="8">'1.6.CX'!$8:$9</definedName>
    <definedName name="_xlnm.Print_Titles" localSheetId="9">'1.7.HS'!$8:$9</definedName>
    <definedName name="_xlnm.Print_Titles" localSheetId="10">'1.8.DT'!$8:$9</definedName>
    <definedName name="_xlnm.Print_Titles" localSheetId="11">'1.9.CL'!$8:$9</definedName>
    <definedName name="_xlnm.Print_Titles" localSheetId="0">'1.THD.Tong'!$10:$10</definedName>
    <definedName name="_xlnm.Print_Titles" localSheetId="1">'1a.CTiep'!$10:$10</definedName>
    <definedName name="_xlnm.Print_Titles" localSheetId="2">'1b.Moi'!$10:$10</definedName>
    <definedName name="_xlnm.Print_Titles" localSheetId="19">'2.1.TPHT'!$8:$10</definedName>
    <definedName name="_xlnm.Print_Titles" localSheetId="28">'2.10.KAH'!$8:$10</definedName>
    <definedName name="_xlnm.Print_Titles" localSheetId="29">'2.11.HK'!$8:$10</definedName>
    <definedName name="_xlnm.Print_Titles" localSheetId="30">'2.12.VUQ'!$8:$10</definedName>
    <definedName name="_xlnm.Print_Titles" localSheetId="31">'2.13LOCH'!#REF!</definedName>
    <definedName name="_xlnm.Print_Titles" localSheetId="20">'2.2.TXHL'!$8:$10</definedName>
    <definedName name="_xlnm.Print_Titles" localSheetId="21">'2.3.TXKA'!$8:$10</definedName>
    <definedName name="_xlnm.Print_Titles" localSheetId="22">'2.4.NX'!$8:$10</definedName>
    <definedName name="_xlnm.Print_Titles" localSheetId="23">'2.5.TH'!$8:$10</definedName>
    <definedName name="_xlnm.Print_Titles" localSheetId="24">'2.6.CX'!$8:$10</definedName>
    <definedName name="_xlnm.Print_Titles" localSheetId="25">'2.7.HS'!$8:$10</definedName>
    <definedName name="_xlnm.Print_Titles" localSheetId="26">'2.8.DT'!$8:$10</definedName>
    <definedName name="_xlnm.Print_Titles">#N/A</definedName>
  </definedNames>
  <calcPr calcId="162913"/>
</workbook>
</file>

<file path=xl/calcChain.xml><?xml version="1.0" encoding="utf-8"?>
<calcChain xmlns="http://schemas.openxmlformats.org/spreadsheetml/2006/main">
  <c r="A78" i="31" l="1"/>
  <c r="A124" i="30"/>
  <c r="A69" i="26"/>
  <c r="C13" i="22" s="1"/>
  <c r="A105" i="25"/>
  <c r="C12" i="22"/>
  <c r="C24" i="24"/>
  <c r="C23" i="24"/>
  <c r="C22" i="24"/>
  <c r="C21" i="24"/>
  <c r="C20" i="24"/>
  <c r="C19" i="24"/>
  <c r="C18" i="24"/>
  <c r="C17" i="24"/>
  <c r="C16" i="24"/>
  <c r="C14" i="24"/>
  <c r="C13" i="24"/>
  <c r="C12" i="24"/>
  <c r="C24" i="23"/>
  <c r="C22" i="23"/>
  <c r="C21" i="23"/>
  <c r="C20" i="23"/>
  <c r="C18" i="23"/>
  <c r="C17" i="23"/>
  <c r="C16" i="23"/>
  <c r="C14" i="23"/>
  <c r="C13" i="23"/>
  <c r="C12" i="23"/>
  <c r="C22" i="22"/>
  <c r="C21" i="22"/>
  <c r="C18" i="22"/>
  <c r="C17" i="22"/>
  <c r="A100" i="36"/>
  <c r="C24" i="22" s="1"/>
  <c r="A40" i="35"/>
  <c r="A84" i="34"/>
  <c r="A167" i="29"/>
  <c r="C16" i="22" s="1"/>
  <c r="C24" i="4"/>
  <c r="C23" i="4"/>
  <c r="C22" i="4"/>
  <c r="C21" i="4"/>
  <c r="C20" i="4"/>
  <c r="C19" i="4"/>
  <c r="C18" i="4"/>
  <c r="C17" i="4"/>
  <c r="C16" i="4"/>
  <c r="C14" i="4"/>
  <c r="C13" i="4"/>
  <c r="C12" i="4"/>
  <c r="C24" i="5"/>
  <c r="C23" i="5"/>
  <c r="C22" i="5"/>
  <c r="C21" i="5"/>
  <c r="C20" i="5"/>
  <c r="C18" i="5"/>
  <c r="C17" i="5"/>
  <c r="C16" i="5"/>
  <c r="C14" i="5"/>
  <c r="C13" i="5"/>
  <c r="C12" i="5"/>
  <c r="F105" i="15"/>
  <c r="D16" i="15"/>
  <c r="E16" i="15"/>
  <c r="F16" i="15"/>
  <c r="G16" i="15"/>
  <c r="C17" i="15"/>
  <c r="C18" i="15"/>
  <c r="C44" i="15"/>
  <c r="C22" i="3"/>
  <c r="C17" i="3"/>
  <c r="C13" i="3"/>
  <c r="A134" i="17"/>
  <c r="C24" i="3" s="1"/>
  <c r="A82" i="16"/>
  <c r="A106" i="15"/>
  <c r="A141" i="12"/>
  <c r="C18" i="3" s="1"/>
  <c r="A151" i="11"/>
  <c r="A179" i="10"/>
  <c r="C16" i="3" s="1"/>
  <c r="A75" i="7"/>
  <c r="A163" i="6"/>
  <c r="B89" i="34"/>
  <c r="C42" i="34"/>
  <c r="D12" i="26" l="1"/>
  <c r="E12" i="26"/>
  <c r="F12" i="26"/>
  <c r="C13" i="26"/>
  <c r="C12" i="26" s="1"/>
  <c r="C41" i="34" l="1"/>
  <c r="I43" i="15" l="1"/>
  <c r="C43" i="15"/>
  <c r="I24" i="15"/>
  <c r="C24" i="15"/>
  <c r="D29" i="32" l="1"/>
  <c r="E29" i="32"/>
  <c r="F29" i="32"/>
  <c r="C29" i="32"/>
  <c r="J52" i="13"/>
  <c r="K52" i="13"/>
  <c r="L52" i="13"/>
  <c r="M52" i="13"/>
  <c r="N52" i="13"/>
  <c r="D50" i="13"/>
  <c r="E50" i="13"/>
  <c r="F50" i="13"/>
  <c r="G50" i="13"/>
  <c r="J50" i="13"/>
  <c r="K50" i="13"/>
  <c r="L50" i="13"/>
  <c r="M50" i="13"/>
  <c r="N50" i="13"/>
  <c r="E28" i="13"/>
  <c r="F28" i="13"/>
  <c r="G28" i="13"/>
  <c r="H28" i="13"/>
  <c r="I28" i="13"/>
  <c r="J28" i="13"/>
  <c r="K28" i="13"/>
  <c r="L28" i="13"/>
  <c r="M28" i="13"/>
  <c r="N28" i="13"/>
  <c r="D52" i="13"/>
  <c r="E52" i="13"/>
  <c r="F52" i="13"/>
  <c r="G52" i="13"/>
  <c r="D28" i="13"/>
  <c r="C28" i="13"/>
  <c r="D23" i="34" l="1"/>
  <c r="E23" i="34"/>
  <c r="F23" i="34"/>
  <c r="C29" i="34"/>
  <c r="D33" i="34"/>
  <c r="E33" i="34"/>
  <c r="F33" i="34"/>
  <c r="F46" i="34" s="1"/>
  <c r="C36" i="34"/>
  <c r="C35" i="34"/>
  <c r="I82" i="15"/>
  <c r="C82" i="15"/>
  <c r="I70" i="15"/>
  <c r="C70" i="15"/>
  <c r="D29" i="15"/>
  <c r="E29" i="15"/>
  <c r="E51" i="15" s="1"/>
  <c r="F29" i="15"/>
  <c r="F51" i="15" s="1"/>
  <c r="F106" i="15" s="1"/>
  <c r="G21" i="3" s="1"/>
  <c r="G29" i="15"/>
  <c r="J29" i="15"/>
  <c r="K29" i="15"/>
  <c r="L29" i="15"/>
  <c r="M29" i="15"/>
  <c r="N29" i="15"/>
  <c r="I32" i="15"/>
  <c r="C32" i="15"/>
  <c r="I31" i="15"/>
  <c r="C31" i="15"/>
  <c r="C69" i="14"/>
  <c r="I69" i="14" s="1"/>
  <c r="E46" i="34" l="1"/>
  <c r="H141" i="12"/>
  <c r="D34" i="12"/>
  <c r="D77" i="12" s="1"/>
  <c r="D141" i="12" s="1"/>
  <c r="E34" i="12"/>
  <c r="E77" i="12" s="1"/>
  <c r="E141" i="12" s="1"/>
  <c r="F34" i="12"/>
  <c r="F77" i="12" s="1"/>
  <c r="F141" i="12" s="1"/>
  <c r="G34" i="12"/>
  <c r="G77" i="12" s="1"/>
  <c r="G141" i="12" s="1"/>
  <c r="H34" i="12"/>
  <c r="I34" i="12"/>
  <c r="I77" i="12" s="1"/>
  <c r="I141" i="12" s="1"/>
  <c r="J34" i="12"/>
  <c r="J77" i="12" s="1"/>
  <c r="J141" i="12" s="1"/>
  <c r="K34" i="12"/>
  <c r="K77" i="12" s="1"/>
  <c r="K141" i="12" s="1"/>
  <c r="L34" i="12"/>
  <c r="L77" i="12" s="1"/>
  <c r="L141" i="12" s="1"/>
  <c r="M34" i="12"/>
  <c r="M77" i="12" s="1"/>
  <c r="M141" i="12" s="1"/>
  <c r="N34" i="12"/>
  <c r="N77" i="12" s="1"/>
  <c r="N141" i="12" s="1"/>
  <c r="C34" i="12"/>
  <c r="C77" i="12" s="1"/>
  <c r="C141" i="12" s="1"/>
  <c r="C26" i="29"/>
  <c r="C25" i="29"/>
  <c r="C24" i="29" s="1"/>
  <c r="D24" i="29"/>
  <c r="C22" i="29"/>
  <c r="I58" i="10"/>
  <c r="C58" i="10"/>
  <c r="I32" i="10"/>
  <c r="C32" i="10"/>
  <c r="I31" i="10"/>
  <c r="C31" i="10"/>
  <c r="N30" i="10"/>
  <c r="M30" i="10"/>
  <c r="L30" i="10"/>
  <c r="K30" i="10"/>
  <c r="J30" i="10"/>
  <c r="H30" i="10"/>
  <c r="G30" i="10"/>
  <c r="F30" i="10"/>
  <c r="E30" i="10"/>
  <c r="D30" i="10"/>
  <c r="C21" i="25"/>
  <c r="C20" i="25"/>
  <c r="C19" i="25" s="1"/>
  <c r="D19" i="25"/>
  <c r="H39" i="6"/>
  <c r="C26" i="6"/>
  <c r="C25" i="6"/>
  <c r="C24" i="6" s="1"/>
  <c r="N24" i="6"/>
  <c r="M24" i="6"/>
  <c r="L24" i="6"/>
  <c r="K24" i="6"/>
  <c r="J24" i="6"/>
  <c r="I24" i="6"/>
  <c r="G24" i="6"/>
  <c r="F24" i="6"/>
  <c r="E24" i="6"/>
  <c r="D24" i="6"/>
  <c r="C30" i="10" l="1"/>
  <c r="I30" i="10"/>
  <c r="C24" i="28"/>
  <c r="P27" i="3" l="1"/>
  <c r="I12" i="5"/>
  <c r="H182" i="13"/>
  <c r="N57" i="13"/>
  <c r="M57" i="13"/>
  <c r="L57" i="13"/>
  <c r="K57" i="13"/>
  <c r="J57" i="13"/>
  <c r="I57" i="13"/>
  <c r="D57" i="13"/>
  <c r="C57" i="13"/>
  <c r="N54" i="13"/>
  <c r="M54" i="13"/>
  <c r="L54" i="13"/>
  <c r="K54" i="13"/>
  <c r="J54" i="13"/>
  <c r="I54" i="13"/>
  <c r="D54" i="13"/>
  <c r="C54" i="13"/>
  <c r="I53" i="13"/>
  <c r="I52" i="13" s="1"/>
  <c r="C53" i="13"/>
  <c r="C52" i="13" s="1"/>
  <c r="C13" i="25"/>
  <c r="C12" i="25"/>
  <c r="D32" i="32"/>
  <c r="E32" i="32"/>
  <c r="F32" i="32"/>
  <c r="C32" i="32"/>
  <c r="E43" i="35" l="1"/>
  <c r="F43" i="35"/>
  <c r="D82" i="31"/>
  <c r="E82" i="31"/>
  <c r="F82" i="31"/>
  <c r="C82" i="31"/>
  <c r="H22" i="22"/>
  <c r="I22" i="22"/>
  <c r="F22" i="23"/>
  <c r="G22" i="23"/>
  <c r="F22" i="24"/>
  <c r="G22" i="24"/>
  <c r="F21" i="24"/>
  <c r="G21" i="24"/>
  <c r="G21" i="23"/>
  <c r="I21" i="22"/>
  <c r="G18" i="22"/>
  <c r="H18" i="22"/>
  <c r="I18" i="22"/>
  <c r="F18" i="22"/>
  <c r="E18" i="23"/>
  <c r="F18" i="23"/>
  <c r="G18" i="23"/>
  <c r="D18" i="23"/>
  <c r="E18" i="24"/>
  <c r="F18" i="24"/>
  <c r="G18" i="24"/>
  <c r="D18" i="24"/>
  <c r="I16" i="22"/>
  <c r="G16" i="23"/>
  <c r="G16" i="24"/>
  <c r="C103" i="25"/>
  <c r="F102" i="25"/>
  <c r="E102" i="25"/>
  <c r="D102" i="25"/>
  <c r="C102" i="25"/>
  <c r="C101" i="25"/>
  <c r="F100" i="25"/>
  <c r="E100" i="25"/>
  <c r="D100" i="25"/>
  <c r="C100" i="25"/>
  <c r="C99" i="25"/>
  <c r="F98" i="25"/>
  <c r="E98" i="25"/>
  <c r="D98" i="25"/>
  <c r="C98" i="25"/>
  <c r="C97" i="25"/>
  <c r="C96" i="25"/>
  <c r="C95" i="25"/>
  <c r="C94" i="25"/>
  <c r="C93" i="25"/>
  <c r="C92" i="25"/>
  <c r="C91" i="25"/>
  <c r="C90" i="25"/>
  <c r="C89" i="25"/>
  <c r="C88" i="25"/>
  <c r="C87" i="25"/>
  <c r="C86" i="25"/>
  <c r="C85" i="25"/>
  <c r="C84" i="25"/>
  <c r="C83" i="25"/>
  <c r="C82" i="25"/>
  <c r="F81" i="25"/>
  <c r="E81" i="25"/>
  <c r="D81" i="25"/>
  <c r="C80" i="25"/>
  <c r="C79" i="25"/>
  <c r="C78" i="25"/>
  <c r="C77" i="25"/>
  <c r="C76" i="25"/>
  <c r="C75" i="25"/>
  <c r="C74" i="25"/>
  <c r="C73" i="25"/>
  <c r="C72" i="25"/>
  <c r="F71" i="25"/>
  <c r="E71" i="25"/>
  <c r="D71" i="25"/>
  <c r="C70" i="25"/>
  <c r="F69" i="25"/>
  <c r="E69" i="25"/>
  <c r="D69" i="25"/>
  <c r="C69" i="25"/>
  <c r="C68" i="25"/>
  <c r="F67" i="25"/>
  <c r="E67" i="25"/>
  <c r="D67" i="25"/>
  <c r="C67" i="25"/>
  <c r="C66" i="25"/>
  <c r="C65" i="25"/>
  <c r="C64" i="25"/>
  <c r="F63" i="25"/>
  <c r="E63" i="25"/>
  <c r="D63" i="25"/>
  <c r="C62" i="25"/>
  <c r="F61" i="25"/>
  <c r="E61" i="25"/>
  <c r="D61" i="25"/>
  <c r="C61" i="25"/>
  <c r="C60" i="25"/>
  <c r="C59" i="25"/>
  <c r="C58" i="25"/>
  <c r="C57" i="25"/>
  <c r="C56" i="25"/>
  <c r="C55" i="25"/>
  <c r="C54" i="25"/>
  <c r="C53" i="25"/>
  <c r="C52" i="25"/>
  <c r="C51" i="25"/>
  <c r="C50" i="25"/>
  <c r="C49" i="25"/>
  <c r="F48" i="25"/>
  <c r="E48" i="25"/>
  <c r="D48" i="25"/>
  <c r="C47" i="25"/>
  <c r="C46" i="25"/>
  <c r="F45" i="25"/>
  <c r="E45" i="25"/>
  <c r="D45" i="25"/>
  <c r="C44" i="25"/>
  <c r="F43" i="25"/>
  <c r="E43" i="25"/>
  <c r="D43" i="25"/>
  <c r="C43" i="25"/>
  <c r="C41" i="25"/>
  <c r="F40" i="25"/>
  <c r="E40" i="25"/>
  <c r="D40" i="25"/>
  <c r="C40" i="25"/>
  <c r="C39" i="25"/>
  <c r="C38" i="25"/>
  <c r="C37" i="25"/>
  <c r="C36" i="25"/>
  <c r="C35" i="25"/>
  <c r="F34" i="25"/>
  <c r="E34" i="25"/>
  <c r="D34" i="25"/>
  <c r="C33" i="25"/>
  <c r="F32" i="25"/>
  <c r="E32" i="25"/>
  <c r="D32" i="25"/>
  <c r="C32" i="25"/>
  <c r="C29" i="25"/>
  <c r="F28" i="25"/>
  <c r="E28" i="25"/>
  <c r="D28" i="25"/>
  <c r="C28" i="25"/>
  <c r="C27" i="25"/>
  <c r="C26" i="25"/>
  <c r="C25" i="25"/>
  <c r="F24" i="25"/>
  <c r="E24" i="25"/>
  <c r="D24" i="25"/>
  <c r="C23" i="25"/>
  <c r="F22" i="25"/>
  <c r="E22" i="25"/>
  <c r="D22" i="25"/>
  <c r="C22" i="25"/>
  <c r="C18" i="25"/>
  <c r="F17" i="25"/>
  <c r="E17" i="25"/>
  <c r="D17" i="25"/>
  <c r="C17" i="25"/>
  <c r="F16" i="25"/>
  <c r="E16" i="25"/>
  <c r="D16" i="25"/>
  <c r="C16" i="25"/>
  <c r="C15" i="25"/>
  <c r="F14" i="25"/>
  <c r="E14" i="25"/>
  <c r="D14" i="25"/>
  <c r="C14" i="25"/>
  <c r="I12" i="4"/>
  <c r="N12" i="6"/>
  <c r="N15" i="6"/>
  <c r="N17" i="6"/>
  <c r="N20" i="6"/>
  <c r="N27" i="6"/>
  <c r="N29" i="6"/>
  <c r="N35" i="6"/>
  <c r="N41" i="6"/>
  <c r="N44" i="6"/>
  <c r="N47" i="6"/>
  <c r="N52" i="6"/>
  <c r="N55" i="6"/>
  <c r="N77" i="6"/>
  <c r="N79" i="6"/>
  <c r="N84" i="6"/>
  <c r="N86" i="6"/>
  <c r="N89" i="6"/>
  <c r="N109" i="6"/>
  <c r="N141" i="6"/>
  <c r="N146" i="6"/>
  <c r="N148" i="6"/>
  <c r="N151" i="6"/>
  <c r="N156" i="6"/>
  <c r="N160" i="6"/>
  <c r="M12" i="6"/>
  <c r="M15" i="6"/>
  <c r="M17" i="6"/>
  <c r="M20" i="6"/>
  <c r="M27" i="6"/>
  <c r="M29" i="6"/>
  <c r="M35" i="6"/>
  <c r="M41" i="6"/>
  <c r="M44" i="6"/>
  <c r="M47" i="6"/>
  <c r="M52" i="6"/>
  <c r="M55" i="6"/>
  <c r="M77" i="6"/>
  <c r="M79" i="6"/>
  <c r="M84" i="6"/>
  <c r="M86" i="6"/>
  <c r="M89" i="6"/>
  <c r="M109" i="6"/>
  <c r="M141" i="6"/>
  <c r="M146" i="6"/>
  <c r="M148" i="6"/>
  <c r="M151" i="6"/>
  <c r="M156" i="6"/>
  <c r="M160" i="6"/>
  <c r="L12" i="6"/>
  <c r="L15" i="6"/>
  <c r="L17" i="6"/>
  <c r="L20" i="6"/>
  <c r="L27" i="6"/>
  <c r="L29" i="6"/>
  <c r="L35" i="6"/>
  <c r="L41" i="6"/>
  <c r="L44" i="6"/>
  <c r="L47" i="6"/>
  <c r="L52" i="6"/>
  <c r="L55" i="6"/>
  <c r="L77" i="6"/>
  <c r="L79" i="6"/>
  <c r="L84" i="6"/>
  <c r="L86" i="6"/>
  <c r="L89" i="6"/>
  <c r="L109" i="6"/>
  <c r="L141" i="6"/>
  <c r="L146" i="6"/>
  <c r="L148" i="6"/>
  <c r="L151" i="6"/>
  <c r="L156" i="6"/>
  <c r="L160" i="6"/>
  <c r="K12" i="6"/>
  <c r="K15" i="6"/>
  <c r="K17" i="6"/>
  <c r="K20" i="6"/>
  <c r="K27" i="6"/>
  <c r="K29" i="6"/>
  <c r="K35" i="6"/>
  <c r="K41" i="6"/>
  <c r="K44" i="6"/>
  <c r="K47" i="6"/>
  <c r="K52" i="6"/>
  <c r="K55" i="6"/>
  <c r="K77" i="6"/>
  <c r="K79" i="6"/>
  <c r="K84" i="6"/>
  <c r="K86" i="6"/>
  <c r="K89" i="6"/>
  <c r="K109" i="6"/>
  <c r="K141" i="6"/>
  <c r="K146" i="6"/>
  <c r="K148" i="6"/>
  <c r="K151" i="6"/>
  <c r="K156" i="6"/>
  <c r="K160" i="6"/>
  <c r="J12" i="6"/>
  <c r="J15" i="6"/>
  <c r="J17" i="6"/>
  <c r="J20" i="6"/>
  <c r="J27" i="6"/>
  <c r="J29" i="6"/>
  <c r="J35" i="6"/>
  <c r="J41" i="6"/>
  <c r="J44" i="6"/>
  <c r="J47" i="6"/>
  <c r="J52" i="6"/>
  <c r="J55" i="6"/>
  <c r="J77" i="6"/>
  <c r="J79" i="6"/>
  <c r="J84" i="6"/>
  <c r="J86" i="6"/>
  <c r="J89" i="6"/>
  <c r="J109" i="6"/>
  <c r="J141" i="6"/>
  <c r="J146" i="6"/>
  <c r="J148" i="6"/>
  <c r="J151" i="6"/>
  <c r="J156" i="6"/>
  <c r="J160" i="6"/>
  <c r="I12" i="6"/>
  <c r="I15" i="6"/>
  <c r="I17" i="6"/>
  <c r="I20" i="6"/>
  <c r="I27" i="6"/>
  <c r="I29" i="6"/>
  <c r="I35" i="6"/>
  <c r="I41" i="6"/>
  <c r="I44" i="6"/>
  <c r="I47" i="6"/>
  <c r="I52" i="6"/>
  <c r="I65" i="6"/>
  <c r="I55" i="6" s="1"/>
  <c r="I74" i="6"/>
  <c r="I77" i="6"/>
  <c r="I79" i="6"/>
  <c r="I84" i="6"/>
  <c r="I86" i="6"/>
  <c r="I89" i="6"/>
  <c r="I112" i="6"/>
  <c r="I120" i="6"/>
  <c r="I141" i="6"/>
  <c r="I146" i="6"/>
  <c r="I148" i="6"/>
  <c r="I151" i="6"/>
  <c r="I157" i="6"/>
  <c r="I156" i="6" s="1"/>
  <c r="I160" i="6"/>
  <c r="G12" i="6"/>
  <c r="G15" i="6"/>
  <c r="G17" i="6"/>
  <c r="G20" i="6"/>
  <c r="G27" i="6"/>
  <c r="G29" i="6"/>
  <c r="G35" i="6"/>
  <c r="G41" i="6"/>
  <c r="G44" i="6"/>
  <c r="G47" i="6"/>
  <c r="G52" i="6"/>
  <c r="G55" i="6"/>
  <c r="G77" i="6"/>
  <c r="G79" i="6"/>
  <c r="G84" i="6"/>
  <c r="G86" i="6"/>
  <c r="G89" i="6"/>
  <c r="G109" i="6"/>
  <c r="G141" i="6"/>
  <c r="G146" i="6"/>
  <c r="G148" i="6"/>
  <c r="G151" i="6"/>
  <c r="G156" i="6"/>
  <c r="G160" i="6"/>
  <c r="F12" i="6"/>
  <c r="F15" i="6"/>
  <c r="F17" i="6"/>
  <c r="F20" i="6"/>
  <c r="F27" i="6"/>
  <c r="F29" i="6"/>
  <c r="F35" i="6"/>
  <c r="F41" i="6"/>
  <c r="F44" i="6"/>
  <c r="F47" i="6"/>
  <c r="F52" i="6"/>
  <c r="F55" i="6"/>
  <c r="F77" i="6"/>
  <c r="F79" i="6"/>
  <c r="F84" i="6"/>
  <c r="F86" i="6"/>
  <c r="F89" i="6"/>
  <c r="F109" i="6"/>
  <c r="F141" i="6"/>
  <c r="F146" i="6"/>
  <c r="F148" i="6"/>
  <c r="F151" i="6"/>
  <c r="F156" i="6"/>
  <c r="F160" i="6"/>
  <c r="E12" i="6"/>
  <c r="E15" i="6"/>
  <c r="E17" i="6"/>
  <c r="E20" i="6"/>
  <c r="E27" i="6"/>
  <c r="E29" i="6"/>
  <c r="E35" i="6"/>
  <c r="E41" i="6"/>
  <c r="E44" i="6"/>
  <c r="E47" i="6"/>
  <c r="E52" i="6"/>
  <c r="E55" i="6"/>
  <c r="E77" i="6"/>
  <c r="E79" i="6"/>
  <c r="E84" i="6"/>
  <c r="E86" i="6"/>
  <c r="E89" i="6"/>
  <c r="E109" i="6"/>
  <c r="E141" i="6"/>
  <c r="E146" i="6"/>
  <c r="E148" i="6"/>
  <c r="E151" i="6"/>
  <c r="E156" i="6"/>
  <c r="E160" i="6"/>
  <c r="D12" i="6"/>
  <c r="D15" i="6"/>
  <c r="D17" i="6"/>
  <c r="D20" i="6"/>
  <c r="D27" i="6"/>
  <c r="D29" i="6"/>
  <c r="D35" i="6"/>
  <c r="D41" i="6"/>
  <c r="D44" i="6"/>
  <c r="D47" i="6"/>
  <c r="D52" i="6"/>
  <c r="D55" i="6"/>
  <c r="D77" i="6"/>
  <c r="D79" i="6"/>
  <c r="D84" i="6"/>
  <c r="D86" i="6"/>
  <c r="D89" i="6"/>
  <c r="D109" i="6"/>
  <c r="D141" i="6"/>
  <c r="D146" i="6"/>
  <c r="D148" i="6"/>
  <c r="D151" i="6"/>
  <c r="D156" i="6"/>
  <c r="D160" i="6"/>
  <c r="C13" i="6"/>
  <c r="C12" i="6" s="1"/>
  <c r="C16" i="6"/>
  <c r="C15" i="6"/>
  <c r="C18" i="6"/>
  <c r="C19" i="6"/>
  <c r="C21" i="6"/>
  <c r="C22" i="6"/>
  <c r="C23" i="6"/>
  <c r="C28" i="6"/>
  <c r="C27" i="6" s="1"/>
  <c r="C30" i="6"/>
  <c r="C31" i="6"/>
  <c r="C32" i="6"/>
  <c r="C33" i="6"/>
  <c r="C34" i="6"/>
  <c r="C36" i="6"/>
  <c r="C37" i="6"/>
  <c r="C38" i="6"/>
  <c r="C42" i="6"/>
  <c r="C41" i="6" s="1"/>
  <c r="C45" i="6"/>
  <c r="C44" i="6" s="1"/>
  <c r="C46" i="6"/>
  <c r="C48" i="6"/>
  <c r="C49" i="6"/>
  <c r="C50" i="6"/>
  <c r="C51" i="6"/>
  <c r="C53" i="6"/>
  <c r="C52" i="6" s="1"/>
  <c r="C54" i="6"/>
  <c r="C56" i="6"/>
  <c r="C57" i="6"/>
  <c r="C58" i="6"/>
  <c r="C59" i="6"/>
  <c r="C60" i="6"/>
  <c r="C61" i="6"/>
  <c r="C62" i="6"/>
  <c r="C63" i="6"/>
  <c r="C64" i="6"/>
  <c r="C66" i="6"/>
  <c r="C67" i="6"/>
  <c r="C68" i="6"/>
  <c r="C69" i="6"/>
  <c r="C70" i="6"/>
  <c r="C71" i="6"/>
  <c r="C72" i="6"/>
  <c r="C73" i="6"/>
  <c r="C74" i="6"/>
  <c r="C75" i="6"/>
  <c r="C76" i="6"/>
  <c r="C78" i="6"/>
  <c r="C77" i="6" s="1"/>
  <c r="C80" i="6"/>
  <c r="C81" i="6"/>
  <c r="C82" i="6"/>
  <c r="C83" i="6"/>
  <c r="C85" i="6"/>
  <c r="C84" i="6" s="1"/>
  <c r="C87" i="6"/>
  <c r="C88" i="6"/>
  <c r="C90" i="6"/>
  <c r="C91" i="6"/>
  <c r="C92" i="6"/>
  <c r="C93" i="6"/>
  <c r="C94" i="6"/>
  <c r="C95" i="6"/>
  <c r="C96" i="6"/>
  <c r="C97" i="6"/>
  <c r="C98" i="6"/>
  <c r="C99" i="6"/>
  <c r="C100" i="6"/>
  <c r="C101" i="6"/>
  <c r="C102" i="6"/>
  <c r="C103" i="6"/>
  <c r="C104" i="6"/>
  <c r="C105" i="6"/>
  <c r="C106" i="6"/>
  <c r="C108"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2" i="6"/>
  <c r="C143" i="6"/>
  <c r="C144" i="6"/>
  <c r="C145" i="6"/>
  <c r="C147" i="6"/>
  <c r="C146" i="6" s="1"/>
  <c r="C149" i="6"/>
  <c r="C150" i="6"/>
  <c r="C152" i="6"/>
  <c r="C153" i="6"/>
  <c r="C154" i="6"/>
  <c r="C155" i="6"/>
  <c r="C151" i="6"/>
  <c r="C157" i="6"/>
  <c r="C158" i="6"/>
  <c r="C159" i="6"/>
  <c r="C156" i="6"/>
  <c r="C161" i="6"/>
  <c r="C160" i="6" s="1"/>
  <c r="I24" i="3"/>
  <c r="I24" i="5"/>
  <c r="J24" i="4"/>
  <c r="K24" i="4"/>
  <c r="L24" i="4"/>
  <c r="M24" i="4"/>
  <c r="N24" i="4"/>
  <c r="O24" i="4"/>
  <c r="I23" i="3"/>
  <c r="I23" i="5"/>
  <c r="I23" i="4"/>
  <c r="F22" i="3"/>
  <c r="G22" i="3"/>
  <c r="I22" i="3"/>
  <c r="M22" i="3"/>
  <c r="O22" i="3"/>
  <c r="F22" i="5"/>
  <c r="G22" i="5"/>
  <c r="I22" i="5"/>
  <c r="M22" i="5"/>
  <c r="O22" i="5"/>
  <c r="I22" i="4"/>
  <c r="M22" i="4"/>
  <c r="O22" i="4"/>
  <c r="I21" i="3"/>
  <c r="G21" i="5"/>
  <c r="I21" i="5"/>
  <c r="F21" i="4"/>
  <c r="G21" i="4"/>
  <c r="I21" i="4"/>
  <c r="G20" i="3"/>
  <c r="I20" i="3"/>
  <c r="I20" i="5"/>
  <c r="I20" i="4"/>
  <c r="I19" i="3"/>
  <c r="I19" i="5"/>
  <c r="I19" i="4"/>
  <c r="E18" i="3"/>
  <c r="F18" i="3"/>
  <c r="G18" i="3"/>
  <c r="H18" i="3"/>
  <c r="I18" i="3"/>
  <c r="J18" i="3"/>
  <c r="K18" i="3"/>
  <c r="L18" i="3"/>
  <c r="M18" i="3"/>
  <c r="N18" i="3"/>
  <c r="O18" i="3"/>
  <c r="D18" i="3"/>
  <c r="E18" i="5"/>
  <c r="F18" i="5"/>
  <c r="G18" i="5"/>
  <c r="H18" i="5"/>
  <c r="I18" i="5"/>
  <c r="J18" i="5"/>
  <c r="K18" i="5"/>
  <c r="L18" i="5"/>
  <c r="M18" i="5"/>
  <c r="N18" i="5"/>
  <c r="O18" i="5"/>
  <c r="D18" i="5"/>
  <c r="E18" i="4"/>
  <c r="F18" i="4"/>
  <c r="G18" i="4"/>
  <c r="H18" i="4"/>
  <c r="I18" i="4"/>
  <c r="J18" i="4"/>
  <c r="K18" i="4"/>
  <c r="L18" i="4"/>
  <c r="M18" i="4"/>
  <c r="N18" i="4"/>
  <c r="O18" i="4"/>
  <c r="D18" i="4"/>
  <c r="E17" i="3"/>
  <c r="F17" i="3"/>
  <c r="G17" i="3"/>
  <c r="H17" i="3"/>
  <c r="I17" i="3"/>
  <c r="J17" i="3"/>
  <c r="K17" i="3"/>
  <c r="L17" i="3"/>
  <c r="M17" i="3"/>
  <c r="N17" i="3"/>
  <c r="O17" i="3"/>
  <c r="D17" i="3"/>
  <c r="E17" i="5"/>
  <c r="F17" i="5"/>
  <c r="G17" i="5"/>
  <c r="H17" i="5"/>
  <c r="I17" i="5"/>
  <c r="J17" i="5"/>
  <c r="K17" i="5"/>
  <c r="L17" i="5"/>
  <c r="M17" i="5"/>
  <c r="N17" i="5"/>
  <c r="O17" i="5"/>
  <c r="D17" i="5"/>
  <c r="E17" i="4"/>
  <c r="F17" i="4"/>
  <c r="G17" i="4"/>
  <c r="H17" i="4"/>
  <c r="I17" i="4"/>
  <c r="J17" i="4"/>
  <c r="K17" i="4"/>
  <c r="L17" i="4"/>
  <c r="M17" i="4"/>
  <c r="N17" i="4"/>
  <c r="O17" i="4"/>
  <c r="D17" i="4"/>
  <c r="G15" i="3"/>
  <c r="I15" i="3"/>
  <c r="G15" i="5"/>
  <c r="I15" i="5"/>
  <c r="F15" i="4"/>
  <c r="G15" i="4"/>
  <c r="I15" i="4"/>
  <c r="L15" i="4"/>
  <c r="I14" i="3"/>
  <c r="I14" i="5"/>
  <c r="I14" i="4"/>
  <c r="E48" i="16"/>
  <c r="F22" i="4" s="1"/>
  <c r="F48" i="16"/>
  <c r="G22" i="4" s="1"/>
  <c r="N176" i="10"/>
  <c r="M176" i="10"/>
  <c r="L176" i="10"/>
  <c r="K176" i="10"/>
  <c r="J176" i="10"/>
  <c r="I176" i="10"/>
  <c r="G176" i="10"/>
  <c r="F176" i="10"/>
  <c r="E176" i="10"/>
  <c r="D176" i="10"/>
  <c r="C176" i="10"/>
  <c r="N174" i="10"/>
  <c r="M174" i="10"/>
  <c r="L174" i="10"/>
  <c r="K174" i="10"/>
  <c r="J174" i="10"/>
  <c r="I174" i="10"/>
  <c r="G174" i="10"/>
  <c r="F174" i="10"/>
  <c r="E174" i="10"/>
  <c r="D174" i="10"/>
  <c r="C174" i="10"/>
  <c r="N171" i="10"/>
  <c r="M171" i="10"/>
  <c r="L171" i="10"/>
  <c r="K171" i="10"/>
  <c r="J171" i="10"/>
  <c r="I171" i="10"/>
  <c r="H171" i="10"/>
  <c r="G171" i="10"/>
  <c r="F171" i="10"/>
  <c r="E171" i="10"/>
  <c r="D171" i="10"/>
  <c r="C171" i="10"/>
  <c r="C162" i="10"/>
  <c r="I144" i="10"/>
  <c r="C144" i="10"/>
  <c r="I143" i="10"/>
  <c r="I136" i="10"/>
  <c r="C133" i="10"/>
  <c r="C126" i="10"/>
  <c r="C125" i="10"/>
  <c r="C124" i="10"/>
  <c r="C123" i="10"/>
  <c r="C122" i="10"/>
  <c r="I119" i="10"/>
  <c r="C118" i="10"/>
  <c r="I113" i="10"/>
  <c r="I112" i="10"/>
  <c r="C112" i="10"/>
  <c r="I111" i="10"/>
  <c r="I108" i="10"/>
  <c r="I107" i="10"/>
  <c r="C105" i="10"/>
  <c r="C104" i="10"/>
  <c r="P103" i="10"/>
  <c r="O103" i="10"/>
  <c r="N103" i="10"/>
  <c r="M103" i="10"/>
  <c r="L103" i="10"/>
  <c r="K103" i="10"/>
  <c r="J103" i="10"/>
  <c r="H103" i="10"/>
  <c r="G103" i="10"/>
  <c r="F103" i="10"/>
  <c r="E103" i="10"/>
  <c r="D103" i="10"/>
  <c r="N101" i="10"/>
  <c r="M101" i="10"/>
  <c r="L101" i="10"/>
  <c r="K101" i="10"/>
  <c r="J101" i="10"/>
  <c r="I101" i="10"/>
  <c r="G101" i="10"/>
  <c r="F101" i="10"/>
  <c r="E101" i="10"/>
  <c r="D101" i="10"/>
  <c r="C101" i="10"/>
  <c r="O97" i="10"/>
  <c r="N97" i="10"/>
  <c r="M97" i="10"/>
  <c r="L97" i="10"/>
  <c r="K97" i="10"/>
  <c r="J97" i="10"/>
  <c r="I97" i="10"/>
  <c r="H97" i="10"/>
  <c r="G97" i="10"/>
  <c r="F97" i="10"/>
  <c r="E97" i="10"/>
  <c r="D97" i="10"/>
  <c r="C97" i="10"/>
  <c r="O91" i="10"/>
  <c r="N91" i="10"/>
  <c r="M91" i="10"/>
  <c r="L91" i="10"/>
  <c r="K91" i="10"/>
  <c r="J91" i="10"/>
  <c r="I91" i="10"/>
  <c r="H91" i="10"/>
  <c r="G91" i="10"/>
  <c r="F91" i="10"/>
  <c r="E91" i="10"/>
  <c r="D91" i="10"/>
  <c r="C91" i="10"/>
  <c r="O83" i="10"/>
  <c r="N83" i="10"/>
  <c r="M83" i="10"/>
  <c r="L83" i="10"/>
  <c r="K83" i="10"/>
  <c r="J83" i="10"/>
  <c r="I83" i="10"/>
  <c r="H83" i="10"/>
  <c r="G83" i="10"/>
  <c r="F83" i="10"/>
  <c r="E83" i="10"/>
  <c r="D83" i="10"/>
  <c r="C83" i="10"/>
  <c r="O78" i="10"/>
  <c r="N78" i="10"/>
  <c r="M78" i="10"/>
  <c r="L78" i="10"/>
  <c r="K78" i="10"/>
  <c r="J78" i="10"/>
  <c r="I78" i="10"/>
  <c r="H78" i="10"/>
  <c r="G78" i="10"/>
  <c r="F78" i="10"/>
  <c r="E78" i="10"/>
  <c r="D78" i="10"/>
  <c r="C78" i="10"/>
  <c r="O74" i="10"/>
  <c r="N74" i="10"/>
  <c r="M74" i="10"/>
  <c r="L74" i="10"/>
  <c r="K74" i="10"/>
  <c r="J74" i="10"/>
  <c r="I74" i="10"/>
  <c r="H74" i="10"/>
  <c r="G74" i="10"/>
  <c r="F74" i="10"/>
  <c r="E74" i="10"/>
  <c r="D74" i="10"/>
  <c r="C74" i="10"/>
  <c r="O65" i="10"/>
  <c r="N65" i="10"/>
  <c r="M65" i="10"/>
  <c r="L65" i="10"/>
  <c r="K65" i="10"/>
  <c r="J65" i="10"/>
  <c r="I65" i="10"/>
  <c r="H65" i="10"/>
  <c r="G65" i="10"/>
  <c r="F65" i="10"/>
  <c r="E65" i="10"/>
  <c r="D65" i="10"/>
  <c r="C65" i="10"/>
  <c r="I62" i="10"/>
  <c r="I61" i="10" s="1"/>
  <c r="C62" i="10"/>
  <c r="C61" i="10" s="1"/>
  <c r="P61" i="10"/>
  <c r="O61" i="10"/>
  <c r="N61" i="10"/>
  <c r="M61" i="10"/>
  <c r="L61" i="10"/>
  <c r="K61" i="10"/>
  <c r="J61" i="10"/>
  <c r="H61" i="10"/>
  <c r="G61" i="10"/>
  <c r="F61" i="10"/>
  <c r="E61" i="10"/>
  <c r="D61" i="10"/>
  <c r="I60" i="10"/>
  <c r="C60" i="10"/>
  <c r="I59" i="10"/>
  <c r="C59" i="10"/>
  <c r="I57" i="10"/>
  <c r="C57" i="10"/>
  <c r="I56" i="10"/>
  <c r="C56" i="10"/>
  <c r="I55" i="10"/>
  <c r="C55" i="10"/>
  <c r="I54" i="10"/>
  <c r="C54" i="10"/>
  <c r="I53" i="10"/>
  <c r="C53" i="10"/>
  <c r="I52" i="10"/>
  <c r="C52" i="10"/>
  <c r="I51" i="10"/>
  <c r="C51" i="10"/>
  <c r="I50" i="10"/>
  <c r="C50" i="10"/>
  <c r="I49" i="10"/>
  <c r="C49" i="10"/>
  <c r="I48" i="10"/>
  <c r="C48" i="10"/>
  <c r="I47" i="10"/>
  <c r="C47" i="10"/>
  <c r="C46" i="10"/>
  <c r="C45" i="10"/>
  <c r="I44" i="10"/>
  <c r="C44" i="10"/>
  <c r="C43" i="10"/>
  <c r="C42" i="10"/>
  <c r="C41" i="10"/>
  <c r="C40" i="10"/>
  <c r="I39" i="10"/>
  <c r="C39" i="10"/>
  <c r="C37" i="10"/>
  <c r="I36" i="10"/>
  <c r="C36" i="10"/>
  <c r="I35" i="10"/>
  <c r="C35" i="10"/>
  <c r="I34" i="10"/>
  <c r="C34" i="10"/>
  <c r="P33" i="10"/>
  <c r="N33" i="10"/>
  <c r="M33" i="10"/>
  <c r="L33" i="10"/>
  <c r="K33" i="10"/>
  <c r="J33" i="10"/>
  <c r="H33" i="10"/>
  <c r="G33" i="10"/>
  <c r="F33" i="10"/>
  <c r="E33" i="10"/>
  <c r="D33" i="10"/>
  <c r="I29" i="10"/>
  <c r="C29" i="10"/>
  <c r="I28" i="10"/>
  <c r="C28" i="10"/>
  <c r="N27" i="10"/>
  <c r="M27" i="10"/>
  <c r="L27" i="10"/>
  <c r="K27" i="10"/>
  <c r="J27" i="10"/>
  <c r="G27" i="10"/>
  <c r="F27" i="10"/>
  <c r="E27" i="10"/>
  <c r="D27" i="10"/>
  <c r="I26" i="10"/>
  <c r="C26" i="10"/>
  <c r="I25" i="10"/>
  <c r="C25" i="10"/>
  <c r="I24" i="10"/>
  <c r="C24" i="10"/>
  <c r="K23" i="10"/>
  <c r="I23" i="10" s="1"/>
  <c r="C23" i="10"/>
  <c r="C22" i="10"/>
  <c r="I20" i="10"/>
  <c r="C20" i="10"/>
  <c r="C19" i="10"/>
  <c r="C18" i="10"/>
  <c r="P17" i="10"/>
  <c r="O17" i="10"/>
  <c r="N17" i="10"/>
  <c r="M17" i="10"/>
  <c r="L17" i="10"/>
  <c r="J17" i="10"/>
  <c r="H17" i="10"/>
  <c r="H63" i="10" s="1"/>
  <c r="G17" i="10"/>
  <c r="F17" i="10"/>
  <c r="E17" i="10"/>
  <c r="D17" i="10"/>
  <c r="I16" i="10"/>
  <c r="C16" i="10"/>
  <c r="C15" i="10"/>
  <c r="N14" i="10"/>
  <c r="M14" i="10"/>
  <c r="L14" i="10"/>
  <c r="K14" i="10"/>
  <c r="J14" i="10"/>
  <c r="I14" i="10"/>
  <c r="G14" i="10"/>
  <c r="G63" i="10" s="1"/>
  <c r="H16" i="4" s="1"/>
  <c r="F14" i="10"/>
  <c r="E14" i="10"/>
  <c r="D14" i="10"/>
  <c r="I13" i="10"/>
  <c r="I12" i="10" s="1"/>
  <c r="N12" i="10"/>
  <c r="M12" i="10"/>
  <c r="M63" i="10" s="1"/>
  <c r="L12" i="10"/>
  <c r="K12" i="10"/>
  <c r="J12" i="10"/>
  <c r="D12" i="10"/>
  <c r="D63" i="10" s="1"/>
  <c r="E16" i="4" s="1"/>
  <c r="C12" i="10"/>
  <c r="D164" i="29"/>
  <c r="C164" i="29"/>
  <c r="E162" i="29"/>
  <c r="C162" i="29"/>
  <c r="D160" i="29"/>
  <c r="C160" i="29"/>
  <c r="D157" i="29"/>
  <c r="C157" i="29"/>
  <c r="C147" i="29"/>
  <c r="C146" i="29"/>
  <c r="C145" i="29"/>
  <c r="C144" i="29"/>
  <c r="C114" i="29"/>
  <c r="C113" i="29"/>
  <c r="C112" i="29"/>
  <c r="C111" i="29"/>
  <c r="C110" i="29"/>
  <c r="C109" i="29"/>
  <c r="D97" i="29"/>
  <c r="C96" i="29"/>
  <c r="C95" i="29"/>
  <c r="D94" i="29"/>
  <c r="C93" i="29"/>
  <c r="C91" i="29" s="1"/>
  <c r="D91" i="29"/>
  <c r="D86" i="29"/>
  <c r="C86" i="29"/>
  <c r="D84" i="29"/>
  <c r="C84" i="29"/>
  <c r="D80" i="29"/>
  <c r="C80" i="29"/>
  <c r="E76" i="29"/>
  <c r="D76" i="29"/>
  <c r="C76" i="29"/>
  <c r="D74" i="29"/>
  <c r="C74" i="29"/>
  <c r="D70" i="29"/>
  <c r="C70" i="29"/>
  <c r="D66" i="29"/>
  <c r="C66" i="29"/>
  <c r="C65" i="29"/>
  <c r="C64" i="29" s="1"/>
  <c r="D64" i="29"/>
  <c r="C63" i="29"/>
  <c r="C62" i="29"/>
  <c r="C61" i="29"/>
  <c r="C60" i="29"/>
  <c r="D59" i="29"/>
  <c r="C58" i="29"/>
  <c r="C57" i="29" s="1"/>
  <c r="D57" i="29"/>
  <c r="C56" i="29"/>
  <c r="C55" i="29" s="1"/>
  <c r="D55" i="29"/>
  <c r="C53" i="29"/>
  <c r="C52" i="29"/>
  <c r="C51" i="29"/>
  <c r="C50" i="29"/>
  <c r="C49" i="29"/>
  <c r="C48" i="29"/>
  <c r="C47" i="29"/>
  <c r="C46" i="29"/>
  <c r="C45" i="29"/>
  <c r="C44" i="29"/>
  <c r="C43" i="29"/>
  <c r="C42" i="29"/>
  <c r="C41" i="29"/>
  <c r="C40" i="29"/>
  <c r="C39" i="29"/>
  <c r="C38" i="29"/>
  <c r="C37" i="29"/>
  <c r="C36" i="29"/>
  <c r="C35" i="29"/>
  <c r="C34" i="29"/>
  <c r="C33" i="29"/>
  <c r="C31" i="29"/>
  <c r="C30" i="29"/>
  <c r="C28" i="29"/>
  <c r="D27" i="29"/>
  <c r="D23" i="29"/>
  <c r="C21" i="29"/>
  <c r="C20" i="29"/>
  <c r="C19" i="29"/>
  <c r="D18" i="29"/>
  <c r="D16" i="29"/>
  <c r="C16" i="29"/>
  <c r="D14" i="29"/>
  <c r="C14" i="29"/>
  <c r="C13" i="29"/>
  <c r="C12" i="29" s="1"/>
  <c r="E12" i="29"/>
  <c r="D12" i="29"/>
  <c r="C13" i="32"/>
  <c r="C12" i="32"/>
  <c r="C13" i="42"/>
  <c r="C12" i="42"/>
  <c r="A29" i="42"/>
  <c r="C23" i="23" s="1"/>
  <c r="F27" i="42"/>
  <c r="E27" i="42"/>
  <c r="D27" i="42"/>
  <c r="C27" i="42"/>
  <c r="F25" i="42"/>
  <c r="E25" i="42"/>
  <c r="D25" i="42"/>
  <c r="C25" i="42"/>
  <c r="D21" i="42"/>
  <c r="C21" i="42"/>
  <c r="F14" i="42"/>
  <c r="F23" i="42" s="1"/>
  <c r="G23" i="24" s="1"/>
  <c r="E14" i="42"/>
  <c r="E23" i="42" s="1"/>
  <c r="F23" i="24" s="1"/>
  <c r="D14" i="42"/>
  <c r="C14" i="42"/>
  <c r="I43" i="6" l="1"/>
  <c r="I162" i="6" s="1"/>
  <c r="J12" i="5" s="1"/>
  <c r="E63" i="10"/>
  <c r="F16" i="4" s="1"/>
  <c r="C178" i="10"/>
  <c r="D68" i="29"/>
  <c r="C79" i="6"/>
  <c r="C17" i="6"/>
  <c r="I109" i="6"/>
  <c r="E68" i="29"/>
  <c r="F16" i="24" s="1"/>
  <c r="C18" i="29"/>
  <c r="J63" i="10"/>
  <c r="L63" i="10"/>
  <c r="N63" i="10"/>
  <c r="O16" i="4" s="1"/>
  <c r="F63" i="10"/>
  <c r="G16" i="4" s="1"/>
  <c r="C141" i="6"/>
  <c r="C35" i="6"/>
  <c r="D14" i="6"/>
  <c r="D39" i="6" s="1"/>
  <c r="D163" i="6" s="1"/>
  <c r="E43" i="6"/>
  <c r="E162" i="6" s="1"/>
  <c r="F12" i="5" s="1"/>
  <c r="E14" i="6"/>
  <c r="F14" i="6"/>
  <c r="G43" i="6"/>
  <c r="G162" i="6" s="1"/>
  <c r="H12" i="5" s="1"/>
  <c r="G14" i="6"/>
  <c r="I14" i="6"/>
  <c r="I39" i="6" s="1"/>
  <c r="J12" i="4" s="1"/>
  <c r="J14" i="6"/>
  <c r="K43" i="6"/>
  <c r="K162" i="6" s="1"/>
  <c r="L12" i="5" s="1"/>
  <c r="K14" i="6"/>
  <c r="L14" i="6"/>
  <c r="M43" i="6"/>
  <c r="M162" i="6" s="1"/>
  <c r="N12" i="5" s="1"/>
  <c r="M14" i="6"/>
  <c r="M39" i="6" s="1"/>
  <c r="N14" i="6"/>
  <c r="E30" i="25"/>
  <c r="F12" i="24" s="1"/>
  <c r="C86" i="6"/>
  <c r="C29" i="6"/>
  <c r="E39" i="6"/>
  <c r="E163" i="6" s="1"/>
  <c r="F39" i="6"/>
  <c r="G39" i="6"/>
  <c r="G163" i="6" s="1"/>
  <c r="J39" i="6"/>
  <c r="J163" i="6" s="1"/>
  <c r="K39" i="6"/>
  <c r="L39" i="6"/>
  <c r="L163" i="6" s="1"/>
  <c r="N39" i="6"/>
  <c r="D30" i="25"/>
  <c r="E12" i="24" s="1"/>
  <c r="F30" i="25"/>
  <c r="G12" i="24" s="1"/>
  <c r="C23" i="42"/>
  <c r="D23" i="24" s="1"/>
  <c r="C27" i="10"/>
  <c r="D23" i="42"/>
  <c r="E23" i="24" s="1"/>
  <c r="C94" i="29"/>
  <c r="C47" i="6"/>
  <c r="C20" i="6"/>
  <c r="C14" i="6" s="1"/>
  <c r="E42" i="25"/>
  <c r="E104" i="25" s="1"/>
  <c r="C48" i="25"/>
  <c r="C71" i="25"/>
  <c r="C109" i="6"/>
  <c r="C55" i="6"/>
  <c r="C43" i="6" s="1"/>
  <c r="C162" i="6" s="1"/>
  <c r="D12" i="5" s="1"/>
  <c r="L12" i="4"/>
  <c r="E16" i="24"/>
  <c r="I103" i="10"/>
  <c r="I178" i="10" s="1"/>
  <c r="J16" i="5" s="1"/>
  <c r="C148" i="6"/>
  <c r="C89" i="6"/>
  <c r="D43" i="6"/>
  <c r="D162" i="6" s="1"/>
  <c r="E12" i="5" s="1"/>
  <c r="F43" i="6"/>
  <c r="F162" i="6" s="1"/>
  <c r="G12" i="5" s="1"/>
  <c r="J43" i="6"/>
  <c r="J162" i="6" s="1"/>
  <c r="K12" i="5" s="1"/>
  <c r="L43" i="6"/>
  <c r="L162" i="6" s="1"/>
  <c r="N43" i="6"/>
  <c r="N162" i="6" s="1"/>
  <c r="O12" i="5" s="1"/>
  <c r="F12" i="4"/>
  <c r="E166" i="29"/>
  <c r="C14" i="10"/>
  <c r="C17" i="10"/>
  <c r="C63" i="10" s="1"/>
  <c r="D16" i="4" s="1"/>
  <c r="I17" i="10"/>
  <c r="I16" i="4"/>
  <c r="G178" i="10"/>
  <c r="H16" i="5" s="1"/>
  <c r="K178" i="10"/>
  <c r="L16" i="5" s="1"/>
  <c r="M12" i="5"/>
  <c r="N163" i="6"/>
  <c r="C34" i="25"/>
  <c r="F42" i="25"/>
  <c r="F104" i="25" s="1"/>
  <c r="C63" i="25"/>
  <c r="C81" i="25"/>
  <c r="C24" i="25"/>
  <c r="C30" i="25" s="1"/>
  <c r="D42" i="25"/>
  <c r="D104" i="25" s="1"/>
  <c r="C45" i="25"/>
  <c r="O178" i="10"/>
  <c r="O179" i="10" s="1"/>
  <c r="I33" i="10"/>
  <c r="J178" i="10"/>
  <c r="K16" i="5" s="1"/>
  <c r="N16" i="4"/>
  <c r="K17" i="10"/>
  <c r="K63" i="10" s="1"/>
  <c r="E178" i="10"/>
  <c r="F16" i="5" s="1"/>
  <c r="M178" i="10"/>
  <c r="C103" i="10"/>
  <c r="K16" i="4"/>
  <c r="C33" i="10"/>
  <c r="F178" i="10"/>
  <c r="G16" i="5" s="1"/>
  <c r="N178" i="10"/>
  <c r="O16" i="5" s="1"/>
  <c r="M16" i="4"/>
  <c r="I27" i="10"/>
  <c r="D178" i="10"/>
  <c r="E16" i="5" s="1"/>
  <c r="H178" i="10"/>
  <c r="L178" i="10"/>
  <c r="M16" i="5" s="1"/>
  <c r="C27" i="29"/>
  <c r="C97" i="29"/>
  <c r="C166" i="29" s="1"/>
  <c r="D166" i="29"/>
  <c r="C59" i="29"/>
  <c r="C29" i="42"/>
  <c r="A30" i="42"/>
  <c r="C23" i="22" s="1"/>
  <c r="F29" i="42"/>
  <c r="E29" i="42"/>
  <c r="D29" i="42"/>
  <c r="N12" i="4" l="1"/>
  <c r="M163" i="6"/>
  <c r="I63" i="10"/>
  <c r="F163" i="6"/>
  <c r="H12" i="4"/>
  <c r="C39" i="6"/>
  <c r="D16" i="5"/>
  <c r="C179" i="10"/>
  <c r="D16" i="3" s="1"/>
  <c r="K163" i="6"/>
  <c r="M12" i="4"/>
  <c r="E12" i="4"/>
  <c r="C68" i="29"/>
  <c r="O12" i="4"/>
  <c r="K12" i="4"/>
  <c r="G12" i="4"/>
  <c r="N179" i="10"/>
  <c r="O16" i="3" s="1"/>
  <c r="I179" i="10"/>
  <c r="J16" i="3" s="1"/>
  <c r="I163" i="6"/>
  <c r="D16" i="24"/>
  <c r="D12" i="4"/>
  <c r="C163" i="6"/>
  <c r="D30" i="42"/>
  <c r="G23" i="22" s="1"/>
  <c r="D34" i="42"/>
  <c r="E23" i="23"/>
  <c r="E16" i="23"/>
  <c r="H179" i="10"/>
  <c r="I16" i="3" s="1"/>
  <c r="I16" i="5"/>
  <c r="G179" i="10"/>
  <c r="H16" i="3" s="1"/>
  <c r="D108" i="25"/>
  <c r="E12" i="23"/>
  <c r="E108" i="25"/>
  <c r="F12" i="23"/>
  <c r="C42" i="25"/>
  <c r="C104" i="25" s="1"/>
  <c r="F108" i="25"/>
  <c r="G12" i="23"/>
  <c r="F30" i="42"/>
  <c r="I23" i="22" s="1"/>
  <c r="G23" i="23"/>
  <c r="C34" i="42"/>
  <c r="D23" i="23"/>
  <c r="D167" i="29"/>
  <c r="G16" i="22" s="1"/>
  <c r="D16" i="23"/>
  <c r="C30" i="42"/>
  <c r="F23" i="22" s="1"/>
  <c r="E30" i="42"/>
  <c r="H23" i="22" s="1"/>
  <c r="E34" i="42"/>
  <c r="F23" i="23"/>
  <c r="L179" i="10"/>
  <c r="M16" i="3" s="1"/>
  <c r="J179" i="10"/>
  <c r="K16" i="3" s="1"/>
  <c r="D179" i="10"/>
  <c r="E16" i="3" s="1"/>
  <c r="E179" i="10"/>
  <c r="F16" i="3" s="1"/>
  <c r="M179" i="10"/>
  <c r="N16" i="3" s="1"/>
  <c r="N16" i="5"/>
  <c r="K179" i="10"/>
  <c r="L16" i="3" s="1"/>
  <c r="L16" i="4"/>
  <c r="F105" i="25"/>
  <c r="I12" i="22" s="1"/>
  <c r="E105" i="25"/>
  <c r="H12" i="22" s="1"/>
  <c r="E167" i="29"/>
  <c r="H16" i="22" s="1"/>
  <c r="F16" i="23"/>
  <c r="D105" i="25"/>
  <c r="G12" i="22" s="1"/>
  <c r="F179" i="10"/>
  <c r="G16" i="3" s="1"/>
  <c r="A177" i="13"/>
  <c r="C19" i="5" s="1"/>
  <c r="I176" i="13"/>
  <c r="I175" i="13"/>
  <c r="I174" i="13"/>
  <c r="I173" i="13"/>
  <c r="I172" i="13"/>
  <c r="I171" i="13"/>
  <c r="N170" i="13"/>
  <c r="M170" i="13"/>
  <c r="L170" i="13"/>
  <c r="K170" i="13"/>
  <c r="J170" i="13"/>
  <c r="G170" i="13"/>
  <c r="F170" i="13"/>
  <c r="E170" i="13"/>
  <c r="D170" i="13"/>
  <c r="C170" i="13"/>
  <c r="I169" i="13"/>
  <c r="I168" i="13"/>
  <c r="N167" i="13"/>
  <c r="M167" i="13"/>
  <c r="L167" i="13"/>
  <c r="K167" i="13"/>
  <c r="J167" i="13"/>
  <c r="G167" i="13"/>
  <c r="F167" i="13"/>
  <c r="E167" i="13"/>
  <c r="D167" i="13"/>
  <c r="C167" i="13"/>
  <c r="I166" i="13"/>
  <c r="I165" i="13"/>
  <c r="N164" i="13"/>
  <c r="M164" i="13"/>
  <c r="L164" i="13"/>
  <c r="K164" i="13"/>
  <c r="J164" i="13"/>
  <c r="G164" i="13"/>
  <c r="F164" i="13"/>
  <c r="E164" i="13"/>
  <c r="D164" i="13"/>
  <c r="C164" i="13"/>
  <c r="I163" i="13"/>
  <c r="N162" i="13"/>
  <c r="M162" i="13"/>
  <c r="L162" i="13"/>
  <c r="K162" i="13"/>
  <c r="J162" i="13"/>
  <c r="G162" i="13"/>
  <c r="F162" i="13"/>
  <c r="E162" i="13"/>
  <c r="D162" i="13"/>
  <c r="C162" i="13"/>
  <c r="I161" i="13"/>
  <c r="I160" i="13"/>
  <c r="I159" i="13"/>
  <c r="I158" i="13"/>
  <c r="N157" i="13"/>
  <c r="M157" i="13"/>
  <c r="L157" i="13"/>
  <c r="K157" i="13"/>
  <c r="J157" i="13"/>
  <c r="G157" i="13"/>
  <c r="F157" i="13"/>
  <c r="E157" i="13"/>
  <c r="D157" i="13"/>
  <c r="C157" i="13"/>
  <c r="I156" i="13"/>
  <c r="I155" i="13"/>
  <c r="I154" i="13"/>
  <c r="N153" i="13"/>
  <c r="M153" i="13"/>
  <c r="L153" i="13"/>
  <c r="K153" i="13"/>
  <c r="J153" i="13"/>
  <c r="G153" i="13"/>
  <c r="F153" i="13"/>
  <c r="E153" i="13"/>
  <c r="D153" i="13"/>
  <c r="C153" i="13"/>
  <c r="I152" i="13"/>
  <c r="I151" i="13"/>
  <c r="I150" i="13"/>
  <c r="G150" i="13"/>
  <c r="G149" i="13" s="1"/>
  <c r="N149" i="13"/>
  <c r="M149" i="13"/>
  <c r="L149" i="13"/>
  <c r="K149" i="13"/>
  <c r="J149" i="13"/>
  <c r="F149" i="13"/>
  <c r="E149" i="13"/>
  <c r="D149" i="13"/>
  <c r="C149" i="13"/>
  <c r="I148" i="13"/>
  <c r="I147" i="13"/>
  <c r="I146" i="13"/>
  <c r="I145" i="13"/>
  <c r="I144" i="13"/>
  <c r="I143" i="13"/>
  <c r="I142" i="13"/>
  <c r="I141" i="13"/>
  <c r="I140" i="13"/>
  <c r="I139" i="13"/>
  <c r="N138" i="13"/>
  <c r="M138" i="13"/>
  <c r="L138" i="13"/>
  <c r="K138" i="13"/>
  <c r="J138" i="13"/>
  <c r="G138" i="13"/>
  <c r="F138" i="13"/>
  <c r="E138" i="13"/>
  <c r="D138" i="13"/>
  <c r="C138" i="13"/>
  <c r="I137" i="13"/>
  <c r="I136" i="13" s="1"/>
  <c r="N136" i="13"/>
  <c r="M136" i="13"/>
  <c r="L136" i="13"/>
  <c r="K136" i="13"/>
  <c r="J136" i="13"/>
  <c r="G136" i="13"/>
  <c r="F136" i="13"/>
  <c r="E136" i="13"/>
  <c r="D136" i="13"/>
  <c r="C136" i="13"/>
  <c r="I135" i="13"/>
  <c r="I134" i="13"/>
  <c r="I133" i="13"/>
  <c r="I132" i="13"/>
  <c r="I131" i="13"/>
  <c r="I130" i="13"/>
  <c r="N129" i="13"/>
  <c r="M129" i="13"/>
  <c r="L129" i="13"/>
  <c r="K129" i="13"/>
  <c r="J129" i="13"/>
  <c r="G129" i="13"/>
  <c r="F129" i="13"/>
  <c r="E129" i="13"/>
  <c r="D129" i="13"/>
  <c r="C129" i="13"/>
  <c r="I128" i="13"/>
  <c r="N127" i="13"/>
  <c r="M127" i="13"/>
  <c r="L127" i="13"/>
  <c r="K127" i="13"/>
  <c r="J127" i="13"/>
  <c r="G127" i="13"/>
  <c r="F127" i="13"/>
  <c r="E127" i="13"/>
  <c r="D127" i="13"/>
  <c r="C127" i="13"/>
  <c r="I126" i="13"/>
  <c r="N125" i="13"/>
  <c r="M125" i="13"/>
  <c r="L125" i="13"/>
  <c r="K125" i="13"/>
  <c r="J125" i="13"/>
  <c r="G125" i="13"/>
  <c r="F125" i="13"/>
  <c r="E125" i="13"/>
  <c r="D125" i="13"/>
  <c r="C125" i="13"/>
  <c r="I124" i="13"/>
  <c r="I123" i="13"/>
  <c r="I122" i="13"/>
  <c r="N121" i="13"/>
  <c r="M121" i="13"/>
  <c r="L121" i="13"/>
  <c r="K121" i="13"/>
  <c r="J121" i="13"/>
  <c r="G121" i="13"/>
  <c r="F121" i="13"/>
  <c r="E121" i="13"/>
  <c r="D121" i="13"/>
  <c r="C121" i="13"/>
  <c r="I120" i="13"/>
  <c r="N119" i="13"/>
  <c r="M119" i="13"/>
  <c r="L119" i="13"/>
  <c r="K119" i="13"/>
  <c r="J119" i="13"/>
  <c r="G119" i="13"/>
  <c r="F119" i="13"/>
  <c r="E119" i="13"/>
  <c r="D119" i="13"/>
  <c r="C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M61" i="13"/>
  <c r="L61" i="13"/>
  <c r="K61" i="13"/>
  <c r="J61" i="13"/>
  <c r="G61" i="13"/>
  <c r="F61" i="13"/>
  <c r="E61" i="13"/>
  <c r="D61" i="13"/>
  <c r="C61" i="13"/>
  <c r="I51" i="13"/>
  <c r="I50" i="13" s="1"/>
  <c r="C50" i="13"/>
  <c r="I49" i="13"/>
  <c r="I47" i="13" s="1"/>
  <c r="N47" i="13"/>
  <c r="M47" i="13"/>
  <c r="L47" i="13"/>
  <c r="K47" i="13"/>
  <c r="J47" i="13"/>
  <c r="G47" i="13"/>
  <c r="F47" i="13"/>
  <c r="E47" i="13"/>
  <c r="D47" i="13"/>
  <c r="C47" i="13"/>
  <c r="I46" i="13"/>
  <c r="I45" i="13" s="1"/>
  <c r="N45" i="13"/>
  <c r="M45" i="13"/>
  <c r="L45" i="13"/>
  <c r="K45" i="13"/>
  <c r="J45" i="13"/>
  <c r="G45" i="13"/>
  <c r="F45" i="13"/>
  <c r="E45" i="13"/>
  <c r="D45" i="13"/>
  <c r="C45" i="13"/>
  <c r="I44" i="13"/>
  <c r="I43" i="13" s="1"/>
  <c r="N43" i="13"/>
  <c r="M43" i="13"/>
  <c r="L43" i="13"/>
  <c r="K43" i="13"/>
  <c r="J43" i="13"/>
  <c r="G43" i="13"/>
  <c r="F43" i="13"/>
  <c r="E43" i="13"/>
  <c r="D43" i="13"/>
  <c r="C43" i="13"/>
  <c r="I42" i="13"/>
  <c r="I41" i="13"/>
  <c r="I40" i="13"/>
  <c r="I39" i="13"/>
  <c r="I38" i="13"/>
  <c r="I37" i="13"/>
  <c r="I35" i="13"/>
  <c r="I34" i="13"/>
  <c r="I33" i="13"/>
  <c r="C33" i="13"/>
  <c r="I32" i="13"/>
  <c r="C32" i="13"/>
  <c r="N31" i="13"/>
  <c r="M31" i="13"/>
  <c r="L31" i="13"/>
  <c r="K31" i="13"/>
  <c r="J31" i="13"/>
  <c r="G31" i="13"/>
  <c r="F31" i="13"/>
  <c r="E31" i="13"/>
  <c r="D31" i="13"/>
  <c r="G26" i="13"/>
  <c r="F26" i="13"/>
  <c r="E26" i="13"/>
  <c r="D26" i="13"/>
  <c r="C26" i="13"/>
  <c r="I25" i="13"/>
  <c r="I24" i="13"/>
  <c r="I23" i="13"/>
  <c r="I21" i="13"/>
  <c r="I20" i="13"/>
  <c r="I19" i="13"/>
  <c r="I18" i="13"/>
  <c r="I17" i="13"/>
  <c r="I15" i="13"/>
  <c r="I14" i="13"/>
  <c r="I13" i="13"/>
  <c r="C13" i="13"/>
  <c r="N12" i="13"/>
  <c r="M12" i="13"/>
  <c r="L12" i="13"/>
  <c r="K12" i="13"/>
  <c r="J12" i="13"/>
  <c r="G12" i="13"/>
  <c r="F12" i="13"/>
  <c r="E12" i="13"/>
  <c r="D12" i="13"/>
  <c r="C12" i="13"/>
  <c r="A129" i="32"/>
  <c r="F126" i="32"/>
  <c r="E126" i="32"/>
  <c r="D126" i="32"/>
  <c r="C126" i="32"/>
  <c r="F123" i="32"/>
  <c r="E123" i="32"/>
  <c r="D123" i="32"/>
  <c r="C123" i="32"/>
  <c r="F121" i="32"/>
  <c r="E121" i="32"/>
  <c r="D121" i="32"/>
  <c r="C121" i="32"/>
  <c r="F119" i="32"/>
  <c r="E119" i="32"/>
  <c r="D119" i="32"/>
  <c r="C119" i="32"/>
  <c r="F116" i="32"/>
  <c r="E116" i="32"/>
  <c r="D116" i="32"/>
  <c r="C116" i="32"/>
  <c r="F109" i="32"/>
  <c r="E109" i="32"/>
  <c r="D109" i="32"/>
  <c r="C109" i="32"/>
  <c r="F105" i="32"/>
  <c r="E105" i="32"/>
  <c r="D105" i="32"/>
  <c r="C105" i="32"/>
  <c r="F103" i="32"/>
  <c r="E103" i="32"/>
  <c r="D103" i="32"/>
  <c r="C103" i="32"/>
  <c r="F101" i="32"/>
  <c r="E101" i="32"/>
  <c r="D101" i="32"/>
  <c r="C101" i="32"/>
  <c r="F96" i="32"/>
  <c r="E96" i="32"/>
  <c r="D96" i="32"/>
  <c r="C96" i="32"/>
  <c r="F93" i="32"/>
  <c r="E93" i="32"/>
  <c r="D93" i="32"/>
  <c r="C93" i="32"/>
  <c r="F90" i="32"/>
  <c r="E90" i="32"/>
  <c r="D90" i="32"/>
  <c r="C90" i="32"/>
  <c r="F62" i="32"/>
  <c r="E62" i="32"/>
  <c r="D62" i="32"/>
  <c r="C62" i="32"/>
  <c r="F59" i="32"/>
  <c r="E59" i="32"/>
  <c r="D59" i="32"/>
  <c r="C59" i="32"/>
  <c r="F55" i="32"/>
  <c r="E55" i="32"/>
  <c r="D55" i="32"/>
  <c r="C55" i="32"/>
  <c r="F53" i="32"/>
  <c r="E53" i="32"/>
  <c r="D53" i="32"/>
  <c r="C53" i="32"/>
  <c r="F51" i="32"/>
  <c r="E51" i="32"/>
  <c r="D51" i="32"/>
  <c r="C51" i="32"/>
  <c r="F49" i="32"/>
  <c r="E49" i="32"/>
  <c r="D49" i="32"/>
  <c r="C49" i="32"/>
  <c r="F39" i="32"/>
  <c r="E39" i="32"/>
  <c r="D39" i="32"/>
  <c r="C39" i="32"/>
  <c r="D37" i="32"/>
  <c r="C37" i="32"/>
  <c r="F35" i="32"/>
  <c r="E35" i="32"/>
  <c r="D35" i="32"/>
  <c r="C35" i="32"/>
  <c r="D27" i="32"/>
  <c r="C27" i="32"/>
  <c r="F14" i="32"/>
  <c r="E14" i="32"/>
  <c r="E57" i="32" s="1"/>
  <c r="D14" i="32"/>
  <c r="D57" i="32" s="1"/>
  <c r="C14" i="32"/>
  <c r="E59" i="13" l="1"/>
  <c r="K59" i="13"/>
  <c r="F59" i="13"/>
  <c r="L59" i="13"/>
  <c r="M19" i="4" s="1"/>
  <c r="I157" i="13"/>
  <c r="G59" i="13"/>
  <c r="M59" i="13"/>
  <c r="A130" i="32"/>
  <c r="C19" i="22" s="1"/>
  <c r="C19" i="23"/>
  <c r="D59" i="13"/>
  <c r="E19" i="4" s="1"/>
  <c r="J59" i="13"/>
  <c r="N59" i="13"/>
  <c r="I167" i="13"/>
  <c r="C167" i="29"/>
  <c r="F16" i="22" s="1"/>
  <c r="J16" i="4"/>
  <c r="I125" i="13"/>
  <c r="I138" i="13"/>
  <c r="I164" i="13"/>
  <c r="F129" i="32"/>
  <c r="G19" i="23" s="1"/>
  <c r="I121" i="13"/>
  <c r="I129" i="13"/>
  <c r="P12" i="13"/>
  <c r="C31" i="13"/>
  <c r="C59" i="13" s="1"/>
  <c r="G19" i="4"/>
  <c r="I119" i="13"/>
  <c r="I127" i="13"/>
  <c r="I149" i="13"/>
  <c r="I153" i="13"/>
  <c r="I162" i="13"/>
  <c r="E177" i="13"/>
  <c r="F177" i="13"/>
  <c r="L177" i="13"/>
  <c r="C129" i="32"/>
  <c r="D19" i="23" s="1"/>
  <c r="K19" i="4"/>
  <c r="I61" i="13"/>
  <c r="N177" i="13"/>
  <c r="D177" i="13"/>
  <c r="M177" i="13"/>
  <c r="C177" i="13"/>
  <c r="K177" i="13"/>
  <c r="D12" i="23"/>
  <c r="I12" i="13"/>
  <c r="I59" i="13" s="1"/>
  <c r="I31" i="13"/>
  <c r="O19" i="4"/>
  <c r="A178" i="13"/>
  <c r="C19" i="3" s="1"/>
  <c r="F19" i="4"/>
  <c r="H19" i="4"/>
  <c r="N19" i="4"/>
  <c r="L19" i="4"/>
  <c r="C57" i="32"/>
  <c r="D19" i="24" s="1"/>
  <c r="F57" i="32"/>
  <c r="F19" i="24"/>
  <c r="E19" i="24"/>
  <c r="E129" i="32"/>
  <c r="F19" i="23" s="1"/>
  <c r="D129" i="32"/>
  <c r="G177" i="13"/>
  <c r="J177" i="13"/>
  <c r="I170" i="13"/>
  <c r="F130" i="32" l="1"/>
  <c r="I19" i="22" s="1"/>
  <c r="E134" i="32"/>
  <c r="I177" i="13"/>
  <c r="I182" i="13" s="1"/>
  <c r="G19" i="24"/>
  <c r="D130" i="32"/>
  <c r="G19" i="22" s="1"/>
  <c r="E19" i="23"/>
  <c r="D134" i="32"/>
  <c r="K182" i="13"/>
  <c r="L19" i="5"/>
  <c r="M182" i="13"/>
  <c r="N19" i="5"/>
  <c r="N182" i="13"/>
  <c r="O19" i="5"/>
  <c r="L182" i="13"/>
  <c r="M19" i="5"/>
  <c r="E182" i="13"/>
  <c r="F19" i="5"/>
  <c r="J182" i="13"/>
  <c r="K19" i="5"/>
  <c r="J19" i="5"/>
  <c r="G178" i="13"/>
  <c r="H19" i="3" s="1"/>
  <c r="G182" i="13"/>
  <c r="H19" i="5"/>
  <c r="F134" i="32"/>
  <c r="C182" i="13"/>
  <c r="D19" i="5"/>
  <c r="D182" i="13"/>
  <c r="E19" i="5"/>
  <c r="F182" i="13"/>
  <c r="G19" i="5"/>
  <c r="M178" i="13"/>
  <c r="N19" i="3" s="1"/>
  <c r="J19" i="4"/>
  <c r="L178" i="13"/>
  <c r="M19" i="3" s="1"/>
  <c r="J178" i="13"/>
  <c r="K19" i="3" s="1"/>
  <c r="K178" i="13"/>
  <c r="L19" i="3" s="1"/>
  <c r="N178" i="13"/>
  <c r="O19" i="3" s="1"/>
  <c r="C178" i="13"/>
  <c r="D19" i="3" s="1"/>
  <c r="D19" i="4"/>
  <c r="D178" i="13"/>
  <c r="E19" i="3" s="1"/>
  <c r="E178" i="13"/>
  <c r="F19" i="3" s="1"/>
  <c r="F178" i="13"/>
  <c r="G19" i="3" s="1"/>
  <c r="C130" i="32"/>
  <c r="F19" i="22" s="1"/>
  <c r="C134" i="32"/>
  <c r="E130" i="32"/>
  <c r="H19" i="22" s="1"/>
  <c r="F120" i="30"/>
  <c r="E120" i="30"/>
  <c r="D120" i="30"/>
  <c r="C120" i="30"/>
  <c r="F118" i="30"/>
  <c r="E118" i="30"/>
  <c r="D118" i="30"/>
  <c r="C118" i="30"/>
  <c r="F114" i="30"/>
  <c r="E114" i="30"/>
  <c r="D114" i="30"/>
  <c r="C114" i="30"/>
  <c r="F98" i="30"/>
  <c r="E98" i="30"/>
  <c r="D98" i="30"/>
  <c r="C98" i="30"/>
  <c r="F93" i="30"/>
  <c r="E93" i="30"/>
  <c r="D93" i="30"/>
  <c r="C93" i="30"/>
  <c r="F91" i="30"/>
  <c r="E91" i="30"/>
  <c r="D91" i="30"/>
  <c r="C91" i="30"/>
  <c r="F87" i="30"/>
  <c r="F86" i="30" s="1"/>
  <c r="F83" i="30" s="1"/>
  <c r="E87" i="30"/>
  <c r="D87" i="30"/>
  <c r="C87" i="30"/>
  <c r="C86" i="30" s="1"/>
  <c r="C83" i="30" s="1"/>
  <c r="E86" i="30"/>
  <c r="D86" i="30"/>
  <c r="F84" i="30"/>
  <c r="E84" i="30"/>
  <c r="D84" i="30"/>
  <c r="C84" i="30"/>
  <c r="E83" i="30"/>
  <c r="D83" i="30"/>
  <c r="F80" i="30"/>
  <c r="E80" i="30"/>
  <c r="D80" i="30"/>
  <c r="C80" i="30"/>
  <c r="C79" i="30" s="1"/>
  <c r="F79" i="30"/>
  <c r="E79" i="30"/>
  <c r="D79" i="30"/>
  <c r="F72" i="30"/>
  <c r="E72" i="30"/>
  <c r="D72" i="30"/>
  <c r="C72" i="30"/>
  <c r="F70" i="30"/>
  <c r="E70" i="30"/>
  <c r="D70" i="30"/>
  <c r="C70" i="30"/>
  <c r="F64" i="30"/>
  <c r="E64" i="30"/>
  <c r="D64" i="30"/>
  <c r="C64" i="30"/>
  <c r="F40" i="30"/>
  <c r="E40" i="30"/>
  <c r="D40" i="30"/>
  <c r="C40" i="30"/>
  <c r="F38" i="30"/>
  <c r="E38" i="30"/>
  <c r="D38" i="30"/>
  <c r="C38" i="30"/>
  <c r="F36" i="30"/>
  <c r="E36" i="30"/>
  <c r="D36" i="30"/>
  <c r="C36" i="30"/>
  <c r="F34" i="30"/>
  <c r="E34" i="30"/>
  <c r="D34" i="30"/>
  <c r="C34" i="30"/>
  <c r="F29" i="30"/>
  <c r="E29" i="30"/>
  <c r="D29" i="30"/>
  <c r="C29" i="30"/>
  <c r="F27" i="30"/>
  <c r="E27" i="30"/>
  <c r="D27" i="30"/>
  <c r="C27" i="30"/>
  <c r="F21" i="30"/>
  <c r="F20" i="30" s="1"/>
  <c r="F15" i="30" s="1"/>
  <c r="E21" i="30"/>
  <c r="D21" i="30"/>
  <c r="C21" i="30"/>
  <c r="E20" i="30"/>
  <c r="D20" i="30"/>
  <c r="C20" i="30"/>
  <c r="F18" i="30"/>
  <c r="E18" i="30"/>
  <c r="D18" i="30"/>
  <c r="C18" i="30"/>
  <c r="F16" i="30"/>
  <c r="E16" i="30"/>
  <c r="D16" i="30"/>
  <c r="C16" i="30"/>
  <c r="C15" i="30" s="1"/>
  <c r="E15" i="30"/>
  <c r="F13" i="30"/>
  <c r="E13" i="30"/>
  <c r="D13" i="30"/>
  <c r="C13" i="30"/>
  <c r="F12" i="30"/>
  <c r="E12" i="30"/>
  <c r="D12" i="30"/>
  <c r="C12" i="30"/>
  <c r="N147" i="11"/>
  <c r="M147" i="11"/>
  <c r="L147" i="11"/>
  <c r="K147" i="11"/>
  <c r="J147" i="11"/>
  <c r="I147" i="11"/>
  <c r="G147" i="11"/>
  <c r="F147" i="11"/>
  <c r="E147" i="11"/>
  <c r="D147" i="11"/>
  <c r="C147" i="11"/>
  <c r="N144" i="11"/>
  <c r="M144" i="11"/>
  <c r="L144" i="11"/>
  <c r="K144" i="11"/>
  <c r="J144" i="11"/>
  <c r="I144" i="11"/>
  <c r="G144" i="11"/>
  <c r="F144" i="11"/>
  <c r="E144" i="11"/>
  <c r="D144" i="11"/>
  <c r="C144" i="11"/>
  <c r="N141" i="11"/>
  <c r="M141" i="11"/>
  <c r="L141" i="11"/>
  <c r="K141" i="11"/>
  <c r="J141" i="11"/>
  <c r="I141" i="11"/>
  <c r="G141" i="11"/>
  <c r="F141" i="11"/>
  <c r="E141" i="11"/>
  <c r="D141" i="11"/>
  <c r="C141" i="11"/>
  <c r="N135" i="11"/>
  <c r="M135" i="11"/>
  <c r="L135" i="11"/>
  <c r="K135" i="11"/>
  <c r="J135" i="11"/>
  <c r="I135" i="11"/>
  <c r="G135" i="11"/>
  <c r="F135" i="11"/>
  <c r="E135" i="11"/>
  <c r="D135" i="11"/>
  <c r="C135" i="11"/>
  <c r="N110" i="11"/>
  <c r="M110" i="11"/>
  <c r="L110" i="11"/>
  <c r="K110" i="11"/>
  <c r="J110" i="11"/>
  <c r="I110" i="11"/>
  <c r="H110" i="11"/>
  <c r="G110" i="11"/>
  <c r="F110" i="11"/>
  <c r="E110" i="11"/>
  <c r="D110" i="11"/>
  <c r="C110" i="11"/>
  <c r="N108" i="11"/>
  <c r="M108" i="11"/>
  <c r="L108" i="11"/>
  <c r="K108" i="11"/>
  <c r="J108" i="11"/>
  <c r="I108" i="11"/>
  <c r="G108" i="11"/>
  <c r="F108" i="11"/>
  <c r="E108" i="11"/>
  <c r="D108" i="11"/>
  <c r="C108" i="11"/>
  <c r="N101" i="11"/>
  <c r="M101" i="11"/>
  <c r="L101" i="11"/>
  <c r="K101" i="11"/>
  <c r="J101" i="11"/>
  <c r="I101" i="11"/>
  <c r="G101" i="11"/>
  <c r="F101" i="11"/>
  <c r="E101" i="11"/>
  <c r="D101" i="11"/>
  <c r="C101" i="11"/>
  <c r="N98" i="11"/>
  <c r="M98" i="11"/>
  <c r="L98" i="11"/>
  <c r="K98" i="11"/>
  <c r="J98" i="11"/>
  <c r="I98" i="11"/>
  <c r="G98" i="11"/>
  <c r="F98" i="11"/>
  <c r="E98" i="11"/>
  <c r="D98" i="11"/>
  <c r="C98" i="11"/>
  <c r="N91" i="11"/>
  <c r="M91" i="11"/>
  <c r="L91" i="11"/>
  <c r="K91" i="11"/>
  <c r="J91" i="11"/>
  <c r="I91" i="11"/>
  <c r="G91" i="11"/>
  <c r="F91" i="11"/>
  <c r="E91" i="11"/>
  <c r="D91" i="11"/>
  <c r="C91" i="11"/>
  <c r="N89" i="11"/>
  <c r="M89" i="11"/>
  <c r="L89" i="11"/>
  <c r="K89" i="11"/>
  <c r="J89" i="11"/>
  <c r="I89" i="11"/>
  <c r="G89" i="11"/>
  <c r="F89" i="11"/>
  <c r="E89" i="11"/>
  <c r="D89" i="11"/>
  <c r="C89" i="11"/>
  <c r="N84" i="11"/>
  <c r="M84" i="11"/>
  <c r="L84" i="11"/>
  <c r="K84" i="11"/>
  <c r="J84" i="11"/>
  <c r="I84" i="11"/>
  <c r="G84" i="11"/>
  <c r="F84" i="11"/>
  <c r="E84" i="11"/>
  <c r="D84" i="11"/>
  <c r="C84" i="11"/>
  <c r="N82" i="11"/>
  <c r="M82" i="11"/>
  <c r="L82" i="11"/>
  <c r="K82" i="11"/>
  <c r="J82" i="11"/>
  <c r="I82" i="11"/>
  <c r="G82" i="11"/>
  <c r="F82" i="11"/>
  <c r="E82" i="11"/>
  <c r="D82" i="11"/>
  <c r="C82" i="11"/>
  <c r="H81" i="11"/>
  <c r="H78" i="11" s="1"/>
  <c r="N79" i="11"/>
  <c r="M79" i="11"/>
  <c r="L79" i="11"/>
  <c r="K79" i="11"/>
  <c r="J79" i="11"/>
  <c r="I79" i="11"/>
  <c r="G79" i="11"/>
  <c r="F79" i="11"/>
  <c r="E79" i="11"/>
  <c r="D79" i="11"/>
  <c r="C79" i="11"/>
  <c r="N68" i="11"/>
  <c r="M68" i="11"/>
  <c r="L68" i="11"/>
  <c r="K68" i="11"/>
  <c r="J68" i="11"/>
  <c r="I68" i="11"/>
  <c r="G68" i="11"/>
  <c r="F68" i="11"/>
  <c r="E68" i="11"/>
  <c r="D68" i="11"/>
  <c r="C68" i="11"/>
  <c r="M66" i="11"/>
  <c r="L66" i="11"/>
  <c r="K66" i="11"/>
  <c r="J66" i="11"/>
  <c r="I66" i="11"/>
  <c r="G66" i="11"/>
  <c r="F66" i="11"/>
  <c r="E66" i="11"/>
  <c r="D66" i="11"/>
  <c r="C66" i="11"/>
  <c r="N57" i="11"/>
  <c r="M57" i="11"/>
  <c r="L57" i="11"/>
  <c r="K57" i="11"/>
  <c r="J57" i="11"/>
  <c r="I57" i="11"/>
  <c r="H57" i="11"/>
  <c r="G57" i="11"/>
  <c r="F57" i="11"/>
  <c r="E57" i="11"/>
  <c r="D57" i="11"/>
  <c r="C57" i="11"/>
  <c r="N28" i="11"/>
  <c r="M28" i="11"/>
  <c r="L28" i="11"/>
  <c r="K28" i="11"/>
  <c r="J28" i="11"/>
  <c r="I28" i="11"/>
  <c r="H28" i="11"/>
  <c r="G28" i="11"/>
  <c r="F28" i="11"/>
  <c r="E28" i="11"/>
  <c r="D28" i="11"/>
  <c r="C28" i="11"/>
  <c r="N26" i="11"/>
  <c r="M26" i="11"/>
  <c r="L26" i="11"/>
  <c r="K26" i="11"/>
  <c r="J26" i="11"/>
  <c r="I26" i="11"/>
  <c r="G26" i="11"/>
  <c r="F26" i="11"/>
  <c r="E26" i="11"/>
  <c r="D26" i="11"/>
  <c r="C26" i="11"/>
  <c r="N23" i="11"/>
  <c r="M23" i="11"/>
  <c r="L23" i="11"/>
  <c r="K23" i="11"/>
  <c r="J23" i="11"/>
  <c r="I23" i="11"/>
  <c r="G23" i="11"/>
  <c r="F23" i="11"/>
  <c r="E23" i="11"/>
  <c r="D23" i="11"/>
  <c r="C23" i="11"/>
  <c r="N19" i="11"/>
  <c r="M19" i="11"/>
  <c r="L19" i="11"/>
  <c r="K19" i="11"/>
  <c r="J19" i="11"/>
  <c r="I19" i="11"/>
  <c r="G19" i="11"/>
  <c r="F19" i="11"/>
  <c r="E19" i="11"/>
  <c r="D19" i="11"/>
  <c r="C19" i="11"/>
  <c r="N16" i="11"/>
  <c r="M16" i="11"/>
  <c r="L16" i="11"/>
  <c r="K16" i="11"/>
  <c r="J16" i="11"/>
  <c r="I16" i="11"/>
  <c r="G16" i="11"/>
  <c r="F16" i="11"/>
  <c r="E16" i="11"/>
  <c r="D16" i="11"/>
  <c r="C16" i="11"/>
  <c r="H15" i="11"/>
  <c r="N13" i="11"/>
  <c r="M13" i="11"/>
  <c r="L13" i="11"/>
  <c r="K13" i="11"/>
  <c r="J13" i="11"/>
  <c r="I13" i="11"/>
  <c r="G13" i="11"/>
  <c r="F13" i="11"/>
  <c r="E13" i="11"/>
  <c r="D13" i="11"/>
  <c r="C13" i="11"/>
  <c r="E81" i="11" l="1"/>
  <c r="H12" i="11"/>
  <c r="F77" i="30"/>
  <c r="G17" i="24" s="1"/>
  <c r="L81" i="11"/>
  <c r="L78" i="11" s="1"/>
  <c r="L15" i="11"/>
  <c r="I15" i="11"/>
  <c r="M15" i="11"/>
  <c r="E15" i="11"/>
  <c r="E12" i="11" s="1"/>
  <c r="E78" i="11"/>
  <c r="D81" i="11"/>
  <c r="D78" i="11" s="1"/>
  <c r="I81" i="11"/>
  <c r="I78" i="11" s="1"/>
  <c r="M81" i="11"/>
  <c r="M78" i="11" s="1"/>
  <c r="I178" i="13"/>
  <c r="J19" i="3" s="1"/>
  <c r="F123" i="30"/>
  <c r="E77" i="30"/>
  <c r="F17" i="24" s="1"/>
  <c r="E123" i="30"/>
  <c r="C77" i="30"/>
  <c r="D17" i="24" s="1"/>
  <c r="D15" i="30"/>
  <c r="D77" i="30" s="1"/>
  <c r="D123" i="30"/>
  <c r="C123" i="30"/>
  <c r="D15" i="11"/>
  <c r="D12" i="11" s="1"/>
  <c r="J81" i="11"/>
  <c r="J78" i="11" s="1"/>
  <c r="N81" i="11"/>
  <c r="N78" i="11" s="1"/>
  <c r="F81" i="11"/>
  <c r="F78" i="11" s="1"/>
  <c r="K81" i="11"/>
  <c r="C81" i="11"/>
  <c r="C78" i="11" s="1"/>
  <c r="G81" i="11"/>
  <c r="G78" i="11" s="1"/>
  <c r="L12" i="11"/>
  <c r="I12" i="11"/>
  <c r="M12" i="11"/>
  <c r="J15" i="11"/>
  <c r="J12" i="11" s="1"/>
  <c r="N15" i="11"/>
  <c r="N12" i="11" s="1"/>
  <c r="F15" i="11"/>
  <c r="F12" i="11" s="1"/>
  <c r="K15" i="11"/>
  <c r="C15" i="11"/>
  <c r="C12" i="11" s="1"/>
  <c r="G15" i="11"/>
  <c r="G12" i="11" s="1"/>
  <c r="K78" i="11"/>
  <c r="K12" i="11"/>
  <c r="E124" i="30" l="1"/>
  <c r="H17" i="22" s="1"/>
  <c r="D127" i="30"/>
  <c r="E17" i="23"/>
  <c r="C124" i="30"/>
  <c r="F17" i="22" s="1"/>
  <c r="C127" i="30"/>
  <c r="D17" i="23"/>
  <c r="D124" i="30"/>
  <c r="G17" i="22" s="1"/>
  <c r="E17" i="24"/>
  <c r="E127" i="30"/>
  <c r="F17" i="23"/>
  <c r="F124" i="30"/>
  <c r="I17" i="22" s="1"/>
  <c r="F127" i="30"/>
  <c r="G17" i="23"/>
  <c r="A82" i="27"/>
  <c r="C14" i="22" s="1"/>
  <c r="C80" i="27"/>
  <c r="C79" i="27"/>
  <c r="C78" i="27"/>
  <c r="F77" i="27"/>
  <c r="E77" i="27"/>
  <c r="D77" i="27"/>
  <c r="C76" i="27"/>
  <c r="C75" i="27"/>
  <c r="C74" i="27"/>
  <c r="C73" i="27"/>
  <c r="C72" i="27"/>
  <c r="C71" i="27"/>
  <c r="C70" i="27"/>
  <c r="F69" i="27"/>
  <c r="E69" i="27"/>
  <c r="D69" i="27"/>
  <c r="C68" i="27"/>
  <c r="F67" i="27"/>
  <c r="E67" i="27"/>
  <c r="D67" i="27"/>
  <c r="C67" i="27"/>
  <c r="C66" i="27"/>
  <c r="C65" i="27" s="1"/>
  <c r="F65" i="27"/>
  <c r="E65" i="27"/>
  <c r="D65" i="27"/>
  <c r="C64" i="27"/>
  <c r="C63" i="27"/>
  <c r="C62" i="27"/>
  <c r="C61" i="27"/>
  <c r="C60" i="27"/>
  <c r="F59" i="27"/>
  <c r="E59" i="27"/>
  <c r="D59" i="27"/>
  <c r="C58" i="27"/>
  <c r="C57" i="27" s="1"/>
  <c r="F57" i="27"/>
  <c r="E57" i="27"/>
  <c r="D57" i="27"/>
  <c r="C56" i="27"/>
  <c r="F55" i="27"/>
  <c r="E55" i="27"/>
  <c r="D55" i="27"/>
  <c r="C55" i="27"/>
  <c r="C54" i="27"/>
  <c r="C53" i="27"/>
  <c r="F52" i="27"/>
  <c r="E52" i="27"/>
  <c r="D52" i="27"/>
  <c r="C51" i="27"/>
  <c r="C50" i="27"/>
  <c r="C49" i="27"/>
  <c r="C48" i="27"/>
  <c r="C47" i="27"/>
  <c r="F46" i="27"/>
  <c r="E46" i="27"/>
  <c r="D46" i="27"/>
  <c r="C45" i="27"/>
  <c r="C44" i="27" s="1"/>
  <c r="F44" i="27"/>
  <c r="E44" i="27"/>
  <c r="D44" i="27"/>
  <c r="C43" i="27"/>
  <c r="C42" i="27" s="1"/>
  <c r="F42" i="27"/>
  <c r="E42" i="27"/>
  <c r="D42" i="27"/>
  <c r="C41" i="27"/>
  <c r="F40" i="27"/>
  <c r="E40" i="27"/>
  <c r="D40" i="27"/>
  <c r="C40" i="27"/>
  <c r="C39" i="27"/>
  <c r="F38" i="27"/>
  <c r="E38" i="27"/>
  <c r="D38" i="27"/>
  <c r="C38" i="27"/>
  <c r="C35" i="27"/>
  <c r="C34" i="27" s="1"/>
  <c r="F34" i="27"/>
  <c r="E34" i="27"/>
  <c r="D34" i="27"/>
  <c r="C33" i="27"/>
  <c r="C32" i="27"/>
  <c r="F31" i="27"/>
  <c r="E31" i="27"/>
  <c r="D31" i="27"/>
  <c r="C30" i="27"/>
  <c r="C29" i="27"/>
  <c r="C28" i="27"/>
  <c r="C27" i="27"/>
  <c r="C26" i="27"/>
  <c r="F25" i="27"/>
  <c r="E25" i="27"/>
  <c r="D25" i="27"/>
  <c r="C24" i="27"/>
  <c r="C23" i="27"/>
  <c r="C22" i="27"/>
  <c r="C21" i="27"/>
  <c r="F20" i="27"/>
  <c r="E20" i="27"/>
  <c r="D20" i="27"/>
  <c r="C19" i="27"/>
  <c r="F18" i="27"/>
  <c r="E18" i="27"/>
  <c r="D18" i="27"/>
  <c r="C18" i="27"/>
  <c r="C17" i="27"/>
  <c r="F16" i="27"/>
  <c r="E16" i="27"/>
  <c r="D16" i="27"/>
  <c r="C16" i="27"/>
  <c r="C15" i="27"/>
  <c r="F14" i="27"/>
  <c r="E14" i="27"/>
  <c r="D14" i="27"/>
  <c r="C14" i="27"/>
  <c r="C13" i="27"/>
  <c r="C12" i="27" s="1"/>
  <c r="F12" i="27"/>
  <c r="E12" i="27"/>
  <c r="D12" i="27"/>
  <c r="A119" i="8"/>
  <c r="C14" i="3" s="1"/>
  <c r="I117" i="8"/>
  <c r="I116" i="8" s="1"/>
  <c r="C117" i="8"/>
  <c r="C116" i="8" s="1"/>
  <c r="N116" i="8"/>
  <c r="M116" i="8"/>
  <c r="L116" i="8"/>
  <c r="K116" i="8"/>
  <c r="J116" i="8"/>
  <c r="G116" i="8"/>
  <c r="F116" i="8"/>
  <c r="E116" i="8"/>
  <c r="D116" i="8"/>
  <c r="I115" i="8"/>
  <c r="I114" i="8" s="1"/>
  <c r="C115" i="8"/>
  <c r="N114" i="8"/>
  <c r="M114" i="8"/>
  <c r="L114" i="8"/>
  <c r="K114" i="8"/>
  <c r="J114" i="8"/>
  <c r="G114" i="8"/>
  <c r="F114" i="8"/>
  <c r="E114" i="8"/>
  <c r="D114" i="8"/>
  <c r="C114" i="8"/>
  <c r="I113" i="8"/>
  <c r="C113" i="8"/>
  <c r="I112" i="8"/>
  <c r="C112" i="8"/>
  <c r="C111" i="8" s="1"/>
  <c r="N111" i="8"/>
  <c r="M111" i="8"/>
  <c r="L111" i="8"/>
  <c r="K111" i="8"/>
  <c r="J111" i="8"/>
  <c r="G111" i="8"/>
  <c r="F111" i="8"/>
  <c r="E111" i="8"/>
  <c r="D111" i="8"/>
  <c r="I110" i="8"/>
  <c r="C110" i="8"/>
  <c r="I109" i="8"/>
  <c r="C109" i="8"/>
  <c r="I108" i="8"/>
  <c r="C108" i="8"/>
  <c r="I107" i="8"/>
  <c r="C107" i="8"/>
  <c r="I106" i="8"/>
  <c r="C106" i="8"/>
  <c r="I105" i="8"/>
  <c r="C105" i="8"/>
  <c r="I104" i="8"/>
  <c r="C104" i="8"/>
  <c r="I103" i="8"/>
  <c r="C103" i="8"/>
  <c r="I102" i="8"/>
  <c r="C102" i="8"/>
  <c r="I101" i="8"/>
  <c r="C101" i="8"/>
  <c r="I100" i="8"/>
  <c r="C100" i="8"/>
  <c r="I99" i="8"/>
  <c r="C99" i="8"/>
  <c r="I98" i="8"/>
  <c r="C98" i="8"/>
  <c r="I97" i="8"/>
  <c r="C97" i="8"/>
  <c r="I96" i="8"/>
  <c r="C96" i="8"/>
  <c r="N95" i="8"/>
  <c r="M95" i="8"/>
  <c r="L95" i="8"/>
  <c r="K95" i="8"/>
  <c r="J95" i="8"/>
  <c r="G95" i="8"/>
  <c r="F95" i="8"/>
  <c r="E95" i="8"/>
  <c r="D95" i="8"/>
  <c r="I94" i="8"/>
  <c r="C94" i="8"/>
  <c r="I93" i="8"/>
  <c r="C93" i="8"/>
  <c r="I92" i="8"/>
  <c r="C92" i="8"/>
  <c r="I91" i="8"/>
  <c r="C91" i="8"/>
  <c r="I90" i="8"/>
  <c r="C90" i="8"/>
  <c r="I89" i="8"/>
  <c r="C89" i="8"/>
  <c r="I88" i="8"/>
  <c r="C88" i="8"/>
  <c r="I87" i="8"/>
  <c r="C87" i="8"/>
  <c r="I86" i="8"/>
  <c r="I85" i="8" s="1"/>
  <c r="C86" i="8"/>
  <c r="N85" i="8"/>
  <c r="M85" i="8"/>
  <c r="L85" i="8"/>
  <c r="K85" i="8"/>
  <c r="J85" i="8"/>
  <c r="G85" i="8"/>
  <c r="F85" i="8"/>
  <c r="E85" i="8"/>
  <c r="D85" i="8"/>
  <c r="I84" i="8"/>
  <c r="C84" i="8"/>
  <c r="I83" i="8"/>
  <c r="C83" i="8"/>
  <c r="N82" i="8"/>
  <c r="M82" i="8"/>
  <c r="L82" i="8"/>
  <c r="K82" i="8"/>
  <c r="J82" i="8"/>
  <c r="G82" i="8"/>
  <c r="F82" i="8"/>
  <c r="E82" i="8"/>
  <c r="D82" i="8"/>
  <c r="C82" i="8"/>
  <c r="I81" i="8"/>
  <c r="I80" i="8" s="1"/>
  <c r="C81" i="8"/>
  <c r="C80" i="8" s="1"/>
  <c r="N80" i="8"/>
  <c r="M80" i="8"/>
  <c r="L80" i="8"/>
  <c r="K80" i="8"/>
  <c r="J80" i="8"/>
  <c r="G80" i="8"/>
  <c r="F80" i="8"/>
  <c r="E80" i="8"/>
  <c r="D80" i="8"/>
  <c r="I79" i="8"/>
  <c r="C79" i="8"/>
  <c r="I78" i="8"/>
  <c r="C78" i="8"/>
  <c r="C77" i="8" s="1"/>
  <c r="N77" i="8"/>
  <c r="M77" i="8"/>
  <c r="L77" i="8"/>
  <c r="K77" i="8"/>
  <c r="J77" i="8"/>
  <c r="G77" i="8"/>
  <c r="F77" i="8"/>
  <c r="E77" i="8"/>
  <c r="D77" i="8"/>
  <c r="I76" i="8"/>
  <c r="C76" i="8"/>
  <c r="I75" i="8"/>
  <c r="I74" i="8" s="1"/>
  <c r="C75" i="8"/>
  <c r="N74" i="8"/>
  <c r="M74" i="8"/>
  <c r="L74" i="8"/>
  <c r="K74" i="8"/>
  <c r="J74" i="8"/>
  <c r="G74" i="8"/>
  <c r="F74" i="8"/>
  <c r="E74" i="8"/>
  <c r="D74" i="8"/>
  <c r="I73" i="8"/>
  <c r="C73" i="8"/>
  <c r="I72" i="8"/>
  <c r="C72" i="8"/>
  <c r="I71" i="8"/>
  <c r="C71" i="8"/>
  <c r="I70" i="8"/>
  <c r="C70" i="8"/>
  <c r="I69" i="8"/>
  <c r="C69" i="8"/>
  <c r="I68" i="8"/>
  <c r="C68" i="8"/>
  <c r="I67" i="8"/>
  <c r="C67" i="8"/>
  <c r="I66" i="8"/>
  <c r="C66" i="8"/>
  <c r="I65" i="8"/>
  <c r="C65" i="8"/>
  <c r="I64" i="8"/>
  <c r="C64" i="8"/>
  <c r="I63" i="8"/>
  <c r="C63" i="8"/>
  <c r="I62" i="8"/>
  <c r="C62" i="8"/>
  <c r="I61" i="8"/>
  <c r="C61" i="8"/>
  <c r="I60" i="8"/>
  <c r="C60" i="8"/>
  <c r="I59" i="8"/>
  <c r="C59" i="8"/>
  <c r="C58" i="8" s="1"/>
  <c r="N58" i="8"/>
  <c r="M58" i="8"/>
  <c r="L58" i="8"/>
  <c r="K58" i="8"/>
  <c r="J58" i="8"/>
  <c r="G58" i="8"/>
  <c r="F58" i="8"/>
  <c r="E58" i="8"/>
  <c r="D58" i="8"/>
  <c r="I57" i="8"/>
  <c r="I56" i="8" s="1"/>
  <c r="C57" i="8"/>
  <c r="C56" i="8" s="1"/>
  <c r="N56" i="8"/>
  <c r="M56" i="8"/>
  <c r="L56" i="8"/>
  <c r="K56" i="8"/>
  <c r="J56" i="8"/>
  <c r="G56" i="8"/>
  <c r="F56" i="8"/>
  <c r="E56" i="8"/>
  <c r="D56" i="8"/>
  <c r="I55" i="8"/>
  <c r="C55" i="8"/>
  <c r="I54" i="8"/>
  <c r="I53" i="8" s="1"/>
  <c r="C54" i="8"/>
  <c r="N53" i="8"/>
  <c r="M53" i="8"/>
  <c r="L53" i="8"/>
  <c r="K53" i="8"/>
  <c r="J53" i="8"/>
  <c r="G53" i="8"/>
  <c r="F53" i="8"/>
  <c r="E53" i="8"/>
  <c r="D53" i="8"/>
  <c r="I52" i="8"/>
  <c r="I51" i="8" s="1"/>
  <c r="C52" i="8"/>
  <c r="C51" i="8" s="1"/>
  <c r="N51" i="8"/>
  <c r="M51" i="8"/>
  <c r="L51" i="8"/>
  <c r="K51" i="8"/>
  <c r="J51" i="8"/>
  <c r="G51" i="8"/>
  <c r="F51" i="8"/>
  <c r="E51" i="8"/>
  <c r="D51" i="8"/>
  <c r="I50" i="8"/>
  <c r="I49" i="8" s="1"/>
  <c r="C50" i="8"/>
  <c r="C49" i="8" s="1"/>
  <c r="N49" i="8"/>
  <c r="N118" i="8" s="1"/>
  <c r="O14" i="5" s="1"/>
  <c r="M49" i="8"/>
  <c r="L49" i="8"/>
  <c r="K49" i="8"/>
  <c r="J49" i="8"/>
  <c r="J118" i="8" s="1"/>
  <c r="K14" i="5" s="1"/>
  <c r="G49" i="8"/>
  <c r="F49" i="8"/>
  <c r="E49" i="8"/>
  <c r="D49" i="8"/>
  <c r="D118" i="8" s="1"/>
  <c r="I46" i="8"/>
  <c r="I45" i="8" s="1"/>
  <c r="C46" i="8"/>
  <c r="C45" i="8" s="1"/>
  <c r="N45" i="8"/>
  <c r="M45" i="8"/>
  <c r="L45" i="8"/>
  <c r="K45" i="8"/>
  <c r="J45" i="8"/>
  <c r="G45" i="8"/>
  <c r="F45" i="8"/>
  <c r="E45" i="8"/>
  <c r="D45" i="8"/>
  <c r="I44" i="8"/>
  <c r="I43" i="8" s="1"/>
  <c r="C44" i="8"/>
  <c r="C43" i="8" s="1"/>
  <c r="N43" i="8"/>
  <c r="M43" i="8"/>
  <c r="L43" i="8"/>
  <c r="K43" i="8"/>
  <c r="J43" i="8"/>
  <c r="G43" i="8"/>
  <c r="F43" i="8"/>
  <c r="E43" i="8"/>
  <c r="D43" i="8"/>
  <c r="I42" i="8"/>
  <c r="I41" i="8" s="1"/>
  <c r="C42" i="8"/>
  <c r="N41" i="8"/>
  <c r="M41" i="8"/>
  <c r="L41" i="8"/>
  <c r="K41" i="8"/>
  <c r="J41" i="8"/>
  <c r="G41" i="8"/>
  <c r="F41" i="8"/>
  <c r="E41" i="8"/>
  <c r="D41" i="8"/>
  <c r="C41" i="8"/>
  <c r="I40" i="8"/>
  <c r="C40" i="8"/>
  <c r="I39" i="8"/>
  <c r="C39" i="8"/>
  <c r="I38" i="8"/>
  <c r="C38" i="8"/>
  <c r="I37" i="8"/>
  <c r="I36" i="8" s="1"/>
  <c r="C37" i="8"/>
  <c r="C36" i="8" s="1"/>
  <c r="N36" i="8"/>
  <c r="M36" i="8"/>
  <c r="L36" i="8"/>
  <c r="K36" i="8"/>
  <c r="J36" i="8"/>
  <c r="G36" i="8"/>
  <c r="F36" i="8"/>
  <c r="E36" i="8"/>
  <c r="D36" i="8"/>
  <c r="I35" i="8"/>
  <c r="C35" i="8"/>
  <c r="I34" i="8"/>
  <c r="C34" i="8"/>
  <c r="I33" i="8"/>
  <c r="C33" i="8"/>
  <c r="I32" i="8"/>
  <c r="C32" i="8"/>
  <c r="I31" i="8"/>
  <c r="C31" i="8"/>
  <c r="I30" i="8"/>
  <c r="C30" i="8"/>
  <c r="I29" i="8"/>
  <c r="C29" i="8"/>
  <c r="I28" i="8"/>
  <c r="C28" i="8"/>
  <c r="I27" i="8"/>
  <c r="C27" i="8"/>
  <c r="C26" i="8" s="1"/>
  <c r="N26" i="8"/>
  <c r="M26" i="8"/>
  <c r="L26" i="8"/>
  <c r="K26" i="8"/>
  <c r="J26" i="8"/>
  <c r="G26" i="8"/>
  <c r="F26" i="8"/>
  <c r="E26" i="8"/>
  <c r="D26" i="8"/>
  <c r="I25" i="8"/>
  <c r="I24" i="8" s="1"/>
  <c r="C25" i="8"/>
  <c r="C24" i="8" s="1"/>
  <c r="N24" i="8"/>
  <c r="M24" i="8"/>
  <c r="L24" i="8"/>
  <c r="K24" i="8"/>
  <c r="J24" i="8"/>
  <c r="G24" i="8"/>
  <c r="F24" i="8"/>
  <c r="E24" i="8"/>
  <c r="D24" i="8"/>
  <c r="I23" i="8"/>
  <c r="C23" i="8"/>
  <c r="I22" i="8"/>
  <c r="C22" i="8"/>
  <c r="I21" i="8"/>
  <c r="C21" i="8"/>
  <c r="I20" i="8"/>
  <c r="C20" i="8"/>
  <c r="I19" i="8"/>
  <c r="C19" i="8"/>
  <c r="I18" i="8"/>
  <c r="I17" i="8" s="1"/>
  <c r="C18" i="8"/>
  <c r="C17" i="8" s="1"/>
  <c r="N17" i="8"/>
  <c r="M17" i="8"/>
  <c r="L17" i="8"/>
  <c r="K17" i="8"/>
  <c r="J17" i="8"/>
  <c r="G17" i="8"/>
  <c r="F17" i="8"/>
  <c r="E17" i="8"/>
  <c r="D17" i="8"/>
  <c r="I16" i="8"/>
  <c r="C16" i="8"/>
  <c r="I15" i="8"/>
  <c r="C15" i="8"/>
  <c r="N14" i="8"/>
  <c r="M14" i="8"/>
  <c r="L14" i="8"/>
  <c r="K14" i="8"/>
  <c r="J14" i="8"/>
  <c r="G14" i="8"/>
  <c r="F14" i="8"/>
  <c r="E14" i="8"/>
  <c r="D14" i="8"/>
  <c r="I13" i="8"/>
  <c r="I12" i="8" s="1"/>
  <c r="C13" i="8"/>
  <c r="C12" i="8" s="1"/>
  <c r="N12" i="8"/>
  <c r="M12" i="8"/>
  <c r="L12" i="8"/>
  <c r="K12" i="8"/>
  <c r="J12" i="8"/>
  <c r="G12" i="8"/>
  <c r="F12" i="8"/>
  <c r="E12" i="8"/>
  <c r="D12" i="8"/>
  <c r="A48" i="28"/>
  <c r="C15" i="23" s="1"/>
  <c r="F46" i="28"/>
  <c r="E46" i="28"/>
  <c r="D46" i="28"/>
  <c r="C46" i="28"/>
  <c r="C45" i="28"/>
  <c r="C44" i="28" s="1"/>
  <c r="E44" i="28"/>
  <c r="C43" i="28"/>
  <c r="C42" i="28"/>
  <c r="F41" i="28"/>
  <c r="E41" i="28"/>
  <c r="D41" i="28"/>
  <c r="C40" i="28"/>
  <c r="C39" i="28"/>
  <c r="C38" i="28"/>
  <c r="C37" i="28"/>
  <c r="C36" i="28"/>
  <c r="D35" i="28"/>
  <c r="A33" i="28"/>
  <c r="C15" i="24" s="1"/>
  <c r="C11" i="24" s="1"/>
  <c r="D30" i="28"/>
  <c r="C30" i="28"/>
  <c r="D27" i="28"/>
  <c r="C27" i="28"/>
  <c r="C26" i="28"/>
  <c r="F25" i="28"/>
  <c r="E25" i="28"/>
  <c r="D25" i="28"/>
  <c r="C25" i="28"/>
  <c r="F23" i="28"/>
  <c r="E23" i="28"/>
  <c r="D23" i="28"/>
  <c r="C23" i="28"/>
  <c r="C22" i="28"/>
  <c r="C21" i="28"/>
  <c r="F20" i="28"/>
  <c r="E20" i="28"/>
  <c r="D20" i="28"/>
  <c r="C19" i="28"/>
  <c r="C18" i="28"/>
  <c r="F16" i="28"/>
  <c r="E16" i="28"/>
  <c r="D16" i="28"/>
  <c r="F14" i="28"/>
  <c r="E14" i="28"/>
  <c r="D14" i="28"/>
  <c r="C14" i="28"/>
  <c r="C13" i="28"/>
  <c r="F12" i="28"/>
  <c r="E12" i="28"/>
  <c r="D12" i="28"/>
  <c r="C12" i="28"/>
  <c r="A68" i="9"/>
  <c r="C15" i="5" s="1"/>
  <c r="C67" i="9"/>
  <c r="C66" i="9" s="1"/>
  <c r="N66" i="9"/>
  <c r="G66" i="9"/>
  <c r="C65" i="9"/>
  <c r="C64" i="9" s="1"/>
  <c r="G64" i="9"/>
  <c r="M57" i="9"/>
  <c r="J57" i="9"/>
  <c r="I57" i="9"/>
  <c r="G57" i="9"/>
  <c r="C57" i="9"/>
  <c r="C56" i="9"/>
  <c r="C55" i="9" s="1"/>
  <c r="N55" i="9"/>
  <c r="D55" i="9"/>
  <c r="C54" i="9"/>
  <c r="C53" i="9"/>
  <c r="N52" i="9"/>
  <c r="G52" i="9"/>
  <c r="C51" i="9"/>
  <c r="C50" i="9"/>
  <c r="L49" i="9"/>
  <c r="K49" i="9"/>
  <c r="J49" i="9"/>
  <c r="G49" i="9"/>
  <c r="E49" i="9"/>
  <c r="C48" i="9"/>
  <c r="C47" i="9"/>
  <c r="C46" i="9"/>
  <c r="C45" i="9"/>
  <c r="C44" i="9"/>
  <c r="C43" i="9"/>
  <c r="N42" i="9"/>
  <c r="L42" i="9"/>
  <c r="K42" i="9"/>
  <c r="J42" i="9"/>
  <c r="I42" i="9"/>
  <c r="G42" i="9"/>
  <c r="E42" i="9"/>
  <c r="D42" i="9"/>
  <c r="C41" i="9"/>
  <c r="C40" i="9" s="1"/>
  <c r="M40" i="9"/>
  <c r="G40" i="9"/>
  <c r="C39" i="9"/>
  <c r="C38" i="9"/>
  <c r="M37" i="9"/>
  <c r="L37" i="9"/>
  <c r="L68" i="9" s="1"/>
  <c r="M15" i="5" s="1"/>
  <c r="G37" i="9"/>
  <c r="D37" i="9"/>
  <c r="C36" i="9"/>
  <c r="C35" i="9"/>
  <c r="C34" i="9"/>
  <c r="C33" i="9"/>
  <c r="C32" i="9"/>
  <c r="K31" i="9"/>
  <c r="I31" i="9"/>
  <c r="G31" i="9"/>
  <c r="D31" i="9"/>
  <c r="A29" i="9"/>
  <c r="C15" i="4" s="1"/>
  <c r="N27" i="9"/>
  <c r="I27" i="9"/>
  <c r="G27" i="9"/>
  <c r="D27" i="9"/>
  <c r="C27" i="9"/>
  <c r="C26" i="9"/>
  <c r="C25" i="9" s="1"/>
  <c r="J25" i="9"/>
  <c r="I25" i="9"/>
  <c r="G25" i="9"/>
  <c r="D25" i="9"/>
  <c r="M23" i="9"/>
  <c r="M29" i="9" s="1"/>
  <c r="N15" i="4" s="1"/>
  <c r="L23" i="9"/>
  <c r="I23" i="9"/>
  <c r="G23" i="9"/>
  <c r="D23" i="9"/>
  <c r="C23" i="9"/>
  <c r="C22" i="9"/>
  <c r="C21" i="9"/>
  <c r="J20" i="9"/>
  <c r="J29" i="9" s="1"/>
  <c r="I20" i="9"/>
  <c r="G20" i="9"/>
  <c r="D20" i="9"/>
  <c r="C19" i="9"/>
  <c r="C18" i="9"/>
  <c r="C17" i="9"/>
  <c r="L16" i="9"/>
  <c r="I16" i="9"/>
  <c r="G16" i="9"/>
  <c r="D16" i="9"/>
  <c r="N14" i="9"/>
  <c r="I14" i="9"/>
  <c r="G14" i="9"/>
  <c r="C14" i="9"/>
  <c r="C13" i="9"/>
  <c r="C12" i="9" s="1"/>
  <c r="N12" i="9"/>
  <c r="I12" i="9"/>
  <c r="G12" i="9"/>
  <c r="D12" i="9"/>
  <c r="C38" i="35"/>
  <c r="C37" i="35" s="1"/>
  <c r="D37" i="35"/>
  <c r="C36" i="35"/>
  <c r="C35" i="35" s="1"/>
  <c r="D35" i="35"/>
  <c r="C32" i="35"/>
  <c r="C31" i="35"/>
  <c r="C30" i="35"/>
  <c r="D29" i="35"/>
  <c r="C28" i="35"/>
  <c r="C27" i="35" s="1"/>
  <c r="D27" i="35"/>
  <c r="C26" i="35"/>
  <c r="C25" i="35"/>
  <c r="C24" i="35"/>
  <c r="C23" i="35"/>
  <c r="C22" i="35"/>
  <c r="C21" i="35"/>
  <c r="D20" i="35"/>
  <c r="C19" i="35"/>
  <c r="C18" i="35" s="1"/>
  <c r="D18" i="35"/>
  <c r="C17" i="35"/>
  <c r="C16" i="35" s="1"/>
  <c r="D16" i="35"/>
  <c r="C15" i="35"/>
  <c r="C14" i="35" s="1"/>
  <c r="D14" i="35"/>
  <c r="D12" i="35"/>
  <c r="C12" i="35"/>
  <c r="I80" i="16"/>
  <c r="C80" i="16"/>
  <c r="I79" i="16"/>
  <c r="C79" i="16"/>
  <c r="M78" i="16"/>
  <c r="G78" i="16"/>
  <c r="D78" i="16"/>
  <c r="I77" i="16"/>
  <c r="C77" i="16"/>
  <c r="I76" i="16"/>
  <c r="C76" i="16"/>
  <c r="M75" i="16"/>
  <c r="J75" i="16"/>
  <c r="G75" i="16"/>
  <c r="D75" i="16"/>
  <c r="I74" i="16"/>
  <c r="C74" i="16"/>
  <c r="I73" i="16"/>
  <c r="C73" i="16"/>
  <c r="I72" i="16"/>
  <c r="C72" i="16"/>
  <c r="I71" i="16"/>
  <c r="C71" i="16"/>
  <c r="I70" i="16"/>
  <c r="C70" i="16"/>
  <c r="I69" i="16"/>
  <c r="C69" i="16"/>
  <c r="M68" i="16"/>
  <c r="G68" i="16"/>
  <c r="D68" i="16"/>
  <c r="I67" i="16"/>
  <c r="C67" i="16"/>
  <c r="I66" i="16"/>
  <c r="C66" i="16"/>
  <c r="I65" i="16"/>
  <c r="C65" i="16"/>
  <c r="I64" i="16"/>
  <c r="C64" i="16"/>
  <c r="I63" i="16"/>
  <c r="C63" i="16"/>
  <c r="I62" i="16"/>
  <c r="I61" i="16" s="1"/>
  <c r="C62" i="16"/>
  <c r="M61" i="16"/>
  <c r="K61" i="16"/>
  <c r="K81" i="16" s="1"/>
  <c r="L22" i="5" s="1"/>
  <c r="J61" i="16"/>
  <c r="G61" i="16"/>
  <c r="D61" i="16"/>
  <c r="C61" i="16"/>
  <c r="I60" i="16"/>
  <c r="I59" i="16" s="1"/>
  <c r="C60" i="16"/>
  <c r="M59" i="16"/>
  <c r="G59" i="16"/>
  <c r="C59" i="16"/>
  <c r="I58" i="16"/>
  <c r="I57" i="16" s="1"/>
  <c r="C58" i="16"/>
  <c r="C57" i="16" s="1"/>
  <c r="M57" i="16"/>
  <c r="G57" i="16"/>
  <c r="I56" i="16"/>
  <c r="C56" i="16"/>
  <c r="I55" i="16"/>
  <c r="C55" i="16"/>
  <c r="I54" i="16"/>
  <c r="C54" i="16"/>
  <c r="I53" i="16"/>
  <c r="C53" i="16"/>
  <c r="I52" i="16"/>
  <c r="C52" i="16"/>
  <c r="I51" i="16"/>
  <c r="C51" i="16"/>
  <c r="J50" i="16"/>
  <c r="G50" i="16"/>
  <c r="I47" i="16"/>
  <c r="I46" i="16" s="1"/>
  <c r="C47" i="16"/>
  <c r="M46" i="16"/>
  <c r="G46" i="16"/>
  <c r="C46" i="16"/>
  <c r="I45" i="16"/>
  <c r="C45" i="16"/>
  <c r="I44" i="16"/>
  <c r="C44" i="16"/>
  <c r="I43" i="16"/>
  <c r="C43" i="16"/>
  <c r="I42" i="16"/>
  <c r="C42" i="16"/>
  <c r="M41" i="16"/>
  <c r="G41" i="16"/>
  <c r="D41" i="16"/>
  <c r="I40" i="16"/>
  <c r="I39" i="16"/>
  <c r="C39" i="16"/>
  <c r="I38" i="16"/>
  <c r="C38" i="16"/>
  <c r="I37" i="16"/>
  <c r="C37" i="16"/>
  <c r="I36" i="16"/>
  <c r="C36" i="16"/>
  <c r="I35" i="16"/>
  <c r="C35" i="16"/>
  <c r="I34" i="16"/>
  <c r="C34" i="16"/>
  <c r="I33" i="16"/>
  <c r="C33" i="16"/>
  <c r="I32" i="16"/>
  <c r="C32" i="16"/>
  <c r="I31" i="16"/>
  <c r="C31" i="16"/>
  <c r="M30" i="16"/>
  <c r="K30" i="16"/>
  <c r="G30" i="16"/>
  <c r="D30" i="16"/>
  <c r="I29" i="16"/>
  <c r="C29" i="16"/>
  <c r="I28" i="16"/>
  <c r="C28" i="16"/>
  <c r="I27" i="16"/>
  <c r="C27" i="16"/>
  <c r="J26" i="16"/>
  <c r="J48" i="16" s="1"/>
  <c r="K22" i="4" s="1"/>
  <c r="G26" i="16"/>
  <c r="D26" i="16"/>
  <c r="I25" i="16"/>
  <c r="C25" i="16"/>
  <c r="I23" i="16"/>
  <c r="C23" i="16"/>
  <c r="I22" i="16"/>
  <c r="C22" i="16"/>
  <c r="I21" i="16"/>
  <c r="C21" i="16"/>
  <c r="I20" i="16"/>
  <c r="C20" i="16"/>
  <c r="I19" i="16"/>
  <c r="C19" i="16"/>
  <c r="I18" i="16"/>
  <c r="C18" i="16"/>
  <c r="I17" i="16"/>
  <c r="C17" i="16"/>
  <c r="M16" i="16"/>
  <c r="K16" i="16"/>
  <c r="G16" i="16"/>
  <c r="D16" i="16"/>
  <c r="I15" i="16"/>
  <c r="I14" i="16" s="1"/>
  <c r="C15" i="16"/>
  <c r="C14" i="16" s="1"/>
  <c r="M14" i="16"/>
  <c r="D14" i="16"/>
  <c r="I13" i="16"/>
  <c r="I12" i="16" s="1"/>
  <c r="C13" i="16"/>
  <c r="C12" i="16" s="1"/>
  <c r="M12" i="16"/>
  <c r="G12" i="16"/>
  <c r="F118" i="8" l="1"/>
  <c r="G14" i="5" s="1"/>
  <c r="L118" i="8"/>
  <c r="M14" i="5" s="1"/>
  <c r="I77" i="8"/>
  <c r="C95" i="8"/>
  <c r="I111" i="8"/>
  <c r="C20" i="27"/>
  <c r="C39" i="35"/>
  <c r="C53" i="8"/>
  <c r="C118" i="8" s="1"/>
  <c r="D14" i="5" s="1"/>
  <c r="C74" i="8"/>
  <c r="I82" i="8"/>
  <c r="C85" i="8"/>
  <c r="I95" i="8"/>
  <c r="C50" i="16"/>
  <c r="I75" i="16"/>
  <c r="C16" i="9"/>
  <c r="C29" i="9" s="1"/>
  <c r="D15" i="4" s="1"/>
  <c r="I68" i="9"/>
  <c r="J15" i="5" s="1"/>
  <c r="C25" i="27"/>
  <c r="C52" i="27"/>
  <c r="J68" i="9"/>
  <c r="K15" i="5" s="1"/>
  <c r="A49" i="28"/>
  <c r="C15" i="22" s="1"/>
  <c r="E48" i="28"/>
  <c r="K118" i="8"/>
  <c r="F81" i="27"/>
  <c r="G14" i="23" s="1"/>
  <c r="C77" i="27"/>
  <c r="N29" i="9"/>
  <c r="C14" i="8"/>
  <c r="C47" i="8" s="1"/>
  <c r="D14" i="4" s="1"/>
  <c r="I26" i="8"/>
  <c r="I58" i="8"/>
  <c r="I118" i="8" s="1"/>
  <c r="C46" i="27"/>
  <c r="L29" i="9"/>
  <c r="L69" i="9" s="1"/>
  <c r="M15" i="3" s="1"/>
  <c r="C20" i="28"/>
  <c r="I14" i="8"/>
  <c r="M118" i="8"/>
  <c r="N14" i="5" s="1"/>
  <c r="D81" i="27"/>
  <c r="E14" i="23" s="1"/>
  <c r="C69" i="27"/>
  <c r="D33" i="28"/>
  <c r="E15" i="24" s="1"/>
  <c r="F33" i="28"/>
  <c r="G15" i="24" s="1"/>
  <c r="C16" i="28"/>
  <c r="F48" i="28"/>
  <c r="G15" i="23" s="1"/>
  <c r="O15" i="4"/>
  <c r="I41" i="16"/>
  <c r="G48" i="16"/>
  <c r="H22" i="4" s="1"/>
  <c r="C29" i="35"/>
  <c r="C20" i="9"/>
  <c r="D68" i="9"/>
  <c r="E15" i="5" s="1"/>
  <c r="C31" i="9"/>
  <c r="M68" i="9"/>
  <c r="N15" i="5" s="1"/>
  <c r="E68" i="9"/>
  <c r="N68" i="9"/>
  <c r="O15" i="5" s="1"/>
  <c r="E33" i="28"/>
  <c r="F15" i="24" s="1"/>
  <c r="D48" i="28"/>
  <c r="C35" i="28"/>
  <c r="C41" i="28"/>
  <c r="F47" i="8"/>
  <c r="G14" i="4" s="1"/>
  <c r="K47" i="8"/>
  <c r="L14" i="4" s="1"/>
  <c r="D47" i="8"/>
  <c r="E14" i="4" s="1"/>
  <c r="M47" i="8"/>
  <c r="N14" i="4" s="1"/>
  <c r="E47" i="8"/>
  <c r="F14" i="4" s="1"/>
  <c r="G47" i="8"/>
  <c r="H14" i="4" s="1"/>
  <c r="E118" i="8"/>
  <c r="F14" i="5" s="1"/>
  <c r="G118" i="8"/>
  <c r="H14" i="5" s="1"/>
  <c r="L14" i="5"/>
  <c r="D36" i="27"/>
  <c r="E14" i="24" s="1"/>
  <c r="F36" i="27"/>
  <c r="G14" i="24" s="1"/>
  <c r="C31" i="27"/>
  <c r="E81" i="27"/>
  <c r="C59" i="27"/>
  <c r="D22" i="23"/>
  <c r="K15" i="4"/>
  <c r="E49" i="28"/>
  <c r="H15" i="22" s="1"/>
  <c r="F15" i="23"/>
  <c r="J47" i="8"/>
  <c r="K14" i="4" s="1"/>
  <c r="L47" i="8"/>
  <c r="M14" i="4" s="1"/>
  <c r="N47" i="8"/>
  <c r="O14" i="4" s="1"/>
  <c r="D119" i="8"/>
  <c r="E14" i="3" s="1"/>
  <c r="E14" i="5"/>
  <c r="E36" i="27"/>
  <c r="F14" i="24" s="1"/>
  <c r="C36" i="27"/>
  <c r="D14" i="24" s="1"/>
  <c r="D82" i="27"/>
  <c r="G14" i="22" s="1"/>
  <c r="M119" i="8"/>
  <c r="N14" i="3" s="1"/>
  <c r="I47" i="8"/>
  <c r="J14" i="4" s="1"/>
  <c r="G29" i="9"/>
  <c r="H15" i="4" s="1"/>
  <c r="K68" i="9"/>
  <c r="C42" i="9"/>
  <c r="D29" i="9"/>
  <c r="E15" i="4" s="1"/>
  <c r="I29" i="9"/>
  <c r="A69" i="9"/>
  <c r="C15" i="3" s="1"/>
  <c r="C49" i="9"/>
  <c r="C52" i="9"/>
  <c r="G68" i="9"/>
  <c r="H15" i="5" s="1"/>
  <c r="C37" i="9"/>
  <c r="D33" i="35"/>
  <c r="C20" i="35"/>
  <c r="D39" i="35"/>
  <c r="D81" i="16"/>
  <c r="E22" i="5" s="1"/>
  <c r="C75" i="16"/>
  <c r="I78" i="16"/>
  <c r="J81" i="16"/>
  <c r="C26" i="16"/>
  <c r="C41" i="16"/>
  <c r="I50" i="16"/>
  <c r="I68" i="16"/>
  <c r="C78" i="16"/>
  <c r="C68" i="16"/>
  <c r="G81" i="16"/>
  <c r="M81" i="16"/>
  <c r="N22" i="5" s="1"/>
  <c r="D48" i="16"/>
  <c r="E22" i="4" s="1"/>
  <c r="C16" i="16"/>
  <c r="K48" i="16"/>
  <c r="C30" i="16"/>
  <c r="M48" i="16"/>
  <c r="N22" i="4" s="1"/>
  <c r="I16" i="16"/>
  <c r="I26" i="16"/>
  <c r="I30" i="16"/>
  <c r="L119" i="8" l="1"/>
  <c r="M14" i="3" s="1"/>
  <c r="F49" i="28"/>
  <c r="I15" i="22" s="1"/>
  <c r="J69" i="9"/>
  <c r="K15" i="3" s="1"/>
  <c r="C33" i="28"/>
  <c r="D15" i="24" s="1"/>
  <c r="F119" i="8"/>
  <c r="G14" i="3" s="1"/>
  <c r="E119" i="8"/>
  <c r="F14" i="3" s="1"/>
  <c r="D85" i="27"/>
  <c r="C33" i="35"/>
  <c r="C40" i="35" s="1"/>
  <c r="F22" i="22" s="1"/>
  <c r="K119" i="8"/>
  <c r="L14" i="3" s="1"/>
  <c r="D69" i="9"/>
  <c r="E15" i="3" s="1"/>
  <c r="J119" i="8"/>
  <c r="K14" i="3" s="1"/>
  <c r="M15" i="4"/>
  <c r="D49" i="28"/>
  <c r="G15" i="22" s="1"/>
  <c r="F82" i="27"/>
  <c r="I14" i="22" s="1"/>
  <c r="M69" i="9"/>
  <c r="N15" i="3" s="1"/>
  <c r="N119" i="8"/>
  <c r="O14" i="3" s="1"/>
  <c r="C48" i="16"/>
  <c r="D22" i="4" s="1"/>
  <c r="G119" i="8"/>
  <c r="H14" i="3" s="1"/>
  <c r="F85" i="27"/>
  <c r="C81" i="27"/>
  <c r="D14" i="23" s="1"/>
  <c r="J82" i="16"/>
  <c r="K22" i="3" s="1"/>
  <c r="K22" i="5"/>
  <c r="I69" i="9"/>
  <c r="J15" i="3" s="1"/>
  <c r="J15" i="4"/>
  <c r="C68" i="9"/>
  <c r="D15" i="5" s="1"/>
  <c r="E15" i="23"/>
  <c r="E69" i="9"/>
  <c r="F15" i="3" s="1"/>
  <c r="F15" i="5"/>
  <c r="K82" i="16"/>
  <c r="L22" i="3" s="1"/>
  <c r="L22" i="4"/>
  <c r="G82" i="16"/>
  <c r="H22" i="3" s="1"/>
  <c r="H22" i="5"/>
  <c r="I81" i="16"/>
  <c r="J22" i="5" s="1"/>
  <c r="E22" i="23"/>
  <c r="D43" i="35"/>
  <c r="D40" i="35"/>
  <c r="G22" i="22" s="1"/>
  <c r="E22" i="24"/>
  <c r="K69" i="9"/>
  <c r="L15" i="3" s="1"/>
  <c r="L15" i="5"/>
  <c r="I119" i="8"/>
  <c r="J14" i="3" s="1"/>
  <c r="J14" i="5"/>
  <c r="E82" i="27"/>
  <c r="H14" i="22" s="1"/>
  <c r="E85" i="27"/>
  <c r="F14" i="23"/>
  <c r="C48" i="28"/>
  <c r="N69" i="9"/>
  <c r="O15" i="3" s="1"/>
  <c r="C119" i="8"/>
  <c r="D14" i="3" s="1"/>
  <c r="C69" i="9"/>
  <c r="D15" i="3" s="1"/>
  <c r="G69" i="9"/>
  <c r="H15" i="3" s="1"/>
  <c r="D82" i="16"/>
  <c r="E22" i="3" s="1"/>
  <c r="C81" i="16"/>
  <c r="M82" i="16"/>
  <c r="N22" i="3" s="1"/>
  <c r="I48" i="16"/>
  <c r="F97" i="36"/>
  <c r="E97" i="36"/>
  <c r="D97" i="36"/>
  <c r="C97" i="36"/>
  <c r="F80" i="36"/>
  <c r="E80" i="36"/>
  <c r="D80" i="36"/>
  <c r="C80" i="36"/>
  <c r="F78" i="36"/>
  <c r="E78" i="36"/>
  <c r="D78" i="36"/>
  <c r="C78" i="36"/>
  <c r="F71" i="36"/>
  <c r="E71" i="36"/>
  <c r="D71" i="36"/>
  <c r="C71" i="36"/>
  <c r="F65" i="36"/>
  <c r="E65" i="36"/>
  <c r="D65" i="36"/>
  <c r="C65" i="36"/>
  <c r="F63" i="36"/>
  <c r="E63" i="36"/>
  <c r="D63" i="36"/>
  <c r="C63" i="36"/>
  <c r="F61" i="36"/>
  <c r="E61" i="36"/>
  <c r="D61" i="36"/>
  <c r="C61" i="36"/>
  <c r="C58" i="36"/>
  <c r="C57" i="36"/>
  <c r="D56" i="36"/>
  <c r="C55" i="36"/>
  <c r="C54" i="36"/>
  <c r="C53" i="36"/>
  <c r="C52" i="36"/>
  <c r="C51" i="36"/>
  <c r="C50" i="36"/>
  <c r="C49" i="36"/>
  <c r="C48" i="36"/>
  <c r="C47" i="36"/>
  <c r="C46" i="36"/>
  <c r="C45" i="36"/>
  <c r="C44" i="36"/>
  <c r="C43" i="36"/>
  <c r="C42" i="36"/>
  <c r="C41" i="36"/>
  <c r="C40" i="36"/>
  <c r="C39" i="36"/>
  <c r="C38" i="36"/>
  <c r="C37" i="36"/>
  <c r="C36" i="36"/>
  <c r="C34" i="36"/>
  <c r="C33" i="36"/>
  <c r="C32" i="36"/>
  <c r="F31" i="36"/>
  <c r="E31" i="36"/>
  <c r="D31" i="36"/>
  <c r="C30" i="36"/>
  <c r="F29" i="36"/>
  <c r="E29" i="36"/>
  <c r="D29" i="36"/>
  <c r="C29" i="36"/>
  <c r="C28" i="36"/>
  <c r="F27" i="36"/>
  <c r="E27" i="36"/>
  <c r="D27" i="36"/>
  <c r="C27" i="36"/>
  <c r="D24" i="36"/>
  <c r="D23" i="36"/>
  <c r="D22" i="36"/>
  <c r="D21" i="36"/>
  <c r="C20" i="36"/>
  <c r="F19" i="36"/>
  <c r="E19" i="36"/>
  <c r="C18" i="36"/>
  <c r="F17" i="36"/>
  <c r="E17" i="36"/>
  <c r="D17" i="36"/>
  <c r="C17" i="36"/>
  <c r="C16" i="36"/>
  <c r="C15" i="36"/>
  <c r="F14" i="36"/>
  <c r="E14" i="36"/>
  <c r="D14" i="36"/>
  <c r="E12" i="36"/>
  <c r="C12" i="36"/>
  <c r="N130" i="17"/>
  <c r="M130" i="17"/>
  <c r="L130" i="17"/>
  <c r="K130" i="17"/>
  <c r="J130" i="17"/>
  <c r="I130" i="17"/>
  <c r="N128" i="17"/>
  <c r="M128" i="17"/>
  <c r="L128" i="17"/>
  <c r="K128" i="17"/>
  <c r="J128" i="17"/>
  <c r="I128" i="17"/>
  <c r="N104" i="17"/>
  <c r="M104" i="17"/>
  <c r="L104" i="17"/>
  <c r="K104" i="17"/>
  <c r="J104" i="17"/>
  <c r="I104" i="17"/>
  <c r="N102" i="17"/>
  <c r="M102" i="17"/>
  <c r="L102" i="17"/>
  <c r="K102" i="17"/>
  <c r="J102" i="17"/>
  <c r="I102" i="17"/>
  <c r="N91" i="17"/>
  <c r="M91" i="17"/>
  <c r="L91" i="17"/>
  <c r="K91" i="17"/>
  <c r="J91" i="17"/>
  <c r="I91" i="17"/>
  <c r="N87" i="17"/>
  <c r="M87" i="17"/>
  <c r="L87" i="17"/>
  <c r="K87" i="17"/>
  <c r="J87" i="17"/>
  <c r="I87" i="17"/>
  <c r="N85" i="17"/>
  <c r="M85" i="17"/>
  <c r="L85" i="17"/>
  <c r="K85" i="17"/>
  <c r="J85" i="17"/>
  <c r="I85" i="17"/>
  <c r="N83" i="17"/>
  <c r="N133" i="17" s="1"/>
  <c r="M83" i="17"/>
  <c r="M133" i="17" s="1"/>
  <c r="L83" i="17"/>
  <c r="K83" i="17"/>
  <c r="J83" i="17"/>
  <c r="J133" i="17" s="1"/>
  <c r="I83" i="17"/>
  <c r="I133" i="17" s="1"/>
  <c r="G130" i="17"/>
  <c r="F130" i="17"/>
  <c r="E130" i="17"/>
  <c r="D130" i="17"/>
  <c r="C130" i="17"/>
  <c r="G128" i="17"/>
  <c r="F128" i="17"/>
  <c r="E128" i="17"/>
  <c r="D128" i="17"/>
  <c r="C128" i="17"/>
  <c r="H104" i="17"/>
  <c r="G104" i="17"/>
  <c r="F104" i="17"/>
  <c r="E104" i="17"/>
  <c r="D104" i="17"/>
  <c r="C104" i="17"/>
  <c r="H102" i="17"/>
  <c r="G102" i="17"/>
  <c r="F102" i="17"/>
  <c r="E102" i="17"/>
  <c r="D102" i="17"/>
  <c r="C102" i="17"/>
  <c r="H91" i="17"/>
  <c r="G91" i="17"/>
  <c r="F91" i="17"/>
  <c r="E91" i="17"/>
  <c r="D91" i="17"/>
  <c r="C91" i="17"/>
  <c r="G87" i="17"/>
  <c r="F87" i="17"/>
  <c r="E87" i="17"/>
  <c r="D87" i="17"/>
  <c r="C87" i="17"/>
  <c r="G85" i="17"/>
  <c r="F85" i="17"/>
  <c r="E85" i="17"/>
  <c r="D85" i="17"/>
  <c r="C85" i="17"/>
  <c r="G83" i="17"/>
  <c r="F83" i="17"/>
  <c r="E83" i="17"/>
  <c r="D83" i="17"/>
  <c r="C83" i="17"/>
  <c r="F79" i="17"/>
  <c r="D79" i="17"/>
  <c r="C79" i="17"/>
  <c r="C78" i="17"/>
  <c r="C77" i="17"/>
  <c r="C76" i="17"/>
  <c r="C75" i="17"/>
  <c r="C74" i="17"/>
  <c r="C73" i="17"/>
  <c r="C72" i="17"/>
  <c r="C71" i="17"/>
  <c r="C70" i="17"/>
  <c r="C69" i="17"/>
  <c r="C68" i="17"/>
  <c r="C67" i="17"/>
  <c r="C66" i="17"/>
  <c r="C65" i="17"/>
  <c r="C64" i="17"/>
  <c r="C63" i="17"/>
  <c r="C62" i="17"/>
  <c r="C61" i="17"/>
  <c r="C60" i="17"/>
  <c r="C59" i="17"/>
  <c r="C58" i="17"/>
  <c r="C57" i="17"/>
  <c r="C56" i="17"/>
  <c r="C55" i="17"/>
  <c r="C54" i="17"/>
  <c r="C53" i="17"/>
  <c r="C52" i="17"/>
  <c r="C51" i="17"/>
  <c r="C50" i="17"/>
  <c r="C49" i="17"/>
  <c r="C48" i="17"/>
  <c r="C47" i="17"/>
  <c r="C46" i="17"/>
  <c r="C45" i="17"/>
  <c r="C44" i="17"/>
  <c r="C43" i="17"/>
  <c r="C42" i="17"/>
  <c r="C41" i="17"/>
  <c r="C40" i="17"/>
  <c r="C39" i="17"/>
  <c r="C38" i="17"/>
  <c r="H37" i="17"/>
  <c r="H81" i="17" s="1"/>
  <c r="I24" i="4" s="1"/>
  <c r="G37" i="17"/>
  <c r="F37" i="17"/>
  <c r="E37" i="17"/>
  <c r="D37" i="17"/>
  <c r="C36" i="17"/>
  <c r="C35" i="17" s="1"/>
  <c r="G35" i="17"/>
  <c r="F35" i="17"/>
  <c r="E35" i="17"/>
  <c r="D35" i="17"/>
  <c r="C34" i="17"/>
  <c r="G33" i="17"/>
  <c r="F33" i="17"/>
  <c r="E33" i="17"/>
  <c r="D33" i="17"/>
  <c r="C32" i="17"/>
  <c r="C31" i="17" s="1"/>
  <c r="G31" i="17"/>
  <c r="F31" i="17"/>
  <c r="E31" i="17"/>
  <c r="D31" i="17"/>
  <c r="C30" i="17"/>
  <c r="C29" i="17"/>
  <c r="C28" i="17"/>
  <c r="C27" i="17"/>
  <c r="C26" i="17"/>
  <c r="C25" i="17"/>
  <c r="C24" i="17"/>
  <c r="G23" i="17"/>
  <c r="F23" i="17"/>
  <c r="E23" i="17"/>
  <c r="D23" i="17"/>
  <c r="C22" i="17"/>
  <c r="C21" i="17" s="1"/>
  <c r="G21" i="17"/>
  <c r="F21" i="17"/>
  <c r="E21" i="17"/>
  <c r="D21" i="17"/>
  <c r="C19" i="17"/>
  <c r="C18" i="17"/>
  <c r="G17" i="17"/>
  <c r="F17" i="17"/>
  <c r="E17" i="17"/>
  <c r="D17" i="17"/>
  <c r="C15" i="17"/>
  <c r="C14" i="17" s="1"/>
  <c r="G14" i="17"/>
  <c r="F14" i="17"/>
  <c r="E14" i="17"/>
  <c r="D14" i="17"/>
  <c r="C13" i="17"/>
  <c r="C12" i="17" s="1"/>
  <c r="G12" i="17"/>
  <c r="F12" i="17"/>
  <c r="E12" i="17"/>
  <c r="D12" i="17"/>
  <c r="K133" i="17" l="1"/>
  <c r="K134" i="17" s="1"/>
  <c r="L24" i="3" s="1"/>
  <c r="C43" i="35"/>
  <c r="D22" i="24"/>
  <c r="C82" i="27"/>
  <c r="F14" i="22" s="1"/>
  <c r="C133" i="17"/>
  <c r="D24" i="5" s="1"/>
  <c r="C33" i="17"/>
  <c r="E133" i="17"/>
  <c r="C85" i="27"/>
  <c r="F59" i="36"/>
  <c r="G24" i="24" s="1"/>
  <c r="C14" i="36"/>
  <c r="C37" i="17"/>
  <c r="G133" i="17"/>
  <c r="H24" i="5" s="1"/>
  <c r="L133" i="17"/>
  <c r="L134" i="17" s="1"/>
  <c r="M24" i="3" s="1"/>
  <c r="F24" i="5"/>
  <c r="D133" i="17"/>
  <c r="J134" i="17"/>
  <c r="K24" i="3" s="1"/>
  <c r="K24" i="5"/>
  <c r="N134" i="17"/>
  <c r="O24" i="3" s="1"/>
  <c r="O24" i="5"/>
  <c r="C99" i="36"/>
  <c r="E99" i="36"/>
  <c r="I82" i="16"/>
  <c r="J22" i="3" s="1"/>
  <c r="J22" i="4"/>
  <c r="C82" i="16"/>
  <c r="D22" i="3" s="1"/>
  <c r="D22" i="5"/>
  <c r="D15" i="23"/>
  <c r="C49" i="28"/>
  <c r="F15" i="22" s="1"/>
  <c r="G81" i="17"/>
  <c r="H24" i="4" s="1"/>
  <c r="C17" i="17"/>
  <c r="D81" i="17"/>
  <c r="E24" i="4" s="1"/>
  <c r="C23" i="17"/>
  <c r="F133" i="17"/>
  <c r="I134" i="17"/>
  <c r="J24" i="3" s="1"/>
  <c r="J24" i="5"/>
  <c r="M134" i="17"/>
  <c r="N24" i="3" s="1"/>
  <c r="N24" i="5"/>
  <c r="E59" i="36"/>
  <c r="F24" i="24" s="1"/>
  <c r="D19" i="36"/>
  <c r="C19" i="36" s="1"/>
  <c r="C31" i="36"/>
  <c r="D99" i="36"/>
  <c r="F99" i="36"/>
  <c r="D59" i="36"/>
  <c r="E24" i="24" s="1"/>
  <c r="F81" i="17"/>
  <c r="G24" i="4" s="1"/>
  <c r="E81" i="17"/>
  <c r="F24" i="4" s="1"/>
  <c r="M24" i="5" l="1"/>
  <c r="C59" i="36"/>
  <c r="D24" i="24" s="1"/>
  <c r="L24" i="5"/>
  <c r="C81" i="17"/>
  <c r="D24" i="4" s="1"/>
  <c r="C134" i="17"/>
  <c r="D24" i="3" s="1"/>
  <c r="F100" i="36"/>
  <c r="I24" i="22" s="1"/>
  <c r="F104" i="36"/>
  <c r="G24" i="23"/>
  <c r="F134" i="17"/>
  <c r="G24" i="3" s="1"/>
  <c r="G24" i="5"/>
  <c r="E100" i="36"/>
  <c r="H24" i="22" s="1"/>
  <c r="E104" i="36"/>
  <c r="F24" i="23"/>
  <c r="D134" i="17"/>
  <c r="E24" i="3" s="1"/>
  <c r="E24" i="5"/>
  <c r="G134" i="17"/>
  <c r="H24" i="3" s="1"/>
  <c r="E134" i="17"/>
  <c r="F24" i="3" s="1"/>
  <c r="D100" i="36"/>
  <c r="G24" i="22" s="1"/>
  <c r="D104" i="36"/>
  <c r="E24" i="23"/>
  <c r="C100" i="36"/>
  <c r="F24" i="22" s="1"/>
  <c r="C104" i="36"/>
  <c r="D24" i="23"/>
  <c r="A50" i="41"/>
  <c r="C23" i="3" s="1"/>
  <c r="N47" i="41"/>
  <c r="M47" i="41"/>
  <c r="L47" i="41"/>
  <c r="K47" i="41"/>
  <c r="J47" i="41"/>
  <c r="I47" i="41"/>
  <c r="G47" i="41"/>
  <c r="F47" i="41"/>
  <c r="E47" i="41"/>
  <c r="D47" i="41"/>
  <c r="C47" i="41"/>
  <c r="I46" i="41"/>
  <c r="I45" i="41"/>
  <c r="I44" i="41"/>
  <c r="I43" i="41"/>
  <c r="I42" i="41"/>
  <c r="I41" i="41"/>
  <c r="N40" i="41"/>
  <c r="M40" i="41"/>
  <c r="L40" i="41"/>
  <c r="K40" i="41"/>
  <c r="J40" i="41"/>
  <c r="G40" i="41"/>
  <c r="F40" i="41"/>
  <c r="E40" i="41"/>
  <c r="D40" i="41"/>
  <c r="C40" i="41"/>
  <c r="N38" i="41"/>
  <c r="M38" i="41"/>
  <c r="L38" i="41"/>
  <c r="K38" i="41"/>
  <c r="J38" i="41"/>
  <c r="I38" i="41"/>
  <c r="G38" i="41"/>
  <c r="F38" i="41"/>
  <c r="E38" i="41"/>
  <c r="D38" i="41"/>
  <c r="C38" i="41"/>
  <c r="N36" i="41"/>
  <c r="M36" i="41"/>
  <c r="L36" i="41"/>
  <c r="K36" i="41"/>
  <c r="J36" i="41"/>
  <c r="I36" i="41"/>
  <c r="G36" i="41"/>
  <c r="F36" i="41"/>
  <c r="E36" i="41"/>
  <c r="D36" i="41"/>
  <c r="C36" i="41"/>
  <c r="N28" i="41"/>
  <c r="M28" i="41"/>
  <c r="L28" i="41"/>
  <c r="K28" i="41"/>
  <c r="J28" i="41"/>
  <c r="I28" i="41"/>
  <c r="G28" i="41"/>
  <c r="F28" i="41"/>
  <c r="E28" i="41"/>
  <c r="D28" i="41"/>
  <c r="C28" i="41"/>
  <c r="N24" i="41"/>
  <c r="M24" i="41"/>
  <c r="L24" i="41"/>
  <c r="K24" i="41"/>
  <c r="J24" i="41"/>
  <c r="I24" i="41"/>
  <c r="G24" i="41"/>
  <c r="F24" i="41"/>
  <c r="E24" i="41"/>
  <c r="D24" i="41"/>
  <c r="C24" i="41"/>
  <c r="N22" i="41"/>
  <c r="M22" i="41"/>
  <c r="L22" i="41"/>
  <c r="K22" i="41"/>
  <c r="J22" i="41"/>
  <c r="I22" i="41"/>
  <c r="G22" i="41"/>
  <c r="F22" i="41"/>
  <c r="E22" i="41"/>
  <c r="D22" i="41"/>
  <c r="C22" i="41"/>
  <c r="N19" i="41"/>
  <c r="M19" i="41"/>
  <c r="L19" i="41"/>
  <c r="K19" i="41"/>
  <c r="J19" i="41"/>
  <c r="I19" i="41"/>
  <c r="G19" i="41"/>
  <c r="F19" i="41"/>
  <c r="E19" i="41"/>
  <c r="D19" i="41"/>
  <c r="C19" i="41"/>
  <c r="N12" i="41"/>
  <c r="M12" i="41"/>
  <c r="L12" i="41"/>
  <c r="K12" i="41"/>
  <c r="J12" i="41"/>
  <c r="I12" i="41"/>
  <c r="G12" i="41"/>
  <c r="F12" i="41"/>
  <c r="E12" i="41"/>
  <c r="D12" i="41"/>
  <c r="C12" i="41"/>
  <c r="A6" i="41"/>
  <c r="A118" i="14"/>
  <c r="C20" i="3" s="1"/>
  <c r="C116" i="14"/>
  <c r="I116" i="14" s="1"/>
  <c r="I115" i="14" s="1"/>
  <c r="N115" i="14"/>
  <c r="M115" i="14"/>
  <c r="L115" i="14"/>
  <c r="K115" i="14"/>
  <c r="J115" i="14"/>
  <c r="C114" i="14"/>
  <c r="I114" i="14" s="1"/>
  <c r="C113" i="14"/>
  <c r="I113" i="14" s="1"/>
  <c r="C112" i="14"/>
  <c r="I112" i="14" s="1"/>
  <c r="C111" i="14"/>
  <c r="I111" i="14" s="1"/>
  <c r="N110" i="14"/>
  <c r="M110" i="14"/>
  <c r="L110" i="14"/>
  <c r="K110" i="14"/>
  <c r="J110" i="14"/>
  <c r="G110" i="14"/>
  <c r="F110" i="14"/>
  <c r="E110" i="14"/>
  <c r="D110" i="14"/>
  <c r="C109" i="14"/>
  <c r="I109" i="14" s="1"/>
  <c r="C108" i="14"/>
  <c r="I108" i="14" s="1"/>
  <c r="C107" i="14"/>
  <c r="I107" i="14" s="1"/>
  <c r="C106" i="14"/>
  <c r="I106" i="14" s="1"/>
  <c r="C105" i="14"/>
  <c r="I105" i="14" s="1"/>
  <c r="C104" i="14"/>
  <c r="I104" i="14" s="1"/>
  <c r="C103" i="14"/>
  <c r="I103" i="14" s="1"/>
  <c r="C102" i="14"/>
  <c r="I102" i="14" s="1"/>
  <c r="C101" i="14"/>
  <c r="I101" i="14" s="1"/>
  <c r="N100" i="14"/>
  <c r="M100" i="14"/>
  <c r="L100" i="14"/>
  <c r="K100" i="14"/>
  <c r="J100" i="14"/>
  <c r="G100" i="14"/>
  <c r="F100" i="14"/>
  <c r="E100" i="14"/>
  <c r="D100" i="14"/>
  <c r="C99" i="14"/>
  <c r="I99" i="14" s="1"/>
  <c r="I98" i="14" s="1"/>
  <c r="N98" i="14"/>
  <c r="M98" i="14"/>
  <c r="L98" i="14"/>
  <c r="K98" i="14"/>
  <c r="J98" i="14"/>
  <c r="C97" i="14"/>
  <c r="I97" i="14" s="1"/>
  <c r="C96" i="14"/>
  <c r="I96" i="14" s="1"/>
  <c r="N95" i="14"/>
  <c r="M95" i="14"/>
  <c r="L95" i="14"/>
  <c r="K95" i="14"/>
  <c r="J95" i="14"/>
  <c r="G95" i="14"/>
  <c r="F95" i="14"/>
  <c r="E95" i="14"/>
  <c r="D95" i="14"/>
  <c r="C94" i="14"/>
  <c r="M93" i="14"/>
  <c r="M92" i="14" s="1"/>
  <c r="C93" i="14"/>
  <c r="I93" i="14" s="1"/>
  <c r="I92" i="14" s="1"/>
  <c r="N92" i="14"/>
  <c r="L92" i="14"/>
  <c r="K92" i="14"/>
  <c r="J92" i="14"/>
  <c r="G92" i="14"/>
  <c r="F92" i="14"/>
  <c r="E92" i="14"/>
  <c r="D92" i="14"/>
  <c r="C89" i="14"/>
  <c r="I89" i="14" s="1"/>
  <c r="C88" i="14"/>
  <c r="I88" i="14" s="1"/>
  <c r="C87" i="14"/>
  <c r="I87" i="14" s="1"/>
  <c r="C86" i="14"/>
  <c r="I86" i="14" s="1"/>
  <c r="C85" i="14"/>
  <c r="I85" i="14" s="1"/>
  <c r="C84" i="14"/>
  <c r="I84" i="14" s="1"/>
  <c r="C83" i="14"/>
  <c r="I83" i="14" s="1"/>
  <c r="N82" i="14"/>
  <c r="M82" i="14"/>
  <c r="L82" i="14"/>
  <c r="K82" i="14"/>
  <c r="J82" i="14"/>
  <c r="G82" i="14"/>
  <c r="F82" i="14"/>
  <c r="E82" i="14"/>
  <c r="D82" i="14"/>
  <c r="C81" i="14"/>
  <c r="C80" i="14"/>
  <c r="I80" i="14" s="1"/>
  <c r="N79" i="14"/>
  <c r="M79" i="14"/>
  <c r="L79" i="14"/>
  <c r="K79" i="14"/>
  <c r="J79" i="14"/>
  <c r="G79" i="14"/>
  <c r="F79" i="14"/>
  <c r="E79" i="14"/>
  <c r="D79" i="14"/>
  <c r="C78" i="14"/>
  <c r="I78" i="14" s="1"/>
  <c r="C77" i="14"/>
  <c r="I77" i="14" s="1"/>
  <c r="C76" i="14"/>
  <c r="I76" i="14" s="1"/>
  <c r="C75" i="14"/>
  <c r="I75" i="14" s="1"/>
  <c r="C74" i="14"/>
  <c r="I74" i="14" s="1"/>
  <c r="I73" i="14"/>
  <c r="N72" i="14"/>
  <c r="M72" i="14"/>
  <c r="L72" i="14"/>
  <c r="K72" i="14"/>
  <c r="J72" i="14"/>
  <c r="G72" i="14"/>
  <c r="F72" i="14"/>
  <c r="E72" i="14"/>
  <c r="D72" i="14"/>
  <c r="C71" i="14"/>
  <c r="I71" i="14" s="1"/>
  <c r="C70" i="14"/>
  <c r="I70" i="14" s="1"/>
  <c r="C68" i="14"/>
  <c r="I68" i="14" s="1"/>
  <c r="C67" i="14"/>
  <c r="I67" i="14" s="1"/>
  <c r="C66" i="14"/>
  <c r="I66" i="14" s="1"/>
  <c r="C65" i="14"/>
  <c r="I65" i="14" s="1"/>
  <c r="C64" i="14"/>
  <c r="I64" i="14" s="1"/>
  <c r="C63" i="14"/>
  <c r="I63" i="14" s="1"/>
  <c r="C62" i="14"/>
  <c r="I62" i="14" s="1"/>
  <c r="C61" i="14"/>
  <c r="I61" i="14" s="1"/>
  <c r="C60" i="14"/>
  <c r="I60" i="14" s="1"/>
  <c r="C59" i="14"/>
  <c r="I59" i="14" s="1"/>
  <c r="C58" i="14"/>
  <c r="I58" i="14" s="1"/>
  <c r="C57" i="14"/>
  <c r="I57" i="14" s="1"/>
  <c r="C56" i="14"/>
  <c r="I56" i="14" s="1"/>
  <c r="C55" i="14"/>
  <c r="I55" i="14" s="1"/>
  <c r="I54" i="14"/>
  <c r="C54" i="14"/>
  <c r="C53" i="14"/>
  <c r="I53" i="14" s="1"/>
  <c r="C52" i="14"/>
  <c r="I52" i="14" s="1"/>
  <c r="C51" i="14"/>
  <c r="I51" i="14" s="1"/>
  <c r="C50" i="14"/>
  <c r="I50" i="14" s="1"/>
  <c r="C49" i="14"/>
  <c r="I49" i="14" s="1"/>
  <c r="C48" i="14"/>
  <c r="I48" i="14" s="1"/>
  <c r="C47" i="14"/>
  <c r="I47" i="14" s="1"/>
  <c r="C46" i="14"/>
  <c r="I46" i="14" s="1"/>
  <c r="C45" i="14"/>
  <c r="I45" i="14" s="1"/>
  <c r="C44" i="14"/>
  <c r="I44" i="14" s="1"/>
  <c r="C43" i="14"/>
  <c r="I43" i="14" s="1"/>
  <c r="C42" i="14"/>
  <c r="I42" i="14" s="1"/>
  <c r="C41" i="14"/>
  <c r="I41" i="14" s="1"/>
  <c r="C40" i="14"/>
  <c r="I40" i="14" s="1"/>
  <c r="C39" i="14"/>
  <c r="I39" i="14" s="1"/>
  <c r="C38" i="14"/>
  <c r="I38" i="14" s="1"/>
  <c r="C37" i="14"/>
  <c r="I37" i="14" s="1"/>
  <c r="C36" i="14"/>
  <c r="I36" i="14" s="1"/>
  <c r="C35" i="14"/>
  <c r="I35" i="14" s="1"/>
  <c r="C34" i="14"/>
  <c r="I34" i="14" s="1"/>
  <c r="C33" i="14"/>
  <c r="I33" i="14" s="1"/>
  <c r="C32" i="14"/>
  <c r="I32" i="14" s="1"/>
  <c r="C31" i="14"/>
  <c r="I31" i="14" s="1"/>
  <c r="C30" i="14"/>
  <c r="I30" i="14" s="1"/>
  <c r="C29" i="14"/>
  <c r="I29" i="14" s="1"/>
  <c r="C28" i="14"/>
  <c r="I28" i="14" s="1"/>
  <c r="C27" i="14"/>
  <c r="I27" i="14" s="1"/>
  <c r="C26" i="14"/>
  <c r="I26" i="14" s="1"/>
  <c r="C25" i="14"/>
  <c r="I25" i="14" s="1"/>
  <c r="C24" i="14"/>
  <c r="I24" i="14" s="1"/>
  <c r="C23" i="14"/>
  <c r="I23" i="14" s="1"/>
  <c r="C22" i="14"/>
  <c r="I22" i="14" s="1"/>
  <c r="N21" i="14"/>
  <c r="M21" i="14"/>
  <c r="L21" i="14"/>
  <c r="K21" i="14"/>
  <c r="J21" i="14"/>
  <c r="G21" i="14"/>
  <c r="F21" i="14"/>
  <c r="E21" i="14"/>
  <c r="D21" i="14"/>
  <c r="C20" i="14"/>
  <c r="I20" i="14" s="1"/>
  <c r="C19" i="14"/>
  <c r="I19" i="14" s="1"/>
  <c r="I18" i="14" s="1"/>
  <c r="N18" i="14"/>
  <c r="M18" i="14"/>
  <c r="L18" i="14"/>
  <c r="K18" i="14"/>
  <c r="J18" i="14"/>
  <c r="G18" i="14"/>
  <c r="F18" i="14"/>
  <c r="E18" i="14"/>
  <c r="D18" i="14"/>
  <c r="C17" i="14"/>
  <c r="I17" i="14" s="1"/>
  <c r="I16" i="14" s="1"/>
  <c r="N16" i="14"/>
  <c r="M16" i="14"/>
  <c r="L16" i="14"/>
  <c r="K16" i="14"/>
  <c r="J16" i="14"/>
  <c r="F16" i="14"/>
  <c r="E16" i="14"/>
  <c r="D16" i="14"/>
  <c r="C16" i="14"/>
  <c r="C15" i="14"/>
  <c r="I15" i="14" s="1"/>
  <c r="I14" i="14" s="1"/>
  <c r="N14" i="14"/>
  <c r="M14" i="14"/>
  <c r="L14" i="14"/>
  <c r="K14" i="14"/>
  <c r="J14" i="14"/>
  <c r="G14" i="14"/>
  <c r="F14" i="14"/>
  <c r="E14" i="14"/>
  <c r="D14" i="14"/>
  <c r="C13" i="14"/>
  <c r="I13" i="14" s="1"/>
  <c r="I12" i="14" s="1"/>
  <c r="N12" i="14"/>
  <c r="M12" i="14"/>
  <c r="L12" i="14"/>
  <c r="K12" i="14"/>
  <c r="J12" i="14"/>
  <c r="G12" i="14"/>
  <c r="F12" i="14"/>
  <c r="E12" i="14"/>
  <c r="D12" i="14"/>
  <c r="A84" i="33"/>
  <c r="C20" i="22" s="1"/>
  <c r="C11" i="22" s="1"/>
  <c r="C82" i="33"/>
  <c r="F81" i="33"/>
  <c r="E81" i="33"/>
  <c r="D81" i="33"/>
  <c r="C81" i="33" s="1"/>
  <c r="C80" i="33"/>
  <c r="C79" i="33" s="1"/>
  <c r="F79" i="33"/>
  <c r="E79" i="33"/>
  <c r="D79" i="33"/>
  <c r="C78" i="33"/>
  <c r="F77" i="33"/>
  <c r="E77" i="33"/>
  <c r="D77" i="33"/>
  <c r="D83" i="33" s="1"/>
  <c r="C77" i="33"/>
  <c r="F70" i="33"/>
  <c r="E70" i="33"/>
  <c r="D70" i="33"/>
  <c r="C70" i="33"/>
  <c r="F67" i="33"/>
  <c r="E67" i="33"/>
  <c r="D67" i="33"/>
  <c r="C67" i="33"/>
  <c r="C66" i="33"/>
  <c r="C65" i="33"/>
  <c r="C64" i="33"/>
  <c r="C63" i="33"/>
  <c r="C62" i="33"/>
  <c r="C61" i="33"/>
  <c r="F60" i="33"/>
  <c r="E60" i="33"/>
  <c r="D60" i="33"/>
  <c r="C59" i="33"/>
  <c r="C58" i="33"/>
  <c r="C57" i="33"/>
  <c r="C56" i="33"/>
  <c r="C55" i="33"/>
  <c r="C54" i="33"/>
  <c r="C53" i="33"/>
  <c r="C52" i="33"/>
  <c r="C51" i="33"/>
  <c r="C50" i="33"/>
  <c r="C49" i="33"/>
  <c r="C48" i="33"/>
  <c r="C47" i="33"/>
  <c r="C46" i="33"/>
  <c r="C45" i="33"/>
  <c r="C44" i="33"/>
  <c r="C43" i="33"/>
  <c r="C42" i="33"/>
  <c r="C41" i="33"/>
  <c r="C40" i="33"/>
  <c r="C39" i="33"/>
  <c r="C38" i="33"/>
  <c r="C37" i="33"/>
  <c r="C36" i="33"/>
  <c r="C35" i="33"/>
  <c r="C34" i="33"/>
  <c r="C33" i="33"/>
  <c r="C32" i="33"/>
  <c r="C31" i="33"/>
  <c r="C30" i="33"/>
  <c r="C29" i="33"/>
  <c r="C28" i="33"/>
  <c r="C27" i="33"/>
  <c r="C26" i="33"/>
  <c r="C25" i="33"/>
  <c r="C24" i="33"/>
  <c r="C23" i="33"/>
  <c r="C22" i="33"/>
  <c r="F21" i="33"/>
  <c r="E21" i="33"/>
  <c r="D21" i="33"/>
  <c r="C20" i="33"/>
  <c r="C19" i="33"/>
  <c r="F18" i="33"/>
  <c r="E18" i="33"/>
  <c r="D18" i="33"/>
  <c r="C17" i="33"/>
  <c r="F16" i="33"/>
  <c r="E16" i="33"/>
  <c r="D16" i="33"/>
  <c r="C16" i="33"/>
  <c r="C15" i="33"/>
  <c r="F14" i="33"/>
  <c r="E14" i="33"/>
  <c r="D14" i="33"/>
  <c r="C14" i="33"/>
  <c r="C13" i="33"/>
  <c r="C12" i="33" s="1"/>
  <c r="D12" i="33"/>
  <c r="C18" i="14" l="1"/>
  <c r="D26" i="41"/>
  <c r="E23" i="4" s="1"/>
  <c r="I26" i="41"/>
  <c r="J23" i="4" s="1"/>
  <c r="M26" i="41"/>
  <c r="N23" i="4" s="1"/>
  <c r="E83" i="33"/>
  <c r="F20" i="23" s="1"/>
  <c r="C95" i="14"/>
  <c r="C110" i="14"/>
  <c r="C18" i="33"/>
  <c r="C60" i="33"/>
  <c r="C12" i="14"/>
  <c r="E26" i="41"/>
  <c r="F23" i="4" s="1"/>
  <c r="J26" i="41"/>
  <c r="K23" i="4" s="1"/>
  <c r="N26" i="41"/>
  <c r="O23" i="4" s="1"/>
  <c r="C72" i="14"/>
  <c r="D75" i="33"/>
  <c r="D87" i="33" s="1"/>
  <c r="F75" i="33"/>
  <c r="E20" i="23"/>
  <c r="F83" i="33"/>
  <c r="E90" i="14"/>
  <c r="M90" i="14"/>
  <c r="N20" i="4" s="1"/>
  <c r="C79" i="14"/>
  <c r="F90" i="14"/>
  <c r="G20" i="4" s="1"/>
  <c r="L90" i="14"/>
  <c r="M20" i="4" s="1"/>
  <c r="D117" i="14"/>
  <c r="E20" i="5" s="1"/>
  <c r="F117" i="14"/>
  <c r="G20" i="5" s="1"/>
  <c r="L117" i="14"/>
  <c r="I110" i="14"/>
  <c r="K117" i="14"/>
  <c r="C26" i="41"/>
  <c r="D23" i="4" s="1"/>
  <c r="G26" i="41"/>
  <c r="H23" i="4" s="1"/>
  <c r="L26" i="41"/>
  <c r="M23" i="4" s="1"/>
  <c r="E49" i="41"/>
  <c r="K49" i="41"/>
  <c r="C49" i="41"/>
  <c r="D23" i="5" s="1"/>
  <c r="G49" i="41"/>
  <c r="H23" i="5" s="1"/>
  <c r="L49" i="41"/>
  <c r="M23" i="5" s="1"/>
  <c r="C21" i="33"/>
  <c r="E75" i="33"/>
  <c r="C14" i="14"/>
  <c r="D90" i="14"/>
  <c r="J90" i="14"/>
  <c r="K20" i="4" s="1"/>
  <c r="N90" i="14"/>
  <c r="O20" i="4" s="1"/>
  <c r="I81" i="14"/>
  <c r="I79" i="14" s="1"/>
  <c r="G90" i="14"/>
  <c r="K90" i="14"/>
  <c r="L20" i="4" s="1"/>
  <c r="M117" i="14"/>
  <c r="N20" i="5" s="1"/>
  <c r="E117" i="14"/>
  <c r="F20" i="5" s="1"/>
  <c r="G117" i="14"/>
  <c r="H20" i="5" s="1"/>
  <c r="J117" i="14"/>
  <c r="K20" i="5" s="1"/>
  <c r="N117" i="14"/>
  <c r="O20" i="5" s="1"/>
  <c r="F26" i="41"/>
  <c r="G23" i="4" s="1"/>
  <c r="K26" i="41"/>
  <c r="L23" i="4" s="1"/>
  <c r="F49" i="41"/>
  <c r="J49" i="41"/>
  <c r="K23" i="5" s="1"/>
  <c r="N49" i="41"/>
  <c r="O23" i="5" s="1"/>
  <c r="I40" i="41"/>
  <c r="I49" i="41" s="1"/>
  <c r="D49" i="41"/>
  <c r="E23" i="5" s="1"/>
  <c r="M49" i="41"/>
  <c r="N23" i="5" s="1"/>
  <c r="D50" i="41"/>
  <c r="E23" i="3" s="1"/>
  <c r="C50" i="41"/>
  <c r="D23" i="3" s="1"/>
  <c r="I72" i="14"/>
  <c r="I95" i="14"/>
  <c r="I21" i="14"/>
  <c r="I82" i="14"/>
  <c r="I100" i="14"/>
  <c r="C21" i="14"/>
  <c r="C100" i="14"/>
  <c r="C82" i="14"/>
  <c r="C92" i="14"/>
  <c r="C83" i="33"/>
  <c r="I117" i="14" l="1"/>
  <c r="J20" i="5" s="1"/>
  <c r="N50" i="41"/>
  <c r="O23" i="3" s="1"/>
  <c r="L50" i="41"/>
  <c r="M23" i="3" s="1"/>
  <c r="C75" i="33"/>
  <c r="D20" i="24" s="1"/>
  <c r="I90" i="14"/>
  <c r="J20" i="4" s="1"/>
  <c r="M118" i="14"/>
  <c r="N20" i="3" s="1"/>
  <c r="N118" i="14"/>
  <c r="O20" i="3" s="1"/>
  <c r="C90" i="14"/>
  <c r="D20" i="4" s="1"/>
  <c r="J118" i="14"/>
  <c r="K20" i="3" s="1"/>
  <c r="G50" i="41"/>
  <c r="H23" i="3" s="1"/>
  <c r="C84" i="33"/>
  <c r="F20" i="22" s="1"/>
  <c r="C87" i="33"/>
  <c r="D20" i="23"/>
  <c r="I50" i="41"/>
  <c r="J23" i="3" s="1"/>
  <c r="J23" i="5"/>
  <c r="G118" i="14"/>
  <c r="H20" i="3" s="1"/>
  <c r="H20" i="4"/>
  <c r="D118" i="14"/>
  <c r="E20" i="3" s="1"/>
  <c r="E20" i="4"/>
  <c r="E84" i="33"/>
  <c r="H20" i="22" s="1"/>
  <c r="F20" i="24"/>
  <c r="K50" i="41"/>
  <c r="L23" i="3" s="1"/>
  <c r="L23" i="5"/>
  <c r="E118" i="14"/>
  <c r="F20" i="3" s="1"/>
  <c r="F20" i="4"/>
  <c r="E87" i="33"/>
  <c r="F84" i="33"/>
  <c r="I20" i="22" s="1"/>
  <c r="G20" i="24"/>
  <c r="C117" i="14"/>
  <c r="D20" i="5" s="1"/>
  <c r="M50" i="41"/>
  <c r="N23" i="3" s="1"/>
  <c r="J50" i="41"/>
  <c r="K23" i="3" s="1"/>
  <c r="F50" i="41"/>
  <c r="G23" i="3" s="1"/>
  <c r="G23" i="5"/>
  <c r="E50" i="41"/>
  <c r="F23" i="3" s="1"/>
  <c r="F23" i="5"/>
  <c r="K118" i="14"/>
  <c r="L20" i="3" s="1"/>
  <c r="L20" i="5"/>
  <c r="L118" i="14"/>
  <c r="M20" i="3" s="1"/>
  <c r="M20" i="5"/>
  <c r="F87" i="33"/>
  <c r="G20" i="23"/>
  <c r="D84" i="33"/>
  <c r="G20" i="22" s="1"/>
  <c r="E20" i="24"/>
  <c r="C118" i="14"/>
  <c r="D20" i="3" s="1"/>
  <c r="I118" i="14" l="1"/>
  <c r="J20" i="3" s="1"/>
  <c r="F66" i="26"/>
  <c r="E66" i="26"/>
  <c r="D66" i="26"/>
  <c r="C66" i="26"/>
  <c r="F64" i="26"/>
  <c r="E64" i="26"/>
  <c r="D64" i="26"/>
  <c r="C64" i="26"/>
  <c r="F62" i="26"/>
  <c r="E62" i="26"/>
  <c r="D62" i="26"/>
  <c r="C62" i="26"/>
  <c r="F60" i="26"/>
  <c r="E60" i="26"/>
  <c r="D60" i="26"/>
  <c r="C60" i="26"/>
  <c r="F55" i="26"/>
  <c r="E55" i="26"/>
  <c r="D55" i="26"/>
  <c r="C55" i="26"/>
  <c r="F53" i="26"/>
  <c r="E53" i="26"/>
  <c r="D53" i="26"/>
  <c r="C53" i="26"/>
  <c r="F51" i="26"/>
  <c r="E51" i="26"/>
  <c r="D51" i="26"/>
  <c r="C51" i="26"/>
  <c r="F49" i="26"/>
  <c r="E49" i="26"/>
  <c r="D49" i="26"/>
  <c r="C49" i="26"/>
  <c r="F45" i="26"/>
  <c r="E45" i="26"/>
  <c r="D45" i="26"/>
  <c r="C45" i="26"/>
  <c r="F43" i="26"/>
  <c r="E43" i="26"/>
  <c r="D43" i="26"/>
  <c r="C43" i="26"/>
  <c r="F42" i="26"/>
  <c r="E42" i="26"/>
  <c r="D42" i="26"/>
  <c r="F40" i="26"/>
  <c r="E40" i="26"/>
  <c r="D40" i="26"/>
  <c r="C40" i="26"/>
  <c r="F38" i="26"/>
  <c r="E38" i="26"/>
  <c r="D38" i="26"/>
  <c r="C38" i="26"/>
  <c r="F36" i="26"/>
  <c r="E36" i="26"/>
  <c r="D36" i="26"/>
  <c r="C36" i="26"/>
  <c r="F29" i="26"/>
  <c r="E29" i="26"/>
  <c r="D29" i="26"/>
  <c r="C29" i="26"/>
  <c r="F25" i="26"/>
  <c r="E25" i="26"/>
  <c r="D25" i="26"/>
  <c r="C25" i="26"/>
  <c r="F23" i="26"/>
  <c r="E23" i="26"/>
  <c r="D23" i="26"/>
  <c r="C23" i="26"/>
  <c r="F21" i="26"/>
  <c r="E21" i="26"/>
  <c r="D21" i="26"/>
  <c r="C21" i="26"/>
  <c r="F16" i="26"/>
  <c r="E16" i="26"/>
  <c r="D16" i="26"/>
  <c r="C16" i="26"/>
  <c r="F14" i="26"/>
  <c r="E14" i="26"/>
  <c r="D14" i="26"/>
  <c r="C14" i="26"/>
  <c r="N71" i="7"/>
  <c r="M71" i="7"/>
  <c r="L71" i="7"/>
  <c r="K71" i="7"/>
  <c r="J71" i="7"/>
  <c r="I71" i="7"/>
  <c r="G71" i="7"/>
  <c r="F71" i="7"/>
  <c r="E71" i="7"/>
  <c r="D71" i="7"/>
  <c r="C71" i="7"/>
  <c r="N69" i="7"/>
  <c r="M69" i="7"/>
  <c r="L69" i="7"/>
  <c r="K69" i="7"/>
  <c r="J69" i="7"/>
  <c r="I69" i="7"/>
  <c r="G69" i="7"/>
  <c r="F69" i="7"/>
  <c r="E69" i="7"/>
  <c r="D69" i="7"/>
  <c r="C69" i="7"/>
  <c r="N67" i="7"/>
  <c r="M67" i="7"/>
  <c r="L67" i="7"/>
  <c r="K67" i="7"/>
  <c r="J67" i="7"/>
  <c r="I67" i="7"/>
  <c r="G67" i="7"/>
  <c r="F67" i="7"/>
  <c r="E67" i="7"/>
  <c r="D67" i="7"/>
  <c r="C67" i="7"/>
  <c r="N62" i="7"/>
  <c r="M62" i="7"/>
  <c r="L62" i="7"/>
  <c r="K62" i="7"/>
  <c r="J62" i="7"/>
  <c r="I62" i="7"/>
  <c r="H62" i="7"/>
  <c r="G62" i="7"/>
  <c r="F62" i="7"/>
  <c r="E62" i="7"/>
  <c r="D62" i="7"/>
  <c r="C62" i="7"/>
  <c r="N59" i="7"/>
  <c r="M59" i="7"/>
  <c r="L59" i="7"/>
  <c r="K59" i="7"/>
  <c r="J59" i="7"/>
  <c r="I59" i="7"/>
  <c r="G59" i="7"/>
  <c r="F59" i="7"/>
  <c r="E59" i="7"/>
  <c r="D59" i="7"/>
  <c r="C59" i="7"/>
  <c r="N55" i="7"/>
  <c r="M55" i="7"/>
  <c r="L55" i="7"/>
  <c r="K55" i="7"/>
  <c r="J55" i="7"/>
  <c r="I55" i="7"/>
  <c r="H55" i="7"/>
  <c r="G55" i="7"/>
  <c r="F55" i="7"/>
  <c r="E55" i="7"/>
  <c r="D55" i="7"/>
  <c r="C55" i="7"/>
  <c r="N53" i="7"/>
  <c r="M53" i="7"/>
  <c r="L53" i="7"/>
  <c r="K53" i="7"/>
  <c r="J53" i="7"/>
  <c r="I53" i="7"/>
  <c r="G53" i="7"/>
  <c r="F53" i="7"/>
  <c r="E53" i="7"/>
  <c r="D53" i="7"/>
  <c r="C53" i="7"/>
  <c r="N42" i="7"/>
  <c r="M42" i="7"/>
  <c r="L42" i="7"/>
  <c r="K42" i="7"/>
  <c r="J42" i="7"/>
  <c r="I42" i="7"/>
  <c r="H42" i="7"/>
  <c r="G42" i="7"/>
  <c r="F42" i="7"/>
  <c r="E42" i="7"/>
  <c r="D42" i="7"/>
  <c r="C42" i="7"/>
  <c r="N40" i="7"/>
  <c r="N39" i="7" s="1"/>
  <c r="M40" i="7"/>
  <c r="M39" i="7" s="1"/>
  <c r="L40" i="7"/>
  <c r="K40" i="7"/>
  <c r="J40" i="7"/>
  <c r="I40" i="7"/>
  <c r="I39" i="7" s="1"/>
  <c r="G40" i="7"/>
  <c r="F40" i="7"/>
  <c r="E40" i="7"/>
  <c r="D40" i="7"/>
  <c r="C40" i="7"/>
  <c r="N36" i="7"/>
  <c r="M36" i="7"/>
  <c r="L36" i="7"/>
  <c r="K36" i="7"/>
  <c r="J36" i="7"/>
  <c r="I36" i="7"/>
  <c r="G36" i="7"/>
  <c r="F36" i="7"/>
  <c r="E36" i="7"/>
  <c r="D36" i="7"/>
  <c r="C36" i="7"/>
  <c r="N31" i="7"/>
  <c r="M31" i="7"/>
  <c r="L31" i="7"/>
  <c r="K31" i="7"/>
  <c r="J31" i="7"/>
  <c r="I31" i="7"/>
  <c r="G31" i="7"/>
  <c r="F31" i="7"/>
  <c r="E31" i="7"/>
  <c r="D31" i="7"/>
  <c r="C31" i="7"/>
  <c r="N24" i="7"/>
  <c r="M24" i="7"/>
  <c r="L24" i="7"/>
  <c r="K24" i="7"/>
  <c r="J24" i="7"/>
  <c r="I24" i="7"/>
  <c r="H24" i="7"/>
  <c r="G24" i="7"/>
  <c r="F24" i="7"/>
  <c r="E24" i="7"/>
  <c r="D24" i="7"/>
  <c r="C24" i="7"/>
  <c r="N21" i="7"/>
  <c r="M21" i="7"/>
  <c r="L21" i="7"/>
  <c r="K21" i="7"/>
  <c r="J21" i="7"/>
  <c r="I21" i="7"/>
  <c r="H21" i="7"/>
  <c r="G21" i="7"/>
  <c r="F21" i="7"/>
  <c r="E21" i="7"/>
  <c r="D21" i="7"/>
  <c r="C21" i="7"/>
  <c r="N19" i="7"/>
  <c r="M19" i="7"/>
  <c r="L19" i="7"/>
  <c r="K19" i="7"/>
  <c r="J19" i="7"/>
  <c r="I19" i="7"/>
  <c r="G19" i="7"/>
  <c r="F19" i="7"/>
  <c r="E19" i="7"/>
  <c r="D19" i="7"/>
  <c r="C19" i="7"/>
  <c r="G18" i="7"/>
  <c r="N13" i="7"/>
  <c r="M13" i="7"/>
  <c r="L13" i="7"/>
  <c r="K13" i="7"/>
  <c r="J13" i="7"/>
  <c r="I13" i="7"/>
  <c r="H13" i="7"/>
  <c r="G13" i="7"/>
  <c r="F13" i="7"/>
  <c r="E13" i="7"/>
  <c r="D13" i="7"/>
  <c r="D12" i="7" s="1"/>
  <c r="C13" i="7"/>
  <c r="N12" i="7"/>
  <c r="M12" i="7"/>
  <c r="L12" i="7"/>
  <c r="K12" i="7"/>
  <c r="J12" i="7"/>
  <c r="I12" i="7"/>
  <c r="H12" i="7"/>
  <c r="C12" i="7" l="1"/>
  <c r="C34" i="7" s="1"/>
  <c r="D13" i="4" s="1"/>
  <c r="C34" i="26"/>
  <c r="F39" i="7"/>
  <c r="K39" i="7"/>
  <c r="C39" i="7"/>
  <c r="C74" i="7" s="1"/>
  <c r="D34" i="26"/>
  <c r="F34" i="26"/>
  <c r="E12" i="7"/>
  <c r="E34" i="7" s="1"/>
  <c r="F13" i="4" s="1"/>
  <c r="E34" i="26"/>
  <c r="F13" i="24" s="1"/>
  <c r="E39" i="7"/>
  <c r="J39" i="7"/>
  <c r="F12" i="7"/>
  <c r="F34" i="7" s="1"/>
  <c r="G13" i="4" s="1"/>
  <c r="J34" i="7"/>
  <c r="K13" i="4" s="1"/>
  <c r="L34" i="7"/>
  <c r="M13" i="4" s="1"/>
  <c r="N34" i="7"/>
  <c r="O13" i="4" s="1"/>
  <c r="G39" i="7"/>
  <c r="G74" i="7" s="1"/>
  <c r="D39" i="7"/>
  <c r="H39" i="7"/>
  <c r="H74" i="7" s="1"/>
  <c r="I13" i="5" s="1"/>
  <c r="L39" i="7"/>
  <c r="E74" i="7"/>
  <c r="J74" i="7"/>
  <c r="N74" i="7"/>
  <c r="O13" i="5" s="1"/>
  <c r="G13" i="24"/>
  <c r="E13" i="24"/>
  <c r="C42" i="26"/>
  <c r="E68" i="26"/>
  <c r="G12" i="7"/>
  <c r="H34" i="7"/>
  <c r="D34" i="7"/>
  <c r="E13" i="4" s="1"/>
  <c r="I34" i="7"/>
  <c r="J13" i="4" s="1"/>
  <c r="K34" i="7"/>
  <c r="L13" i="4" s="1"/>
  <c r="M34" i="7"/>
  <c r="N13" i="4" s="1"/>
  <c r="F74" i="7"/>
  <c r="G13" i="5" s="1"/>
  <c r="I74" i="7"/>
  <c r="M74" i="7"/>
  <c r="N13" i="5" s="1"/>
  <c r="D13" i="24"/>
  <c r="D68" i="26"/>
  <c r="F68" i="26"/>
  <c r="C68" i="26"/>
  <c r="G34" i="7"/>
  <c r="H13" i="4" s="1"/>
  <c r="H75" i="7"/>
  <c r="I13" i="3" s="1"/>
  <c r="D74" i="7"/>
  <c r="L74" i="7"/>
  <c r="K74" i="7"/>
  <c r="D69" i="26" l="1"/>
  <c r="G13" i="22" s="1"/>
  <c r="N75" i="7"/>
  <c r="O13" i="3" s="1"/>
  <c r="G75" i="7"/>
  <c r="H13" i="3" s="1"/>
  <c r="H13" i="5"/>
  <c r="K75" i="7"/>
  <c r="L13" i="3" s="1"/>
  <c r="L13" i="5"/>
  <c r="L75" i="7"/>
  <c r="M13" i="3" s="1"/>
  <c r="M13" i="5"/>
  <c r="C75" i="7"/>
  <c r="D13" i="3" s="1"/>
  <c r="D13" i="5"/>
  <c r="F69" i="26"/>
  <c r="I13" i="22" s="1"/>
  <c r="F72" i="26"/>
  <c r="G13" i="23"/>
  <c r="E72" i="26"/>
  <c r="F13" i="23"/>
  <c r="E75" i="7"/>
  <c r="F13" i="5"/>
  <c r="F75" i="7"/>
  <c r="G13" i="3" s="1"/>
  <c r="D75" i="7"/>
  <c r="E13" i="5"/>
  <c r="M75" i="7"/>
  <c r="N13" i="3" s="1"/>
  <c r="C69" i="26"/>
  <c r="F13" i="22" s="1"/>
  <c r="C72" i="26"/>
  <c r="D13" i="23"/>
  <c r="E69" i="26"/>
  <c r="H13" i="22" s="1"/>
  <c r="D72" i="26"/>
  <c r="E13" i="23"/>
  <c r="I75" i="7"/>
  <c r="J13" i="3" s="1"/>
  <c r="J13" i="5"/>
  <c r="J75" i="7"/>
  <c r="K13" i="3" s="1"/>
  <c r="K13" i="5"/>
  <c r="C82" i="34"/>
  <c r="C81" i="34"/>
  <c r="C80" i="34"/>
  <c r="C79" i="34"/>
  <c r="D78" i="34"/>
  <c r="C77" i="34"/>
  <c r="C76" i="34"/>
  <c r="C75" i="34"/>
  <c r="C74" i="34"/>
  <c r="C73" i="34"/>
  <c r="C72" i="34"/>
  <c r="C71" i="34"/>
  <c r="C70" i="34"/>
  <c r="C69" i="34"/>
  <c r="C68" i="34"/>
  <c r="C67" i="34"/>
  <c r="C66" i="34"/>
  <c r="C65" i="34"/>
  <c r="D64" i="34"/>
  <c r="C63" i="34"/>
  <c r="C62" i="34"/>
  <c r="C61" i="34" s="1"/>
  <c r="D61" i="34"/>
  <c r="C60" i="34"/>
  <c r="C59" i="34" s="1"/>
  <c r="D59" i="34"/>
  <c r="C58" i="34"/>
  <c r="C57" i="34"/>
  <c r="C56" i="34"/>
  <c r="C55" i="34"/>
  <c r="E54" i="34"/>
  <c r="E83" i="34" s="1"/>
  <c r="D54" i="34"/>
  <c r="C53" i="34"/>
  <c r="C52" i="34"/>
  <c r="C51" i="34"/>
  <c r="D50" i="34"/>
  <c r="C49" i="34"/>
  <c r="C48" i="34" s="1"/>
  <c r="D48" i="34"/>
  <c r="D44" i="34"/>
  <c r="C44" i="34"/>
  <c r="C43" i="34"/>
  <c r="C40" i="34"/>
  <c r="C39" i="34"/>
  <c r="C38" i="34"/>
  <c r="C37" i="34" s="1"/>
  <c r="D37" i="34"/>
  <c r="C34" i="34"/>
  <c r="C33" i="34" s="1"/>
  <c r="C32" i="34"/>
  <c r="C31" i="34" s="1"/>
  <c r="D31" i="34"/>
  <c r="C30" i="34"/>
  <c r="C28" i="34"/>
  <c r="C27" i="34"/>
  <c r="C26" i="34"/>
  <c r="C25" i="34"/>
  <c r="C24" i="34"/>
  <c r="C22" i="34"/>
  <c r="C21" i="34" s="1"/>
  <c r="D21" i="34"/>
  <c r="C20" i="34"/>
  <c r="C19" i="34" s="1"/>
  <c r="D19" i="34"/>
  <c r="C18" i="34"/>
  <c r="C17" i="34"/>
  <c r="D16" i="34"/>
  <c r="C15" i="34"/>
  <c r="C14" i="34" s="1"/>
  <c r="D14" i="34"/>
  <c r="C13" i="34"/>
  <c r="C12" i="34" s="1"/>
  <c r="D12" i="34"/>
  <c r="I104" i="15"/>
  <c r="I103" i="15" s="1"/>
  <c r="C104" i="15"/>
  <c r="C103" i="15" s="1"/>
  <c r="N103" i="15"/>
  <c r="M103" i="15"/>
  <c r="D103" i="15"/>
  <c r="I102" i="15"/>
  <c r="C102" i="15"/>
  <c r="I101" i="15"/>
  <c r="C101" i="15"/>
  <c r="I100" i="15"/>
  <c r="C100" i="15"/>
  <c r="M99" i="15"/>
  <c r="G99" i="15"/>
  <c r="I98" i="15"/>
  <c r="C98" i="15"/>
  <c r="I97" i="15"/>
  <c r="C97" i="15"/>
  <c r="I96" i="15"/>
  <c r="C96" i="15"/>
  <c r="I95" i="15"/>
  <c r="C95" i="15"/>
  <c r="I94" i="15"/>
  <c r="C94" i="15"/>
  <c r="L93" i="15"/>
  <c r="K93" i="15"/>
  <c r="D93" i="15"/>
  <c r="I92" i="15"/>
  <c r="C92" i="15"/>
  <c r="I91" i="15"/>
  <c r="C91" i="15"/>
  <c r="I90" i="15"/>
  <c r="C90" i="15"/>
  <c r="I89" i="15"/>
  <c r="C89" i="15"/>
  <c r="I88" i="15"/>
  <c r="C88" i="15"/>
  <c r="I87" i="15"/>
  <c r="C87" i="15"/>
  <c r="I86" i="15"/>
  <c r="C86" i="15"/>
  <c r="I85" i="15"/>
  <c r="C85" i="15"/>
  <c r="I84" i="15"/>
  <c r="C84" i="15"/>
  <c r="I83" i="15"/>
  <c r="C83" i="15"/>
  <c r="I81" i="15"/>
  <c r="C81" i="15"/>
  <c r="I80" i="15"/>
  <c r="C80" i="15"/>
  <c r="M79" i="15"/>
  <c r="G79" i="15"/>
  <c r="D79" i="15"/>
  <c r="I78" i="15"/>
  <c r="C78" i="15"/>
  <c r="I77" i="15"/>
  <c r="C77" i="15"/>
  <c r="I76" i="15"/>
  <c r="C76" i="15"/>
  <c r="M75" i="15"/>
  <c r="L75" i="15"/>
  <c r="D75" i="15"/>
  <c r="I74" i="15"/>
  <c r="I73" i="15" s="1"/>
  <c r="C74" i="15"/>
  <c r="C73" i="15" s="1"/>
  <c r="M73" i="15"/>
  <c r="G73" i="15"/>
  <c r="I72" i="15"/>
  <c r="I71" i="15" s="1"/>
  <c r="C72" i="15"/>
  <c r="C71" i="15" s="1"/>
  <c r="N71" i="15"/>
  <c r="G71" i="15"/>
  <c r="D71" i="15"/>
  <c r="I67" i="15"/>
  <c r="I66" i="15"/>
  <c r="C66" i="15"/>
  <c r="I65" i="15"/>
  <c r="C65" i="15"/>
  <c r="L64" i="15"/>
  <c r="K64" i="15"/>
  <c r="J64" i="15"/>
  <c r="J105" i="15" s="1"/>
  <c r="K21" i="5" s="1"/>
  <c r="G64" i="15"/>
  <c r="E64" i="15"/>
  <c r="E105" i="15" s="1"/>
  <c r="E106" i="15" s="1"/>
  <c r="F21" i="3" s="1"/>
  <c r="D64" i="15"/>
  <c r="I63" i="15"/>
  <c r="C63" i="15"/>
  <c r="I62" i="15"/>
  <c r="C62" i="15"/>
  <c r="M61" i="15"/>
  <c r="D61" i="15"/>
  <c r="I60" i="15"/>
  <c r="C60" i="15"/>
  <c r="I59" i="15"/>
  <c r="C59" i="15"/>
  <c r="I58" i="15"/>
  <c r="C58" i="15"/>
  <c r="I57" i="15"/>
  <c r="C57" i="15"/>
  <c r="I56" i="15"/>
  <c r="C56" i="15"/>
  <c r="M55" i="15"/>
  <c r="L55" i="15"/>
  <c r="G55" i="15"/>
  <c r="D55" i="15"/>
  <c r="I54" i="15"/>
  <c r="I53" i="15" s="1"/>
  <c r="C54" i="15"/>
  <c r="C53" i="15" s="1"/>
  <c r="M53" i="15"/>
  <c r="G53" i="15"/>
  <c r="J51" i="15"/>
  <c r="K21" i="4" s="1"/>
  <c r="I50" i="15"/>
  <c r="I49" i="15" s="1"/>
  <c r="L49" i="15"/>
  <c r="D49" i="15"/>
  <c r="C49" i="15"/>
  <c r="I48" i="15"/>
  <c r="C48" i="15"/>
  <c r="I47" i="15"/>
  <c r="C47" i="15"/>
  <c r="I46" i="15"/>
  <c r="C46" i="15"/>
  <c r="M45" i="15"/>
  <c r="G45" i="15"/>
  <c r="I44" i="15"/>
  <c r="I42" i="15"/>
  <c r="C42" i="15"/>
  <c r="I41" i="15"/>
  <c r="C41" i="15"/>
  <c r="I40" i="15"/>
  <c r="C40" i="15"/>
  <c r="I39" i="15"/>
  <c r="C39" i="15"/>
  <c r="I38" i="15"/>
  <c r="C38" i="15"/>
  <c r="I37" i="15"/>
  <c r="C37" i="15"/>
  <c r="I36" i="15"/>
  <c r="I35" i="15" s="1"/>
  <c r="C36" i="15"/>
  <c r="M35" i="15"/>
  <c r="G35" i="15"/>
  <c r="D35" i="15"/>
  <c r="I34" i="15"/>
  <c r="I33" i="15" s="1"/>
  <c r="C34" i="15"/>
  <c r="C33" i="15" s="1"/>
  <c r="M33" i="15"/>
  <c r="G33" i="15"/>
  <c r="I30" i="15"/>
  <c r="I29" i="15" s="1"/>
  <c r="C30" i="15"/>
  <c r="C29" i="15" s="1"/>
  <c r="N51" i="15"/>
  <c r="I28" i="15"/>
  <c r="I26" i="15" s="1"/>
  <c r="C28" i="15"/>
  <c r="I27" i="15"/>
  <c r="C27" i="15"/>
  <c r="C26" i="15" s="1"/>
  <c r="L26" i="15"/>
  <c r="K26" i="15"/>
  <c r="G26" i="15"/>
  <c r="D26" i="15"/>
  <c r="I25" i="15"/>
  <c r="C25" i="15"/>
  <c r="I23" i="15"/>
  <c r="C23" i="15"/>
  <c r="I22" i="15"/>
  <c r="C22" i="15"/>
  <c r="I21" i="15"/>
  <c r="C21" i="15"/>
  <c r="I20" i="15"/>
  <c r="C20" i="15"/>
  <c r="I19" i="15"/>
  <c r="C19" i="15"/>
  <c r="C16" i="15" s="1"/>
  <c r="I18" i="15"/>
  <c r="I17" i="15"/>
  <c r="L16" i="15"/>
  <c r="K16" i="15"/>
  <c r="K51" i="15" s="1"/>
  <c r="L21" i="4" s="1"/>
  <c r="I15" i="15"/>
  <c r="I14" i="15" s="1"/>
  <c r="C15" i="15"/>
  <c r="C14" i="15" s="1"/>
  <c r="L14" i="15"/>
  <c r="D14" i="15"/>
  <c r="D51" i="15" s="1"/>
  <c r="I13" i="15"/>
  <c r="I12" i="15" s="1"/>
  <c r="C13" i="15"/>
  <c r="C12" i="15" s="1"/>
  <c r="M12" i="15"/>
  <c r="G12" i="15"/>
  <c r="A6" i="22"/>
  <c r="D106" i="15" l="1"/>
  <c r="E21" i="3" s="1"/>
  <c r="G51" i="15"/>
  <c r="G106" i="15" s="1"/>
  <c r="H21" i="3" s="1"/>
  <c r="G105" i="15"/>
  <c r="C55" i="15"/>
  <c r="C61" i="15"/>
  <c r="I93" i="15"/>
  <c r="C50" i="34"/>
  <c r="L51" i="15"/>
  <c r="M21" i="4" s="1"/>
  <c r="C75" i="15"/>
  <c r="C93" i="15"/>
  <c r="C99" i="15"/>
  <c r="M105" i="15"/>
  <c r="N21" i="5" s="1"/>
  <c r="I79" i="15"/>
  <c r="C54" i="34"/>
  <c r="L105" i="15"/>
  <c r="M21" i="5" s="1"/>
  <c r="I61" i="15"/>
  <c r="C35" i="15"/>
  <c r="D105" i="15"/>
  <c r="E21" i="5" s="1"/>
  <c r="I64" i="15"/>
  <c r="C64" i="15"/>
  <c r="N105" i="15"/>
  <c r="O21" i="5" s="1"/>
  <c r="C79" i="15"/>
  <c r="C16" i="34"/>
  <c r="F21" i="5"/>
  <c r="I45" i="15"/>
  <c r="O21" i="4"/>
  <c r="C23" i="34"/>
  <c r="E21" i="4"/>
  <c r="I16" i="15"/>
  <c r="M51" i="15"/>
  <c r="N21" i="4" s="1"/>
  <c r="C45" i="15"/>
  <c r="I55" i="15"/>
  <c r="H21" i="5"/>
  <c r="I75" i="15"/>
  <c r="K105" i="15"/>
  <c r="L21" i="5" s="1"/>
  <c r="I99" i="15"/>
  <c r="D46" i="34"/>
  <c r="D83" i="34"/>
  <c r="E84" i="34"/>
  <c r="H21" i="22" s="1"/>
  <c r="E86" i="34"/>
  <c r="F21" i="23"/>
  <c r="C64" i="34"/>
  <c r="C78" i="34"/>
  <c r="A6" i="23"/>
  <c r="A6" i="42"/>
  <c r="J106" i="15"/>
  <c r="K21" i="3" s="1"/>
  <c r="G11" i="24"/>
  <c r="F11" i="24"/>
  <c r="A6" i="35"/>
  <c r="A6" i="33"/>
  <c r="A6" i="36"/>
  <c r="A6" i="34"/>
  <c r="A6" i="32"/>
  <c r="A6" i="29"/>
  <c r="A6" i="28"/>
  <c r="A6" i="27"/>
  <c r="A6" i="25"/>
  <c r="A6" i="31"/>
  <c r="A6" i="26"/>
  <c r="A6" i="30"/>
  <c r="A6" i="24"/>
  <c r="I51" i="15" l="1"/>
  <c r="J21" i="4" s="1"/>
  <c r="C83" i="34"/>
  <c r="D21" i="23" s="1"/>
  <c r="C105" i="15"/>
  <c r="D21" i="5" s="1"/>
  <c r="L106" i="15"/>
  <c r="M21" i="3" s="1"/>
  <c r="C51" i="15"/>
  <c r="I105" i="15"/>
  <c r="J21" i="5" s="1"/>
  <c r="M106" i="15"/>
  <c r="N21" i="3" s="1"/>
  <c r="C46" i="34"/>
  <c r="N106" i="15"/>
  <c r="O21" i="3" s="1"/>
  <c r="D84" i="34"/>
  <c r="G21" i="22" s="1"/>
  <c r="E21" i="24"/>
  <c r="K106" i="15"/>
  <c r="L21" i="3" s="1"/>
  <c r="E21" i="23"/>
  <c r="D86" i="34"/>
  <c r="H21" i="4"/>
  <c r="F11" i="23"/>
  <c r="G11" i="23"/>
  <c r="C11" i="23"/>
  <c r="H11" i="22"/>
  <c r="I11" i="22"/>
  <c r="C106" i="15" l="1"/>
  <c r="D21" i="3" s="1"/>
  <c r="D21" i="4"/>
  <c r="C84" i="34"/>
  <c r="F21" i="22" s="1"/>
  <c r="D21" i="24"/>
  <c r="C86" i="34"/>
  <c r="I106" i="15"/>
  <c r="J21" i="3" s="1"/>
  <c r="E11" i="23"/>
  <c r="G11" i="22"/>
  <c r="E11" i="24"/>
  <c r="D11" i="23"/>
  <c r="A6" i="6" l="1"/>
  <c r="A6" i="7"/>
  <c r="A6" i="8"/>
  <c r="A6" i="9"/>
  <c r="A6" i="10"/>
  <c r="A6" i="11"/>
  <c r="A6" i="12"/>
  <c r="A6" i="13"/>
  <c r="A6" i="14"/>
  <c r="A6" i="15"/>
  <c r="A6" i="16"/>
  <c r="A6" i="17"/>
  <c r="A6" i="5"/>
  <c r="C11" i="5"/>
  <c r="A6" i="4"/>
  <c r="C12" i="3"/>
  <c r="C11" i="4" l="1"/>
  <c r="C11" i="3"/>
  <c r="N12" i="3" l="1"/>
  <c r="N11" i="3" s="1"/>
  <c r="O11" i="4"/>
  <c r="N11" i="4"/>
  <c r="M11" i="4"/>
  <c r="L11" i="4"/>
  <c r="K11" i="4"/>
  <c r="J11" i="4"/>
  <c r="H11" i="4"/>
  <c r="G11" i="4"/>
  <c r="F11" i="4"/>
  <c r="E11" i="4"/>
  <c r="D11" i="4"/>
  <c r="O11" i="5"/>
  <c r="N11" i="5"/>
  <c r="M11" i="5"/>
  <c r="L11" i="5"/>
  <c r="K11" i="5"/>
  <c r="J11" i="5"/>
  <c r="H11" i="5"/>
  <c r="G11" i="5"/>
  <c r="F11" i="5"/>
  <c r="E11" i="5"/>
  <c r="D11" i="5"/>
  <c r="O12" i="3"/>
  <c r="O11" i="3" s="1"/>
  <c r="M12" i="3"/>
  <c r="M11" i="3" s="1"/>
  <c r="L12" i="3"/>
  <c r="L11" i="3" s="1"/>
  <c r="K12" i="3"/>
  <c r="K11" i="3" s="1"/>
  <c r="J12" i="3"/>
  <c r="J11" i="3" s="1"/>
  <c r="H12" i="3"/>
  <c r="H11" i="3" s="1"/>
  <c r="G12" i="3"/>
  <c r="G11" i="3" s="1"/>
  <c r="F12" i="3"/>
  <c r="F11" i="3" s="1"/>
  <c r="E12" i="3"/>
  <c r="E11" i="3" s="1"/>
  <c r="D12" i="3"/>
  <c r="D11" i="3" s="1"/>
  <c r="C108" i="25"/>
  <c r="D12" i="24"/>
  <c r="D11" i="24" s="1"/>
  <c r="C105" i="25"/>
  <c r="F12" i="22" s="1"/>
  <c r="F11" i="22" s="1"/>
</calcChain>
</file>

<file path=xl/sharedStrings.xml><?xml version="1.0" encoding="utf-8"?>
<sst xmlns="http://schemas.openxmlformats.org/spreadsheetml/2006/main" count="8355" uniqueCount="2620">
  <si>
    <t>Tổng cộng</t>
  </si>
  <si>
    <t>Thị xã Kỳ Anh</t>
  </si>
  <si>
    <t>Thị xã Hồng Lĩnh</t>
  </si>
  <si>
    <t>Thành phố Hà Tĩnh</t>
  </si>
  <si>
    <t>(9)=(10)+...+(14)</t>
  </si>
  <si>
    <t>(4)=(5)+....+(8)</t>
  </si>
  <si>
    <t>Doanh nghiệp</t>
  </si>
  <si>
    <t>NS xã</t>
  </si>
  <si>
    <t>NS huyện</t>
  </si>
  <si>
    <t>NS tỉnh</t>
  </si>
  <si>
    <t>NS TW</t>
  </si>
  <si>
    <t>RĐD</t>
  </si>
  <si>
    <t>RPH</t>
  </si>
  <si>
    <t>LUA</t>
  </si>
  <si>
    <t>Ghi chú</t>
  </si>
  <si>
    <t>Nguồn kinh phí thực hiện (tỷ đồng)</t>
  </si>
  <si>
    <t>Khái toán kinh phí thực hiện Bồi thường, GPMB (tỷ đồng)</t>
  </si>
  <si>
    <t>Sử dụng từ các loại đất (ha)</t>
  </si>
  <si>
    <t>Tổng diện tích thu hồi đất (ha)</t>
  </si>
  <si>
    <t>Số dự án cần thu hồi đất</t>
  </si>
  <si>
    <t>Tên huyện</t>
  </si>
  <si>
    <t>STT</t>
  </si>
  <si>
    <t>CỦA TỈNH HÀ TĨNH</t>
  </si>
  <si>
    <t>(9)=(10)+....+.(14)</t>
  </si>
  <si>
    <t>(3)=(4)+(5)+(6)+(7)</t>
  </si>
  <si>
    <t>NS cấp xã</t>
  </si>
  <si>
    <t>Đất khác</t>
  </si>
  <si>
    <t>RDD</t>
  </si>
  <si>
    <t>Ghi 
chú</t>
  </si>
  <si>
    <t xml:space="preserve">
Căn cứ
 pháp lý
</t>
  </si>
  <si>
    <t>Diện tích thu hồi đất (ha)</t>
  </si>
  <si>
    <t xml:space="preserve">Tên công trình, dự án  </t>
  </si>
  <si>
    <t>NS cấp huyện</t>
  </si>
  <si>
    <t>Căn cứ pháp lý</t>
  </si>
  <si>
    <t>(3)=(4)+...(7)</t>
  </si>
  <si>
    <t>CỦA HUYỆN HƯƠNG SƠN</t>
  </si>
  <si>
    <t>CỦA HUYỆN ĐỨC THỌ</t>
  </si>
  <si>
    <t>CỦA HUYỆN CAN LỘC</t>
  </si>
  <si>
    <t>CỦA HUYỆN KỲ ANH</t>
  </si>
  <si>
    <t>CỦA HUYỆN HƯƠNG KHÊ</t>
  </si>
  <si>
    <t>(9)=(10)+..(14)</t>
  </si>
  <si>
    <t>(3)=(4)+..(7)</t>
  </si>
  <si>
    <t>CỦA HUYỆN VŨ QUANG</t>
  </si>
  <si>
    <t>CỦA HUYỆN LỘC HÀ</t>
  </si>
  <si>
    <t>CỘNG HOÀ XÃ HỘI CHỦ NGHĨA VIỆT NAM</t>
  </si>
  <si>
    <t>Độc lập - Tự do - Hạnh phúc</t>
  </si>
  <si>
    <t>Huyện Nghi Xuân</t>
  </si>
  <si>
    <t>Huyện Thạch Hà</t>
  </si>
  <si>
    <t>Huyện Cẩm Xuyên</t>
  </si>
  <si>
    <t>Huyện Hương Sơn</t>
  </si>
  <si>
    <t>Huyện Đức Thọ</t>
  </si>
  <si>
    <t>Huyện Can Lộc</t>
  </si>
  <si>
    <t>Huyện Kỳ Anh</t>
  </si>
  <si>
    <t>Huyện Hương Khê</t>
  </si>
  <si>
    <t>Huyện Vũ Quang</t>
  </si>
  <si>
    <t>Huyện Lộc Hà</t>
  </si>
  <si>
    <t>CỦA THỊ XÃ HỒNG LĨNH</t>
  </si>
  <si>
    <t>CỦA THÀNH PHỐ HÀ TĨNH</t>
  </si>
  <si>
    <t>CỦA THỊ XÃ KỲ ANH</t>
  </si>
  <si>
    <t>CỦA HUYỆN NGHI XUÂN</t>
  </si>
  <si>
    <t>CỦA HUYỆN THẠCH HÀ</t>
  </si>
  <si>
    <t>CỦA HUYỆN CẨM XUYÊN</t>
  </si>
  <si>
    <t>Địa điểm 
(Thôn.., xã....)</t>
  </si>
  <si>
    <t>Sử dụng từ loại đất (ha)</t>
  </si>
  <si>
    <t>Phụ lục chi tiết</t>
  </si>
  <si>
    <t>Phụ lục 1.1.</t>
  </si>
  <si>
    <t>Phụ lục 1.2.</t>
  </si>
  <si>
    <t>Phụ lục 1.3.</t>
  </si>
  <si>
    <t>Phụ lục 1.4.</t>
  </si>
  <si>
    <t>Phụ lục 1.5.</t>
  </si>
  <si>
    <t>Phụ lục 1.6.</t>
  </si>
  <si>
    <t>Phụ lục 1.7.</t>
  </si>
  <si>
    <t>Phụ lục 1.8.</t>
  </si>
  <si>
    <t>Phụ lục 1.9.</t>
  </si>
  <si>
    <t>Phụ lục 1.10.</t>
  </si>
  <si>
    <t>Phụ lục 1.11.</t>
  </si>
  <si>
    <t>Phụ lục 1.12.</t>
  </si>
  <si>
    <t>Phụ lục 1.13.</t>
  </si>
  <si>
    <t>Mục B
Phụ lục 1.1.</t>
  </si>
  <si>
    <t>Mục B
Phụ lục 1.2.</t>
  </si>
  <si>
    <t>Mục B
Phụ lục 1.3.</t>
  </si>
  <si>
    <t>Mục B
Phụ lục 1.4.</t>
  </si>
  <si>
    <t>Mục B
Phụ lục 1.5.</t>
  </si>
  <si>
    <t>Mục B
Phụ lục 1.6.</t>
  </si>
  <si>
    <t>Mục B
Phụ lục 1.7.</t>
  </si>
  <si>
    <t>Mục B
Phụ lục 1.8.</t>
  </si>
  <si>
    <t>Mục B
Phụ lục 1.9.</t>
  </si>
  <si>
    <t>Mục B
Phụ lục 1.10.</t>
  </si>
  <si>
    <t>Mục B
Phụ lục 1.11.</t>
  </si>
  <si>
    <t>Mục B
Phụ lục 1.12.</t>
  </si>
  <si>
    <t>Mục B
Phụ lục 1.13.</t>
  </si>
  <si>
    <t>Mục A
Phụ lục 1.1.</t>
  </si>
  <si>
    <t>Mục A
Phụ lục 1.2.</t>
  </si>
  <si>
    <t>Mục A
Phụ lục 1.3.</t>
  </si>
  <si>
    <t>Mục A
Phụ lục 1.4.</t>
  </si>
  <si>
    <t>Mục A
Phụ lục 1.5.</t>
  </si>
  <si>
    <t>Mục A
Phụ lục 1.6.</t>
  </si>
  <si>
    <t>Mục A
Phụ lục 1.7.</t>
  </si>
  <si>
    <t>Mục A
Phụ lục 1.8.</t>
  </si>
  <si>
    <t>Mục A
Phụ lục 1.9.</t>
  </si>
  <si>
    <t>Mục A
Phụ lục 1.10.</t>
  </si>
  <si>
    <t>Mục A
Phụ lục 1.11.</t>
  </si>
  <si>
    <t>Mục A
Phụ lục 1.12.</t>
  </si>
  <si>
    <t>Mục A
Phụ lục 1.13.</t>
  </si>
  <si>
    <t xml:space="preserve">
</t>
  </si>
  <si>
    <t>Phụ lục 2.13.</t>
  </si>
  <si>
    <t>Lộc Hà</t>
  </si>
  <si>
    <t>Phụ lục 2.12.</t>
  </si>
  <si>
    <t>Vũ Quang</t>
  </si>
  <si>
    <t>Phụ lục 2.11.</t>
  </si>
  <si>
    <t>Hương Khê</t>
  </si>
  <si>
    <t>Phụ lục 2.10.</t>
  </si>
  <si>
    <t>Kỳ Anh</t>
  </si>
  <si>
    <t>Phụ lục 2.9.</t>
  </si>
  <si>
    <t>Can Lộc</t>
  </si>
  <si>
    <t>Phụ lục 2.8.</t>
  </si>
  <si>
    <t>Đức Thọ</t>
  </si>
  <si>
    <t>Phụ lục 2.7.</t>
  </si>
  <si>
    <t>Hương Sơn</t>
  </si>
  <si>
    <t>Phụ lục 2.6.</t>
  </si>
  <si>
    <t>Cẩm Xuyên</t>
  </si>
  <si>
    <t>Phụ lục 2.5.</t>
  </si>
  <si>
    <t>Thạch Hà</t>
  </si>
  <si>
    <t>Phụ lục 2.4.</t>
  </si>
  <si>
    <t>Nghi Xuân</t>
  </si>
  <si>
    <t>Phụ lục 2.3.</t>
  </si>
  <si>
    <t>Phụ lục 2.2.</t>
  </si>
  <si>
    <t>Phụ lục 2.1.</t>
  </si>
  <si>
    <t>(4)=(5)+(6)+(7)</t>
  </si>
  <si>
    <t>Tổng diện tích xin chuyển mục đích SDĐ (ha)</t>
  </si>
  <si>
    <t>Tổng công trình, dự án xin chuyển mục đích sử dụng đất</t>
  </si>
  <si>
    <t>Mục B Phụ lục 2.13.</t>
  </si>
  <si>
    <t>Mục B Phụ lục 2.12.</t>
  </si>
  <si>
    <t>Mục B Phụ lục 2.11.</t>
  </si>
  <si>
    <t>Mục B Phụ lục 2.10.</t>
  </si>
  <si>
    <t>Mục B Phụ lục 2.9.</t>
  </si>
  <si>
    <t>Mục B Phụ lục 2.8.</t>
  </si>
  <si>
    <t>Mục B Phụ lục 2.7.</t>
  </si>
  <si>
    <t>Mục B Phụ lục 2.6.</t>
  </si>
  <si>
    <t>Mục B Phụ lục 2.5.</t>
  </si>
  <si>
    <t>Mục B Phụ lục 2.4.</t>
  </si>
  <si>
    <t>Mục B Phụ lục 2.3.</t>
  </si>
  <si>
    <t>Mục B Phụ lục 2.2.</t>
  </si>
  <si>
    <t>Mục B Phụ lục 2.1.</t>
  </si>
  <si>
    <t>Mục A Phụ lục 2.13.</t>
  </si>
  <si>
    <t>Mục A Phụ lục 2.12.</t>
  </si>
  <si>
    <t>Mục A Phụ lục 2.11.</t>
  </si>
  <si>
    <t>Mục A Phụ lục 2.10.</t>
  </si>
  <si>
    <t>Mục A Phụ lục 2.9.</t>
  </si>
  <si>
    <t>Mục A Phụ lục 2.8.</t>
  </si>
  <si>
    <t>Mục A Phụ lục 2.7.</t>
  </si>
  <si>
    <t>Mục A Phụ lục 2.6.</t>
  </si>
  <si>
    <t>Mục A Phụ lục 2.5.</t>
  </si>
  <si>
    <t>Mục A Phụ lục 2.4.</t>
  </si>
  <si>
    <t>Mục A Phụ lục 2.3.</t>
  </si>
  <si>
    <t>Mục A Phụ lục 2.2.</t>
  </si>
  <si>
    <t>Mục A Phụ lục 2.1.</t>
  </si>
  <si>
    <t>PHỤ LỤC 2b. TỔNG HỢP DANH MỤC CÔNG TRÌNH, DỰ ÁN CHUYỂN MỤC ĐÍCH SỬ DỤNG ĐẤT TRỒNG LÚA, ĐẤT RỪNG PHÒNG HỘ, RỪNG ĐẶC DỤNG</t>
  </si>
  <si>
    <t xml:space="preserve">Địa điểm             </t>
  </si>
  <si>
    <t>(3)=(4)+(5)+(6)</t>
  </si>
  <si>
    <t xml:space="preserve">Căn cứ pháp lý (QĐ chấp thuận chủ trương hoặc phê duyệt Dự án của cấp có thẩm quyền)
</t>
  </si>
  <si>
    <t>Địa điểm
(Thôn....., xã.....)</t>
  </si>
  <si>
    <t>Sử dụng từ các loại đất</t>
  </si>
  <si>
    <t>Tên công trình, dự án</t>
  </si>
  <si>
    <t>Căn cứ pháp lý (QĐ chấp thuận chủ trương hoặc phê duyệt Dự án của cấp có thẩm quyền)</t>
  </si>
  <si>
    <t>Địa điểm
 (đến cấp xã)</t>
  </si>
  <si>
    <t>PHỤ LỤC 2.10. DANH MỤC CÔNG TRÌNH, DỰ ÁN CHUYỂN MỤC ĐÍCH SỬ DỤNG ĐẤT TRỒNG LÚA, ĐẤT RỪNG PHÒNG HỘ, RỪNG ĐẶC DỤNG NĂM 2018</t>
  </si>
  <si>
    <t xml:space="preserve">Địa điểm
</t>
  </si>
  <si>
    <t>TT</t>
  </si>
  <si>
    <t>PHỤ LỤC 1. TỔNG HỢP DANH MỤC CÁC CÔNG TRÌNH, DỰ ÁN CẦN THU HỒI ĐẤT NĂM 2019</t>
  </si>
  <si>
    <t>PHỤ LỤC 1a. TỔNG HỢP DANH MỤC CÁC CÔNG TRÌNH, DỰ ÁN CẦN THU HỒI ĐẤT NĂM 2018</t>
  </si>
  <si>
    <t xml:space="preserve"> CHUYỂN SANG TIẾP TỤC THỰC HIỆN TRONG NĂM 2019 CỦA TỈNH HÀ TĨNH</t>
  </si>
  <si>
    <t>PHỤ LỤC 1b. TỔNG HỢP DANH MỤC CÁC CÔNG TRÌNH, DỰ ÁN CẦN THU HỒI ĐẤT ĐỀ XUẤT MỚI TRONG NĂM 2019</t>
  </si>
  <si>
    <t>PHỤ LỤC 1.1. TỔNG HỢP DANH MỤC CÁC CÔNG TRÌNH, DỰ ÁN CẦN THU HỒI ĐẤT NĂM 2019</t>
  </si>
  <si>
    <t>A. Công trình, dự án thu hồi đất đề xuất mới trong năm 2019</t>
  </si>
  <si>
    <t>PHỤ LỤC 1.2. TỔNG HỢP DANH MỤC CÁC CÔNG TRÌNH, DỰ ÁN CẦN THU HỒI ĐẤT NĂM 2019</t>
  </si>
  <si>
    <t>PHỤ LỤC 1.3. TỔNG HỢP DANH MỤC CÁC CÔNG TRÌNH, DỰ ÁN CẦN THU HỒI ĐẤT NĂM 2019</t>
  </si>
  <si>
    <t>PHỤ LỤC 1.4. TỔNG HỢP DANH MỤC CÁC CÔNG TRÌNH, DỰ ÁN CẦN THU HỒI ĐẤT NĂM 2019</t>
  </si>
  <si>
    <t>PHỤ LỤC 1.5. TỔNG HỢP DANH MỤC CÁC CÔNG TRÌNH, DỰ ÁN CẦN THU HỒI ĐẤT NĂM 2019</t>
  </si>
  <si>
    <t>PHỤ LỤC 1.6. TỔNG HỢP DANH MỤC CÁC CÔNG TRÌNH, DỰ ÁN CẦN THU HỒI ĐẤT NĂM 2019</t>
  </si>
  <si>
    <t>PHỤ LỤC 1.7. TỔNG HỢP DANH MỤC CÁC CÔNG TRÌNH, DỰ ÁN CẦN THU HỒI ĐẤT NĂM 2019</t>
  </si>
  <si>
    <t>PHỤ LỤC 1.8. TỔNG HỢP DANH MỤC CÁC CÔNG TRÌNH, DỰ ÁN CẦN THU HỒI ĐẤT NĂM 2019</t>
  </si>
  <si>
    <t>PHỤ LỤC 1.9. TỔNG HỢP DANH MỤC CÁC CÔNG TRÌNH, DỰ ÁN CẦN THU HỒI ĐẤT NĂM 2019</t>
  </si>
  <si>
    <t>PHỤ LỤC 1.10. TỔNG HỢP DANH MỤC CÁC CÔNG TRÌNH, DỰ ÁN CẦN THU HỒI ĐẤT NĂM 2019</t>
  </si>
  <si>
    <t>PHỤ LỤC 1.11. TỔNG HỢP DANH MỤC CÁC CÔNG TRÌNH, DỰ ÁN CẦN THU HỒI ĐẤT NĂM 2019</t>
  </si>
  <si>
    <t>PHỤ LỤC 1.12. TỔNG HỢP DANH MỤC CÁC CÔNG TRÌNH, DỰ ÁN CẦN THU HỒI ĐẤT NĂM 2019</t>
  </si>
  <si>
    <t xml:space="preserve"> A. Công trình, dự án thu hồi đất đề xuất mới trong năm 2019</t>
  </si>
  <si>
    <t>PHỤ LỤC 2. TỔNG HỢP DANH MỤC CÔNG TRÌNH, DỰ ÁN CHUYỂN MỤC ĐÍCH SỬ DỤNG ĐẤT TRỒNG LÚA, ĐẤT RỪNG PHÒNG HỘ, RỪNG ĐẶC DỤNG NĂM 2019</t>
  </si>
  <si>
    <t>PHỤ LỤC 2a. TỔNG HỢP DANH MỤC CÔNG TRÌNH, DỰ ÁN CHUYỂN MỤC ĐÍCH SỬ DỤNG ĐẤT TRỒNG LÚA, ĐẤT RỪNG PHÒNG HỘ, RỪNG ĐẶC DỤNG NĂM 2018</t>
  </si>
  <si>
    <t>ĐỀ XUẤT MỚI TRONG NĂM 2019 CỦA TỈNH HÀ TĨNH</t>
  </si>
  <si>
    <t>PHỤ LỤC 2.1. DANH MỤC CÔNG TRÌNH, DỰ ÁN CHUYỂN MỤC ĐÍCH SỬ DỤNG ĐẤT TRỒNG LÚA, ĐẤT RỪNG PHÒNG HỘ, RỪNG ĐẶC DỤNG NĂM 2019</t>
  </si>
  <si>
    <t>A. Công trình, dự án chuyển mục đích sử dụng đất đề xuất mới trong năm 2019</t>
  </si>
  <si>
    <t>PHỤ LỤC 2.2. DANH MỤC CÔNG TRÌNH, DỰ ÁN CHUYỂN MỤC ĐÍCH SỬ DỤNG ĐẤT TRỒNG LÚA, ĐẤT RỪNG PHÒNG HỘ, RỪNG ĐẶC DỤNG NĂM 2019</t>
  </si>
  <si>
    <t>A. Công trình, dự án chuyển mục đích đất đề xuất mới trong năm 2019</t>
  </si>
  <si>
    <t>PHỤ LỤC 2.3. DANH MỤC CÔNG TRÌNH, DỰ ÁN CHUYỂN MỤC ĐÍCH SỬ DỤNG ĐẤT TRỒNG LÚA, ĐẤT RỪNG PHÒNG HỘ, RỪNG ĐẶC DỤNG NĂM 2019</t>
  </si>
  <si>
    <t>PHỤ LỤC 2.4. DANH MỤC CÔNG TRÌNH, DỰ ÁN CHUYỂN MỤC ĐÍCH SỬ DỤNG ĐẤT TRỒNG LÚA, ĐẤT RỪNG PHÒNG HỘ, RỪNG ĐẶC DỤNG NĂM 2019</t>
  </si>
  <si>
    <t>PHỤ LỤC 2.5. DANH MỤC CÔNG TRÌNH, DỰ ÁN CHUYỂN MỤC ĐÍCH SỬ DỤNG ĐẤT TRỒNG LÚA, ĐẤT RỪNG PHÒNG HỘ, RỪNG ĐẶC DỤNG NĂM 2019</t>
  </si>
  <si>
    <t>PHỤ LỤC 2.6. DANH MỤC CÔNG TRÌNH, DỰ ÁN CHUYỂN MỤC ĐÍCH SỬ DỤNG ĐẤT TRỒNG LÚA, ĐẤT RỪNG PHÒNG HỘ, RỪNG ĐẶC DỤNG NĂM 2019</t>
  </si>
  <si>
    <t>PHỤ LỤC 2.7. DANH MỤC CÔNG TRÌNH, DỰ ÁN CHUYỂN MỤC ĐÍCH SỬ DỤNG ĐẤT TRỒNG LÚA, ĐẤT RỪNG PHÒNG HỘ, RỪNG ĐẶC DỤNG NĂM 2019</t>
  </si>
  <si>
    <t>PHỤ LỤC 2.8. DANH MỤC CÔNG TRÌNH, DỰ ÁN CHUYỂN MỤC ĐÍCH SỬ DỤNG ĐẤT TRỒNG LÚA, ĐẤT RỪNG PHÒNG HỘ, RỪNG ĐẶC DỤNG NĂM 2019</t>
  </si>
  <si>
    <t>PHỤ LỤC 2.9. DANH MỤC CÔNG TRÌNH, DỰ ÁN CHUYỂN MỤC ĐÍCH SỬ DỤNG ĐẤT TRỒNG LÚA, ĐẤT RỪNG PHÒNG HỘ, RỪNG ĐẶC DỤNG NĂM 2019</t>
  </si>
  <si>
    <t>PHỤ LỤC 2.11. DANH MỤC CÔNG TRÌNH, DỰ ÁN CHUYỂN MỤC ĐÍCH SỬ DỤNG ĐẤT TRỒNG LÚA, ĐẤT RỪNG PHÒNG HỘ, RỪNG ĐẶC DỤNG NĂM 2019</t>
  </si>
  <si>
    <t>PHỤ LỤC 2.12. DANH MỤC CÔNG TRÌNH, DỰ ÁN CHUYỂN MỤC ĐÍCH SỬ DỤNG ĐẤT TRỒNG LÚA, ĐẤT RỪNG PHÒNG HỘ, RỪNG ĐẶC DỤNG NĂM 2019</t>
  </si>
  <si>
    <t xml:space="preserve">Sử dụng từ các loại đất </t>
  </si>
  <si>
    <t xml:space="preserve">Địa điểm              </t>
  </si>
  <si>
    <t xml:space="preserve">
Căn cứ pháp lý 
</t>
  </si>
  <si>
    <t>(9)=(10)+....+(14)</t>
  </si>
  <si>
    <t>A. Công trình, dự án cần thu hồi đất đề xuất mới trong năm 2019</t>
  </si>
  <si>
    <t>I</t>
  </si>
  <si>
    <t>Đất xây dựng cơ sở giáo dục và đào tạo</t>
  </si>
  <si>
    <t>QH Mở rộng khuôn viên trường mầm non tại thôn Lạc Xuân</t>
  </si>
  <si>
    <t>Xã Kỳ Lạc</t>
  </si>
  <si>
    <t>Quyết định số 695/QĐ-UBND ngày 09/3/2018 của UBND tỉnh Hà Tĩnh về việc giới thiệu địa điểm, cho phép khảo sát, lập quy hoạch mở rộng khuôn viên trường Mầm non.</t>
  </si>
  <si>
    <t>II</t>
  </si>
  <si>
    <t>Đất xây dựng cơ sở thể dục thể thao</t>
  </si>
  <si>
    <t>QH Trung tâm thể dục thể thao huyện</t>
  </si>
  <si>
    <t>Xã Kỳ Đồng</t>
  </si>
  <si>
    <t>III</t>
  </si>
  <si>
    <t>Đất giao thông</t>
  </si>
  <si>
    <t xml:space="preserve">Xây dựng công trình cầu Cây Tắt </t>
  </si>
  <si>
    <t>Quyết định số 2971/QĐ-UBND ngày 05/10/2018 của UBND tỉnh Hà Tĩnh về việc phê duyệt chủ trương đầu tư dự án xây dựng công trình cầu Cây Tắt.</t>
  </si>
  <si>
    <t>Đường nối đường cứu hộ chứa nước Kim Sơn với Trung tâm xã Kỳ Lạc</t>
  </si>
  <si>
    <t>Quyết định số 2898/QĐ-UBND ngày 28/9/2018 của UBND tỉnh Hà Tĩnh về việc phê duyệt điều chỉnh dự án đầu tư xây dựng công trình Đường nối đường cứu hộ chứa nước Kim Sơn với Trung tâm xã Kỳ Lạc</t>
  </si>
  <si>
    <t>Đường tránh Quốc lộ 1A, đoạn qua Đèo Con, tỉnh Hà Tĩnh và tỉnh Quảng Bình .</t>
  </si>
  <si>
    <t>Quyết định số 2121/QĐ-BGTVT ngày 19/7/2017 của Bộ Giao thông Vận tải về việc phê duyệt dự án đầu tư xây dựng công trình tuyến đường tránh Quốc lộ 1A, đoạn qua Đèo Con, tỉnh Hà Tĩnh và tỉnh Quảng Bình .</t>
  </si>
  <si>
    <t>Xây dựng cầu Khe Độ thôn Lạc Xuân</t>
  </si>
  <si>
    <t>Tuyến đường giao thông nối QL1A vào trục chính xã Kỳ Văn</t>
  </si>
  <si>
    <t>Xã Kỳ Văn</t>
  </si>
  <si>
    <t>Công văn số 2262/SGTVT-KH ngày 16/8/2018 của Sở Giao Thông Vận Tải Hà Tĩnh về việc chủ trương đầu tư tuyến đường giao thông nối QL1 vào trục chính xã Kỳ Văn.</t>
  </si>
  <si>
    <t>Đường chính đô thị Kỳ Đồng (đoạn từ sông Nhà Lê đi thôn Tân Phong xã Kỳ Giang) - Giai đoạn 1</t>
  </si>
  <si>
    <t>Các xã: Kỳ Đồng; Kỳ Giang</t>
  </si>
  <si>
    <t>Quyết định số 4536/QĐ-UBND ngày 29/10/2018 của UBND huyện Kỳ Anh về việc phê duyệt dự án đầu tư xây dựng công trình Đường chính đô thị Kỳ Đồng (đoạn từ sông Nhà Lê đi thôn Tân Phong xã Kỳ Giang) - Giai đoạn 1.</t>
  </si>
  <si>
    <t>Đường qua trung tâm hành chính xã Kỳ Tiến (Đường ĐH.137 đoạn từ cổng chào Kỳ Tiến đi thôn Nam Kim Tiến)</t>
  </si>
  <si>
    <t>Xã Kỳ Tiến</t>
  </si>
  <si>
    <t>Quyết định số 2906/QĐ-UBND ngày 08/6/2017 của UBND huyện Kỳ Anh về việc phê duyệt chủ trương đầu tư xây dựng công trình: Đường qua trung tâm hành chính xã Kỳ Tiến.</t>
  </si>
  <si>
    <t>Đường liên xã LX.02 từ QL1A đi Sông Rác huyện Kỳ Anh</t>
  </si>
  <si>
    <t>Xã Kỳ Phong</t>
  </si>
  <si>
    <t>Quyết định số 4516/QĐ-UBND ngày 29/10/2018 của UBND huyện Kỳ Anh về việc phê duyệt dự án đầu tư xây dựng công trình Đường liên xã LX.02 từ QL1A đi Sông Rác huyện Kỳ Anh</t>
  </si>
  <si>
    <t>IV</t>
  </si>
  <si>
    <t>Đất thủy lợi</t>
  </si>
  <si>
    <t>Công trình Kênh thoát nước lòng hồ Cầu Khoai</t>
  </si>
  <si>
    <t>Xã Kỳ Tân</t>
  </si>
  <si>
    <t>Quyết định số 3697/QĐ-UBND ngày 11/12/2017  của UBND tỉnh Hà Tĩnh về việc phê duyệt chủ trương đầu tư công trình Kênh thoát nước lòng hồ Cầu Khoai.</t>
  </si>
  <si>
    <t>Hồ Rào Trổ</t>
  </si>
  <si>
    <t>Xã Kỳ Tây, Kỳ Lâm, Kỳ Sơn, Kỳ Lạc</t>
  </si>
  <si>
    <t>Quyết định số 1272/QĐ-UBND ngày 02/5/2012 của UBND tỉnh Hà Tĩnh về việc phê duyệt quy hoạch Tổng mặt bằng sử dụng đất dự án cấp nước Khu kinh tế Vũng Áng, huyện Kỳ Anh</t>
  </si>
  <si>
    <t>V</t>
  </si>
  <si>
    <t>Đất công trình năng lượng</t>
  </si>
  <si>
    <t>Xây dựng ĐZ, TBA chống quá tải và giảm tổn thất điện năng lưới điện</t>
  </si>
  <si>
    <t>Xã Kỳ Văn, xã Kỳ Giang</t>
  </si>
  <si>
    <t>Quyết định số 3041/QĐ-EVNNPC ngày 11/10/2018 của Tổng công ty Điện lực Miền Bắc về việc giao danh mục kế hoạch đầu tư xây dựng năm 2019 cho công ty Điện lực Hà Tĩnh.</t>
  </si>
  <si>
    <t>VI</t>
  </si>
  <si>
    <t>Đất bãi thải, xử lý chất thải</t>
  </si>
  <si>
    <t>QH Bãi trung chuyển rác thải thôn Lạc Thanh và thôn Lạc Thắng</t>
  </si>
  <si>
    <t>VII</t>
  </si>
  <si>
    <t>Đất ở tại nông thôn</t>
  </si>
  <si>
    <t>QH Đất ở mới thôn Hải Vân, thôn Đồng Tiến</t>
  </si>
  <si>
    <t>QH Đất ở tuyến 2 Q.lộ 1A - Khu tái định cư thôn Đồng Tiến; thôn Đồng Phú và Vùng Trạng thôn Yên Sơn</t>
  </si>
  <si>
    <t>QH Đất ở thôn Đồng Tiến</t>
  </si>
  <si>
    <t>Quyết định số 4256/QĐ-UBND ngày 05/11/2015 của UBND tỉnh Hà Tĩnh về việc phê duyệt đồ án phân khu Trung tâm đô thị Kỳ Đồng.</t>
  </si>
  <si>
    <t>QH Đất ở vùng Cổng Chào đối diện Cây xăng</t>
  </si>
  <si>
    <t>Xã Kỳ Phú</t>
  </si>
  <si>
    <t>Xã Kỳ Giang</t>
  </si>
  <si>
    <t>QH Đất ở vùng Đồng Vọt, Đồng Cựa</t>
  </si>
  <si>
    <t>QH Đất ở vùng Cựa Kho, Hạt 8 Giao Thông thôn Trung Thượng</t>
  </si>
  <si>
    <t>QH Đất ở vùng Đồng Trènh, Đồng Búng, Đồng Xiếc, Cựa Mương.</t>
  </si>
  <si>
    <t>QH Đất ở vùng Bàu thôn Xuân Tiến</t>
  </si>
  <si>
    <t>Xã Kỳ Xuân</t>
  </si>
  <si>
    <t>VIII</t>
  </si>
  <si>
    <t>Đất sinh hoạt cộng đồng</t>
  </si>
  <si>
    <t>QH Nhà văn hóa thôn Kim Nam Tiến</t>
  </si>
  <si>
    <t>QH Mở rộng nhà văn hóa thôn Tân Giang</t>
  </si>
  <si>
    <t>QH Nhà văn hóa thôn Phúc Thành 2</t>
  </si>
  <si>
    <t>Xã Kỳ Thượng</t>
  </si>
  <si>
    <t>IX</t>
  </si>
  <si>
    <t>Đất khu vui chơi, giải trí công cộng</t>
  </si>
  <si>
    <t>Công viên cây xanh trước trụ sở trung tâm hành chính</t>
  </si>
  <si>
    <t>Quyết định số 4542/QĐ-UBND ngày 30/10/2018 của UBND huyện Kỳ Anh về việc phê duyệt Báo cáo Kinh tế Kỹ thuật đầu tư xây dựng công trình: Công viên cây xanh trước trụ sở trung tâm hành chính.</t>
  </si>
  <si>
    <t>B. Công trình, dự án cần thu hồi đất đã được HĐND tỉnh thông qua tại các Nghị quyết số 71/NQ-HĐND ngày 13/12/2017; Nghị quyết số 88/NQ-HĐND ngày 18/7/2018 nay chuyển sang thực hiện trong năm 2019</t>
  </si>
  <si>
    <t>Đất xây dựng cơ sở y tế</t>
  </si>
  <si>
    <t>QH Mở rộng trạm Y tế thôn Hưng Phú</t>
  </si>
  <si>
    <t>Nghị quyết số 71/NQ-HĐND ngày 13/12/2017 của Hội đồng nhân dân tỉnh.</t>
  </si>
  <si>
    <t>QH Trường mầm non thôn Phúc Môn</t>
  </si>
  <si>
    <t>QH Trường mầm non Kỳ Khang thôn Hoàng Dụ</t>
  </si>
  <si>
    <t>Xã Kỳ Khang</t>
  </si>
  <si>
    <t>QH Mở rộng khuôn viên trường Nầm non thôn Mỹ Liên</t>
  </si>
  <si>
    <t>QH Trường THCS Giang Đồng thôn Đồng Tiến</t>
  </si>
  <si>
    <t>QH Mở rộng trường Mầm non</t>
  </si>
  <si>
    <t>QH Sân vận động trung tâm tại vùng Giếng Chợ thôn Hợp Tiến</t>
  </si>
  <si>
    <t>Xã Kỳ Bắc</t>
  </si>
  <si>
    <t>QH Sân vận động trung tâm thôn Đồng Tiến</t>
  </si>
  <si>
    <t>Nghị quyết số 88/NQ-HĐND ngày 18/7/2018 của Hội đồng nhân dân tỉnh.</t>
  </si>
  <si>
    <t>QH Đường liên xã Kỳ Đồng - Kỳ Trung thôn Bắc Sơn</t>
  </si>
  <si>
    <t>Xã Kỳ Trung</t>
  </si>
  <si>
    <t>QH Đường trục chính trung tâm Đô thị Kỳ Đồng</t>
  </si>
  <si>
    <t>QH Xây dựng tuyến đường huyện lộ ĐH.137 đoạn từ Cồn Bụi Trộp đến đường tuần tra ven biển</t>
  </si>
  <si>
    <t>QH Dự án “Phát triển tổng hợp các đô thị động lực”</t>
  </si>
  <si>
    <t>Xã Kỳ Châu</t>
  </si>
  <si>
    <t>QH Dự án Nâng cấp tuyến ven biển Xuân Hội - Thạch Khê - Vũng Áng, tỉnh Hà Tĩnh</t>
  </si>
  <si>
    <t>Các xã: Kỳ Phú, Kỳ Xuân, Kỳ Khang</t>
  </si>
  <si>
    <t xml:space="preserve">QH Xây dựng đường dây, trạm biến áp chống quá tải và giảm tổn thất điện năng </t>
  </si>
  <si>
    <t>Các xã: Kỳ Hợp, Kỳ Sơn, Kỳ Thượng, Kỳ Khang, Kỳ Phong, Kỳ Xuân, Kỳ Lâm, Kỳ Phú, Kỳ Thọ, Kỳ Tiến</t>
  </si>
  <si>
    <t>Đất công trình bưu chính, viễn thông</t>
  </si>
  <si>
    <t>QH Bưu điện văn hoá xã (thay bưu điện cũ)</t>
  </si>
  <si>
    <t>Xã Kỳ Sơn</t>
  </si>
  <si>
    <t>Đất chợ</t>
  </si>
  <si>
    <t>QH Xây dựng Hạ tầng Chợ huyện</t>
  </si>
  <si>
    <t>QH Chợ Kỳ Xuân thôn Xuân Thắng</t>
  </si>
  <si>
    <t>QH Mở rộng chợ Kỳ Giang thôn Tân Giang</t>
  </si>
  <si>
    <t xml:space="preserve">Đất ở tại nông thôn </t>
  </si>
  <si>
    <t>QH Đất ở vùng Đồng Đưng thôn Thượng Hải</t>
  </si>
  <si>
    <t>Xã Kỳ Hải</t>
  </si>
  <si>
    <t>QH Đất ở vùng Cửa Chùa thôn Tân Phong</t>
  </si>
  <si>
    <t>QH đất ở vùng Cồn Đung thôn Tân Giang</t>
  </si>
  <si>
    <t>QH Đất ở vùng Trạch Chè thôn Quảng Ích</t>
  </si>
  <si>
    <t>QH Đất ở vùng Đồng Bến thôn Sơn Bắc</t>
  </si>
  <si>
    <t>Xã Kỳ Thọ</t>
  </si>
  <si>
    <t>QH Đất ở vùng đồng Cây Cừa thôn Nam Xuân</t>
  </si>
  <si>
    <t>Xã Kỳ Tây</t>
  </si>
  <si>
    <t>QH Đất ở vùng Khe Cầu thôn Trung Xuân</t>
  </si>
  <si>
    <t>QH Đất ở thôn Trung Thượng, thôn Đông Văn</t>
  </si>
  <si>
    <t>QH đất ở vùng Cửa Tuyền thôn Sơn Thịnh</t>
  </si>
  <si>
    <t>QH Đất ở vùng Đồng Chùa</t>
  </si>
  <si>
    <t>QH Đất ở vùng đồng Cửa Giếng, vùng Đồng Chùa thôn Đông Sơn</t>
  </si>
  <si>
    <t>QH Đất ở vùng Hạ Phòng thôn Phương Giai</t>
  </si>
  <si>
    <t>QH vùng Đồng Cao thôn Kim Hà</t>
  </si>
  <si>
    <t>Xã Kỳ Lâm</t>
  </si>
  <si>
    <t>Đất xây dựng trụ sở cơ quan</t>
  </si>
  <si>
    <t>QH Chi Cục Thi Hành Án thôn Đồng Tiến</t>
  </si>
  <si>
    <t>QH Trụ sở các hội xã hội thôn Đồng Tiến</t>
  </si>
  <si>
    <t>QH Trung tâm bồi dưỡng chính trị thôn Đồng Tiến</t>
  </si>
  <si>
    <t>QH Trụ sở Trung tâm hành chính huyện thôn Đồng Tiến</t>
  </si>
  <si>
    <t>QH Các trụ sở, cơ quan trong khu đô thị Kỳ Đồng (gồm nhiều công trình) thôn Đồng Tiến</t>
  </si>
  <si>
    <t>X</t>
  </si>
  <si>
    <t>QH Nhà Văn hoá Thôn Lạc Thắng</t>
  </si>
  <si>
    <t>QH Nhà Văn hoá thôn Lạc Tiến</t>
  </si>
  <si>
    <t>QH Nhà văn hóa thôn Đồng Văn</t>
  </si>
  <si>
    <t>XI</t>
  </si>
  <si>
    <t>QH khu vui chơi giải trí, công viên cây xanh thôn Hợp Tiến</t>
  </si>
  <si>
    <t>Diện tích xin chuyển mục đích SDĐ (ha)</t>
  </si>
  <si>
    <t xml:space="preserve">Địa điểm                </t>
  </si>
  <si>
    <t xml:space="preserve">
Căn cứ pháp lý </t>
  </si>
  <si>
    <t>A. Công trình, dự án xin chuyển mục đích sử dụng đất đề xuất mới trong năm 2019</t>
  </si>
  <si>
    <t>Đất trồng cây hàng năm khác</t>
  </si>
  <si>
    <t>Dự án sản xuất rau an toàn theo hướng nông nghiệp hữu cơ</t>
  </si>
  <si>
    <t>Xã Kỳ Thư</t>
  </si>
  <si>
    <t>Quyết định số 4106/QĐ-UBND ngày 17/9/2018 về việc chấp thuận chủ trương đầu tư và giới thiệu địa điểm cho phép khảo sát thực hiện Dự án Sản xuất rau an toàn theo hướng nông nghiệp hữu cơ tại xã Kỳ Thư, huyện Kỳ Anh</t>
  </si>
  <si>
    <t>Đất cơ sở sản xuất phi nông nghiệp</t>
  </si>
  <si>
    <t>Mở rộng lò giết mổ tập trung xã Kỳ Bắc</t>
  </si>
  <si>
    <t>Công văn số 2289/UBND-NL2 ngày 18/4/2017 của UBND tỉnh Hà Tĩnh về việc mở rộng lò giết mổ tập trung xã Kỳ Bắc.</t>
  </si>
  <si>
    <t>Đất thương mại, dịch vụ</t>
  </si>
  <si>
    <t>Dự án Cửa hàng xăn dầu và dịch vụ thương mại xã Kỳ Đồng</t>
  </si>
  <si>
    <t>Quyết định số 1250/QĐ-UBND ngày 02/5/2018 của UBND tỉnh Hà Tĩnh về việc quyết định chủ trương đầu tư dự án Cửa hàng Xăng dầu và dịch vụ thương mại Kỳ Đồng của Công ty Xăng dầu Hà Tĩnh.</t>
  </si>
  <si>
    <t>Dự án cửa hàng xăng dầu và dịch vụ thương mại tổng hợp xã Kỳ Tiến</t>
  </si>
  <si>
    <t>Quyết định số 403/QĐ-UBND ngày 30/1/2018 của UBND tỉnh Hà Tĩnh về việc chấp thuận CTĐT Dự án cửa hàng xăng dầu và Dịch vụ thương mại tổng hợp xã Kỳ Tiến, huyện Kỳ Anh của Công ty Cổ phần Đầu tư Nam Á</t>
  </si>
  <si>
    <t>Dự án "Cơ sở kinh doanh và giới thiệu các sản phầm từ gỗ và tre nứa Thịnh Hiếu" tại xã Kỳ Châu</t>
  </si>
  <si>
    <t>Quyết định số 2991/QĐ-UBND ngày 08/10/2018 của UBND tỉnh Hà Tĩnh về việc phê duyệt chủ trương đầu tư dự án "Cơ sở kinh doanh và giới thiệu các sản phầm từ gỗ và tre nứa Thịnh Hiếu" tại xã Kỳ Châu</t>
  </si>
  <si>
    <t>QH Xây dựng sân thể thao xã Kỳ Khang tại thôn Đồng Tiến</t>
  </si>
  <si>
    <t>Quyết định số 2636/QĐ-UBND ngày 11/9/2017 của UBND tỉnh Hà Tĩnh về việc cho phép khảo sát địa điểm, lập quy hoạch xây dựng sân thể thao xã Kỳ Khang, huyện Kỳ Anh.</t>
  </si>
  <si>
    <t>Quyết định số 4536/QĐ-UBND ngày 29/10/2018 của UBND huyện Kỳ Anh về việc phê duyệt dự án đầu tư xây dựng công trình: Đường chính đô thị Kỳ Đồng (đoạn từ sông Nhà Lê đi thôn Tân Phong xã Kỳ Giang) - Giai đoạn 1.</t>
  </si>
  <si>
    <t>QH Đất ở vùng Nương Hào</t>
  </si>
  <si>
    <t>Quyết định số 6471/QĐ-UBND ngày 19/9/2016 của UBND huyện Kỳ Anh.</t>
  </si>
  <si>
    <t>QH Đất ở vùng Đại Ác</t>
  </si>
  <si>
    <t>Quyết định số 4256/QĐ-UBND ngày 05/11/2015 của UBND tỉnh Hà Tĩnh.</t>
  </si>
  <si>
    <t>QH Đất ở vùng Cồn Gát thôn Thanh Hòa</t>
  </si>
  <si>
    <t>Quyết định số 2725/QĐ-UBND ngày 28/10/2013 của UBND huyện Kỳ Anh</t>
  </si>
  <si>
    <t>QH Đất ở tái định cư vùng Cựa Lùm - Khu TĐC đường 70m thôn Đồng Tiến</t>
  </si>
  <si>
    <t>Quyết định số 1015/QĐ-UBND ngày 11/11/2016 của UBND huyện Kỳ Anh.</t>
  </si>
  <si>
    <t>B. Công trình, dự án xin chuyển mục đích sử dụng đất đã được HĐND tỉnh thông qua tại các Nghị quyết số 71/NQ-HĐND ngày 13/12/2017; Nghị quyết số 88/NQ-UBND ngày 18/7/2018 của HĐND tỉnh nay chuyển sang thực hiện trong năm 2019</t>
  </si>
  <si>
    <t>QH Đất Thương mại - dịch vụ vùng Cơn Kéc thôn Bắc Châu</t>
  </si>
  <si>
    <t>QH Mở rộng Trường mầm non thôn Phú Sơn</t>
  </si>
  <si>
    <t>Đất ở nông thôn</t>
  </si>
  <si>
    <t>QH Đất ở vùng Cửa Tuyền thôn Sơn Thịnh</t>
  </si>
  <si>
    <t>QH Đất ở vùng Đồng Trưa thôn Xuân Thắng</t>
  </si>
  <si>
    <t>QH Đất ở vùng Đồng Mai Cáng thôn Đồng Tiến</t>
  </si>
  <si>
    <t>QH Đất ở tuyến 2 Quốc lộ 1A - Khu Tái định cư thôn Đồng Tiến</t>
  </si>
  <si>
    <t>QH Đất ở vùng Đồng Vọt thôn Tân Giang</t>
  </si>
  <si>
    <t>QH Đất ở vùng Cựa Xã thôn Tuần Tượng</t>
  </si>
  <si>
    <t>QH đất ở vùng đồng cửa Tré thôn Tân Thắng</t>
  </si>
  <si>
    <t>Đất cụm công nghiệp</t>
  </si>
  <si>
    <t>Cụm công nghiệp Thạch Bằng, và các vùng lân cận</t>
  </si>
  <si>
    <t>Xã Thạch Bằng</t>
  </si>
  <si>
    <t>.</t>
  </si>
  <si>
    <t>Đất cơ sở văn hóa</t>
  </si>
  <si>
    <t>Xã Ích Hậu</t>
  </si>
  <si>
    <t>Đất xây dựng cơ sở thể dục, thể thao</t>
  </si>
  <si>
    <t>Xã Thạch Kim</t>
  </si>
  <si>
    <t>QH mở rộng sân thể thao thôn Đồng Sơn (Vùng Đồng Xuân)</t>
  </si>
  <si>
    <t>Xã Mai Phụ</t>
  </si>
  <si>
    <t>Xã Thịnh Lộc</t>
  </si>
  <si>
    <t>Đất xây dựng cơ sở giáo dục, đào tạo</t>
  </si>
  <si>
    <t>Quy hoạch trường mầm non vùng cồn Mụ Lụy</t>
  </si>
  <si>
    <t>Xã Bình Lộc</t>
  </si>
  <si>
    <t>QH đường GTNT, NĐ xã Hồng Lộc</t>
  </si>
  <si>
    <t>Xã Hồng Lộc</t>
  </si>
  <si>
    <t>Đường giao thông nông thôn kết hợp vào khu trang trại Tân Lộc, An Lộc, Thịnh Lộc huyện Lộc Hà</t>
  </si>
  <si>
    <t>Xã Tân Lộc, Thịnh Lộc, An Lộc</t>
  </si>
  <si>
    <t>Nâng cấp mở rộng tuyến đường từ Thạch Kênh đến Hồng Lộc</t>
  </si>
  <si>
    <t>Xã Hồng Lộc, Ích Hậu, Thạch Kênh</t>
  </si>
  <si>
    <t>Quy hoạch kênh tiêu úng phía tây xã Hồng Lộc</t>
  </si>
  <si>
    <t>Đất công trình bưu chính viễn thông</t>
  </si>
  <si>
    <t>Quy hoạch bưu điện huyện Lộc Hà</t>
  </si>
  <si>
    <t>Quy hoạch đất ở (Lô N152, N153)</t>
  </si>
  <si>
    <t>Quy hoạch đất ở dắm dân: vườn Can - Phú Nghĩa, Cửa Chùa - Xuân Hòa, Hói Xóm 9, phía Tây vườn Bà Liên - Phú Nghĩa, khu vực hói Bà Thụ -thôn Phú Xuân</t>
  </si>
  <si>
    <t>Xã Tân Lộc</t>
  </si>
  <si>
    <t>Xã Thạch Châu</t>
  </si>
  <si>
    <t>Xã Hộ Độ</t>
  </si>
  <si>
    <t>Quy hoạch đất ở</t>
  </si>
  <si>
    <t>Xã An Lộc</t>
  </si>
  <si>
    <t xml:space="preserve">Quy hoạch xen dắm </t>
  </si>
  <si>
    <t>Quy hoạch đất ở lối 1, lối 2 đường 22/12; Cửa anh Sơn Lân (Vùng Đồng Lúa); Cửa Anh Phúc; Hồi anh Trong; Cồn Mụ Rồi; Quán Hoặc</t>
  </si>
  <si>
    <t>Xã Thạch Mỹ</t>
  </si>
  <si>
    <t>Xây dựng hạ tầng tái định cư và đấu giá đất xã Thịnh Lộc</t>
  </si>
  <si>
    <t>Xây dựng hạ tầng tái định cư xã Thạch Bằng</t>
  </si>
  <si>
    <t>Hạ tầng đấu giá đất khu vực trung tâm hành chính huyện Lộc Hà (Giai đoạn II)</t>
  </si>
  <si>
    <t>Đất cơ sở tôn giáo</t>
  </si>
  <si>
    <t>Mở rộng chùa Chân Tiên</t>
  </si>
  <si>
    <t>Quyết định số: 1695/QĐ-UBND ngày 19/6/2013 của UBND tỉnh Hà Tĩnh</t>
  </si>
  <si>
    <t>Cụm công nghiệp Thạch Bằng</t>
  </si>
  <si>
    <t>NQ71</t>
  </si>
  <si>
    <t>Quy hoạch đài tưởng niệm</t>
  </si>
  <si>
    <t>Mở rộng khuôn viên trường tiểu học</t>
  </si>
  <si>
    <t xml:space="preserve">
Xã Thạch Bằng</t>
  </si>
  <si>
    <t>Mở rộng khuôn viên Trường THCS Hồng Tân (sân bóng)</t>
  </si>
  <si>
    <t xml:space="preserve">
Xã Hồng Lộc</t>
  </si>
  <si>
    <t>NQ88</t>
  </si>
  <si>
    <t>Hạ tầng giao thông khu nuôi trồng thủy sản mặn, lợ</t>
  </si>
  <si>
    <t>Đường giao thông Jika</t>
  </si>
  <si>
    <t>MR đường giao thông Hồng Lộc - Thịnh Lộc</t>
  </si>
  <si>
    <t>Xã Hồng Lộc, Thịnh Lộc</t>
  </si>
  <si>
    <t>MR đường giao thông nông thôn kết hợp vào khu chăn nuôi các xã Thịnh Lộc, Phù Lưu</t>
  </si>
  <si>
    <t>Xã Thịnh Lộc, xã Phù Lưu</t>
  </si>
  <si>
    <t>Hạ tầng đấu giá huyện Lộc Hà (phần diện tích đất giao thông)</t>
  </si>
  <si>
    <t xml:space="preserve"> Xã Thạch Bằng</t>
  </si>
  <si>
    <t>Đường giao thông kết hợp đê sông huyện Lộc Hà</t>
  </si>
  <si>
    <t xml:space="preserve"> Xã Thạch Kim, Mai Phụ, Hộ Độ</t>
  </si>
  <si>
    <t xml:space="preserve">Hệ thống đường giao thông nông thôn kết hợp kênh mương </t>
  </si>
  <si>
    <t>Đường kênh tiêu Lối Ma -Thiên Thịnh</t>
  </si>
  <si>
    <t xml:space="preserve">
xã Tân Lộc</t>
  </si>
  <si>
    <t xml:space="preserve">
Xã Tân Lộc</t>
  </si>
  <si>
    <t>Đường giao thông kết hợp kênh Tân Lộc -Bình Lộc</t>
  </si>
  <si>
    <t>Xây dựng hạ tầng khu du lịch biển Lộc Hà (phần DT đất giao thông)</t>
  </si>
  <si>
    <t xml:space="preserve">
Xã Thịnh Lộc</t>
  </si>
  <si>
    <t>Kênh tiêu Con Mua - Cựa Miệu</t>
  </si>
  <si>
    <t>Đất ở</t>
  </si>
  <si>
    <t>Đất ở nông thôn vùng Hạ Đường</t>
  </si>
  <si>
    <t>Đất ở nông thôn vùng đồng Cửa Tây</t>
  </si>
  <si>
    <t>Đất ở nông thôn (quy hoạch, đấu giá)</t>
  </si>
  <si>
    <t>Hạ tầng đấu giá huyện Lộc Hà (phần diện tích đất ở)</t>
  </si>
  <si>
    <t>Đất ở nông thôn vùng Trạm Xá (đấu giá)</t>
  </si>
  <si>
    <t xml:space="preserve"> Xã Thịnh Lộc</t>
  </si>
  <si>
    <t>Đất ở nông thôn vùng Sâm (đấu giá)</t>
  </si>
  <si>
    <t>Đất ở nông thôn vùng đồng Cựa, nhà văn hóa</t>
  </si>
  <si>
    <t>Đất ở nông thôn từ vườn ô Phúc đến cống đồng Ngóc</t>
  </si>
  <si>
    <t>Đất ở nông thôn vùng Hạ Lụy trên</t>
  </si>
  <si>
    <t>Đất ở nông thôn ở dọc đường 22/12 (đấu giá)</t>
  </si>
  <si>
    <t>Đấu giá QSD đất vùng Đồng Mý trong</t>
  </si>
  <si>
    <t>Đất ở nông thôn vùng Lò Than</t>
  </si>
  <si>
    <t>Đất ở nông thôn trước cựa Bình phượng TL9</t>
  </si>
  <si>
    <t>Đất ở nông thôn vùng Cồn Trúc, Dường Mai,  Cồn Bướm</t>
  </si>
  <si>
    <t>Đất ở nông thôn tại  vùng Mụ Bà (đấu giá)</t>
  </si>
  <si>
    <t xml:space="preserve">Đất ở tại nông thôn vùng Hội quán, cửa ông Tâm </t>
  </si>
  <si>
    <t>Đất ở nông thôn vùng Hội quán Tân Xuân cũ, vùng Cồn Hàn</t>
  </si>
  <si>
    <t>Đất ở tại nông thôn vùng Đội Nạp, Lô C13</t>
  </si>
  <si>
    <t xml:space="preserve">Đất ở tại nông thôn vùng Hội quán </t>
  </si>
  <si>
    <t>Đất ở nông thôn vùng ngã tư Hội quán xóm 4 cũ (dặm dân, tái định cư)</t>
  </si>
  <si>
    <t>Đất ở nông thôn vùng Sâm</t>
  </si>
  <si>
    <t>Đất ở nông thôn vùng Nhà Hàng, Ông Man (đấu giá, dặm dân, tái định cư)</t>
  </si>
  <si>
    <t xml:space="preserve">Đất ở nông thôn vùng Sâm, Mãi Tượng </t>
  </si>
  <si>
    <t>Mở rộng khuôn viên UB xã</t>
  </si>
  <si>
    <t xml:space="preserve"> Xã Mai Phụ</t>
  </si>
  <si>
    <t>Đất nghĩa địa, nghĩa trang</t>
  </si>
  <si>
    <t>Mở rộng nghĩa trang</t>
  </si>
  <si>
    <t>Quy hoạch khu cho thuê đất Dịch vụ du lịch biển</t>
  </si>
  <si>
    <t xml:space="preserve"> QĐ số 2078/QĐ-UBND, ngày 30/7/2014</t>
  </si>
  <si>
    <t>Đất xây dựng cơ sở văn hóa</t>
  </si>
  <si>
    <t>Trung hạn huyện Lộc Hà</t>
  </si>
  <si>
    <t>Đất xây dựng cơ sở thể dục, thể thâo</t>
  </si>
  <si>
    <t xml:space="preserve">Qh đất ở tại khu quy hoạch làng du lịch Nam Sơn </t>
  </si>
  <si>
    <t>Đất nông nghiệp khác</t>
  </si>
  <si>
    <t xml:space="preserve">Chăn nuôi thủy cầm và nuôi trồng thủy sản vùng Rào Mát  </t>
  </si>
  <si>
    <t xml:space="preserve">Cụm công nghiệp </t>
  </si>
  <si>
    <t>Quy hoạch đất TMDV cầu Gia Mỹ (đồng Bần)</t>
  </si>
  <si>
    <t>Khu khách sạn, biệt thự nghỉ dưỡng (Công ty cổ phần Quốc tế Lộc Hà)</t>
  </si>
  <si>
    <t>Cửa hàng xăng đầu và TMDV tổng hợp Dũng Hường</t>
  </si>
  <si>
    <t>Đất cơ sở giáo dục</t>
  </si>
  <si>
    <t xml:space="preserve">
Xã Thịnh Lộc, xã Thạch Bằng
</t>
  </si>
  <si>
    <t>Đường GTNT thôn Sơn Phú</t>
  </si>
  <si>
    <t>Thôn Sơn Phú, 
xã Mai Phụ</t>
  </si>
  <si>
    <t>Đường giao thông kết hợp kênh tiêu xã Tân Lộc - Bình Lộc</t>
  </si>
  <si>
    <t>Đường từ kênh tiêu Lối Ma - Thiên Thịnh</t>
  </si>
  <si>
    <t xml:space="preserve">Đất ở nông thôn vùng Hạ đường </t>
  </si>
  <si>
    <t>Đất ở nông thôn đồng Bịp vùng dọc Tỉnh lộ 7 (đấu giá)</t>
  </si>
  <si>
    <t>Quy hoạch, đấu giá đất ở nông thôn</t>
  </si>
  <si>
    <t xml:space="preserve">Đất ở nông thôn vùng đồng Giang
</t>
  </si>
  <si>
    <t>Đất ở nông thôn vùng Cựa Bin</t>
  </si>
  <si>
    <t xml:space="preserve">Đất ở nông thôn vùng đồng Con Bùi  </t>
  </si>
  <si>
    <t>Đất ở vông thôn tại Khu quy hoạch làng VH DL</t>
  </si>
  <si>
    <t xml:space="preserve">Địa điểm (Thôn.., xã....)             </t>
  </si>
  <si>
    <t xml:space="preserve">Căn cứ
 pháp lý
</t>
  </si>
  <si>
    <t>QH các lô đất thuộc QH khu công nghiệp Gia Lách</t>
  </si>
  <si>
    <t>Xã Xuân Viên</t>
  </si>
  <si>
    <t xml:space="preserve"> QĐ số 1164/QĐ-UBND ngày 23/4/2018 của UBND tỉnh. Phê duyệt điều chỉnh cục bộ quy hoạch khu công nghiệp Gia Lách, huyện Nghi Xuân</t>
  </si>
  <si>
    <t>Nâng cấp tuyến đường liên xã Giang-Tiên (ĐH 26)</t>
  </si>
  <si>
    <t>Xã Tiên Điền</t>
  </si>
  <si>
    <t>Quyết định số 5254/QĐ-UBND ngày 07/9/2018 của UBND huyện. Phê duyệt báo cáo kinh tế-kỹ thuật đầu tư XD công trình: Nâng cấp tuyến đường giao thông liên xã Giang -Tiên</t>
  </si>
  <si>
    <t>Nâng cấp các tuyến đường nội thị, thị trấn Xuân An (đường Nguyễn Xí và đường Phan Duy Linh)</t>
  </si>
  <si>
    <t>TT Xuân An</t>
  </si>
  <si>
    <t>Tờ trình số 181/TTr-UBND ngày 23/10/2018 của UBND huyện. Xin chủ trương đầu tư XD công trình nâng cấp tuyến đường nội thị của Thị trấn, huyện Nghi Xuân</t>
  </si>
  <si>
    <t>Nâng cấp tuyến đường liên xã Hải - Yên - Thành</t>
  </si>
  <si>
    <t>Xã Xuân Hải, xã Xuân Yên, xã Xuân Thành</t>
  </si>
  <si>
    <t>Tờ trình số 173/TTr-UBND ngày 16/10/2018 của UBND huyện. Xin chủ trương đầu tư XD công trình nâng cấp tuyến đường giao thông liên xã xã Hải-Yên-Thành, huyện Nghi Xuân</t>
  </si>
  <si>
    <t>QH xử lý ngập úng vùng đất SX nông nghiệp khu công nghiệp Gia Lách</t>
  </si>
  <si>
    <t xml:space="preserve">Văn bản số 186/UBND-GT ngày 24/01/2018 của UBND tỉnh. V/v xử lý ngập úng vùng đất SX nông nghiệp tại khu công nghiệp Gia Lách </t>
  </si>
  <si>
    <t>Đất có di tích lịch sử - văn hóa</t>
  </si>
  <si>
    <t>QH mở rộng khu di tích LS-VH Nguyễn Công Trứ</t>
  </si>
  <si>
    <t>Xã Xuân Giang</t>
  </si>
  <si>
    <t>Văn bản số 1405/UBND-QLDA ngày 23/10/2018 của UBND tỉnh. V/v xin chủ trương lập DA đầu tư Khu di tích Lịch sử-Văn hóa Nguyễn Công Trứ</t>
  </si>
  <si>
    <t>Xã Xuân Phổ</t>
  </si>
  <si>
    <t>Quyết định số 2092/QĐ-UBND ngày 31/10/2014 của UBND huyện. Phê duyệt điều chỉnh QH chung xây dựng NTM xã Xuân Phổ</t>
  </si>
  <si>
    <t>Tổng A</t>
  </si>
  <si>
    <t>B. Công trình, dự án thu hồi đất đã được HDND tỉnh thông qua tại các Nghị quyết số 71/NQ-HĐND ngày 12/12/2017 và Nghị quyết số 88/NQ-HĐND ngày 18/7/2018 nay chuyển sang thực hiện trong năm 2019</t>
  </si>
  <si>
    <t>Đất khu công nghiệp</t>
  </si>
  <si>
    <t>Hạ tầng kỹ thuật khu công nghiệp Gia Lách</t>
  </si>
  <si>
    <t>Văn bản số 95/HĐND ngày 29/3/2017 của HĐND tỉnh quyết định chủ trương đầu tư</t>
  </si>
  <si>
    <t>Các lô đất thuộc qui hoạch khu công nghiệp Gia Lách</t>
  </si>
  <si>
    <t>QĐ số 3282/QĐ-UBND ngày 17/12/2007 của UBND tỉnh phê duyệt qui hoạch</t>
  </si>
  <si>
    <t>Quyết định số 3282/QĐ-UBND ngày 17/12/2007 của UBND tỉnh phê duyệt qui hoạch</t>
  </si>
  <si>
    <t>Đất cơ sở giáo dục- đào tạo</t>
  </si>
  <si>
    <t>Mở rộng trường THPT Nguyễn Công Trứ</t>
  </si>
  <si>
    <t>Mở rộng trường mầm non Xuân An</t>
  </si>
  <si>
    <t>Quy hoạch nông thôn mới</t>
  </si>
  <si>
    <t>Đất cơ sở thể dục- thể thao</t>
  </si>
  <si>
    <t>Xã Xuân Hội</t>
  </si>
  <si>
    <t>Đường giao thông liên xã Giang Viên (ĐH21)</t>
  </si>
  <si>
    <t>Xuân Giang, Xuân Viên</t>
  </si>
  <si>
    <t>Nâng cấp tuyến đường liên xã An - Viên - Mỹ - Thành</t>
  </si>
  <si>
    <t>Xã Xuân Viên, Xuân Mỹ, Xuân Thành, TT Xuân An</t>
  </si>
  <si>
    <t>Nâng cấp tuyến đường giao thông liên xã Viên - Lĩnh</t>
  </si>
  <si>
    <t>Xã Xuân Viên, Xuân Lĩnh</t>
  </si>
  <si>
    <t>Đường giao thông liên xã Tiên Điền - Xuân Yên</t>
  </si>
  <si>
    <t>Xã Xuân Yên</t>
  </si>
  <si>
    <t>Đường giao thông nối QL1A đến bãi đỗ xe đền chợ củi xã Xuân Hồng</t>
  </si>
  <si>
    <t>Xã Xuân Hồng</t>
  </si>
  <si>
    <t>Dự án đường ven biển tỉnh Hà Tĩnh</t>
  </si>
  <si>
    <t>Xã Xuân Trường, Xuân Đan, Xuân Phổ, Xuân Hải, Xuân Yên, Xuân Thành, Xuân Liên, Cổ Đạm, Cương Gián</t>
  </si>
  <si>
    <t>Đê Hội thống giai đoạn 2</t>
  </si>
  <si>
    <t>Xuân Hải, Xuân Phổ</t>
  </si>
  <si>
    <t>Tuyến đê biển huyện Nghi Xuân (Giai đoạn 1) đoạn từ Km32+693,87 đến Km37+411,66 thuộc dự án Tuyến đê biển huyện Nghi Xuân (đoạn km27+00 đến Km37+411) từ xã Cổ Đạm đến đê Đại Đồng, xã Cương Gián</t>
  </si>
  <si>
    <t>Xã Cương Gián</t>
  </si>
  <si>
    <t>NQ30 
(bỏ 11ha ra khỏi KH, đưa vào KH 2018: 12ha)</t>
  </si>
  <si>
    <t>Mở rộng chợ Xuân An</t>
  </si>
  <si>
    <t>Mở rộng chợ Giang Đình</t>
  </si>
  <si>
    <t>TT Nghi Xuân</t>
  </si>
  <si>
    <t>Di dời đường dây điện trung áp</t>
  </si>
  <si>
    <t>Xã Xuân Mỹ</t>
  </si>
  <si>
    <t>Xã Xuân Hải</t>
  </si>
  <si>
    <t>Quy hoạch chi tiết xen dặm dân cư (tỷ lệ 1/500)</t>
  </si>
  <si>
    <t>Khu dân cư NTM Song Long</t>
  </si>
  <si>
    <t>Quy hoạch tái định cư và khu dân cư dự án xây dựng Tuyến đường ven biển Xuân Hội - Thạch Khê - Vũng Áng</t>
  </si>
  <si>
    <t>Thôn Yên Thông, xã Xuân Yên</t>
  </si>
  <si>
    <t>Công văn số 51/HĐND ngày 27/02/2017 của HĐND tỉnh về việc quyết định chủ trương đầu tư dự án nâng cấp tuyến đường ven biển Xuân Hội - Thạch Khê - Vũng Áng.</t>
  </si>
  <si>
    <t>Thôn Trường Thanh, xã Xuân Trường</t>
  </si>
  <si>
    <t>Thôn Đại Đồng, xã Cương Gián</t>
  </si>
  <si>
    <t>Thôn Trung Vân, xã Xuân Hải</t>
  </si>
  <si>
    <t>Thôn Thanh Văn, Thành Yên, xã Xuân Thành</t>
  </si>
  <si>
    <t>Đất nghĩa trang, nghĩa địa</t>
  </si>
  <si>
    <t>Quy hoạch nghĩa trang tại Vĩnh Lác (xóm Hội Thành)</t>
  </si>
  <si>
    <t>Mở rộng và tôn tạo đình hát, chùa Diên Phúc (thôn Cát Thủy)</t>
  </si>
  <si>
    <t>Đất thương mại dịch vụ</t>
  </si>
  <si>
    <t>Quy hoạch Làng nghề, thôn 3, thôn 4</t>
  </si>
  <si>
    <t>B. Công trình, dự án chuyển mục đích sử dụng đất đã được HDND tỉnh thông qua tại các Nghị quyết số 71/NQ-HĐND ngày 12/12/2017 và Nghị quyết số 88/NQ-HĐND ngày 18/7/2018 nay chuyển sang thực hiện trong năm 2019</t>
  </si>
  <si>
    <t>Quyết định số 3093/QĐ-UBND ngày 31/10/2016 cuar UBND tỉnh về việc phê duyệt Dự án đầu tư xây dựng công trình Tuyến đê biển huyện Nghi Xuân (đoạn K27+00-K37+411,66) từ xã Cổ Đạm đến đê Đại Đồng xã Cương Gián, huyện Nghi Xuân)</t>
  </si>
  <si>
    <t>Đất cơ sở giáo dục và đào tạo</t>
  </si>
  <si>
    <t>Quyết định số 1091/QĐ-UBND ngày 12/4/2018 của UBND tỉnh về việc cho phép Trường THPT Nguyễn Công Trứ khảo sát , lập quy hoạch mở rộng khuôn viên tại thị trấn Xuân An, huyện Nghi Xuân.</t>
  </si>
  <si>
    <t>Tổng B:</t>
  </si>
  <si>
    <t>Loiạ đất</t>
  </si>
  <si>
    <t xml:space="preserve">QH Mở rộng trường mầm non Phú Gia </t>
  </si>
  <si>
    <t>Phú Gia</t>
  </si>
  <si>
    <t>Mới</t>
  </si>
  <si>
    <t xml:space="preserve">QH Mở rộng sân thể thao Trung Tâm  xã </t>
  </si>
  <si>
    <t>Hương Vĩnh</t>
  </si>
  <si>
    <t>Hương Thủy</t>
  </si>
  <si>
    <t>Hòa Hải</t>
  </si>
  <si>
    <t>Hương Giang</t>
  </si>
  <si>
    <t>QH Cầu Lộc Yên trên QL 15A</t>
  </si>
  <si>
    <t>Lộc Yên</t>
  </si>
  <si>
    <t>Phương Điền</t>
  </si>
  <si>
    <t>QH Mở rộng và chuyển tuyến kênh Đập Làng</t>
  </si>
  <si>
    <t>QH Trạm điện</t>
  </si>
  <si>
    <t>Hương Trạch</t>
  </si>
  <si>
    <t>QH Trạm biến áp và đường dây tải điện 04</t>
  </si>
  <si>
    <t>Hương Long</t>
  </si>
  <si>
    <t>QH Đất ở thôn Bình Thành</t>
  </si>
  <si>
    <t>Hương Bình</t>
  </si>
  <si>
    <t xml:space="preserve">QH Dự án xây dựng khu hạ tầng kỹ thuật phục vụ di dời các hộ dân tránh lũ xã Phương Mỹ </t>
  </si>
  <si>
    <t>Phương Mỹ</t>
  </si>
  <si>
    <t>QH Đất ở xen dắm thôn 10</t>
  </si>
  <si>
    <t>QH Đất ở thôn Phố Hòa</t>
  </si>
  <si>
    <t>Gia Phố</t>
  </si>
  <si>
    <t>QH Đất ở thôn Phú vinh, Quang Lộc , Phú Thành</t>
  </si>
  <si>
    <t>Hương Đô</t>
  </si>
  <si>
    <t>QH Đất ở xen dắm toàn xã</t>
  </si>
  <si>
    <t>QH Đất ở Ruộng Hầu thôn 7</t>
  </si>
  <si>
    <t>Phúc Trạch</t>
  </si>
  <si>
    <t>QH Đất ở cây Dối Ngoài</t>
  </si>
  <si>
    <t xml:space="preserve">QH Nhà văn hóa thôn Phố Hạ, Phố Trung </t>
  </si>
  <si>
    <t>QH Nhà văn hóa thôn 4</t>
  </si>
  <si>
    <t>Phú Phong</t>
  </si>
  <si>
    <t>QH Mở rộng nhà văn hóa thôn Hòa Nhượng</t>
  </si>
  <si>
    <t>QH Nhà văn hóa Thôn Vĩnh Phúc</t>
  </si>
  <si>
    <t xml:space="preserve">QH Mở rộng nhà thờ Vĩnh Tuần </t>
  </si>
  <si>
    <t>B. Công trình, dự án cần thu hồi đất đã được HĐND tỉnh thông qua tại các Nghị quyết số 71/NQ-HĐND ngày 13/12/2017, Nghị quyết số 88/NQ-HĐND ngày 18/7/2018 nay chuyển sang thực hiện trong năm 2019</t>
  </si>
  <si>
    <t>Nhà máy nước và hệ thống cấp nước sạch cho nhân dân Thị trấn Hương Khê và 08 xã vùng phụ cận thuộc huyện Hương Khê</t>
  </si>
  <si>
    <t>Hương Xuân</t>
  </si>
  <si>
    <t>Thị Trấn</t>
  </si>
  <si>
    <t>QH Mở rộng trường Tiểu học Truông Bát</t>
  </si>
  <si>
    <t>Hà Linh</t>
  </si>
  <si>
    <t>Mở rộng sân vận động xã</t>
  </si>
  <si>
    <t>QH Cầu Tân Dừa thôn Tân Hội</t>
  </si>
  <si>
    <t>Đường Quốc Phòng xã Hòa Hải - Tuyến biên giới phía tây huyện Hương Khê</t>
  </si>
  <si>
    <t>Cải tạo, nâng cấp đường tỉnh ĐT,553 đoạn từ KM49+900-Km74+680</t>
  </si>
  <si>
    <t>Hương Trà, Hương Xuân, Hương Lâm</t>
  </si>
  <si>
    <t>Cải tạo, nâng cấp đường tỉnh ĐT,553 đoạn từ KM49+900-Km74+680 (Đường vào đồn biên phòng Bản Giàng 575)</t>
  </si>
  <si>
    <t>Đường vào đập Khe Sắn</t>
  </si>
  <si>
    <t>QH Đất ở thôn Nhân Phố, Phố Hương</t>
  </si>
  <si>
    <t>QH Đất ở Vùng Cửa Chửa</t>
  </si>
  <si>
    <t>QH Đất ở nông thôn</t>
  </si>
  <si>
    <t>QH Đất ở thôn Bình Thái; Bình Trung; Bình Minh; Bình Hà; Bình Hưng</t>
  </si>
  <si>
    <t>Quy hoạch đất ở thôn 8</t>
  </si>
  <si>
    <t>Quy hoạch đất ở nông thôn</t>
  </si>
  <si>
    <t>Đất ở tại đô thị</t>
  </si>
  <si>
    <t>QH Mở rộng UBND xã</t>
  </si>
  <si>
    <t xml:space="preserve"> Phú Gia</t>
  </si>
  <si>
    <t>QH chi cục thi hành án tại TDP 17</t>
  </si>
  <si>
    <t>XII</t>
  </si>
  <si>
    <t>Đất làm nghĩa trang, nghĩa địa, nhà tang lễ, nhà hỏa táng</t>
  </si>
  <si>
    <t>QH Nhà văn hóa thôn Nhân Phố, thôn Hải Thịnh</t>
  </si>
  <si>
    <t>QH Mở rộng nhà văn hoá thôn 6</t>
  </si>
  <si>
    <t>Phúc Đồng</t>
  </si>
  <si>
    <t xml:space="preserve">
Căn cứ pháp lý (QĐ chấp nhận chủ trương hoặc phê duyệt Dự án của cấp có thẩm quyền)
</t>
  </si>
  <si>
    <t>Xã Hương Vĩnh</t>
  </si>
  <si>
    <t>Quyết định số 3154/QĐ-UBND ngày 27/5/2016 của UBND huyện Hương Khê về việc phê duyệt chủ trương đầu tư và giới thiệu địa điểm khảo sát dự án xây dựng mô hình kinh tế trang trại chăn nuôi bò liên kết Hà Thông</t>
  </si>
  <si>
    <t>Quyết định số 6635/QĐ-UBND ngày 28/9/2017 của UBND huyện Hương Khê về việc phê duyệt quy hoạch chi tiết xen dắm dân cư xã Phú Gia, huyện Hương Khê</t>
  </si>
  <si>
    <t>Quyết định số 4214/QĐ-UBND ngày 07/7/2016 của UBND huyện Hương Khê về việc phê duyệt quy hoạch chi tiết xen dắm dân cư xã Hương Long, huyện Hương Khê</t>
  </si>
  <si>
    <t>B. Công trình, dự án xin chuyển mục đích sử dụng đất đã được HĐND tỉnh thông qua tại các Nghị quyết số 71/NQ-HĐND ngày 13/12/2017 của HĐND tỉnh nay chuyển sang thực hiện trong năm 2019</t>
  </si>
  <si>
    <t>Nghị quyết số 71/NQ-HĐND</t>
  </si>
  <si>
    <t>Quyết đinh số: 1974/QĐ-UBND ngày 11/7/2017 của UBND tỉnh Hà Tĩnh</t>
  </si>
  <si>
    <t>QH đài tưởng niệm thôn Phù Ích</t>
  </si>
  <si>
    <t>Trung tâm văn hóa - truyền thông huyện Lộc Hà tại thôn Xuân Hải</t>
  </si>
  <si>
    <t>Quy hoạch sân vận động xã tại thôn Xuân Phượng</t>
  </si>
  <si>
    <t>Quyết định số:1004/QĐ- UBND ngày 9/02/2018 .</t>
  </si>
  <si>
    <t>Quy hoạch Sân vận động xã tại thôn Yên Định</t>
  </si>
  <si>
    <t>Quyết định số: 3775/QĐ- UBND ngày   tháng    năm 2017 về việc điều chỉnh NTM</t>
  </si>
  <si>
    <t>Quyết định số:92/QĐ-UBND ngày 17/10/2018 về việc xây dựng các công trình giao thông trên địa bàn xã Hồng Lộc</t>
  </si>
  <si>
    <t>Đường GT liên thôn Tân Lộc tại thôn Tân Trung</t>
  </si>
  <si>
    <t>Đường giao thông liên xã Thạch Bằng  - Phù Lưu tại thôn Xuân Hoà</t>
  </si>
  <si>
    <t xml:space="preserve">Đường giao thông 281 từ đường Vương An đi Hồng Lộc </t>
  </si>
  <si>
    <t>Quyết định số:3936/QĐ-UBND ngày 06/12/2013 của UBND tỉnh</t>
  </si>
  <si>
    <t>Mở rộng nâng cấp đường Cầu Trù</t>
  </si>
  <si>
    <t>Xã Ích Hậu, Xã Phù Lưu</t>
  </si>
  <si>
    <t>Quyết định số: 439/QĐ-UBND ngày 7/8/2018</t>
  </si>
  <si>
    <t>Đường lưới điện nông thôn</t>
  </si>
  <si>
    <t>Xã Bình Lộc, Xã Thạch Châu</t>
  </si>
  <si>
    <t>Quyết định số 3425/QĐ-UBND ngày 13/11/2018 và Quyết định số 1428/QĐ-UBND ngày 26/5/2014 của UBND tỉnh</t>
  </si>
  <si>
    <t>Quyết định số:731/QĐ-UBND ngày 21/3/2017 của UBND tỉnh</t>
  </si>
  <si>
    <t>Quyết định số :447/QĐ - UBND  ngày 24/4/2012 và quyết định sô: 3428/QĐ-UBND ngày 31/10/2017</t>
  </si>
  <si>
    <t>Xây dựng hạ tầng tái định cư xã Thạch Bằng tại thôn Xuân Hoà</t>
  </si>
  <si>
    <t>Quyết định số:2618/QĐ-UBND ngày 04/8/2008 của UBND tỉnh Hà Tĩnh</t>
  </si>
  <si>
    <t>Hạ tầng đấu giá đất khu vực trung tâm hành chính huyện Lộc Hà (Giai đoạn II) tại thôn Phú Mậu</t>
  </si>
  <si>
    <t>Quyết điịnh số: 2618/QĐ-UBND ngày 04/8/2008 của UBND tỉnh Hà Tĩnh</t>
  </si>
  <si>
    <t>Quy hoạch đất ở phía tây đường Tỉnh lộ 9 (Từ mương đến giáp Thạch Châu) tại thôn Đồng Sơn</t>
  </si>
  <si>
    <t>Quyết định số: 1004 /QĐ-UBND ngày 9/02/2018 về việc điều chỉnh NTM</t>
  </si>
  <si>
    <t>Quy hoạch đất ở đường TL9 từ đường cũ vào chùa đến đường mới vào chùa tại thôn Đồng Sơn</t>
  </si>
  <si>
    <t>Quyết định số: 3602/QĐ-UBND ngày 30/05/2018 về việc phê duyệt quy hoạch chi tiết đất ở</t>
  </si>
  <si>
    <t>Quy hoạch đất ở phía Bắc đường trục xã (đoạn từ QH đài tưởng niệm liệt sỹ đi trường mầm non xã) tại thôn Hợp Tiến, thôn Sơn Phú.</t>
  </si>
  <si>
    <t>Quyết định số: 1004/QĐ-UBND ngày 9/02/2018 về việc điều chỉnh NTM</t>
  </si>
  <si>
    <t>Quy hoạch đất ở phía đông đường TL9, phía nam cựa ông Thông Chót tại thôn Đồng Sơn.</t>
  </si>
  <si>
    <t>QH đất ở vùng Sâm tại thôn Hoà Bình, Yên Định</t>
  </si>
  <si>
    <t>Quyết định số:3775/QĐ-UBND năm 2017 về việc quy hoạch nông thôn mới xã Thịnh Lộc; Quyết định số:4993/QĐ-UBND năm 2016 về việc quy hoạch chi tiết đất ở</t>
  </si>
  <si>
    <t>Qh đất ở vùng Trạm Xá tại thôn Hồng Thịnh</t>
  </si>
  <si>
    <t>Quyết định sô:3775/QĐ-UBND năm 2017 về việc quy hoạch nông thôn mới xã Thịnh Lộc; Quyết định số: 7722/QĐ-UBND năm 2018 về việc quy hoạch chi tiết đất ở</t>
  </si>
  <si>
    <t>Qh đất ở vùng Truông tại thôn Quang Trung, Yên Điềm</t>
  </si>
  <si>
    <t>Quyết định số: 3775/QĐ-UBND năm 2017 về việc quy hoạch nông thôn mới xã Thịnh Lộc</t>
  </si>
  <si>
    <t>Qh đất ở ngã tư hội quán xóm 4 cũ tại thôn Quang Trung</t>
  </si>
  <si>
    <t>Quyết định số 3775/QĐ-UBND năm 2017 về việc quy hoạch nông thôn mới xã Thịnh Lộc; Quyết định số 4993/QĐ- UBND năm 2016 về việc quy hoạch chi tiết đất ở</t>
  </si>
  <si>
    <t>Qh đất ở vùng ông Man, Nhà Hàng tại thôn Nam Sơn</t>
  </si>
  <si>
    <t>Quyết định số 3775/QĐ-UBND năm 2017 về việc quy hoạch nông thôn mới xã Thịnh Lộc</t>
  </si>
  <si>
    <t>Xây dựng hạ tầng tái định cư và đấu giá đất tại thôn Nam Sơn</t>
  </si>
  <si>
    <t>Quyết định số:2019/QĐ- UBND năm 2018 của UBND tỉnh Hà Tĩnh</t>
  </si>
  <si>
    <t>Qh đất ở vùng Cầu Lồng Cộc tại thôn Kim Tân</t>
  </si>
  <si>
    <t>Quyết định số: 4069/QĐ -UBND  ngày 14/12/2015 về việc điều chỉnh nông thôn mới xã Tân Lộc</t>
  </si>
  <si>
    <t>Qh đất ở vùng trước anh Hoản dọc tuyến đường Bình - Tân tại thôn Tân Thượng</t>
  </si>
  <si>
    <t>Quyết định số:4069/QĐ-UBND ngày 14/12/2015 về việc điều chỉnh nông thôn mới xã Tân Lộc</t>
  </si>
  <si>
    <t>Qh đất ở vùng Làng Sau tại thôn Tân Thượng</t>
  </si>
  <si>
    <t>Qh đất ở vùng Đồng Nêu tại thôn Tân Trung</t>
  </si>
  <si>
    <t xml:space="preserve">Quyết định số: 2568/QĐ-UBND  28/12/2012 về quy hoạch nông thôn mới xã Tân Lộc
 </t>
  </si>
  <si>
    <t>Qh đất ở Vùng Đồng Cựa Huyền, Đồng Cựa Đạo, vùng thôn An Lộc, Vùng giáp sông Nghèn</t>
  </si>
  <si>
    <t>Qh đất ở vùng Trậm Tran tại thôn Thống Nhất</t>
  </si>
  <si>
    <t>Qh đất ở vùng Cơn Dừa tại thôn Lương Trung</t>
  </si>
  <si>
    <t>Quyết định số:1163/QĐ-UBND</t>
  </si>
  <si>
    <t>Qh đất ở vùng Vũng Bè tại thôn Liên Xuân</t>
  </si>
  <si>
    <t>Quy hoạch đất ở tại thôn Xuân Phượng</t>
  </si>
  <si>
    <t>Quy hoạch đất đấu giá tại thôn Thống Nhất</t>
  </si>
  <si>
    <t>Quyết định số: 1291/QĐ-UBND ngày 19/5/2016</t>
  </si>
  <si>
    <t>Quy hoạch dắm dân vùng Rộc Cổng, Vùng Cửa Đình tại Quyết Thắng, Thôn Thống Nhất</t>
  </si>
  <si>
    <t>Qh đất ở vùng Sau Làng, vùng Cồn Mốc tại thôn 1</t>
  </si>
  <si>
    <t>Qh vùng phía nam chợ Huyện, Ruộng Môn, Đồng Trạ tại thôn 4</t>
  </si>
  <si>
    <t>Quy hoạch đất ở vùng Cồn Dăm Đưng tại thôn 5</t>
  </si>
  <si>
    <t>Quy hoạch đấu giá , cấp đất vùng Đồng lau tại thôn Yến Giang</t>
  </si>
  <si>
    <t xml:space="preserve"> Xã Hồng Lộc</t>
  </si>
  <si>
    <t>Quyết định số: 3642/QĐ-UBND ngày 30/5/2018</t>
  </si>
  <si>
    <t>Quy hoạch đấu giá vùng Nhà Rươi tại thôn Quan Nam</t>
  </si>
  <si>
    <t>Quyết định số:2398/QĐ-UBND ngày 13/9/2016 của UBND huyện Lộc Hà</t>
  </si>
  <si>
    <t>Quy hoạch đất ở vùng Đồng Cựa tại thôn Yến Giang</t>
  </si>
  <si>
    <t>Quy hoạch đất ở vùng Cựa Bin tại thôn Trung Sơn</t>
  </si>
  <si>
    <t>Quyết định số:3642/QĐ-UBND ngày 30/5/2018</t>
  </si>
  <si>
    <t>Quy hoạch đất ở vùng Cồn Cựa tại thôn Thượng Phú</t>
  </si>
  <si>
    <t>Quyết định số:2398/QĐ-UBND ngày 13/9/2016</t>
  </si>
  <si>
    <t>Quy hoạch đất ở vùng Bãi Vàng tại thôn Quan Nam</t>
  </si>
  <si>
    <t>Quyết định số: 2398/QĐ-UBND ngày 13/9/2016</t>
  </si>
  <si>
    <t>Quy hoạch vùng Cầu Ao tại thôn Đại Lự</t>
  </si>
  <si>
    <t>Quy hoạch đất ở lối 1, lối 2 đường 22/12; Cửa anh Sơn Lân (Vùng Đồng Lúa); Cửa Anh Phúc; Hồi anh Trong; Cồn Mụ Rồi; Quán Hoặc tại thôn Báo Ân</t>
  </si>
  <si>
    <t>Quy hoạch đất ở Cửa bà Phang, Vùng Chánh Giáo, Hội Quán xóm 4 tại thôn Đại Yên</t>
  </si>
  <si>
    <t>Quy hoạch đất ở vùng Cửa Tây, cửa ông Bĩnh, cửa ông Tài tại thôn Hữu Ninh</t>
  </si>
  <si>
    <t>Quy hoạch đất ở Đồng Xiếc; cửa anh Lệ; Hồi chị Thủy tại thôn Phú Mỹ</t>
  </si>
  <si>
    <t>Quy hoạch đất vùng hội quán xóm 13; Đồng Cựa; Cựa anh Thượng tại thôn Tân Phú</t>
  </si>
  <si>
    <t>Nghị quyết số 71/NQ-HĐND ngày 13/12/2018 của hội đồng nhân dân tỉnh</t>
  </si>
  <si>
    <t xml:space="preserve">Nghị quyết số :88/NQ-HĐND ngày 18/07/2018 của Hội đồng nhân dân tỉnh </t>
  </si>
  <si>
    <t xml:space="preserve">
Xã Bình Lộc</t>
  </si>
  <si>
    <t>Xã Phù Lưu</t>
  </si>
  <si>
    <t>Đường Ân Phú - Cửa Rào đoạn qua xã Đức Hương - Đức Liên</t>
  </si>
  <si>
    <t>Xã Đức Liên, Đức Hương</t>
  </si>
  <si>
    <t>Văn bản số 69/HĐND tỉnh ngày 21/3/2018 của HĐND tỉnh về việc Quyết định phê duyệt chủ trương đầu tư Dự án sống chung với lũ</t>
  </si>
  <si>
    <t>Đường chợ Bộng - Sơn Mai đoạn qua xã Đức Lĩnh</t>
  </si>
  <si>
    <t>Xã Đức Lĩnh</t>
  </si>
  <si>
    <t>Đường giao thông nội thị đoạn qua trường tiểu học thị trấn</t>
  </si>
  <si>
    <t>Thị trấn Vũ Quang</t>
  </si>
  <si>
    <t>Đường giao thông thôn 4 đi thôn 8 xã Đức Bồng</t>
  </si>
  <si>
    <t>Xã Đức Bồng</t>
  </si>
  <si>
    <t>Quyết định 2350/QĐ-UBND của UBND huyện ngày 27/9/2018 về việc Phê duyệt Báo cáo KTKT đầu tư xây dựng công trình Đường giao thông liên thôn thôn 4 đi thôn 8 xã Đức Bồng, huyện Vũ Quang</t>
  </si>
  <si>
    <t>Đường giao thông thôn Hương Phố, Hương Tân, Hương Đồng xã Đức Hương</t>
  </si>
  <si>
    <t>Xã Đức Hương</t>
  </si>
  <si>
    <t>Quyết định 2474/QĐ-UBND của UBND huyện ngày 24/10/2018 về việc Phê duyệt Báo cáo KTKT đầu tư xây dựng công trình Đường giao thông thôn Hương Phố, Hương Tân xã Đức Hương, huyện Vũ Quang</t>
  </si>
  <si>
    <t>Đường giao thông tổ dân phố 6</t>
  </si>
  <si>
    <t>Quyết định 2393/QĐ-UBND của UBND huyện ngày 03/10/2018 về việc Phê duyệt Báo cáo KTKT đầu tư xây dựng công trình Đường giao thông tổ dân phố 6, thị trấn Vũ Quang, huyện Vũ Quang</t>
  </si>
  <si>
    <t>Kè Ngàn Sâu đoạn qua xã Đức Hương</t>
  </si>
  <si>
    <t>Hồ Chứa nước Khe Son, xã Đức Liên</t>
  </si>
  <si>
    <t>Xã Đức Liên</t>
  </si>
  <si>
    <t>QH mở rộng chợ bộng</t>
  </si>
  <si>
    <t>4035/QĐ-UBND ngày 19/12/2014 của UBND tỉnh Hà Tĩnh về việc chấp thuận chủ trương đầu tư và giới thiệu địa điểm cho phép khảo sát, xây dựng Chợ Bộng xã Đức Bồng, huyện Vũ Quang, tỉnh Hà Tĩnh;</t>
  </si>
  <si>
    <t>QH Khu xử lý rác thải huyện</t>
  </si>
  <si>
    <t>Công văn 5602/UBND-XD1 ngày 17/9/2018 của UBND tỉnh về việc quy hoạch khu xử lý rác thải sinh hoạt huyện Vũ Quang.</t>
  </si>
  <si>
    <t>Tổng A: 10 công trình</t>
  </si>
  <si>
    <t>B. Công trình, dự án cần thu hồi đất đã được chấp thuận tại Nghị quyết 71/NQ-HĐND ngày 13/12/2017 và Nghị quyết 88/NQ-HĐND ngày 18/7/2018 của HĐND tỉnh nay chuyển sang thực hiện trong năm 2019</t>
  </si>
  <si>
    <t>Mở rộng đường ga yên duệ đi ga hòa duyệt</t>
  </si>
  <si>
    <t>NQ 71</t>
  </si>
  <si>
    <t>Mở rộng đường giao thông TDP 1, TDP 4</t>
  </si>
  <si>
    <t>TT - Vũ Quang</t>
  </si>
  <si>
    <t>QH đường từ Khe Trươi đến cổng cụm công nghiệp đấu nối với đường mòn HCM</t>
  </si>
  <si>
    <t>Xã Sơn Thọ</t>
  </si>
  <si>
    <t>QH Đường 135 đấu nối đường HCM thôn 2 (tiểu dự án Nắn dòng Khe Trươi)</t>
  </si>
  <si>
    <t xml:space="preserve">Tiểu dự án thành phần Khôi phục đường tỉnh ĐT.552 đoạn từ cầu chợ Bộng đến Thị trấn Vũ Quang </t>
  </si>
  <si>
    <t>Xã Đức Bồng, TT Vũ Quang</t>
  </si>
  <si>
    <t>Mở rộng đường Dốc Bà Toàn - Hương Thọ</t>
  </si>
  <si>
    <t>Xã Hương Minh</t>
  </si>
  <si>
    <t>QH đường giao thông thôn Bình Phong</t>
  </si>
  <si>
    <t>NQ 88</t>
  </si>
  <si>
    <t>Đất thuỷ lợi</t>
  </si>
  <si>
    <t>Hồ Đập Bượm</t>
  </si>
  <si>
    <t>Xã Hương Thọ</t>
  </si>
  <si>
    <t>QH điểm trung chuyển rác thải</t>
  </si>
  <si>
    <t>Quy hoạch đất ở thôn 2</t>
  </si>
  <si>
    <t>Quy hoạch đất ở thôn  Vĩnh Hội</t>
  </si>
  <si>
    <t>Quy hoạch đất ở thôn  Cao Phong(Đồi Rú Dầu)</t>
  </si>
  <si>
    <t>Quy hoạch đất ở thôn Bình Phong (Vùng Mụi Mại)</t>
  </si>
  <si>
    <t xml:space="preserve">Quy hoạch xen dắm đất ở </t>
  </si>
  <si>
    <t>QH đất ở tuyến Khe Ná - Chi Lời (thôn 4, thôn 5)</t>
  </si>
  <si>
    <t>QH nhà văn hóa thôn Hợp Bình</t>
  </si>
  <si>
    <t>Tổng B: 16 công trình</t>
  </si>
  <si>
    <t>Tổng A+B: 26 công trình</t>
  </si>
  <si>
    <t>B. Công trình, dự án cần chuyển mục đích sử dụng đất đã được chấp thuận tại  Nghị quyết 71/NQ-HĐND ngày 13/12/2017 và Nghị quyết 88/NQ-HĐND ngày 18/7/2018 của HĐND tỉnh nay chuyển sang thực hiện trong năm 2019</t>
  </si>
  <si>
    <t>Đất phát triển hạ tầng</t>
  </si>
  <si>
    <t>I.1</t>
  </si>
  <si>
    <t xml:space="preserve">Mở rộng, nâng cấp đường từ QL 1A đến Nguyễn Du </t>
  </si>
  <si>
    <t>Phường Đức Thuận</t>
  </si>
  <si>
    <t>Quyết định số 1768/QĐ-UBND ngày 31/10/2018 của UBND thị xã Hồng Lĩnh quyết định V/v phê duyệt chủ trương đầu tư xây dựng công trình chỉnh trang đô thị, nâng cấp tuyến đường nối QL1 với đường Nguyễn Du, TDP Thuận Minh, phường Đức Thuận</t>
  </si>
  <si>
    <t>Đường Lê Hữu Trác (giai đoạn 2)</t>
  </si>
  <si>
    <t>TDP 1,6,7,8, P.Nam Hồng</t>
  </si>
  <si>
    <t>Quyết định số 1035/QĐ-UBND của UBND tỉnh ngày 09/04/2018 của UBND tỉnh V/v phê duyệt thiết kế bản vẽ thi công và dự toán công trình đường Lê Hữu Trác.</t>
  </si>
  <si>
    <t>Đường giao thông khu dân cư Biền Trửa</t>
  </si>
  <si>
    <t>TDP Tuần Cầu, P.Trung Lương</t>
  </si>
  <si>
    <t>Quyết định số 1176/QĐ-UBND ngày 17/7/2017 Của UBND thị xã Hồng Lĩnh</t>
  </si>
  <si>
    <t>Nâng cấp, mở rộng các tuyến đường thực hiện chỉnh trang đô thị trên địa bàn thị xã Hồng Lĩnh</t>
  </si>
  <si>
    <t>Phường Nam Hồng, Phường Đậu Liêu, phường Bắc Hồng, Phường Đức Thuận, phường Trung Lương, xã Thuận Lộc</t>
  </si>
  <si>
    <t>Quyết định số 1706/QĐ-UBND ngày 19/10/2018 của UBND thị xã Hồng Lĩnh V/v phê duyệt danh mục, công trình thực hiện chỉnh trang đô thị trên địa bàn thị xã Hồng Lĩnh</t>
  </si>
  <si>
    <t>Mở rộng đường đi chùa Hang</t>
  </si>
  <si>
    <t>Phường Bắc Hồng, phường Nam Hồng</t>
  </si>
  <si>
    <t>Văn bản số 1158/UBND-TCKH ngày 05/10/2018 V/v xin chủ trương đầu tư xây dựng công trình, nâng cấp, mở rộng tuyến đường lên khu dic tích danh thắng chùa Hang</t>
  </si>
  <si>
    <t>I.2</t>
  </si>
  <si>
    <t xml:space="preserve">Dự án cải tạo, nâng cấp hệ thống thuỷ lợi kênh nhà Lê </t>
  </si>
  <si>
    <t>Quyết định số 529/QĐ-HĐND ngày 30/10/2015 của HĐND tỉnh V/v thống nhất quyết định chủ trương đầu tư dự án cải tạo, nâng cấp hệ thống thuỷ lợi kênh nhà Lê đoạn qua huyện qua huyện Đức Thọ, TX Hồng Lĩnh và huyện Can Lộc</t>
  </si>
  <si>
    <t>Khu dân cư Thôn Đồi Cao</t>
  </si>
  <si>
    <t>Xã Thuận Lộc</t>
  </si>
  <si>
    <t>Thông báo số 175/TB-UBND ngày 05/11/2018 của UBND thị xã Hồng Lĩnh V/v đồng ý chủ trương lập quy hoạch, xây dựng CSHT câc khu dân  cư xen dắm do UBND xã, phường làm chủ đầu tư</t>
  </si>
  <si>
    <t>Điều chỉnh khu dân cư Nền Tế</t>
  </si>
  <si>
    <t>Quyết định số 63/QĐ-UBND ngày 21/01/2014 của UBND thị xã Hồng Lĩnh V/v phê duyệt đề cương, nhiệm vụ quy hoạch và dự toán kinh phí khảo sát quy hoạch khu dân Nền Tế</t>
  </si>
  <si>
    <t>Quy hoạch khu dân cư Thuận An</t>
  </si>
  <si>
    <t>TDP Thuận An, phường Đức Thuận</t>
  </si>
  <si>
    <t>Quy hoạch khu dân cư Thuận Hoà</t>
  </si>
  <si>
    <t>TDP Thuận Hoà, phường Đức Thuận</t>
  </si>
  <si>
    <t>Quyết định 1698/QĐ-UBND ngày 17/10/2018 của UBND thị xã Hồng Lĩnh V/v phê duyệt nhiệm vụ quy hoạch chi tiết xây dựng tỉ lệ 1/500 khu dân cư TDP Thuận Hoà</t>
  </si>
  <si>
    <t>Khu dân cư phía Đông Bệnh viện</t>
  </si>
  <si>
    <t>TDP Đồng Thuận, phường Đức Thuận</t>
  </si>
  <si>
    <t>Tờ trình số 239/TTr-UBND, ngày 05/11/2018 của UBND thị xã Hồng Lĩnh V/v đầu tư xây dựng cơ sở hạ tầng các khu dân cư để giao đất có thu tiền sử dụng đất tạo nguồn thu năm 2019</t>
  </si>
  <si>
    <t>Khu dân cư Phía Đông đường Thống Nhất</t>
  </si>
  <si>
    <t>TDP Thuận Tiến, Thuận An phường Đức Thuận</t>
  </si>
  <si>
    <t>Khu dân cư TDP 5, 6  P. Đậu Liêu</t>
  </si>
  <si>
    <t>TDP 5, 6  P. Đậu Liêu</t>
  </si>
  <si>
    <t>Quy hoạch khu dân cư Dăm Quan</t>
  </si>
  <si>
    <t>Phường Trung Lương</t>
  </si>
  <si>
    <t>Quyết định Số 788/QĐ-UBND, ngày 26/3/2014 của UBND tỉnh V/v  phê duyệt quy hoạch phân khu phường Trung Lương và Phường Đức Thuận, TXHL tỉ lệ 1/2000</t>
  </si>
  <si>
    <t>Quy hoạch nghĩa trang Bà Đại</t>
  </si>
  <si>
    <t>Quyết đinh số 1128/QĐ-QLĐT ngày 23/9/2018 của UBND TXHL V/v chủ trương lập QH chỉnh trang, mở rộng nghĩa trang Bà Đại, phường Đức Thuận</t>
  </si>
  <si>
    <t>Mở rộng nghĩa địa Nhà Nghè</t>
  </si>
  <si>
    <t>TDP Phúc Sơn, phường Trung Lương</t>
  </si>
  <si>
    <t>Tổng A:</t>
  </si>
  <si>
    <t xml:space="preserve">Cụm công nghiệp Cổng Khánh 1 </t>
  </si>
  <si>
    <t>Đậu Liêu</t>
  </si>
  <si>
    <t xml:space="preserve">Cụm công nghiệp Nam Hồng </t>
  </si>
  <si>
    <t>Phường Nam Hồng, Phường Đậu Liêu</t>
  </si>
  <si>
    <t>Tờ trình số 122/TTr-UBND, ngày 21/5/2018 của UBND thị xã</t>
  </si>
  <si>
    <t>II.1</t>
  </si>
  <si>
    <t>Đất cơ sở giáo dục - Đào tạo</t>
  </si>
  <si>
    <t>Mở rộng trường Mầm non Đậu Liêu</t>
  </si>
  <si>
    <t>Phường Đậu Liêu</t>
  </si>
  <si>
    <t>Quyết định 462/QĐ-UBND, ngày 28/3/2018 của UBND thị xã Hồng Lĩnh</t>
  </si>
  <si>
    <t>II.2</t>
  </si>
  <si>
    <t>Đường giao thông Thuận Minh</t>
  </si>
  <si>
    <t>TDP Thuận Minh, Phường Đức Thuận</t>
  </si>
  <si>
    <t>Kế hoạch số 18/KH-UBND ngày 13/9/2017 của UBND P.Đức Thuận</t>
  </si>
  <si>
    <t>Đường giao thông Thuận An</t>
  </si>
  <si>
    <t>TDP Thuận An, Phường Đức Thuận</t>
  </si>
  <si>
    <t xml:space="preserve">Cầu Tràng Cần </t>
  </si>
  <si>
    <t>TDP Đồng Thuận, Phường Đức Thuận</t>
  </si>
  <si>
    <t xml:space="preserve">Quyết định số 3133/QĐ-UBND ngày 18/10/2018 của UBND tỉnh Hà Tĩnh V/v phê duyệt thiết kế bản vẻ thi công và dự toán xây dựng cầu Tràng Cần </t>
  </si>
  <si>
    <t xml:space="preserve">Mở rộng đường Nguyễn Biểu </t>
  </si>
  <si>
    <t>TDP 6, Phường Bắc Hồng</t>
  </si>
  <si>
    <t>Quyết định số 1395/QĐ-UBND của UBND thị xã Hồng Lĩnh ngày 13/09/2018 V/v phê duyệt điều chỉnh dự toán báo cáo KTKT đầu tư xây dựng nâng cấp đường Nguyễn Biểu</t>
  </si>
  <si>
    <t>Đường giao thông Thuận Tiến (mới 2 tuyến)</t>
  </si>
  <si>
    <t>TDP Thuận Tiến, Phường Đức Thuận</t>
  </si>
  <si>
    <t>Mở rộng đường từ ông Sâm đến ông Tuyến</t>
  </si>
  <si>
    <t xml:space="preserve"> </t>
  </si>
  <si>
    <t>TDP Đồng Thuận, P. Đức Thuận</t>
  </si>
  <si>
    <t>Xây dựng đường giao thông nội phường TDP Hầu Đền, tuyến từ đường Nguyễn Khuyến đến nhà bà Nguyễn Thị Tâm, TDP Hầu Đền (tuyến Cống Trộp)</t>
  </si>
  <si>
    <t>Tổ dân phố Hầu Đền, Phường Trung Lương</t>
  </si>
  <si>
    <t>Quyết định số 285/QĐ-UBND ngày 06/3/2018 của UBND thị xã Hồng Lĩnh</t>
  </si>
  <si>
    <t>Xây dựng đường giao thông nội phường TDP La Giang, tuyến từ đường Nguyễn Ngọc Trình đến nhà ông Nguyễn Xuân Liễu, TDP La Giang (tuyến Tràng Tiên)</t>
  </si>
  <si>
    <t>Tổ dân phố La Giang, Phường Trung Lương</t>
  </si>
  <si>
    <t>Quyết định số 520/QĐ-UBND ngày 05/4/2018 của UBND thị xã Hồng Lĩnh</t>
  </si>
  <si>
    <t>Công trình chỉnh trang đô thị Tổ dân phố Thuận Hoà, phường Đức Thuận (tuyến từ nhà văn hoá TDP Thuận Hoà đến đường Thống Nhất)</t>
  </si>
  <si>
    <t>Quyết định số 512/QĐ-UBND ngày 05/04/2018 của UBND thị xã Hồng Lĩnh V/v phê duyệt chủ trương ĐT</t>
  </si>
  <si>
    <t xml:space="preserve">Cầu Liên Lạc </t>
  </si>
  <si>
    <t>Quyết định 1315QĐ-UBND, ngày 07/5/018 của UBND Tỉnh V/v phê duyệt báo cáo kinh tế kỹ thuật đầu tư xây dựng công trình Cầu Liên Lạc</t>
  </si>
  <si>
    <t>II.3</t>
  </si>
  <si>
    <t>Dự án xây dựng đường dây và trạm biến áp 110 KVA Hồng Lĩnh</t>
  </si>
  <si>
    <t>II.4</t>
  </si>
  <si>
    <t xml:space="preserve">Kè khe Bình Lạng </t>
  </si>
  <si>
    <t>Phường Bắc Hồng</t>
  </si>
  <si>
    <t>Quyết định số 753/QĐ-UBND ngày 20/3/2018 của UBND tỉnh V/v phê duyệt chủ trương đầu tư xây dựng công trình kè chống sạt lở hai bên bờ khe Bình Lạng</t>
  </si>
  <si>
    <t>Cống Trung Lương</t>
  </si>
  <si>
    <t>TDP Hầu Đền, Phường Trung Lương</t>
  </si>
  <si>
    <t>Quyết định số 2380 ngày 18/8/2017 UBNDT về việc `bảo vệ cống Trung Lương</t>
  </si>
  <si>
    <t>Hồ điều hòa Bắc Hồng</t>
  </si>
  <si>
    <t xml:space="preserve"> Phường Bắc Hồng</t>
  </si>
  <si>
    <t>Quyết định số 1072/QĐ-UBND ngày 11/4/2018 của UBND tỉnh V/v phê duyệt báo cáo kinh tế - Kỹ thuật đầu tư xây dựng hồ điều hòa phường Bắc Hồng</t>
  </si>
  <si>
    <t xml:space="preserve">Quy hoạch khu dân Đất lợn Hồng Nguyệt </t>
  </si>
  <si>
    <t>Khu dân cư Thôn Tân Hoà</t>
  </si>
  <si>
    <t xml:space="preserve">Quyết định số 1455/QĐ-UBND ngày 29/09/2017 của UBND thị xã Hồng Lĩnh V/v phê duyệt quy hoạch chi tiết xây dựng tỉ lệ 1/500 các khu dân cư trên địa bàn xã Thuận Lộc </t>
  </si>
  <si>
    <t>Khu dân cư tổ dân phố 6, tổ dân phố 7 Phường Nam Hồng</t>
  </si>
  <si>
    <t>Tổ dân phố 6, tổ dân phố 7 phường Nam Hồng</t>
  </si>
  <si>
    <t>Quyết định số 1057/QĐ-UBND của UBND tỉnh Hà Tĩnh ngày 09/04/2018 về việc phê duyệt danh mục dự án đầu tư có sử dụng đất trên địa bàn tỉnh Hà Tĩnh</t>
  </si>
  <si>
    <t>Quy hoạch khu dân cư TDP 6,7 (Cơn Bùi; Cơn Bứa)</t>
  </si>
  <si>
    <t>TDP 6,7 phường Đậu Liêu</t>
  </si>
  <si>
    <t>Quyết định số 3162/QĐ-UBND, ngày 19/10/2018 của UBND tỉnh Hà Tĩnh về việc phê duyệt đồ án quy hoạch chi tiết khu dân cư TDP6, TDP7 phường Đậu Liêu thị xã Hồng Lĩnh</t>
  </si>
  <si>
    <t>Quy hoạch khu dân cư Đồng Thuận</t>
  </si>
  <si>
    <t>Tổ dân phố Đồng Thuận  phường Đức Thuận</t>
  </si>
  <si>
    <t>QĐ số 613/UBND-TNMT V/v khảo sát quy hoạch khu dân cư TDP Đồng Thuận, Phường Đức Thuận.</t>
  </si>
  <si>
    <t>Khu dân cư TDP 7 P. Bắc Hồng</t>
  </si>
  <si>
    <t>TDP 7 P. Bắc Hồng</t>
  </si>
  <si>
    <t>Đất xây dựng trụ sở cơ quan công trình sư nghiệp</t>
  </si>
  <si>
    <t>Trạm Kiểm dịch động vật nội địa</t>
  </si>
  <si>
    <t>TDP1, phường Đậu Liêu</t>
  </si>
  <si>
    <t>Khu vui chơi giải trí công cộng</t>
  </si>
  <si>
    <t>TDP Bấn Xá, Phường Trung Lương</t>
  </si>
  <si>
    <t>Công văn số 1027/UBND-QLĐT ngày 29/9/2017 của UBND thị xã</t>
  </si>
  <si>
    <t>Quy hoạch nhà văn hoá TDP số 7</t>
  </si>
  <si>
    <t>TDP 7, Phường Nam Hồng</t>
  </si>
  <si>
    <t>Mở rộng Nhà văn hoá tổ dân phố Thuận Hoà</t>
  </si>
  <si>
    <t>Tổ dân phố Thuận Hoà phường Đức Thuận</t>
  </si>
  <si>
    <t>TỔNG B:</t>
  </si>
  <si>
    <t xml:space="preserve"> Tổng A+B:</t>
  </si>
  <si>
    <t>Dự án cơ sở kinh doanh vật liệu xây dựng thông thường tại xã Thuận Lộc, thị xã Hồng Lĩnh của công ty TNHH thương mại, dịch vụ Hoàng Anh</t>
  </si>
  <si>
    <t>Quyết định số 2836/QĐ-UBND tỉnh Hà Tĩnh, ngày 24/9/2018 quyết định chủ trương đầu tư Dự án cơ sở kinh doanh vật liệu xây dựng thông thường tại xã Thuận Lộc, thị xã Hồng Lĩnh của công ty TNHH thương mại, dịch vụ Hoàng Anh</t>
  </si>
  <si>
    <t>Mở rộng, nâng cấp đường từ QL 1A đến Nguyễn Du</t>
  </si>
  <si>
    <t xml:space="preserve">Quyết định số 173/QĐ-UBND ngày 02/02/2018 của UBND thị xã Hồng Lĩnh V/v phê duyệt quy hoạch chi tiết xây dựng tỉ lệ 1/500 các khu dân cư trên địa bàn xã Thuận Lộc </t>
  </si>
  <si>
    <t>B. Công trình, dự án chuyển mục đích được HĐND tỉnh thông qua tại các Nghị quyết số 71/NQ-HĐND ngày 13/12/2017, Nghị quyết số 88/NQ-HĐND ngày 18/7/2018 nay chuyển sang thực hiện trong năm 2019</t>
  </si>
  <si>
    <t>Dự án trồng cây lấy gỗ, chăn nuôi gia súc, gia cầm, đánh bắt thủy hải sản</t>
  </si>
  <si>
    <t>TDP Tuần Cầu, phường Trung Lương</t>
  </si>
  <si>
    <t>Cụm công nghiệp Nam Hồng</t>
  </si>
  <si>
    <t>TDP 8, Phường Nam Hồng</t>
  </si>
  <si>
    <t xml:space="preserve">Đất cơ sở SXKD </t>
  </si>
  <si>
    <t>Xăng dầu Vũng Áng</t>
  </si>
  <si>
    <t>Quyết định số 3841/QĐ-UBND ngày 26/6/2017 UBND tỉnh</t>
  </si>
  <si>
    <t>IV.1</t>
  </si>
  <si>
    <t>IV.2</t>
  </si>
  <si>
    <t>TDP Thuận Tiến phường Đậu Liệu</t>
  </si>
  <si>
    <t>Mở rộng đường Nguyễn Biểu</t>
  </si>
  <si>
    <t>TDP 6, phường Bắc Hồng</t>
  </si>
  <si>
    <t>IV.3</t>
  </si>
  <si>
    <t>Đất năng lượng</t>
  </si>
  <si>
    <t>IV.4</t>
  </si>
  <si>
    <t>Khu dân cư thôn Tân Hoà</t>
  </si>
  <si>
    <t>Thôn Tân Hoà, xã Thuận Lộc, TX Hồng Lĩnh</t>
  </si>
  <si>
    <t>Văn bản số 31/HĐND ngày 25/10/2019</t>
  </si>
  <si>
    <t>Văn bản 2754/UBND-XD ngày 16/5/2018 của UBND tỉnh</t>
  </si>
  <si>
    <t>Điều chỉnh khu dân cư TDP 6,7 (Cơn Bùi; Cơn Bứa)</t>
  </si>
  <si>
    <t>Mở rộng khu di tích lịch sử chùa Đại Hùng</t>
  </si>
  <si>
    <t>TDP7, phường Đậu Liêu</t>
  </si>
  <si>
    <t>Quần thể khu du lịch sinh thái  Plarion Bắc Hồng</t>
  </si>
  <si>
    <t>TDP 10, Phường Bắc Hồng</t>
  </si>
  <si>
    <t>Công văn số 2519/SKHĐT-KTN ngày 20/10/2017 của Sở Kế hoạch và ĐT</t>
  </si>
  <si>
    <t xml:space="preserve">Quy hoạch Cụm công nghiệp, TTCN </t>
  </si>
  <si>
    <t>Xã Thiên Lộc</t>
  </si>
  <si>
    <t>Quyết định số 3774/QĐ-UBND ngày 27/11/2013 của UBND tỉnh về phê duyệt Quy hoạch phát triển cụm công nghiệp tỉnh Hà Tĩnh đến năm 2020, tầm nhìn đến năm 2025</t>
  </si>
  <si>
    <t>Đất cơ sở y tế</t>
  </si>
  <si>
    <t>Bệnh viện và khu nghĩ dưỡng</t>
  </si>
  <si>
    <t>Đồng Tráng, thị trấn Đồng Lộc</t>
  </si>
  <si>
    <t>Văn bản số: 5937/UBND-XD  ngày 26/9/2018 của UBND tỉnh Hà Tĩnh về việc điều chỉnh cục bộ Quy hoạch chung thị trấn Đồng Lộc, huyện Can Lộc tại lô số 06 2</t>
  </si>
  <si>
    <t xml:space="preserve">Quy hoạch khu công viên cây xanh và trung tâm thể thao </t>
  </si>
  <si>
    <t>Đồng Hang, thị trấn Nghèn</t>
  </si>
  <si>
    <t>Dự án: "Cấp điện nông thôn từ lưới điện quốc gia, tỉnh Hà Tĩnh"</t>
  </si>
  <si>
    <t>Xã Sơn Lộc</t>
  </si>
  <si>
    <t xml:space="preserve"> Quyết định số 1428/QĐ-UBND ngày 26/5/2014 của UBND tỉnh về việc phê duyệt điều chỉnh dự án Cấp điện nông thôn địa bàn khó khăn tỉnh Hà Tĩnh và đổi tên dự án thành dự án Cấp điện nông thôn từ lưới điện quốc gia, tỉnh Hà Tĩnh</t>
  </si>
  <si>
    <t>Quyết định số 3425/QĐ-UBND ngày 13/11/2018 của UBND tỉnh phê duyệt Báo cáo nghiên cứu khả thi Tiểu Dự án “Dự án Cấp điện Nông thôn từ lưới điện quốc gia tỉnh Hà Tĩnh, giai đoạn 2018 - 2020</t>
  </si>
  <si>
    <t xml:space="preserve">Quy hoạch đất ở (xen dắm) </t>
  </si>
  <si>
    <t>Thôn Cựa Đình, Trung Ngọc, Kim Sơn, Ngọc Lâm, xã Gia Hanh</t>
  </si>
  <si>
    <t>Quyết định số: 2264/QĐ-UBND, ngày 30/10/2018 của UBND huyện Can Lộc, về việc phê duyệt quy hoạch phân lô đất ở</t>
  </si>
  <si>
    <t>Thôn Bình Sơn, Nhân Phong, xã Gia Hanh</t>
  </si>
  <si>
    <t>Quy hoạch đất ở (đấu giá)</t>
  </si>
  <si>
    <t>Thôn Làng Hội, xã Khánh Lộc</t>
  </si>
  <si>
    <t>Quy hoạch đất ở (xen dắm)</t>
  </si>
  <si>
    <t>Thôn Đông Hòa, xã Khánh Lộc</t>
  </si>
  <si>
    <t>Thôn Thái Kiều, xã Khánh Lộc</t>
  </si>
  <si>
    <t>Thôn Kim Thịnh, xã Kim Lộc</t>
  </si>
  <si>
    <t>Thôn Yên Tràng, xã Kim Lộc</t>
  </si>
  <si>
    <t>Thôn Đồng Thịnh, Thượng Hà, Hồng Sơn, xã Phú Lộc</t>
  </si>
  <si>
    <t>Thôn Hồng Lam, Trung Đông, Vĩnh Phú, Đông Tiến, xã Phú Lộc</t>
  </si>
  <si>
    <t xml:space="preserve">Quy hoạch đất ở </t>
  </si>
  <si>
    <t>Đồng Hói Biển, Thôn Trại Lê,  xã Quang Lộc</t>
  </si>
  <si>
    <t>Xứ đồng Cồn Ràn, Thôn Thượng Lội, xã Quang Lộc</t>
  </si>
  <si>
    <t>Đồng Cơn Đu, thôn Thượng Sơn, thôn Khe Giao, thôn Khánh Sơn, thôn Đập Lã, xã Sơn Lộc</t>
  </si>
  <si>
    <t>Thôn Đập Lã, xã Sơn Lộc</t>
  </si>
  <si>
    <t>Thôn Phúc Yên, xã Song Lộc</t>
  </si>
  <si>
    <t>Thôn Đông Vịnh, xã Song Lộc</t>
  </si>
  <si>
    <t>Thôn Tam Định, xã Song Lộc</t>
  </si>
  <si>
    <t>Đồng Sa Lạc, xã Thiên Lộc</t>
  </si>
  <si>
    <t>Đồng Lộng, Nhà Tạp, Kháo, xã Thiên Lộc</t>
  </si>
  <si>
    <t>Thôn Sơn Bình, xã Thượng Lộc</t>
  </si>
  <si>
    <t>Thôn Vĩnh Xuân, xã Thượng Lộc</t>
  </si>
  <si>
    <t>Thôn Anh Hùng, xã Thượng Lộc</t>
  </si>
  <si>
    <t>QH đất ở vùng Nhà Mười</t>
  </si>
  <si>
    <t>Thôn Đông Nam, xã Thường Nga</t>
  </si>
  <si>
    <t>QH đât ở vùng Lộ Lội</t>
  </si>
  <si>
    <t>Thôn Đất Đỏ, xã Thường Nga</t>
  </si>
  <si>
    <t>Thôn Thượng Gia, Sơn Thịnh, xã Tiến Lộc</t>
  </si>
  <si>
    <t>Thôn Vĩnh Phong, Hồng Hà, Làng K130, Sơn Thịnh, Hồng Quang, xã Tiến Lộc</t>
  </si>
  <si>
    <t>Thôn Tân Mỹ, xã Trung Lộc</t>
  </si>
  <si>
    <t>Thôn Nam Mỹ, xã Trung Lộc</t>
  </si>
  <si>
    <t>Thôn Tân Tiến, xã Trường Lộc</t>
  </si>
  <si>
    <t>Thôn Bắc Tân Dân, xã Tùng Lộc</t>
  </si>
  <si>
    <t>Thôn Tân Vinh, xã Tùng Lộc</t>
  </si>
  <si>
    <t>Thôn Phú Thọ, xã Tùng Lộc</t>
  </si>
  <si>
    <t>Thôn Tứ Xuyên, đồng Cơn Mây, xã Vĩnh Lộc</t>
  </si>
  <si>
    <t>Đồng Rooc, Thôn Hạ Triều, xã Vĩnh Lộc</t>
  </si>
  <si>
    <t>Thôn Cử Lâm, Đồng Huề, Minh Vượng, Thái Hòa, Làng Mới, xã Vượng Lộc</t>
  </si>
  <si>
    <t>Đồng Ngói , Cử Cầu, xã Vượng Lộc</t>
  </si>
  <si>
    <t>Đồng Lỡ, xã Thuần Thiện</t>
  </si>
  <si>
    <t>Thôn Bình Yên, xã Xuân Lộc</t>
  </si>
  <si>
    <t>Thôn Đông Yên, Mai Hoa, Văn Cử, xã Xuân Lộc</t>
  </si>
  <si>
    <t>Quy hoạch đất ở đồng Biền Lạc</t>
  </si>
  <si>
    <t>Khối 5, Thị trấn Nghèn</t>
  </si>
  <si>
    <t>Quy hoạch đất ở (đấu giá), khối 12</t>
  </si>
  <si>
    <t>Thị trấn Nghèn</t>
  </si>
  <si>
    <t>Quy hoạch đất ở Xuân Thủy 1,2</t>
  </si>
  <si>
    <t>Quy hoạch đất ở, khối 9</t>
  </si>
  <si>
    <t>Quy hoạch đất ở Lò Rèn</t>
  </si>
  <si>
    <t>Quy hoạch đất ở, đồng Tráng, thôn Kim Thành</t>
  </si>
  <si>
    <t>Thị trấn Đồng Lộc</t>
  </si>
  <si>
    <t>Trụ sở làm việc Bảo hiểm xã hội huyện Can Lộc</t>
  </si>
  <si>
    <t>Đồng Chà Bày Nam Sơn, thị trấn Nghèn</t>
  </si>
  <si>
    <t>Văn bản số: 389/BHXH-KHTC của Bảo hiểm xã hội tỉnh Hà Tĩnh, về việc xin cấp đất trụ sở làm việc</t>
  </si>
  <si>
    <t>Trụ sở Viện Kiểm sát, trọt Quanh</t>
  </si>
  <si>
    <t>Quyết định số: 938/QĐ-UBND, ngày 15/4/2016 của UBND tỉnh Hà Tĩnh, về việc cho phép Viện Kiểm sát nhân dân huyện Can Lộc khảo sát, lập quy hoạch xây dựng Trụ sở làm việc tại vùng Hầm Pháo, thị trấn Nghèn</t>
  </si>
  <si>
    <t>Quy hoạch nhà văn hoá</t>
  </si>
  <si>
    <t>Thôn Yên Lập, xã Quang Lộc</t>
  </si>
  <si>
    <t>Thôn Yên Lạc, xã Quang Lộc</t>
  </si>
  <si>
    <t>Thôn Ban Long, xã Quang Lộc</t>
  </si>
  <si>
    <t>Thôn Trại Lê, xã Quang Lộc</t>
  </si>
  <si>
    <t>Tổng A: DMCT, DA</t>
  </si>
  <si>
    <t>B. Công trình, dự án xin chuyển mục đích sử dụng đất đã được HĐND tỉnh thông qua tại Nghị quyết số 71/NQ-HĐND ngày 13/12/2017 của HĐND tỉnh nay chuyển sang thực hiện trong năm 2019</t>
  </si>
  <si>
    <t>Đầu tư xây dựng hạ tầng khu TMDV và sản xuất tập trung</t>
  </si>
  <si>
    <t>Thôn Minh Tiến, xã Tùng Lộc, huyện Can Lộc</t>
  </si>
  <si>
    <t>Nghị quyết số 71/NQ-HĐND ngày 13/12/2017 của HĐND tỉnh</t>
  </si>
  <si>
    <t xml:space="preserve">Nâng cấp, mở rộng đường Thiên An </t>
  </si>
  <si>
    <t>Thôn Lồng Lộng, Tây Hồ, Trường Tiến, thôn Yên, Liên Sơn, xã Thuần Thiện</t>
  </si>
  <si>
    <t>Trụ sở làm việc Hạt kiểm lâm huyện Can Lộc</t>
  </si>
  <si>
    <t>Thị trấn Can Lộc</t>
  </si>
  <si>
    <t>Tổng A+B: DMCT, DA</t>
  </si>
  <si>
    <t>Quyết định số 1428/QĐ-UBND ngày 26/5/2014 của UBND tỉnh về việc phê duyệt điều chỉnh dự án Cấp điện nông thôn địa bàn khó khăn tỉnh Hà Tĩnh và đổi tên dự án thành dự án Cấp điện nông thôn từ lưới điện quốc gia, tỉnh Hà Tĩnh</t>
  </si>
  <si>
    <t>Thôn Nhật Tân, xã Mỹ Lộc</t>
  </si>
  <si>
    <t>Trường mầm non Trung Sơn, xã Sơn Lộc</t>
  </si>
  <si>
    <t>Thôn Thanh Tân, xã Thanh Lộc</t>
  </si>
  <si>
    <t>Thôn Thanh Tiến, xã Thanh Lộc</t>
  </si>
  <si>
    <t>Thôn Thanh Sơn, xã Thanh Lộc</t>
  </si>
  <si>
    <t>Thôn Thanh Thuỷ, xã Thanh Lộc</t>
  </si>
  <si>
    <t>Vùng Bệ, xã Thiên Lộc</t>
  </si>
  <si>
    <t>Làng Khang, Thuần Chân, xã Thuần Thiện</t>
  </si>
  <si>
    <t>Thôn Đông Lĩnh, xã Yên Lộc</t>
  </si>
  <si>
    <t>Đồng Chùa Nghì, thôn Thanh Ngọc, xã Yên Lộc</t>
  </si>
  <si>
    <t>Đồng Cựa Đồng, Thôn Tràng Sơn, xã Yên Lộc</t>
  </si>
  <si>
    <t>QH đất nhà văn hóa (chuyển từ KH 2018 đất ở)</t>
  </si>
  <si>
    <t>Thôn Thanh Mỹ, xã Thanh Lộc</t>
  </si>
  <si>
    <t>Khối 10, thị trấn Nghèn</t>
  </si>
  <si>
    <t>Khối 9, thị trấn Nghèn</t>
  </si>
  <si>
    <t>Tiểu dự án thành phần khắc phục, sữa chữa đường vào trung tâm các xã Sơn Lộc, Mỹ Lộc huyện Can Lộc</t>
  </si>
  <si>
    <t>xã Sơn Lộc, Mỹ Lộc</t>
  </si>
  <si>
    <t>Thôn Lồng Lộng, Tây Hồ, Trường Tiến, Xóm Yên, Liên Sơn xã Thuần Thiện</t>
  </si>
  <si>
    <t>Nạo vét sông Ba Nái</t>
  </si>
  <si>
    <t xml:space="preserve">Xã Xuân Lộc, xã Tiến Lộc </t>
  </si>
  <si>
    <t>Dự án Ngàn Trươi Cẩm Trang "Bãi vất liệu đất san lấp phục vụ ngàn trươi cẩm Trang"</t>
  </si>
  <si>
    <t>Xã Gia Hanh</t>
  </si>
  <si>
    <t>Nghị quyết số 88/NQ-HĐND ngày 18/7/2018 của HĐND tỉnh</t>
  </si>
  <si>
    <t xml:space="preserve">Xây dựng mới chợ Tổng </t>
  </si>
  <si>
    <t xml:space="preserve">Xóm 4, xã Song Lộc </t>
  </si>
  <si>
    <t>Thôn Thuận Thăng, xã Khánh Lộc</t>
  </si>
  <si>
    <t>Làng Trữa, thôn kim thịnh, xã Kim Lộc</t>
  </si>
  <si>
    <t>Thôn Tân Tiến, xã Phú Lộc</t>
  </si>
  <si>
    <t>Đồng Bắc Đoài, Thiên Lộc</t>
  </si>
  <si>
    <t>Thôn Bình Minh, xã Trung Lộc</t>
  </si>
  <si>
    <t>Làng Ngùi, Đồng Mỹ, Đoài Duyệt, Đồng Huề, xã Vượng Lộc</t>
  </si>
  <si>
    <t>Thôn Yên Xuân, xã Xuân Lộc</t>
  </si>
  <si>
    <t>Xóm Văn Thịnh, Đông Yên, xã Xuân Lộc</t>
  </si>
  <si>
    <t>Mai Long, Mỹ Yên, Xóm Mới, Bình Yên, Dư Nại, xã Xuân Lộc</t>
  </si>
  <si>
    <t>Khối 5, thị trấn Nghèn</t>
  </si>
  <si>
    <t>Thôn Phúc Xuân, thị trấn Nghèn</t>
  </si>
  <si>
    <t>Quy hoạch đất ở tại Cồn phượng</t>
  </si>
  <si>
    <t>Quy hoạch đất ở tại Đường chùa Hương</t>
  </si>
  <si>
    <t>QH đài tưởng niệm tại thôn Phù Ích</t>
  </si>
  <si>
    <t>Quyết định số: 92/QĐ-UBND ngày 17/10/2018 về việc xây dựng các công trình giao thông trên địa bàn xã Hồng Lộc</t>
  </si>
  <si>
    <t>Quyết định số: 3257/QĐ-UBND ngày 30/10/2018</t>
  </si>
  <si>
    <t>Quyết định số:3843/QĐ-UBND ngày 08/12/2014</t>
  </si>
  <si>
    <t>Quyết định số :5439/QĐ-UBND ngày 7/8/2018</t>
  </si>
  <si>
    <t>Quy hoạch đất ở phía Bắc đường trục xã (đoạn từ QH đài tưởng niệm liệt sỹ đi trường mầm non xã tại thôn Hợp Tiến, Sơn Phú.</t>
  </si>
  <si>
    <t>Quyết định số: 1004 /QĐ-UBND ngày 9/02/2018 về việc điều chỉnh nông thôn mới.</t>
  </si>
  <si>
    <t>Quyết định số:4993/QĐ-UBND năm 2016 về việc QH chi tiết đất ở</t>
  </si>
  <si>
    <t>Quyết định số: 3775QĐ-UBND năm 2017 về việc quy hoạch nông thôn mới xã Thịnh Lộc</t>
  </si>
  <si>
    <t>Quyết định số:2019/QĐ-UBND năm 2018 của UBND tỉnh Hà Tĩnh</t>
  </si>
  <si>
    <t>Quyết định số:4069/QĐ-UBND về việc  ĐCNTM
 ngày 14/12/2015</t>
  </si>
  <si>
    <t>Quyết định số:1291/QĐ-UBND ngày 19/5/2016</t>
  </si>
  <si>
    <t>Quy hoạch dắm dân vùng Rộc Cổng, Vùng Cửa Đình tại thôn Quyết Thắng, Thống Nhất.</t>
  </si>
  <si>
    <t>Quyết dính số: 3642/QĐ-UBND ngày 30/5/2018</t>
  </si>
  <si>
    <t>Quyết định số: 2398/QĐ-UBND ngày 13/9/2016 của UBND huyện Lộc Hà</t>
  </si>
  <si>
    <t xml:space="preserve">Quy hoạch vùng Cầu Ao tại thôn Đại Lự </t>
  </si>
  <si>
    <t>Quyết định số: 2019/QĐ-UBND năm 2018 của UBND tỉnh Hà Tĩnh</t>
  </si>
  <si>
    <t>Quyết định số: 2618/QĐ-UBND ngày 04/8/2008 của UBND tỉnh Hà Tĩnh</t>
  </si>
  <si>
    <t>Mở rộng khuôn viên trường tiểu học tại thôn Hợp Tiến</t>
  </si>
  <si>
    <t>Đất ở nông thôn và đấu giá đất vùng tỉnh lộ 9 thôn Đông Sơn</t>
  </si>
  <si>
    <t>Trạm y tế xã Sơn Trà</t>
  </si>
  <si>
    <t>Sơn Trà</t>
  </si>
  <si>
    <t>Mở rộng trường mầm non Sơn Diệm (thôn 4)</t>
  </si>
  <si>
    <t>Sơn Diệm</t>
  </si>
  <si>
    <t>Mở rộng trường mầm non Sơn Giang (thôn 8)</t>
  </si>
  <si>
    <t>Sơn Giang</t>
  </si>
  <si>
    <t>Mở rộng trường tiểu học TT Phố Châu (Khối 15)</t>
  </si>
  <si>
    <t>TT Phố Châu</t>
  </si>
  <si>
    <t>Mở rộng trường mầm non TT Phố Châu (Khối 14)</t>
  </si>
  <si>
    <t>Khu thể thao xã Sơn Trường</t>
  </si>
  <si>
    <t xml:space="preserve"> Sơn Trường</t>
  </si>
  <si>
    <t>QH sân vận động xã Sơn Diệm (thôn 4)</t>
  </si>
  <si>
    <t>QH sân vận động xã (thôn 4)</t>
  </si>
  <si>
    <t>Sơn Lễ</t>
  </si>
  <si>
    <t>Sơn Phúc</t>
  </si>
  <si>
    <t>QH mở đường giao thông xã (thôn Cự Sơn, Thang Uyên)</t>
  </si>
  <si>
    <t xml:space="preserve"> Sơn Bằng</t>
  </si>
  <si>
    <t>Mở rộng đường giao thông nông thôn</t>
  </si>
  <si>
    <t>MR đường giao thông nông thôn (thôn Nam Sơn, Sơn Thủy)</t>
  </si>
  <si>
    <t>XD Cầu Rú Lở</t>
  </si>
  <si>
    <t>Sơn Trung</t>
  </si>
  <si>
    <t>Dự án nâng cấp mở rộng đường nội thị đoạn qua khối 15</t>
  </si>
  <si>
    <t>MR Hồ Khe Nhảy</t>
  </si>
  <si>
    <t>Sơn Tiến</t>
  </si>
  <si>
    <t>MR khe Cò thôn Hòa Tiến</t>
  </si>
  <si>
    <t>MR hồ Vực Rồng</t>
  </si>
  <si>
    <t>Điện năng lượng mặt trời</t>
  </si>
  <si>
    <t xml:space="preserve"> Sơn Quang</t>
  </si>
  <si>
    <t>Quyết định số 2908/QĐ-UBND ngày 29/9/2018 và Quyết định số 3379/QĐ-UBND ngày 06/11/2018 của UBND tỉnh Hà Tĩnh</t>
  </si>
  <si>
    <t xml:space="preserve">Cấp điện nông thôn từ lưới điện quốc gia </t>
  </si>
  <si>
    <t>Sơn Diệm, Sơn Thủy, Sơn Tây, Sơn Trường</t>
  </si>
  <si>
    <t>QH đất ở (thôn Thanh Nguyên, Mãn Tâm, Đông Sơn)</t>
  </si>
  <si>
    <t>Công văn số 1371/UBND-TNMT ngày 07/11/2018 về việc chủ trương đầu tư xây dựng các vùng hạ tầng đất ở năm 2019</t>
  </si>
  <si>
    <t>QH đất ở vùng Xà Rui, vùng Ruộng Vịnh (thôn Chùa)</t>
  </si>
  <si>
    <t>QH đất ở cồn Đàng (thôn 4)</t>
  </si>
  <si>
    <t xml:space="preserve"> Sơn Bình</t>
  </si>
  <si>
    <t>QH đất ở (thôn Bình Hòa, Giếng Thị)</t>
  </si>
  <si>
    <t>QH đất ở (thôn 3)</t>
  </si>
  <si>
    <t xml:space="preserve"> Sơn Long</t>
  </si>
  <si>
    <t>QH đất ở (thôn Vọng Sơn, Công Đẳng)</t>
  </si>
  <si>
    <t xml:space="preserve"> Sơn Phú </t>
  </si>
  <si>
    <t>QH đất ở (thôn Đông Phố, Bảo Sơn)</t>
  </si>
  <si>
    <t>QH đất ở, đấu giá Bảo Trung</t>
  </si>
  <si>
    <t>Đấu giá đất ở thôn Đại Thịnh</t>
  </si>
  <si>
    <t xml:space="preserve"> Sơn Thịnh</t>
  </si>
  <si>
    <t xml:space="preserve">Đấu giá đất thôn Am Thủy </t>
  </si>
  <si>
    <t xml:space="preserve"> Sơn Thủy</t>
  </si>
  <si>
    <t>QH đất ở thôn Long Thủy</t>
  </si>
  <si>
    <t>QH đất ở Ao Hầu, Nhà Rãi (thôn 3)</t>
  </si>
  <si>
    <t>QH đất ở Muông thôn 5</t>
  </si>
  <si>
    <t xml:space="preserve"> Sơn Trà</t>
  </si>
  <si>
    <t>QH đất ở (Cây Dầu, Măng Cù, Tràng Học)</t>
  </si>
  <si>
    <t xml:space="preserve"> Sơn Trung</t>
  </si>
  <si>
    <t>QH đất ở xen dắm tại 4 thôn (Mai Hà, Mỹ Sơn, Long Đình, Tiên Long)</t>
  </si>
  <si>
    <t>QH đất ở</t>
  </si>
  <si>
    <t>Sơn An</t>
  </si>
  <si>
    <t>Sơn Châu</t>
  </si>
  <si>
    <t>Sơn Hà</t>
  </si>
  <si>
    <t>Sơn Hàm</t>
  </si>
  <si>
    <t>Sơn Kim 1</t>
  </si>
  <si>
    <t>QH đất ở (thôn Lâm Phúc, Lâm Trung, Lâm Thọ)</t>
  </si>
  <si>
    <t>Sơn Lâm</t>
  </si>
  <si>
    <t>QH đấu giá đất ở vùng Đượng Sim</t>
  </si>
  <si>
    <t>Sơn Mai</t>
  </si>
  <si>
    <t>QH đất ở (Ruộng Gôm, Đồng Choi)</t>
  </si>
  <si>
    <t>Sơn Tân</t>
  </si>
  <si>
    <t>QH đất ở xóm Trung Lưu</t>
  </si>
  <si>
    <t>Sơn Tây</t>
  </si>
  <si>
    <t>Đất ở mới vùng Trọt bà Đông khối 8</t>
  </si>
  <si>
    <t>Trung tâm Thương mại và khu dân cư đô thị Bắc Phố Châu 1</t>
  </si>
  <si>
    <t>Mở rộng giáo xứ An Tôn</t>
  </si>
  <si>
    <t>Thực hiện Chỉ tịch 09/CT-UBND ngày 19/3/2015 của UBND tỉnh vè việc đẩy nhanh việc đăng ký, 
cấp GCNQSD đất cho các cơ sở tôn giáo trên dịa bàn tỉnh</t>
  </si>
  <si>
    <t xml:space="preserve">Cơ sở thờ tự Phật giáo thôn Hà Chua </t>
  </si>
  <si>
    <t>QH nhà văn hóa (thôn Trung Bằng)</t>
  </si>
  <si>
    <t xml:space="preserve">B. Công trình, dự án cần thu hồi đất đã được HĐND tỉnh thông qua tại các Nghị quyết số 71/NQ-HĐND ngày 13/12/2017 và Nghị quyết số 88/NQ-HĐND ngày  18/7/2018 của HĐND tỉnh </t>
  </si>
  <si>
    <t>Cụm công nghiệp Khe Cò</t>
  </si>
  <si>
    <t>Mở rộng trường mầm non Sơn Phúc</t>
  </si>
  <si>
    <t>QH sân vận động xã (thôn 8)</t>
  </si>
  <si>
    <t>Mở rộng sân vận động trung tâm xã</t>
  </si>
  <si>
    <t>QH, MR đường, cầu Lễ - An - Tiến</t>
  </si>
  <si>
    <t>Sơn An, Sơn Lễ, Sơn Tiến</t>
  </si>
  <si>
    <t>Hạ tầng kỹ thuật Cổng A (Khu vực Chợ và gần Chợ cửa khẩu Cầu Treo, xã Sơn Kim 1)</t>
  </si>
  <si>
    <t>Mở rộng đường trục xã (Đập Động Tròn - Lâm Khê)</t>
  </si>
  <si>
    <t>MR đường tránh lũ (Trung Lễ - Tuệ Sơn)</t>
  </si>
  <si>
    <t>QH Đường vào khu Chăn nuôi tập trung</t>
  </si>
  <si>
    <t>Sơn Lĩnh</t>
  </si>
  <si>
    <t>QH, MR đường Ninh Tiến</t>
  </si>
  <si>
    <t>Sơn Ninh, Sơn Hòa, Sơn An, Sơn Tiến</t>
  </si>
  <si>
    <t>XD Cầu (Núi Thiên Nhẫn)</t>
  </si>
  <si>
    <t>Nâng cấp, mở rộng QL 8A</t>
  </si>
  <si>
    <t>Sơn Tây, Sơn Diệm, Sơn Kim 1</t>
  </si>
  <si>
    <t>Dự án mở rộng, nâng cấp quốc lộ 8C</t>
  </si>
  <si>
    <t>Sơn Hồng</t>
  </si>
  <si>
    <t>Đường công vụ của Nhà máy quặng Sericit</t>
  </si>
  <si>
    <t>Đường vào khu nghĩa địa</t>
  </si>
  <si>
    <t xml:space="preserve"> TT Tây Sơn</t>
  </si>
  <si>
    <t>Đường vào cầu sông con</t>
  </si>
  <si>
    <t>Sơn Quang</t>
  </si>
  <si>
    <t>Nhà máy thủy điện Hương Sơn 2</t>
  </si>
  <si>
    <t>XD trạm biến áp (Hòa Tiến)</t>
  </si>
  <si>
    <t>Mở rộng chợ Gôi (VP làm việc và bãi trông xe)</t>
  </si>
  <si>
    <t>Sơn Thịnh</t>
  </si>
  <si>
    <t>Bãi đổ đất thừa khu vực cửa khẩu Cầu Treo</t>
  </si>
  <si>
    <t>Dự án đầu tư Lò đốt rác thải sinh hoạt tại khu KT Cửa khẩu câu treo</t>
  </si>
  <si>
    <t>QH đất ở (Trại giống cũ)</t>
  </si>
  <si>
    <t>Sơn Bình</t>
  </si>
  <si>
    <t>QH đất ở (đối diện Trạm y tế xã)</t>
  </si>
  <si>
    <t>QH đất ở (thôn Hồng Hà)</t>
  </si>
  <si>
    <t>QH đất ở (Đồng Màu - xóm Lâm Khê)</t>
  </si>
  <si>
    <t xml:space="preserve">Sơn Lâm </t>
  </si>
  <si>
    <t>QH đất ở (Thôn Bắc Sơn)</t>
  </si>
  <si>
    <t>QH đất ở (Thôn Yên Đức)</t>
  </si>
  <si>
    <t>QH đất ở (Bà Cầu - xóm 4)</t>
  </si>
  <si>
    <t>QH đất ở (Bãi Mua - xóm 6)</t>
  </si>
  <si>
    <t>QH đất ở (Cây Dừa - xóm 10)</t>
  </si>
  <si>
    <t>QH đất ở (Đồi 32, xóm 1)</t>
  </si>
  <si>
    <t>QH đất ở (Nhà Sấn)</t>
  </si>
  <si>
    <t>Sơn Ninh</t>
  </si>
  <si>
    <t>QH đất ở (Đồng Dầy)</t>
  </si>
  <si>
    <t>QH đất ở (Chùa Nội - Sông Con)</t>
  </si>
  <si>
    <t>QH đất ở (thôn Hưng Thịnh)</t>
  </si>
  <si>
    <t>QH đất ở (Xóm Am Thủy, Long Thủy)</t>
  </si>
  <si>
    <t>Sơn Thủy</t>
  </si>
  <si>
    <t>QH đất ở (Rày, đồng Ngoài)</t>
  </si>
  <si>
    <t>QH đất ở (Măng Cộc)</t>
  </si>
  <si>
    <t>QH đất ở (Cây Mướp)</t>
  </si>
  <si>
    <t>QH đất ở (đồng Cửa Ông)</t>
  </si>
  <si>
    <t xml:space="preserve"> Sơn Bình </t>
  </si>
  <si>
    <t>Sơn Long</t>
  </si>
  <si>
    <t>Trung tâm Thương mại và khu dân cư đô thị Bắc Phố Châu 2</t>
  </si>
  <si>
    <t>QH đất ở (Vùng Bàu Ngãi dưới, gần NVH khối 4)</t>
  </si>
  <si>
    <t>QH đất ở (Vùng Ruộng Cộc, khối 15)</t>
  </si>
  <si>
    <t>Mở rộng giáo xứ Kẻ E</t>
  </si>
  <si>
    <t>Mở rộng giáo xứ Kim Cương</t>
  </si>
  <si>
    <t xml:space="preserve">Mở rộng nghĩa trang </t>
  </si>
  <si>
    <t xml:space="preserve"> Sơn Mỹ</t>
  </si>
  <si>
    <t>QH nhà văn hóa (thôn 6)</t>
  </si>
  <si>
    <t>QH nhà văn hóa (thôn 5)</t>
  </si>
  <si>
    <t>Sơn Trường</t>
  </si>
  <si>
    <t>Tổng B</t>
  </si>
  <si>
    <t>Khu thương mại dịch vụ tổng hợp Hoàng An</t>
  </si>
  <si>
    <t xml:space="preserve">Quyết định số 3294/QĐ-UBND ngày 01/11/2018 của UBND tỉnh 
</t>
  </si>
  <si>
    <t>QĐ số 3379/QĐ-UBND ngày 06/11/2018 và QĐ số 2908/QĐ-UBND ngày 29/9/2018 của UBND tỉnh Hà Tĩnh; QĐ số 2876/QĐ-UBND ngày 15/8/2018 của Bộ Công thương.</t>
  </si>
  <si>
    <t xml:space="preserve">
Công văn số 1371/UBND-TNMT ngày 07/11/2018 về việc chủ trương đầu tư xây dựng các vùng hạ tầng đất ở năm 2019 của UBND huyện Hương Sơn
</t>
  </si>
  <si>
    <t xml:space="preserve"> Sơn Hòa</t>
  </si>
  <si>
    <t>QH đất ở thôn Đại Thịnh</t>
  </si>
  <si>
    <t xml:space="preserve">QH đất ở thôn Am Thủy </t>
  </si>
  <si>
    <t>QH đất ở(Thôn Sâm Cồn, Cừa Quán)</t>
  </si>
  <si>
    <t>QH đất ở (thôn Nam Đoài)</t>
  </si>
  <si>
    <t>QH đất ở (thôn Sinh Cờ)</t>
  </si>
  <si>
    <t>QH đất ở (Thôn Tây Hà)</t>
  </si>
  <si>
    <t>QH đất ở vùng Cây Mít, cây Gôm (thôn Mai Lĩnh)</t>
  </si>
  <si>
    <t>QH đất ở (thôn Trung Lễ)</t>
  </si>
  <si>
    <t>QH đất ở vùng Trọt bà Đông khối 8</t>
  </si>
  <si>
    <t>Công văn số 1371 UBND-TNMT ngày 07/11/2018 về việc chủ trương đầu tư xây dựng các vùng hạ tầng đất ở năm 2019 của UBND huyện Hương Sơn</t>
  </si>
  <si>
    <t xml:space="preserve"> B. Công trình, dự án cần chuyển mục đích đã được HĐND tỉnh thông qua tại các Nghị quyết số 71/NQ-HĐND ngày 13/12/2017 và Nghị quyết số 88/NQ-HĐND ngày 18/7/2018</t>
  </si>
  <si>
    <t>Khai thác và xây dựng nhà máy sản xuất nước khoáng - khu nghỉ dưỡng sinh thái</t>
  </si>
  <si>
    <t>QH đất ở (Thôn 11)</t>
  </si>
  <si>
    <t xml:space="preserve">Đường giao thông vào ngõ thôn </t>
  </si>
  <si>
    <t xml:space="preserve">Mở rộng tuyến đường Địa Lợi điểm đầu xóm 7, điểm cuối xóm 2 xã Hà Linh </t>
  </si>
  <si>
    <t>Mở rộng Đường xóm 1 từ quán ông Hùng đến trại ông Chí</t>
  </si>
  <si>
    <t xml:space="preserve">Dự án xây dựng công trình cầu cây trồ xã Phú Gia </t>
  </si>
  <si>
    <t>Quyết định số 3207/QĐ-UBND ngày 26/10/2018 của UBND tỉnh Hà Tĩnh về việc phê duyệt dự án đầu tư xây dựng công trình cầu Cây Trồ, xã Phú Gia, huyện Hương Khê.</t>
  </si>
  <si>
    <t>Dự án xây dựng công trình cầu Hương Giang</t>
  </si>
  <si>
    <t>Quyết định số 3225/QĐ-UBND ngày 29/10/2018 của UBND tỉnh Hà Tĩnh về việc phê duyệt dự án đầu tư xây dựng công trình cầu Hương Giang, huyện Hương Khê.</t>
  </si>
  <si>
    <t xml:space="preserve">Văn bản số 1575/BQLDA-DA3 ngày 16/10/2018 của Ban Quản Lý Dự Án về việc Dự kiến kế hoạch sử dụng đất năm 2019 phục vụ GPMB Cầu Lộc Yên trên QL15,tỉnh Hà Tĩnh thuộc dự án cầu yếu lần thứ 2. </t>
  </si>
  <si>
    <t>Cải tạo, nâng cấp tuyến đường huyện lộ 3 (Phương Điền - Phương Mỹ)</t>
  </si>
  <si>
    <t xml:space="preserve">Văn bản số 6133/UBND-GT ngày 04/10/2018 của UBND tỉnh Hà Tĩnh về việc chủ trương đầu tư dự án cải tạo, nâng cấp tuyến đường HL03 (Phương Điền - Phương Mỹ)
</t>
  </si>
  <si>
    <t>Dự án xây dựng công trình cầu Hói Địa, cầu Chăm Trèng và khắc phục các vị trí hư hỏng cục bộ tuyến đường liên xã 8 (Hà Linh - Phương Mỹ), huyện Hương Khê.</t>
  </si>
  <si>
    <t>Quyết định số 3237/QĐ-UBND ngày 29/10/2018 của UBND tỉnh Hà Tĩnh về việc phê duyệt chủ trương đầu tư dự án xây dựng công trình cầu Hói Địa, cầu Chăm Trèng và khắc phục các vị trí hư hỏng cục bộ tuyến đường liên xã 8 (Hà Linh - Phương Mỹ), huyện Hương Khê.</t>
  </si>
  <si>
    <t>Dự án cấp điện Nông thôn từ lưới điện Quốc Gia tỉnh Hà Tĩnh</t>
  </si>
  <si>
    <t>Các xã: Hương Trạch; Hòa Hải; Hà Linh; Hương Lâm</t>
  </si>
  <si>
    <t>Quyết định số 3425/QĐ-UBND ngày 13/11/2018 của UBND tỉnh Hà Tĩnh về việc phê duyệt Báo cáo nghiên cứu khả thi Tiểu Dự án'' Dự án cấp điện Nông thôn từ lưới điện quốc gia tỉnh Hà Tĩnh, giai đoạn 2018-2020, nguồn vốn EU tài trợ''</t>
  </si>
  <si>
    <t>QH Đất ở vùng Đập Làng thôn 4 và vùng Bàu Xoang xóm 1</t>
  </si>
  <si>
    <t>Quyết định số 4917QĐ/UBND ngày 5/11/2014 của UBND huyện Hương Khê về việc phê duyệt quy hoạch chi tiết xen dắm dân cư tại các xóm 1,3,4 xã Hương Đô, tỉ lệ 1/500</t>
  </si>
  <si>
    <t>Quyết định số 4214/QĐ-UBND ngày 07/7/2016 của UBND huyện Hương Khê về việc phê duyệt quy hoạch chi tiết xen dắm dân cư xã Hương Long.</t>
  </si>
  <si>
    <t>Quyết định số 498 QĐ/UBND ngày 5/02/2015 của UBND huyện Hương Khê về việc phê duyệt quy hoạch chi tiết xen dắm dân cư tại xã Phúc Trạch, tỉ lệ 1/500</t>
  </si>
  <si>
    <t>Quy hoạch đất ở xóm Hương Giang</t>
  </si>
  <si>
    <t>Dự án xây dựng mô hình kinh tế trang trại chăn nuôi bò liên kết Hà Thông</t>
  </si>
  <si>
    <t xml:space="preserve">Cụm công nghiệp Xuân Lĩnh (thôn 2) </t>
  </si>
  <si>
    <t>Xã Xuân Lĩnh</t>
  </si>
  <si>
    <t xml:space="preserve"> QĐ số 497/QĐ-UBND ngày 07/02/2018 của UBND tỉnh. V/v chấp thuận chủ trương đầu tư DA: Đầu tư, kinh doanh hạ tầng Cụm CN Xuân Lĩnh, huyện Nghi Xuân</t>
  </si>
  <si>
    <t>Văn bản số 7021/UBND-GT ngày 08/11/2018 của UBND tỉnh. V/v lập báo cáo đề xuất chủ trương đầu tư DA xây dựng các tuyến đường nội thị của thị trấn Xuân An, huyện Nghi Xuân</t>
  </si>
  <si>
    <t>Văn bản số 6684/UBND-GT ngày 26/10/2018 của UBND tỉnh. V/v chủ trương đầu tư XD công trình giao thông liên xã  Hải-Yên-Thành, huyện Nghi Xuân</t>
  </si>
  <si>
    <t>QH Trung tâm hành chính  (Khối 8B và Khối 9)</t>
  </si>
  <si>
    <t xml:space="preserve"> QĐ số 6277/QĐ-UBND ngày 24/10/2018 của UBND huyện. Phê duyệt chủ trương đầu tư XD công trình. Trụ sở làm việc thị trấn Xuân An</t>
  </si>
  <si>
    <t>Văn bản số 6709/UBND-XD, ngày 29/10/2018 về việc đồng ý lập quy hoạch chi tiết khu dân cư thôn Song Long xã Cương Gián huyện nghi Xuân tỷ lệ 1/500</t>
  </si>
  <si>
    <t>Quy hoạch sân thể thao thôn Hội Thái</t>
  </si>
  <si>
    <t>Quy hoạch đất ở đồng Nhà Cờ (thôn Trung Vân)</t>
  </si>
  <si>
    <t xml:space="preserve">Tổng B </t>
  </si>
  <si>
    <t>Tổng A+ B: 30 công trình</t>
  </si>
  <si>
    <t>QĐ số 1164/QĐ-UBND ngày 23/4/2018 của UBND tỉnh. Phê duyệt điều chỉnh cục bộ quy hoạch khu công nghiệp Gia Lách, huyện Nghi Xuân</t>
  </si>
  <si>
    <t>QH Trung tâm hành chính văn hoá (Khối 8B và Khối 9)</t>
  </si>
  <si>
    <t>Quy hoạch đất ở nông thôn (Bàng Trung thôn Thịnh Mỹ)</t>
  </si>
  <si>
    <t>Đất ở đô thị</t>
  </si>
  <si>
    <t>Quy hoạch đất ở khối 8B</t>
  </si>
  <si>
    <t>Xuân An</t>
  </si>
  <si>
    <t>Quy hoạch đất ở khối 10</t>
  </si>
  <si>
    <t>Cụm công nghiệp Kỳ Ninh</t>
  </si>
  <si>
    <t>Thôn Tam Hải, Kỳ Ninh</t>
  </si>
  <si>
    <t xml:space="preserve">Quyết định số 3774/QĐ-UBND ngày 27/11/2013 của UBND tính Hà Tĩnh về việc phê duyệt quy hoạch cụm công nghiệp tỉnh đến năm 2020, tầm nhìn đến năm 2025 </t>
  </si>
  <si>
    <t>Đất xây dựng cơ sở giáo dục đào tạo</t>
  </si>
  <si>
    <t>Mở rộng trường tiểu học &amp; THCS Kỳ Nam</t>
  </si>
  <si>
    <t>Kỳ Nam</t>
  </si>
  <si>
    <t>Công văn số: 1209/UBND-QLĐT&amp;KT ngày 02/10/2018 của UBND thị xã Kỳ Anh V/v xin chủ trương lập Quy hoạch liên trường Tiểu học và THCS Kỳ Nam</t>
  </si>
  <si>
    <t>QH Trường THCS Kỳ Thịnh</t>
  </si>
  <si>
    <t>TDP Nam Phong, Kỳ Thịnh</t>
  </si>
  <si>
    <t>Quyết định số 988/QĐ-UBND ngày 13/4/2017 của UBND tỉnh V/v giới thiệu địa điểm khảo sát, lập quy hoạch xây dựng Trường THCS Kỳ Thịnh</t>
  </si>
  <si>
    <t>Đường từ cảng Vũng áng đến khu liên hợp gang thép Formosa (giai đoạn 2)</t>
  </si>
  <si>
    <t>Kỳ Lợi</t>
  </si>
  <si>
    <t>QĐ phê duyệt dự án đầu tư số 3253/QĐ-UBND ngày 30/10/2014</t>
  </si>
  <si>
    <t>Kè, vỉa hè, đường du lịch ven biển Kỳ Ninh</t>
  </si>
  <si>
    <t>Thôn Tiến Thắng, Hải Hà, Kỳ Ninh</t>
  </si>
  <si>
    <t>Quyết định số: 2946/QĐ-UBND ngày 02/10/2018 của UBND thị xã Kỳ Anh</t>
  </si>
  <si>
    <t>Nâng cấp các tuyến đường TDP Bắc Phong (Tuyến chính từ đường trục ngang khu công nghiệp đến tượng đài liệt sỹ, dài 774,24m; nền 6m)</t>
  </si>
  <si>
    <t>Kỳ Trinh</t>
  </si>
  <si>
    <t>Quyết định số: 3173/QĐ-UBND ngày 12/10/2018 của UBND thị xã Kỳ Anh</t>
  </si>
  <si>
    <t>Đường trục chính đô thị thuộc Khu tái định cư Kỳ Lợi tại phường Kỳ Trinh</t>
  </si>
  <si>
    <t>Quyết định số: 3750/QĐ-UBND ngày 14/12/2017 của UBND thị xã Kỳ Anh</t>
  </si>
  <si>
    <t>Tuyến đường từ Quốc lộ 1A đi Hồ Mộc Hương</t>
  </si>
  <si>
    <t>Quyết định số: 2952/QĐ-UBND ngày 02/10/2018 của UBND thị xã Kỳ Anh</t>
  </si>
  <si>
    <t>Tuyến đường nối từ đường trục chính khu tái định cư Kỳ Lợi tại Kỳ Trinh đến đường trục ngang Khu đô thị trung tâm đi Khu đô thị du lịch Kỳ Ninh (giai đoạn 2)</t>
  </si>
  <si>
    <t>Kỳ Trinh, Kỳ Hưng</t>
  </si>
  <si>
    <t>Quyết định số: 2929/QĐ-UBND ngày 02/10/2018 của UBND thị xã Kỳ Anh</t>
  </si>
  <si>
    <t xml:space="preserve">Kênh thoát nước lòng hồ Cầu Khoai </t>
  </si>
  <si>
    <t>Kỳ Tân: 0,43 ha; Sông Trí 0,01 ha., Sông Trí, Kỳ Tân</t>
  </si>
  <si>
    <t>Quyết định số: 3697/QĐ-UBND ngày 11/12/2017 của UBND thị xã Kỳ Anh</t>
  </si>
  <si>
    <t>Thôn Bắc Hà, Đông Hà, Tây Hà, Kỳ Hà</t>
  </si>
  <si>
    <t xml:space="preserve">Tờ trình số 73/TTr-UBND, ngày 01/10/2018 của UBND xã Kỳ Hà về việc đề nghị QH xen dắm dân cư </t>
  </si>
  <si>
    <t>Khu dân cư Bàu Đá</t>
  </si>
  <si>
    <t>Vùng Đồng Lấm, Bàu Đá, Kỳ Hoa</t>
  </si>
  <si>
    <t>Quyết định số 815/QĐ-UBND, ngày 11 tháng 4 năm 2013, v/v phê duyệt đồ án Quy hoạch chi tiết Khu dân cư vùng Bàu Đá, xã Kỳ Hoa, tỷ lệ 1/500</t>
  </si>
  <si>
    <t>Khu dịch vụ tổng hợp và dân cư Hoa Trung của CT TNHH Hùng Cường (diện tích mở rộng thêm)</t>
  </si>
  <si>
    <t>Thôn Hoa Trung, Kỳ Hoa</t>
  </si>
  <si>
    <t>Quyết định số: 768/QĐ-UBND ngày 20/3/2018 của UBND tỉnh V/V phê duyệt Đồ án QH chi tiết Khu dịch vụ tổng hợp và dân cư Hoa Trung</t>
  </si>
  <si>
    <t xml:space="preserve">Khu dân cư Bãi Dài </t>
  </si>
  <si>
    <t>Bãi Dài (Tổng QH 6,70 ha), thôn Hưng Phú, Kỳ Hưng</t>
  </si>
  <si>
    <t>Tờ trình số 82/TTr-UBND, ngày 07/11/2018 của UBND xã Kỳ Hưng về việc đề nghị QH xen dắm dân cư thôn Hưng Phú, xã Kỳ Hưng</t>
  </si>
  <si>
    <t>Thôn Tân Thành, Kỳ Nam</t>
  </si>
  <si>
    <t>Tờ trình số 126/TTr-UBND ngày 19/10/2018 của UBND xã Kỳ Nam</t>
  </si>
  <si>
    <t>Xen dắm đất ở</t>
  </si>
  <si>
    <t>Tờ trình số 85/TTr-UBND ngày 20/9/2017 của UBND xã Kỳ Nam</t>
  </si>
  <si>
    <t>Thôn Hải Hà, Kỳ Ninh</t>
  </si>
  <si>
    <t>Quyết định số 2037/QĐ-UBND, ngày 31 tháng 7 năm 2018, v/v phê duyệt Quy hoạch tổng mặt bằng sử dụng đất khu dân cư thôn Tam Hải, thôn Hải Hà, xã Kỳ Ninh, thị xã Kỳ Anh, tỷ lệ 1/500.</t>
  </si>
  <si>
    <t>Thôn Tân Thắng, Kỳ Ninh</t>
  </si>
  <si>
    <t>Tờ trình số 167/TTr-UBND, ngày 07/11/2018 của UBND xã Kỳ Ninh về việc thẩm định và phê duyệt QH phân lô đất ở thôn Tân Thắng, xã Kỳ Ninh</t>
  </si>
  <si>
    <t>QH khu dân cư Tân Thắng (giai đoạn 2)</t>
  </si>
  <si>
    <t>Kỳ Ninh</t>
  </si>
  <si>
    <t>Quyết định số: 2947/QĐ-UBND ngày 02/10/2018 của UBND thị xã Kỳ Anh</t>
  </si>
  <si>
    <t>Đất ở đô thị (Xen dắm trong khu dân cư)</t>
  </si>
  <si>
    <t>TDP Lê Lợi, Hoành Nam, Liên Sơn, Liên Phú, Kỳ Liên</t>
  </si>
  <si>
    <t>Tờ trình số 41/TTr-UBND, ngày 22/10/2018 của UBND phường Kỳ Liên về việc đề nghị QH  (Xen dắm trong khu dân cư)</t>
  </si>
  <si>
    <t>Nhà ở cán bộ Công nhân viên Nhà máy Nhiệt điện Vũng Áng II</t>
  </si>
  <si>
    <t>Kỳ Long</t>
  </si>
  <si>
    <t xml:space="preserve">Quyết định số: 638/QĐ-UBND ngày 02/3/2018 của UBND tỉnh V/v phê duyệt đồ án Điều chỉnh QH chi tiết XD Khu nhà ở cán bộ, công nhân vận hành, bảo trì Nhà máy nhiệt điện Vũng Áng II  </t>
  </si>
  <si>
    <t>Khu đô thị hỗn hợp phía Bắc đường 46m</t>
  </si>
  <si>
    <t>Thôn Hồng Sơn, Kỳ Phương, Kỳ Liên</t>
  </si>
  <si>
    <t xml:space="preserve">Quyết định số: 1176/QĐ-UBND ngày 23/4/2018 của UBND tỉnh V/v phê duyệt kế hoạch lụa chọn nhà thầu tư vấn khảo sát địa hình, lập QH chi tiết Khu đô thị hỗn hợp phía Bắc đường 46m </t>
  </si>
  <si>
    <t>TDP Quyền Thượng, Hoàng Trinh, Tây Trinh, Kỳ Trinh</t>
  </si>
  <si>
    <t>Tờ trình số 09/TTr-UBND, ngày 14/02/2017 của UBND phường Kỳ Trinh</t>
  </si>
  <si>
    <t>XD trụ sở và vườn ươm giống cây xanh của Trung tâm Dịch vụ Hạ tầng và Môi trường đô thị Thị xã Kỳ Anh</t>
  </si>
  <si>
    <t>Kỳ Hưng, Kỳ Trinh</t>
  </si>
  <si>
    <t>Đất nghĩa trang Kỳ Ninh</t>
  </si>
  <si>
    <t>Quyết định số: 3206/QĐ-UBND ngày 16/10/2018 của UBND thị xã Kỳ Anh</t>
  </si>
  <si>
    <t>Nhà văn hóa tổ dân phố Tân Phong</t>
  </si>
  <si>
    <t>TDP Tân Phong, Kỳ Thịnh</t>
  </si>
  <si>
    <t>B. Công trình, dự án cần thu hồi đất đã được HĐND tỉnh thông qua tại các Nghị quyết số 71/NQ-HĐND ngày 13/12/2017 ngày 13/12/2017, Nghị quyết số 88/NQ-HĐND ngày 18/7/2018 ngày 18/7/2018 nay chuyển sang thực hiện trong năm 2019</t>
  </si>
  <si>
    <t>Dự án Đầu tư và kinh doanh hạ
tầng một phần khu công nghiệp cạnh Hồ Mộc Hương của Công ty CP Đầu tư và Xây dựng Đại Á</t>
  </si>
  <si>
    <t>KCN Phụ trợ cạnh Hồ Mộc Hương, Kỳ Hưng</t>
  </si>
  <si>
    <t>Nghị quyết số 88/NQ-HĐND ngày 18/7/2018</t>
  </si>
  <si>
    <t>Trạm y tế phường</t>
  </si>
  <si>
    <t>Khối phố 3, Sông Trí</t>
  </si>
  <si>
    <t>Nghị quyết số 71/NQ-HĐND ngày 13/12/2017</t>
  </si>
  <si>
    <t>Mở rộng trường THCS Hà Hải</t>
  </si>
  <si>
    <t>Thôn Nam Hà, Kỳ Hà</t>
  </si>
  <si>
    <t>Mở rộng trường mầm non Kỳ Nam</t>
  </si>
  <si>
    <t>Con Mối, Thôn Tân Thành, Kỳ Nam</t>
  </si>
  <si>
    <t>Đất cơ sở thể dục, thể thao</t>
  </si>
  <si>
    <t>Sân thể thao xã</t>
  </si>
  <si>
    <t>XD cảng âu tránh bảo</t>
  </si>
  <si>
    <t>Thôn Hải Hà, Kỳ Hà</t>
  </si>
  <si>
    <t>Các tuyến đường vào đường trục trung tâm Khu đô thị du lịch Kỳ Nam</t>
  </si>
  <si>
    <t>Đường nội vùng (đường UB đi Tam Hải)</t>
  </si>
  <si>
    <t>Mở rộng các tuyến đường giao thông nông thôn</t>
  </si>
  <si>
    <t>Đường ven biển đoạn qua Kỳ Ninh</t>
  </si>
  <si>
    <t>Đường QL 1A đi từ cảng  Sơn Dương giai đoạn 2</t>
  </si>
  <si>
    <t>Bến xe TX Kỳ Anh</t>
  </si>
  <si>
    <t>TDP Đông Trinh, Kỳ Trinh</t>
  </si>
  <si>
    <t>Đường công viên Hồ Mộc Hương đi khu sản xuất chăn nuôi  Mũi Động, phường Kỳ trinh dài 1,4km, rộng 10m</t>
  </si>
  <si>
    <t>Đường trục chính từ QL 1A đến trung tâm khu kinh tế Vũng Áng dài 2,8km; rộng 36 m</t>
  </si>
  <si>
    <t>Đường kết nối đô thị từ Kỳ Trinh đi Kỳ Châu</t>
  </si>
  <si>
    <t>Kỳ Trinh,
 Kỳ Hưng</t>
  </si>
  <si>
    <t>Xây dựng kè kết hợp đường 2 bên bờ sông trí</t>
  </si>
  <si>
    <t>Sông Trí, 
Kỳ Hoa</t>
  </si>
  <si>
    <t>Tuyến đường rộng 46m (Nối QL1A đến QL1B- thuộc khu đô thị kỳ Long, Kỳ Liên, Kỳ Phương 1,1km)</t>
  </si>
  <si>
    <t>Thôn Hồng Sơn,  Kỳ Phương</t>
  </si>
  <si>
    <t>Dự án đầu tư XD công trình từ đường Khu tái định cư Kỳ Phương đến nhà máy nhiệt điện Vũng Áng III và khu công nghiệp phụ trợ, khu kinh tế Vũng Áng (Đoạn còn lại)</t>
  </si>
  <si>
    <t>Kỳ Phương</t>
  </si>
  <si>
    <t>Đường trục ngang KĐT Kỳ Long - KCN đa ngành (giai đoạn 2)</t>
  </si>
  <si>
    <t>Kỳ Thịnh</t>
  </si>
  <si>
    <t>Đường Tây Trinh</t>
  </si>
  <si>
    <t>TDP Tây Trinh, Kỳ Trinh</t>
  </si>
  <si>
    <t>Đê ngăn mặn Eo bù đoạn từ cầu cũ thôn Tân Thắng đến thôn Tân Thành</t>
  </si>
  <si>
    <t>Hệ thông kênh tách nước phân lũ cho các xã phía nam huyện Kỳ Anh ( giai đoạn 2 và 3 từ cầu Tây Yên - Hoà Lộc)</t>
  </si>
  <si>
    <t>XD Đường dây 500kV Vũng Áng-Quảng Trạch, đoạn đi qua địa bàn tỉnh Hà Tĩnh (Mạch 3)</t>
  </si>
  <si>
    <t xml:space="preserve"> Kỳ Trinh, Kỳ Hưng, Kỳ Hoa</t>
  </si>
  <si>
    <t>XD Đường dây, trạm biến áp chống quá tải và giảm tổn thất điện năng</t>
  </si>
  <si>
    <t>Kỳ Thịnh, Kỳ Trinh</t>
  </si>
  <si>
    <t>XD Chợ Kỳ Trinh</t>
  </si>
  <si>
    <t>TDP Quyền Thượng, Kỳ Trinh</t>
  </si>
  <si>
    <t>Nhà máy xử lý nước thải tập trung trên địa bàn thị xã Kỳ Anh</t>
  </si>
  <si>
    <t>Kỳ Hưng</t>
  </si>
  <si>
    <t>Hệ thống thu gom xử lý nước thải KKT Vũng Áng (giai đoạn 1)</t>
  </si>
  <si>
    <t>Kỳ Long, Kỳ Liên, Kỳ Phương</t>
  </si>
  <si>
    <t>Thôn Hoa Trung, Hoa Đông, Hoa Thắng, Hoa Tân, Kỳ Hoa</t>
  </si>
  <si>
    <t>Khu dân cư Hội Xã</t>
  </si>
  <si>
    <t>Vùng Hội Xã, Cầu Bàu, Kỳ Hưng</t>
  </si>
  <si>
    <t>Thôn Quý Huệ, Kỳ Nam</t>
  </si>
  <si>
    <t>Khu dân cư Mang Tang (gđ 2)</t>
  </si>
  <si>
    <t>Vùng Mang Tang, thôn Quý Huệ, Kỳ Nam</t>
  </si>
  <si>
    <t>Thôn Tam Hải 1, Kỳ Ninh</t>
  </si>
  <si>
    <t>Thôn Tam Hải 2, Kỳ Ninh</t>
  </si>
  <si>
    <t>Cầu Bàu, Thôn Tân Hà, Kỳ Hưng</t>
  </si>
  <si>
    <t>TDP Nhân Thắng 1,  Kỳ Phương</t>
  </si>
  <si>
    <t>TDP Liên Sơn, Kỳ Liên</t>
  </si>
  <si>
    <t>Đất ở đô thị (dự phòng)</t>
  </si>
  <si>
    <t>TDP Hoành Nam, Kỳ Liên</t>
  </si>
  <si>
    <t>TDP Liên Minh, Kỳ Long</t>
  </si>
  <si>
    <t>TDP Liên Giang, Kỳ Long</t>
  </si>
  <si>
    <t>TDP Trường Sơn, Kỳ Thịnh</t>
  </si>
  <si>
    <t>TDP Tây Yên, Kỳ Thịnh</t>
  </si>
  <si>
    <t>TDP Hòa Lộc, Kỳ Trinh</t>
  </si>
  <si>
    <t>Đường Trục ngang, TDP Đông Trinh, Kỳ Trinh</t>
  </si>
  <si>
    <t>Khu dân cư Cánh Buồm</t>
  </si>
  <si>
    <t>Cánh Buồm, Khu phố 3, Sông Trí</t>
  </si>
  <si>
    <t>Rộc Phủ, Khu phố Trung Thượng, Sông Trí</t>
  </si>
  <si>
    <t>Khu dân cư TDP 2</t>
  </si>
  <si>
    <t>Tổ dân phố 2, Khu phố 2, Sông Trí</t>
  </si>
  <si>
    <t>Bàu Đá, Tổ dân phố 1, Sông Trí</t>
  </si>
  <si>
    <t>Rộc Bàu, Sông Trí</t>
  </si>
  <si>
    <t>Khu dân cư Nam bờ Sông Trí</t>
  </si>
  <si>
    <t>Nam bờ Sông Trí, TDP Hưng Nhân, Sông Trí</t>
  </si>
  <si>
    <t>Nhà văn hóa tổ dân phố</t>
  </si>
  <si>
    <t>TDP Quyền Hành, Kỳ Trinh</t>
  </si>
  <si>
    <t>Nhà văn hóa khối phố</t>
  </si>
  <si>
    <t>Khu phố 3, Sông Trí</t>
  </si>
  <si>
    <t>XIII</t>
  </si>
  <si>
    <t>XD chùa Vĩnh Phúc và Trung tâm phật giáo thị xã Kỳ Anh</t>
  </si>
  <si>
    <t>TDP Hồng Hải I,  Kỳ Phương</t>
  </si>
  <si>
    <t>XIV</t>
  </si>
  <si>
    <t>Mở rộng nghĩa trang Kỳ Hà</t>
  </si>
  <si>
    <t>Tổng A+B:</t>
  </si>
  <si>
    <t>1</t>
  </si>
  <si>
    <t>Cụm Công nghiệp Kỳ Ninh</t>
  </si>
  <si>
    <t>Dự án đầu tư xây dựng khách sạn HAPPY</t>
  </si>
  <si>
    <t>Công văn số: 1484/KKT-QHXD ngày 17/11/2015 V/v giới thiệu địa điểm</t>
  </si>
  <si>
    <t>Bãi thi công và các hạng mục phụ trợ nhà máy Nhiệt điện Vũng Áng II (3 khu đất)</t>
  </si>
  <si>
    <t xml:space="preserve">Quyết định số: 3774/QĐ-UBND ngày 29/9/2015 của UBND tỉnh V/v phê duyệt đồ án Điều chỉnh cục bộ QH chung XD khu KKT Vũng Áng </t>
  </si>
  <si>
    <t>2</t>
  </si>
  <si>
    <t>Quyết định số: 3372/QĐ-UBND ngày 30/10/2013 của UBND tỉnh V/v phê duyệt dự án đầu tư xây dựng Công trình Đường QL 1A đi Cảng Sơn Dương</t>
  </si>
  <si>
    <t>3</t>
  </si>
  <si>
    <t>4</t>
  </si>
  <si>
    <t>Quyết định số: 656/QĐ-UBND ngày 07/03/2018 của UBND tỉnh Hà Tĩnh</t>
  </si>
  <si>
    <t>Khu dịch vụ tổng hợp và dân cư Hoa Trung của CT TNHH Hùng Cường</t>
  </si>
  <si>
    <t>Tờ trình số 85/TTr-UBND, ngày 20/9/2017 của UBND xã Kỳ Nam về việc quy hoạch xen dắm đất ở trong khu dân cư</t>
  </si>
  <si>
    <t>5</t>
  </si>
  <si>
    <t xml:space="preserve">Quyết định số: 3273/QĐ-UBND ngày 18/11/2016 của UBND tỉnh V/v phê duyệt Đồ án QH chi tiết Khu dân cư Cánh Buồm </t>
  </si>
  <si>
    <t>Quyết định số 3013/QĐ-UBND ngày 09/10/2018 vv phê duyệt đồ án khu dân cư đô thị tại TDP2, phường Sông Trí, thị xã Kỳ Anh. Tỷ lệ 1/500</t>
  </si>
  <si>
    <t>Quyết định số: 2391/QĐ-UBND ngày 19/7/2011 của UBND tỉnh V/v phê duyệt QH chi tiết xây dụng khu nghĩa trang xã Kỳ Hà, huyện Kỳ Anh, tỉnh Hà Tĩnh, tỷ lệ 1/500</t>
  </si>
  <si>
    <t>16</t>
  </si>
  <si>
    <t>B. Công trình, dự án CMĐSD đất đã được HĐND tỉnh thông qua tại các Nghị quyết số 71/NQ-HĐND ngày 13/12/2017, Nghị quyết số 88/NQ-HĐND ngày 18/7/2018 ngày 18/7/2018 nay chuyển sang thực hiện trong năm 2019</t>
  </si>
  <si>
    <t>Đất nuôi trồng thuỷ sản</t>
  </si>
  <si>
    <t>Dự án Nuôi tôm, cá bơn, cá mú của Công ty TNHH Grobest Hà Tĩnh</t>
  </si>
  <si>
    <t>Đất nông nghiệp</t>
  </si>
  <si>
    <t>Khu chăn nuôi tập trung</t>
  </si>
  <si>
    <t>Kỳ Hà</t>
  </si>
  <si>
    <t>Đất công an</t>
  </si>
  <si>
    <t xml:space="preserve">Trụ sở công an </t>
  </si>
  <si>
    <t>Dự án kết cấu hạ tầng kỷ thuật cho thuê của công ty TNHH thương mại dịch vụ xây dựng Tâm Vinh</t>
  </si>
  <si>
    <t>TDP Yên Thịnh, Kỳ Thịnh</t>
  </si>
  <si>
    <t>Đất thương mại dịch vụ của Công ty Khang Hoàng Long</t>
  </si>
  <si>
    <t>Thôn Hoa Thắng, Kỳ Hoa</t>
  </si>
  <si>
    <t>Kho bãi tập kết của Cty TNHH Hướng Thiện</t>
  </si>
  <si>
    <t>Thôn Hải Phong, Kỳ Lợi</t>
  </si>
  <si>
    <t xml:space="preserve">Dự án Khu dịch vụ hậu cảng của Công ty cổ phần cảng Vũng Áng Việt - Lào </t>
  </si>
  <si>
    <t>Thôn Tân Phúc Thành, Kỳ Lợi</t>
  </si>
  <si>
    <t>Khu dịch vụ hậu cảng và Đầu mối Loogictic của QH chi tiết bến cảng biển Vũng Áng - Sơn Dương( (Tiểu hợp phần xây dựng  hạ tầng TĐC Tân Phúc Thành</t>
  </si>
  <si>
    <t>Dịch vụ thương mại và giải trí Sơn Dương</t>
  </si>
  <si>
    <t>TDP Long Sơn, Kỳ Long</t>
  </si>
  <si>
    <t>Nhà máy nước của Cty CP đầu tư và phát triển Vũng Áng (giai đoạn 2)</t>
  </si>
  <si>
    <t>Nhà máy sản xuất phân bón Hoành Sơn</t>
  </si>
  <si>
    <t>TDP Đông Phong, Kỳ Thịnh</t>
  </si>
  <si>
    <t>Hệ thống kênh tách nước phân lũ cho các xã phía nam huyện Kỳ Anh ( giai đoạn 2 và 3 từ cầu Tây Yên - Hoà Lộc)</t>
  </si>
  <si>
    <t>Khu dân cư Mang Tang (giai đoạn 2)</t>
  </si>
  <si>
    <t>6</t>
  </si>
  <si>
    <t>7</t>
  </si>
  <si>
    <t>30</t>
  </si>
  <si>
    <t>Đất phi nông nghiệp</t>
  </si>
  <si>
    <t xml:space="preserve">Cụm công nghiệp Bắc Cẩm Xuyên 
 </t>
  </si>
  <si>
    <t>Thôn Ngụ Phúc, xã Cẩm Vịnh</t>
  </si>
  <si>
    <t>Quyết định số 3774/QĐ-UBND ngày 27/11/2013 của UBND tỉnh về việc phê duyệt Quy hoạch phát triển cụm công nghiệp tỉnh Hà Tĩnh đến năm 2020, tầm nhìn 2015</t>
  </si>
  <si>
    <t>Đất phát triển hạ tầng cấp quốc gia, cấp tỉnh, cấp huyện, cấp xã</t>
  </si>
  <si>
    <t>1.2.1</t>
  </si>
  <si>
    <t>Quy hoạch Trường tiểu học</t>
  </si>
  <si>
    <t>Thôn 5, xã Cẩm Quan</t>
  </si>
  <si>
    <t>Quyết định số 3868/QĐ-UBND ngày 09/09/2018 của UBND huyện về việc giới thiệu chủ trương đầu tư xây dựng công trình kiên cố hóa trường học các xã Cẩm Quan, Cẩm Trung huyện Cẩm Xuyên.</t>
  </si>
  <si>
    <t>Mở rộng trường Mầm non</t>
  </si>
  <si>
    <t>Thôn 6, xã Cẩm Trung</t>
  </si>
  <si>
    <t>Quyết định số 3477/QĐ-UBND ngày 27/11/2017 của UBND tỉnh về việc giới thiệu địa điểm khảo sát, lập quy hoạch xây dựng mở rộng khuôn viên Trường Mầm non Cẩm Trung, huyện Cẩm Xuyên</t>
  </si>
  <si>
    <t>1.2.2</t>
  </si>
  <si>
    <t>Mở rộng tuyến đường ĐH 127 (đoạn từ QL 1A đến đường ĐH 134)</t>
  </si>
  <si>
    <t>Cẩm Thịnh</t>
  </si>
  <si>
    <t>Quyết định số 2970/QĐ-UBND ngày 04/10/2018 của UBND tỉnh về việc phê duyệt chủ trương đầu tư dự án xây dựng công trình Nâng cấp, mở rộng tuyến đường ĐH 127 (đoạn từ QL1A đến đường ĐH 134, xã Cẩm Thịnh, huyện Cẩm Xuyên)</t>
  </si>
  <si>
    <t>Xây dựng công trình Cầu Hói và đường vào trường học thị trấn Thiên Cầm</t>
  </si>
  <si>
    <t>TT Thiên Cầm</t>
  </si>
  <si>
    <t>Quyết định số 3866/QĐ-UBND ngày 21/09/2018 của UBND huyện về việc phê duyệt chủ trương đầu tư xây dựng công trình Cầu Hói và đường vào trường học, thị trấn Thiên Cầm, huyện Cẩm Xuyên</t>
  </si>
  <si>
    <t>Mở rộng cầu Lẹch</t>
  </si>
  <si>
    <t>Thôn Quốc Tiến, xã  Cẩm Duệ</t>
  </si>
  <si>
    <t>1.2.3</t>
  </si>
  <si>
    <t>Nhà máy điện mặt trời xã Cẩm Hưng</t>
  </si>
  <si>
    <t>Thôn Hưng Tân, xã Cẩm Hưng</t>
  </si>
  <si>
    <t>Quyết định số 2875/QĐ-BCT ngày 15/8/2018 của Bộ công thương về việc phê duyệt điều chỉnh, bổ sung Quy hoạch phát triển điện lực tỉnh Hà Tĩnh giai đoạn 2016-2025 có xét đến năm 2035 - Quy hoạch phát triển hệ thống điện 110kV (bổ sung Nhà máy điện mặt trời Cẩm Hưng, công suất 29MWp và phương án đấu nối vào hệ thống điện quốc gia)</t>
  </si>
  <si>
    <t>Dự án Cấp điện nông thôn từ lưới điện Quốc Gia</t>
  </si>
  <si>
    <t>Cẩm Thịnh, Cẩm Lĩnh, Cẩm Mỹ, Cẩm Sơn</t>
  </si>
  <si>
    <t>Quyết định số 1428/QĐ-UBND ngày 26/5/2014 của UBND tỉnh về việc phê duyệt điều chỉnh dự án cấp điện nông thôn địa bàn khó khăn tỉnh Hà Tĩnh.</t>
  </si>
  <si>
    <t>Bãi tập kết rác thải</t>
  </si>
  <si>
    <t>Thôn 3, xã Cẩm Lĩnh</t>
  </si>
  <si>
    <t>Thôn Vinh Thái, Trung Đông, Đông Vinh, Bình Minh, Tân An, Nam Tiến, Bắc Tiến, Nam Lý, Trung Trạm, Bình Luật, Tân An, xã Cẩm Bình</t>
  </si>
  <si>
    <t>Quyết định số 1562/QĐ-UBND ngày 11/04/2018 của UBND huyện về việc phê duyệt quy hoạch phân lô đất ở dân cư các thôn xã Cẩm Bình, huyện Cẩm Xuyên</t>
  </si>
  <si>
    <t>Thôn Thống Nhất, Thôn Quốc Tiến, Thôn Ái Quốc, Thôn Chu Trinh, Thôn Trung Thành, Thôn Quang Trung,Thôn Phương Trứ, xã Cẩm Duệ</t>
  </si>
  <si>
    <t>Quyết định số 2717/QĐ-UBND ngày 03/07/2018 của UBND huyện về việc phê duyệt quy hoạch phân lô đất ở dân cư thôn Thống Nhất, thôn Ái Quốc, thôn Tân Duệ, thôn Quang Trung, xã Cẩm Duệ.</t>
  </si>
  <si>
    <t xml:space="preserve">Thôn Nam Thành, Bắc Thành, Trung Đông, Liên Hương, xã Cẩm Dương </t>
  </si>
  <si>
    <t>Quyết định số 6626/QĐ-UBND ngày 24/10/2014 của UBND huyện về việc phê duyệt quy hoạch chi tiết mặt bằng sử dụng đất phân lô đất ở dân cư thôn Nam Thành, thôn Bắc Thành, thôn Trung Đông và thôn Liên Hương, xã Cẩm Dương.</t>
  </si>
  <si>
    <t>Thôn Trung Đông, xã Cẩm Dương</t>
  </si>
  <si>
    <t>Thôn Nam Thành, xã Cẩm Dương</t>
  </si>
  <si>
    <t>Quyết định số 3120/QĐ-UBND ngày 25/07/2018 của UBND huyện về việc phê duyệt điều chỉnh quy hoạch phân lô đất ở vùng đường Nam Thành đi Liên Hương, xã Cẩm Dương.</t>
  </si>
  <si>
    <t>Thôn Nguyễn Đối, Trung Thắng, Thành Xuân, Nam Xuân, Trung Tiến, Đông Xuân,  Xuân Hạ,  xã Cẩm Hà</t>
  </si>
  <si>
    <t>Quyết định số 2335/QĐ-UBND ngày 29/05/2018 của UBND huyện về việc phê duyệt quy hoạch phân lô đất ở dân cư thôn Cẩm Đông, thôn Trung Tiến, Thôn Xuân Hạ, Thôn Hoa Xuân, Đông Xuân, Nam Xuân, xã Cẩm Hà.</t>
  </si>
  <si>
    <t>Đất ở tại nông thôn (xen dắm)</t>
  </si>
  <si>
    <t>Thôn Nhân Hòa, Quý Hòa, xã Cẩm Hòa</t>
  </si>
  <si>
    <t>Quyết định số 3400/QĐ-UBND ngày 15/11/2017 của UBND huyện về việc phê duyệt quy hoạch phân lô đất ở dân cư các thôn Đại Hòa, thôn Bắc Hòa, thôn Quý Hòa, thôn Mỹ Hòa và thôn Phú Hòa xã Cẩm Hòa</t>
  </si>
  <si>
    <t>Thôn Phú Hòa, Bắc Hòa, Nhân Hòa, Mỹ Hòa, Qúy Hòa, Đại Hòa, xã Cẩm Hòa</t>
  </si>
  <si>
    <t>Thôn 1, 3, 4,5,6,7, xã Cẩm Huy</t>
  </si>
  <si>
    <t>Quyết định số 5752/QĐ-UBND ngày 16/09/2014 của UBND huyện về việc phê duyệt quy hoạch chi tiết mặt bằng sử dụng đất phân lô đất ở dân cư tại thôn 1, thôn 3, thôn 4, thôn 5, thôn 6 và thôn 7 xã Cẩm Huy.</t>
  </si>
  <si>
    <t>Thôn Lạc Thọ, Hoa Thám, Trần Phú, Hưng Đạo, xã Cẩm Lạc</t>
  </si>
  <si>
    <t>Quyết định số 2334/QĐ-UBND ngày 29/05/2018 của UBND huyện về việc phê duyệt quy hoạch chi tiết phân lô đất dân cư Thôn Quang Trung 1, Quang Trung 2, thôn Đình Phùng, thôn Trần Phú, thôn Trung Đoài, xã Cẩm Lạc</t>
  </si>
  <si>
    <t>Thôn Đinh Phùng, Quang Trung 2, Yên Lạc, xã Cẩm Lạc</t>
  </si>
  <si>
    <t>Thôn Đinh Hồ, Yên Lạc, Hưng Đạo, Trần Phú, Trung Đoài, Quang Trung 1, Nam Văn, Lạc Thọ, Nam Hà, Quang Trung 2, Đinh phùng, xã Cẩm Lạc</t>
  </si>
  <si>
    <t>Quyết định số 4431/QĐ-UBND ngày 06/08/2012 của UBND huyện về việc phê duyệt quy hoạch chi tiết phân lô đất dân cư xã Cẩm Lạc</t>
  </si>
  <si>
    <t>Thôn Minh Lộc, Trung Hà,  xã Cẩm Lộc</t>
  </si>
  <si>
    <t>Quyết định số 2080/QĐ-UBND ngày 01/04/2013 của UBND huyện về việc phê duyệt quy hoạch chi tiết phân lô đất dân cư vùng phía tây trường Mầm non ở thôn 4, 5 và vùng Trọt Giếng thôn 8, xã Cẩm Lộc</t>
  </si>
  <si>
    <t>Thôn 3,4,5,6,7,8,9, xã Cẩm Minh</t>
  </si>
  <si>
    <t>Quyết định số 4122/QĐ-UBND ngày 29/06/2012 của UBND huyện về việc phê duyệt quy hoạch xen ghép dân cư xã Cẩm Minh.</t>
  </si>
  <si>
    <t>Thôn 2, 5, 6, 7, 8, 9, 10, 11, xã Cẩm Mỹ</t>
  </si>
  <si>
    <t>Quyết định số 4297/QĐ-UBND ngày 25/07/2016 của UBND huyện về việc phê duyệt quy hoạch phân lô đất ở dân cư thôn 5, thôn 6, thôn Mỹ Trung, thôn Mỹ Lâm, thôn Mỹ Sơn, xã Cẩm Mỹ, huyện Cẩm Xuyên.</t>
  </si>
  <si>
    <t>Thôn Tây Nguyên, Nam Yên, Yên Thành, Nam Thành, Tiến Hưng, Hà Bắc, Trung Bá, Tây Đồng, Đông Khê,  xã Cẩm Nam</t>
  </si>
  <si>
    <t>Quyết định số 7390/QĐ-UBND ngày 10/08/2015 của UBND huyện về việc phê duyệt quy hoạch chi tiết mặt bằng phân lô đất ở dân cư các thôn Trung Bình Bá, thôn Tây Đồng, thôn Hà Bắc, thôn Nam Thành, thôn Yên Thành, thôn Tiến Hưng, xã Cẩm Nam, huyện Cẩm Xuyên.</t>
  </si>
  <si>
    <t>Thôn Tiến Hưng, xã Cẩm Nam</t>
  </si>
  <si>
    <t>Quyết định số 4520/QĐ-UBND ngày 19/10/2018 của UBND huyện về việc phê duyệt quy hoạch phân lô đất ở dân cư thôn Tiến Hưng, thôn Tây Nguyên, xã Cẩm Nam, huyện Cẩm Xuyên.</t>
  </si>
  <si>
    <t>Thôn Liên Thành, xã Cẩm Nhượng</t>
  </si>
  <si>
    <t>Quyết định số 1985/QĐ-UBND ngày 08/05/2018 của UBND huyện về việc phê duyệt quy hoạch phân lô đất ở dân cư thôn Liên Thành, xã Cẩm Nhượng, huyện Cẩm Xuyên.</t>
  </si>
  <si>
    <t>Thôn 3, 4, 5, 6, 7 xã Cẩm Phúc</t>
  </si>
  <si>
    <t>Quyết định số 1748/QĐ-UBND ngày 05/05/2017 của UBND huyện về việc phê duyệt quy hoạch phân lô đất ở dân cư thôn 1, thôn 2, thôn 4, thôn 5, thôn 6, thôn 7, xã Cẩm Phúc, huyện Cẩm Xuyên.</t>
  </si>
  <si>
    <t xml:space="preserve">Thôn 11,6, 8,9,3, xã Cẩm Quan </t>
  </si>
  <si>
    <t>Quyết định số 2103/QĐ-UBND ngày 21/05/2017 của UBND huyện về việc phê duyệt quy hoạch phân lô đất ở dân cư thôn2, thôn 3, thôn 4, thôn 7, thôn 8, thôn 9, thôn 11 xã Cẩm Quan, huyện Cẩm Xuyên.</t>
  </si>
  <si>
    <t>Thôn 1, 2, 3, 4, 5,6,7, 8, 9,10, xã Cẩm Quang</t>
  </si>
  <si>
    <t>Quyết định số 210/QĐ-UBND ngày 21/15/2017 của UBND huyện về việc phê duyệt quy hoạch phân lô đất ở dân cư thôn 3, thôn 4, thôn 5, thôn 6, thôn 7, thôn 9, thôn 10 xã Cẩm Quang, huyện Cẩm Xuyên.</t>
  </si>
  <si>
    <t>Thôn 3, xã Cẩm Sơn</t>
  </si>
  <si>
    <t>Quyết định số 1984/QĐ-UBND ngày 08/05/2018 của UBND huyện về việc phê duyệt quy hoạch phân lô đất ở dân cư thôn An Sơn, thôn Lĩnh Sơn, xã Cẩm Sơn.</t>
  </si>
  <si>
    <t>Thôn Phúc Sơn, Thọ Sơn, xã Cẩm Sơn</t>
  </si>
  <si>
    <t>Quyết định số 3984/QĐ-UBND ngày 28/09/2018 của UBND huyện về việc phê duyệt quy hoạch phân lô đất ở dân cư thôn An Sơn, thôn Thọ Sơn, thôn Lĩnh Sơn, xã Cẩm Sơn</t>
  </si>
  <si>
    <t>Thôn Bộc Nguyên, Na Trung, Đại Tăng, xã Cẩm Thạch</t>
  </si>
  <si>
    <t>Quyết định số 3106/QĐ-UBND ngày 21/08/2017 của UBND huyện về việc phê duyệt quy hoạch phân lô đất ở dân cư thôn Bộc Nguyên, thôn Xuân Lâu, thôn Na Trung, thôn Cẩm Đồng, thôn Mỹ Thành, thôn Đại Tăng, xã Cẩm Thạch, huyện Cẩm Xuyên.</t>
  </si>
  <si>
    <t>Thôn Hưng Mỹ, Đông Mỹ, Đồng Bàu, Tân Vĩnh Cần,Nam Bắc Thành, An Việt, thôn Kênh, Đông Nam Lộ, Trung Nam, xã Cẩm Thành</t>
  </si>
  <si>
    <t>Quyết định số 3574/QĐ-UBND ngày 20/09/2017 của UBND huyện về việc phê duyệt quy hoạch phân lô đất ở dân cư thôn Hưng Mỹ, thôn Đông Mỹ, thô Tân Vĩnh Cần, thôn Đông Nam Lộ, xã Cẩm Thành, huyện Cẩm Xuyên.</t>
  </si>
  <si>
    <t>Thôn 8a, thôn 6, 9, xã Cẩm Trung</t>
  </si>
  <si>
    <t>Quyết định số 487/QĐ-UBND ngày 21/02/2017 của UBND huyện về việc phê duyệt quy hoạch phân lô đất ở dân cư thôn 2, thôn 6, xã Cẩm Trung, huyện Cẩm Xuyên.</t>
  </si>
  <si>
    <t>Thôn Tam Đồng, Đồng Hạ, Đông Vịnh, xã Cẩm Vịnh</t>
  </si>
  <si>
    <t>Quyết định số 3241/QĐ-UBND ngày 17/05/2017 của UBND huyện về việc phê duyệt quy hoạch phân lô đất ở dân cư thôn Đông Hạ, Đông Vịnh, Tam Trung, Tam Đồng, Ngũ Quế, xã Cẩm Vịnh, huyện Cẩm Xuyên.</t>
  </si>
  <si>
    <t>Thôn Yên Mỹ,Yên Giang, Hồ Phượng, Bình Thọ, Yên Thành, xã Cẩm Yên</t>
  </si>
  <si>
    <t>Quyết định số 1746/QĐ-UBND ngày 05/05/2017 của UBND huyện về việc phê duyệt quy hoạch phân lô đất ở dân cư thôn Yên Giang, thôn Yên Mỹ, thôn Minh Lạc, thôn Yên Quý xã Cẩm Yên, huyện Cẩm Xuyên.</t>
  </si>
  <si>
    <t>TDP 6, TT Cẩm Xuyên</t>
  </si>
  <si>
    <t>Quyết định số 1747/QĐ-UBND ngày 05/05/2017 của UBND huyện về việc phê duyệt điều chỉnh quy hoạch chi tiết mặt bằng sử dụng đất khu dân cư tổ dân phố 6, thị trấn Cẩm Xuyên, huyện Cẩm Xuyên.</t>
  </si>
  <si>
    <t>Tổ 8, 11, TT Cẩm Xuyên</t>
  </si>
  <si>
    <t>Quyết định số 5522/QĐ-UBND ngày 14/10/2011 của UBND huyện về việc phê duyệt quy hoạch chi tiết phân lô đất ở tái định cư tổ dân phố 11, thị trấn Cẩm Xuyên, huyện Cẩm Xuyên.</t>
  </si>
  <si>
    <t>Đất ở tại đô thị (ven sông Hội)</t>
  </si>
  <si>
    <t>Tổ 9, TT Cẩm Xuyên</t>
  </si>
  <si>
    <t>Quyết định số 7799/QĐ-UBND ngày 21/09/2015 của UBND huyện về việc phê duyệt quy hoạch chi tiết mặt bằng phân lô đất ở dân cư các TDP9, TDP 13, TDP 16, thị trấn Cẩm Xuyên, huyện Cẩm Xuyên.</t>
  </si>
  <si>
    <t>Thôn Yên Hà, TT Thiên Cầm</t>
  </si>
  <si>
    <t>Quyết định số 6273/QĐ-UBND ngày 07/11/2013 của UBND huyện về việc phê duyệt quy hoạch chi tiết mặt bằng sử dụng đất dân cư khu Bàu Rấy và Trọt Nước tổ dân phố Trần Phú, khu Nương Lành tổ dân phố Yên Thọ, khu Nương Rao tổ dân phố Liên Phượng và khu Bãi Cháy tổ dân phố Yên Hà, thị trấn Cẩm Xuyên.</t>
  </si>
  <si>
    <t>Quyết định số 4760/QĐ-UBND ngày 14/09/2016 của UBND huyện về việc phê duyệt quy hoạch chi tiết phân lô đất ở dân cư các tổ dân phổ Nhân Hòa, Tân Phú, Tiến Sầm, Hoàng Hoa, thị trấn Thiên Cầm, huyện Cẩm Xuyên.</t>
  </si>
  <si>
    <t>Dự án đầu tư xây dựng khu dân cư tổ dân phố Trần Phú, và tái định cư</t>
  </si>
  <si>
    <t>Thôn Trần Phú, Yên Thọ, thị trấn Thiên Cầm</t>
  </si>
  <si>
    <t>Quyết định số 1422/QĐ-UBND ngày 14/03/2012 của UBND huyện về việc phê duyệt quy hoạch chi tiết phân lô đất dân cư vùng Đồng Dưng, thôn Trần Phú, thị trấn Thiên Cầm, huyện Cẩm Xuyên.</t>
  </si>
  <si>
    <t>Thôn Trần Phú, TT Thiên Cầm</t>
  </si>
  <si>
    <t>Mở rộng khuôn viên chùa Thượng Đẳng</t>
  </si>
  <si>
    <t>Thôn Tân Duệ, xã Cẩm Duệ</t>
  </si>
  <si>
    <t>QH nhà văn hoá</t>
  </si>
  <si>
    <t>Thôn Đông Châu, xã Cẩm Bình</t>
  </si>
  <si>
    <t>Thôn Thống Nhất, xã  Cẩm Duệ</t>
  </si>
  <si>
    <t>Quyết định số 4126/QĐ-UBND ngày 10/10/2018 của UBND huyện về việc phê duyệt điều chỉnh quy hoạch xây dựng nông thôn mới xã Cẩm Duệ, huyện Cẩm Xuyên, tỉnh Hà Tĩnh giai đoạn 2018-2020.</t>
  </si>
  <si>
    <t>Thôn Tiến Thắng, xã Cẩm Hà</t>
  </si>
  <si>
    <t>Thôn Hưng Đạo, thôn Trần Phú, xã Cẩm Lạc</t>
  </si>
  <si>
    <t>Thôn 2,3, xã Cẩm Mỹ</t>
  </si>
  <si>
    <t>Thôn 2,5 xã Cẩm Phúc</t>
  </si>
  <si>
    <t>Tổng</t>
  </si>
  <si>
    <t>B. Công trình, dự án cần thu hồi đất đã được HĐND tỉnh chấp thuận tại Nghị quyết số: 71/Nghị Quyết-HĐND và Nghị quyết số: 88/Nghị Quyết-HĐND của Hội đồng nhân dân tỉnh nay chuyển sang thực hiện trong năm 2019</t>
  </si>
  <si>
    <t>Cụm công nghiệp Cẩm Nhượng</t>
  </si>
  <si>
    <t>Thôn Nam Hải, xã Cẩm Nhượng</t>
  </si>
  <si>
    <t>Nghị Quyết 71</t>
  </si>
  <si>
    <t>Quy hoạch tượng Đài liệt sỹ</t>
  </si>
  <si>
    <t>Thôn Yên Thọ, thị trấn Thiên Cầm</t>
  </si>
  <si>
    <t xml:space="preserve">Mở rộng Trường tiểu học </t>
  </si>
  <si>
    <t>Thôn Trần Phú Cẩm Duệ</t>
  </si>
  <si>
    <t>Mở rộng Trường THCS</t>
  </si>
  <si>
    <t>Thôn Trần Phú, xã Cẩm Duệ</t>
  </si>
  <si>
    <t>Mở rộng Trường Mầm non</t>
  </si>
  <si>
    <t>Thôn Trung Thắng, xã Cẩm Hà</t>
  </si>
  <si>
    <t>Mở rộng trường THCS</t>
  </si>
  <si>
    <t>Thôn Yên Lạc, xã Cẩm Lạc</t>
  </si>
  <si>
    <t>Mở rộng sân vận động Trung tâm</t>
  </si>
  <si>
    <t>Thôn Trường Xuân, xã Cẩm Thịnh</t>
  </si>
  <si>
    <t>Nghị Quyết 88</t>
  </si>
  <si>
    <t>1.2.4</t>
  </si>
  <si>
    <t>Cầu chợ Vực tại Km19+307 đường ĐT.551</t>
  </si>
  <si>
    <t>Cẩm Duệ</t>
  </si>
  <si>
    <t>Đường Cẩm Duệ - Cẩm Thạch</t>
  </si>
  <si>
    <t>Cẩm Duệ, Cẩm Thạch</t>
  </si>
  <si>
    <t>Đường Cẩm Dương - Cẩm Thịnh</t>
  </si>
  <si>
    <t>Cẩm Dương, Cẩm Nam, Cẩm Thịnh, Cẩm Phúc</t>
  </si>
  <si>
    <t>Nâng cấp mở rộng đường Nguyễn Biên. Đoạn từ QL 8C đến đường Nguyễn Đình Liễn</t>
  </si>
  <si>
    <t>Tổ dân phố 8,15, thị trấn Cẩm Xuyên</t>
  </si>
  <si>
    <t>Mở rộng đường Quang - Yên - Hòa</t>
  </si>
  <si>
    <t>Cẩm Quang, Cẩm Yên, Cẩm Hòa</t>
  </si>
  <si>
    <t>Nâng cấp Quốc lộ 8C từ TTCX đi TT T Cầm</t>
  </si>
  <si>
    <t>TT Cẩm Xuyên, TT Thiên Cầm, xã Cẩm Phúc, xã Cẩm Thăng</t>
  </si>
  <si>
    <t>1.2.5</t>
  </si>
  <si>
    <t>Cải tạo, nâng cấp hệ thống thủy lợi Hói Sóc - Cầu Nậy</t>
  </si>
  <si>
    <t>Xã Cẩm Dương, Cẩm Hòa, Cẩm Yên, Cẩm Nam, Cẩm Phúc và TT Thiên Cầm</t>
  </si>
  <si>
    <t>Hệ thống thoát nước thải cụm công nghiệp - tiểu thủ công nghiệp Bắc Cẩm Xuyên</t>
  </si>
  <si>
    <t>1.2.6</t>
  </si>
  <si>
    <t>Chống quá tải lưới điện</t>
  </si>
  <si>
    <t xml:space="preserve">Cẩm Bình, Cẩm Hòa, Cẩm Minh, Cẩm Sơn </t>
  </si>
  <si>
    <t>Cẩm Dương, Cẩm Lộc, Cẩm Quan, Cẩm Trung</t>
  </si>
  <si>
    <t>Xây dựng lưới điện trung hạ áp nông thôn tỉnh Hà Tĩnh</t>
  </si>
  <si>
    <t>Cẩm Dương, Cẩm Nam, Cẩm Phúc, Cẩm Quan, Cẩm Thăng, TT Cẩm Xuyên, TT Thiên Cầm</t>
  </si>
  <si>
    <t xml:space="preserve">Dự án xây dựng Nhà máy điện mặt trời </t>
  </si>
  <si>
    <t>Xã Cẩm Hòa</t>
  </si>
  <si>
    <t>Đường dây 110KW đấu nối vào nhà máy điện Mặt trời tại xã Cẩm Hòa</t>
  </si>
  <si>
    <t>Các xã Cẩm Hưng, Cẩm Thăng, Cẩm Phúc, Cẩm Huy, Cẩm Yên, Cẩm Hòa</t>
  </si>
  <si>
    <t>Xây dựng đường dây, trạm biến áp chống quá tải và giảm tổn thất điện năng</t>
  </si>
  <si>
    <t>Các xã: Cẩm Thăng, Cẩm Hưng, Cẩm Lộc, Cẩm Quan, Cẩm Quang, Cẩm Huy, Cẩm Hòa, Cẩm Dương và TT Cẩm Xuyên</t>
  </si>
  <si>
    <t>1.2.7</t>
  </si>
  <si>
    <t>QH Bưu điện Thiên Cầm</t>
  </si>
  <si>
    <t xml:space="preserve"> Thôn Nhân Hòa, TT Thiên Cầm</t>
  </si>
  <si>
    <t>Thôn Bình Minh, xã Cẩm Bình</t>
  </si>
  <si>
    <t>Thôn Xuân Hạ, xã Cẩm Hà</t>
  </si>
  <si>
    <t>Thôn Trung Tiến, Đông Xuân, Nam Xuân, xã Cẩm Hà</t>
  </si>
  <si>
    <t>Thôn, Hưng Trung, Thắng Thành, Hưng Nam, Hưng Lộc, Hương Dương, Hưng Tiến, Hưng Thắng, xã Cẩm Hưng</t>
  </si>
  <si>
    <t>Thôn 3,4,5,7, xã Cẩm Lĩnh</t>
  </si>
  <si>
    <t>Thôn 2, xã Cẩm Lĩnh</t>
  </si>
  <si>
    <t xml:space="preserve">Thôn 4, 5, xã Cẩm Lộc </t>
  </si>
  <si>
    <t>Thôn 8, xã Cẩm Lộc</t>
  </si>
  <si>
    <t>Thôn 9, xã Cẩm Mỹ</t>
  </si>
  <si>
    <t>Thôn 6, xã Cẩm Mỹ</t>
  </si>
  <si>
    <t>Thôn Liên Thành, Tân Hải, Tân Dinh, Chùa, Hải Nam xã Cẩm Nhượng</t>
  </si>
  <si>
    <t>Thôn 2, xã Cẩm Phúc</t>
  </si>
  <si>
    <t>Đất ở tại nông thôn cựa Thủy</t>
  </si>
  <si>
    <t>Thôn 7, xã Cẩm Quang</t>
  </si>
  <si>
    <t>Thôn Thọ Sơn, An Sơn, Phúc Sơn, Thôn Lĩnh Sơn (Xen dắm dân cư)</t>
  </si>
  <si>
    <t>Đất ở tại nông thôn Ngọ Ông Hường</t>
  </si>
  <si>
    <t xml:space="preserve">Thôn Xuân Lâu, xã Cẩm Thạch </t>
  </si>
  <si>
    <t xml:space="preserve">Thôn Mỹ Thành, xã Cẩm Thạch </t>
  </si>
  <si>
    <t>Thôn Đông Nam Lộ, xã Cẩm Thành</t>
  </si>
  <si>
    <t>Thôn Sơn Trung, xã Cẩm Thịnh</t>
  </si>
  <si>
    <t xml:space="preserve">Thôn 6, xã Cẩm Trung </t>
  </si>
  <si>
    <t>Thôn Đông Hạ, Tam Đồng, xã Cẩm Vịnh</t>
  </si>
  <si>
    <t>Khu dân cư đô thi và thương mại - dịch vụ Cẩm Vịnh</t>
  </si>
  <si>
    <t>Thôn Đông Hạ, xã Cẩm Vịnh</t>
  </si>
  <si>
    <t>Thôn Minh Lạc, xã Cẩm Yên</t>
  </si>
  <si>
    <t>Thôn Yên Quý, xã Cẩm Yên</t>
  </si>
  <si>
    <t>Thôn Hoàng Hoa, TT Thiên Cầm</t>
  </si>
  <si>
    <t>TDP 8, TT Cẩm Xuyên</t>
  </si>
  <si>
    <t>Trụ sở UBND xã</t>
  </si>
  <si>
    <t>Thôn Chùa, xã Cẩm Nhượng</t>
  </si>
  <si>
    <t>Mở rộng UBND xã</t>
  </si>
  <si>
    <t>Thôn 8B, xã Cẩm Trung</t>
  </si>
  <si>
    <t>Thôn 5, 7, xã Cẩm Huy</t>
  </si>
  <si>
    <t>Nghĩa trang Cửa Thờ</t>
  </si>
  <si>
    <t>Tổ dân phố 4</t>
  </si>
  <si>
    <t>Thôn 2, xã Cẩm Lộc</t>
  </si>
  <si>
    <t>Khu chăn nuôi tổng hợp</t>
  </si>
  <si>
    <t>Thôn 3, 4 Cẩm Phúc</t>
  </si>
  <si>
    <t>Quyết định số 2583/QĐ-UBND và Quyết định số 2579 QĐ-UBND ngày 30/06/2017 của UBND huyện về việc phê duyệt quy hoạch tổng mặt bằng sử dụng đất dự án xây dựng mô hình sản xuất chăn nuôi tập trung thôn 4, xã Cẩm Phúc.</t>
  </si>
  <si>
    <t>Lò giết mổ tập trung</t>
  </si>
  <si>
    <t>Thôn Nam Thành, xã Cẩm Nam</t>
  </si>
  <si>
    <t>Quyết định số 6137/QĐ-UBND ngày 21/04/2015 của UBND huyện về việc phê duyệt quy hoạch tổng thể mặt bằng sử dụng đất cơ sở giết mổ gia súc gia cầm tập trung tại thôn Nam Thành, xã Cẩm Nam.</t>
  </si>
  <si>
    <t>2.3.1</t>
  </si>
  <si>
    <t>Mở rộng trường Mầm non Lê Duẩn</t>
  </si>
  <si>
    <t>Thôn Quốc Tiến, xã Cẩm Duệ.</t>
  </si>
  <si>
    <t>Quyết định số 112/QĐ-UBND ngày 13/01/2016 của UBND tỉnh về việc cho phép khảo sát lập QH mở rộng trường Mầm non Lê Duẩn xã Cẩm Duệ, huyện Cẩm Xuyên.</t>
  </si>
  <si>
    <t>2.3.2</t>
  </si>
  <si>
    <t>2.3.3</t>
  </si>
  <si>
    <t>2.3.4</t>
  </si>
  <si>
    <t>2.3.5</t>
  </si>
  <si>
    <t>2.3.6</t>
  </si>
  <si>
    <t>Kế hoạch số: 169/KH-UBND ngày 23/05/2017 của UBND tỉnh về việc chuyển đổi vị trí, xây dựng mới các điểm Bưu điện Văn hóa xã gắn với quy hoạch xây dựng nông thôn mới tỉnh Hà Tĩnh</t>
  </si>
  <si>
    <t>Quyết định số 2333/QĐ-UBND ngày 29/05/2018 của UBND huyện về việc phê duyệt quy hoạch phân lô đất ở dân cư thôn 5, thôn 6, thôn Mỹ Trung, thôn Mỹ Lâm, thôn Mỹ Sơn, xã Cẩm Mỹ, huyện Cẩm Xuyên.</t>
  </si>
  <si>
    <t>Quyết định số 5048/QĐ-UBND ngày 03/10/2016 của UBND huyện về việc phê duyệt quy hoạch phân lô đất ở dân cư thôn Hồ Phượng, thôn Bình Thọ, Yên Thành, Yên Mỹ, Yên Giang, xã Cẩm Yên, huyện Cẩm Xuyên.</t>
  </si>
  <si>
    <t xml:space="preserve"> TT Thiên Cầm</t>
  </si>
  <si>
    <t>Quy hoạch nghĩa trang Cửa Thờ</t>
  </si>
  <si>
    <t>Tổ dân phố 4, TT Cẩm Xuyên</t>
  </si>
  <si>
    <t>Quyết định số 2279/QĐ-UBND ngày 22/05/2018 của UBND huyện về việc phê duyệt quy hoạch tổng mặt bằng sử dụng đất nghĩa trang thị trấn Cẩm Xuyên, huyện Cẩm Xuyên.</t>
  </si>
  <si>
    <t>B. Công trình, dự án chuyển mục đích sử dụng đất đã được Thường trực HĐND tỉnh chấp thuận tại Văn bản số 318/HĐND; tại Nghị quyết số: 71/NQ-HĐND và nghị quyết số: 88/NQ-HĐND của Hội đồng nhân dân tỉnh nay chuyển sang thực hiện trong năm 2019</t>
  </si>
  <si>
    <t>Thôn 5, Cẩm Mỹ</t>
  </si>
  <si>
    <t>Thôn 2, 4 Cẩm Sơn</t>
  </si>
  <si>
    <t>2.2.1</t>
  </si>
  <si>
    <t>2.2.2</t>
  </si>
  <si>
    <t>2.2.3</t>
  </si>
  <si>
    <t>Đất ở tại nông thôn Nương ở</t>
  </si>
  <si>
    <t>Tổng A+B</t>
  </si>
  <si>
    <t>Quy hoạch xen dắm dân cư vùng Trọt Trùa
 (thôn Gia Thịnh)</t>
  </si>
  <si>
    <t>Thôn Gia Thịnh, xã Đức Thịnh</t>
  </si>
  <si>
    <t>Văn bản số 2814/UBND-TN ngày 02/11/2018 của UBND huyện Đức Thọ</t>
  </si>
  <si>
    <t>Quy hoạch đất ở Mậu Sáu - Trục xã</t>
  </si>
  <si>
    <t>Thôn Quang Chiêm, xã Đức Thịnh</t>
  </si>
  <si>
    <t>Quy hoạch đất ở thôn Long Thành 9 Chợ chay Cũ)</t>
  </si>
  <si>
    <t>Thôn Long Thành, xã Đức An</t>
  </si>
  <si>
    <t>Quy hoạch đất ở thôn Long Thành (lối luôn)</t>
  </si>
  <si>
    <t>Quy hoạch đất ở Thôn Thịnh Cường</t>
  </si>
  <si>
    <t>Thôn Thịnh Cường, xã Đức Long</t>
  </si>
  <si>
    <t xml:space="preserve">Quy hoạch đất ở thôn Đông Đoài  </t>
  </si>
  <si>
    <t>Thôn Đông Đoài, xã Đức Hòa</t>
  </si>
  <si>
    <t>Quy hoạch đất ở xen dắm thôn Trung Đông</t>
  </si>
  <si>
    <t>Thôn Trung Đông, xã Trung Lễ</t>
  </si>
  <si>
    <t>Quy hoạch đất ở Yên Thắng, Đồng Lạc, Thị Hòa</t>
  </si>
  <si>
    <t>Thôn Yên Thắng, Đồng Lạc, Thị Hòa, xã Đức Lạc</t>
  </si>
  <si>
    <t>Quy hoạch đất ở tái định cư đường cao tốc</t>
  </si>
  <si>
    <t>xã Yên Hồ, xã Đức Vĩnh</t>
  </si>
  <si>
    <t>Quy hoạch đất ở Cây Bàng Thôn Thượng Tiến</t>
  </si>
  <si>
    <t>Thôn Thượng Tiến, xã Đức Lạc</t>
  </si>
  <si>
    <t>Quy hoạch khu đất ở đồng trưa, vùng K51 (Thôn Đồng Hòa, Tân Xuyên, Tân Mỹ)</t>
  </si>
  <si>
    <t>Thôn Đồng Hòa, Tân Xuyên, Tân Mỹ, xã Đức Lập</t>
  </si>
  <si>
    <t>Quy hoạch chi tiết khu nhà ở, dịch vụ thương mại Thị trấn Đức Thọ, huyện Đức Thọ, tỷ lệ 1/500</t>
  </si>
  <si>
    <t>Thị trấn Đức Thọ</t>
  </si>
  <si>
    <t xml:space="preserve">Quyết định số 2738/QĐ-UBND ngày 14/09/2018 của UBND tỉnh Hà Tĩnh </t>
  </si>
  <si>
    <t>Dự án cấp điện nông thôn từ điện lưới quốc gia</t>
  </si>
  <si>
    <t>xã Đức Lâm</t>
  </si>
  <si>
    <t xml:space="preserve">Quyết định số 3425/QĐ-UBND ngày 13/11/2018 của UBND tỉnh Hà Tĩnh </t>
  </si>
  <si>
    <t>Đất y tế</t>
  </si>
  <si>
    <t xml:space="preserve">Quy hoạch bệnh viện  </t>
  </si>
  <si>
    <t>Thôn Hùng Dũng, xã Đức Yên</t>
  </si>
  <si>
    <t>Quy hoạch điểm TTCN - TMDV (Kho và cửa hàng phân phối TM Đức Thịnh-cơ sở KD VLXD Đức Thịnh-Cửa hàng KDTM Tổng hợp Đức Thịnh) Tại Đồng Lại Nghe, dọc quốc lộ 8A - Đức Thịnh</t>
  </si>
  <si>
    <t>Thôn Lại Nghe, xã Đức Thịnh</t>
  </si>
  <si>
    <t xml:space="preserve">Quyết định số 2830,2831,2832/QĐ-UBND ngày 24/09/2018 của UBND tỉnh Hà Tĩnh </t>
  </si>
  <si>
    <t>Đầu tư xây dựng Trung tâm đăng kiểm xe cơ giới đường bộ</t>
  </si>
  <si>
    <t xml:space="preserve"> xã Trung Lễ</t>
  </si>
  <si>
    <t xml:space="preserve">Tờ trình số 2782 TTr-UBND ngày 31/10/2018 của UBND huyện Đức Thọ </t>
  </si>
  <si>
    <t>Mở rộng đường đi vào di tích  Ngô T. N Dao</t>
  </si>
  <si>
    <t>Thôn Đồng Cần, Xã Đức Thịnh</t>
  </si>
  <si>
    <t>Mở rộng Đường Đức Đồng - Đưc Lập - Tân Hương</t>
  </si>
  <si>
    <t>Thôn Tân Thành, xã Tân Hương</t>
  </si>
  <si>
    <t>Quy hoạch 4 tuyến giao thông (Đường vào khu chăn nuôi tập trung Thôn Tân Quang, MR Đường trục thôn Sơn Quang, Đường liên thôn Tiến Lạng, Đường trục chính nối Tỉnh lộ 5 vào trung tâm xã giai đoạn 2)</t>
  </si>
  <si>
    <t>Thôn Tân Quang, xã Đức Lạng</t>
  </si>
  <si>
    <t>Quy hoạch mở rộng đường Đức Yên – Tùng Ảnh</t>
  </si>
  <si>
    <t>Thôn Đại Lợi, xã Đức Yên</t>
  </si>
  <si>
    <t>Đường HL07 đoạn qua xã Đức Thủy</t>
  </si>
  <si>
    <t>xã Đức Thủy</t>
  </si>
  <si>
    <t>Đường liên xã Liên Minh – Đức Tùng – Đức Châu (HL08)</t>
  </si>
  <si>
    <t>xã Liên Minh, Đức Tùng, Đức Châu</t>
  </si>
  <si>
    <t>Đường liên xã Đức Lạc – Đức Đồng</t>
  </si>
  <si>
    <t>xã Đức lạc, Đức Đồng</t>
  </si>
  <si>
    <t>Nâng cấp đường giao thông xã Đức Đồng (HL16)</t>
  </si>
  <si>
    <t>xã Đức Đồng</t>
  </si>
  <si>
    <t>Khôi Phục chùa Vịnh Giang</t>
  </si>
  <si>
    <t>xã Đức Thanh</t>
  </si>
  <si>
    <t>Quy hoạch mở rộng chùa Phúc Long (thôn
 Đồng Cần)</t>
  </si>
  <si>
    <t xml:space="preserve">
Thôn Đồng Cần, xã Đức Thịnh</t>
  </si>
  <si>
    <t>Quy hoạch nhà văn hóa thôn Tân Thành</t>
  </si>
  <si>
    <t>Đất làm nghĩa trang, nghĩa địa</t>
  </si>
  <si>
    <t>Quy hoạch mở rộng nghĩa trang Nhà Liêu thôn Quang Tiến</t>
  </si>
  <si>
    <t xml:space="preserve"> Thôn Quang Tiến, xã Đức Thịnh</t>
  </si>
  <si>
    <t>B. Công trình, dự án cần thu hồi đất đã được HĐND tỉnh thông qua tại các Nghị quyết số 71/NQ-HĐND tỉnh ngày 13/12/2017, Nghị quyết số 88/NQ-HĐND tỉnh ngày 18/7/2018 nay chuyển sang thực hiện trong năm 2019</t>
  </si>
  <si>
    <t>Đất Nông nghiệp khác</t>
  </si>
  <si>
    <t>Quy hoạch trang trại cồn đình</t>
  </si>
  <si>
    <t>Thôn Thịnh Kim, xã Đức Tùng</t>
  </si>
  <si>
    <t xml:space="preserve"> Nghị quyết số 71/NQ-HĐND tỉnh</t>
  </si>
  <si>
    <t>Quy hoạch nuôi trồng thủy sản, trồng cây ăn quả</t>
  </si>
  <si>
    <t>xã Đức Lạc</t>
  </si>
  <si>
    <t>Quy hoạch đât ở khu vực Đồng Cầu thôn Hữu Chế</t>
  </si>
  <si>
    <t>Thôn Hữu Chế, xã Đức An</t>
  </si>
  <si>
    <t>Quy hoạch đất ở vùng thôn Trung Nam (từ đường trục thôn 7 đến trạm điện thôn Đông Dũng)</t>
  </si>
  <si>
    <t>Thôn Trung Nam, xã Đức Dũng</t>
  </si>
  <si>
    <t>Quy hoạch đất ở dãy 4,5 Đồng trằng</t>
  </si>
  <si>
    <t>Thôn Đức Hương quang, Ngọc Lâm, xã Đức Lâm</t>
  </si>
  <si>
    <t>Quy hoạch đất đồng nghẹo, Đồng Cày</t>
  </si>
  <si>
    <t>Thôn Đức Hương Quang, Đồng Thanh Lâm, xã Đức Lâm</t>
  </si>
  <si>
    <t>Quy hoạch đất ở nhà Đò</t>
  </si>
  <si>
    <t>Thôn Trung Đại Lâm, xã Đức Lâm</t>
  </si>
  <si>
    <t>Quy hoạch đất ở Đông Vịnh</t>
  </si>
  <si>
    <t>Thôn Đông Vịnh, xã Đức Long</t>
  </si>
  <si>
    <t>Quy hoạch đất ở Lanh Cù</t>
  </si>
  <si>
    <t>Thôn  Lanh Cù, xã Đức Long</t>
  </si>
  <si>
    <t>Quy hoạch đất ở Làng Mới</t>
  </si>
  <si>
    <t>Thôn Xóm Mới, xã Đức Thanh</t>
  </si>
  <si>
    <t>Quy hoạch đất ở đồng Tháng 10</t>
  </si>
  <si>
    <t>Thôn Đại Lợi, xã Đức Thanh</t>
  </si>
  <si>
    <t>Quy hoạch đất ở Thượng Leo</t>
  </si>
  <si>
    <t>Quy hoạch đất ở vùng Đồng Véo</t>
  </si>
  <si>
    <t>Thôn Châu Trinh, xã Tùng Ảnh</t>
  </si>
  <si>
    <t>Quy hoạch đât ở ngã tư Trổ (Tiến Hòa)</t>
  </si>
  <si>
    <t>Thôn Tiến Hòa, xã Yên Hồ</t>
  </si>
  <si>
    <t>Quy hoạch đất ở vùng đội Lối thôn Trung Nam Hồng</t>
  </si>
  <si>
    <t>Thôn Trung Nam Hồng, xã Yên Hồ</t>
  </si>
  <si>
    <t>Quy hoạch đất ở phía sau HTX Yên Phúc (vùng Đồng Trấm, Biền Đồng)</t>
  </si>
  <si>
    <t>Thôn Trung Văn Minh, Tiến Thọ, xã Yên Hồ</t>
  </si>
  <si>
    <t>Quy hoạch đất ở Biền Đông thôn Trung văn Minh</t>
  </si>
  <si>
    <t>Thôn Trung văn Minh, xã Yên Hồ</t>
  </si>
  <si>
    <t>Khu dân cư phía đông nam Ngã Tư Trổ</t>
  </si>
  <si>
    <t>Quy hoạch đất ở thôn Ngọc Lâm (2 vị trí)</t>
  </si>
  <si>
    <t>Thôn Ngọc Lâm, xã Đức Lâm</t>
  </si>
  <si>
    <t xml:space="preserve"> Nghị quyết số 88/NQ-HĐND tỉnh  </t>
  </si>
  <si>
    <t>Quy hoạch đất ở Đồng Thanh Lâm (Đồng Tràng vườn ươm)</t>
  </si>
  <si>
    <t>Thôn Đồng Thanh Lâm, Đức Hương Quang, xã Đức Lâm</t>
  </si>
  <si>
    <t>Quy hoạch đất ở Đồng Thanh Lâm</t>
  </si>
  <si>
    <t>Đồng Thanh Lâm, xã Đức Lâm</t>
  </si>
  <si>
    <t>Quy hoạch đất ở Hoa Ích Lâm</t>
  </si>
  <si>
    <t>Thôn Hoa Ích Lâm, xã Đức Lâm</t>
  </si>
  <si>
    <t>Quy hoạch đất ở thôn Thịnh Cường</t>
  </si>
  <si>
    <t>Quy hoạch đất ở Đồng Cửa, Thanh Đình</t>
  </si>
  <si>
    <t>Thôn Thanh Đình, xã Đức Thanh</t>
  </si>
  <si>
    <t>Quy hoạch đất ở dân cư Truồng Đống, thôn Xóm Mới</t>
  </si>
  <si>
    <t>Quy hoạch đất ở Cơn Mở</t>
  </si>
  <si>
    <t>Thôn Đồng Quang, xã Đức Đồng</t>
  </si>
  <si>
    <t>Quy hoạch đất ở Chợ Giấy, Đại Tiến</t>
  </si>
  <si>
    <t>Thôn  Đại Tiến, xã Đức Dũng</t>
  </si>
  <si>
    <t>Quy hoạch đất ở xen dắm thôn Thịnh Kim</t>
  </si>
  <si>
    <t>Quy hoạch đất ở tuyến 2 cầu chợ</t>
  </si>
  <si>
    <t xml:space="preserve">Quy hoạch đấu giá nhà lay </t>
  </si>
  <si>
    <t>Tổ Dân Phố 8,Thị trấn Đức Thọ</t>
  </si>
  <si>
    <t>Quy hoạchH đấu giá nhà lay trên</t>
  </si>
  <si>
    <t>Tổ Dân Phố 9,Thị trấn Đức Thọ</t>
  </si>
  <si>
    <t>Quy hoạch thi hành án (nhà lay)</t>
  </si>
  <si>
    <t>Tổ Dân Phố 7,Thị trấn Đức Thọ</t>
  </si>
  <si>
    <t xml:space="preserve">Quy hoạch mở rộng kho dự trữ Hồng Đức </t>
  </si>
  <si>
    <t>Thôn Đức Hương Quang, xã Đức Lâm</t>
  </si>
  <si>
    <t xml:space="preserve"> Đất xây dựng cơ sở giáo dục và đào tạo</t>
  </si>
  <si>
    <t>Mở rộng trường tiểu học</t>
  </si>
  <si>
    <t>Xây dựng Trường Mầm Non</t>
  </si>
  <si>
    <t>Thôn Trung Khánh, xã Trung Lễ</t>
  </si>
  <si>
    <t>Quy hoạch Trường Tiểu học Tùng Ảnh</t>
  </si>
  <si>
    <t>Quy hoạch mở rộng Trường Mầm Non</t>
  </si>
  <si>
    <t>Thôn Thọ Ninh, xã Liên Minh</t>
  </si>
  <si>
    <t>Dự án đầu tư và khai thác hạ tầng khu công nghiệp Thái Yên(giai đoạn 1) của công ty cổ phần đầu tư IDI</t>
  </si>
  <si>
    <t>xã Thái Yên</t>
  </si>
  <si>
    <t>Đất dịch vụ thương mại</t>
  </si>
  <si>
    <t>Quy hoạch TMDV tổng hợp(cồn kho ngọc lâm)</t>
  </si>
  <si>
    <t>Biển quảng cáo (ngã tư trổ)</t>
  </si>
  <si>
    <t>Thôn Phú Quý, xã Đức Nhân</t>
  </si>
  <si>
    <t>Xây dựng HTX Tân Hương</t>
  </si>
  <si>
    <t>Thôn Tân Lộc, xã Tân Hương</t>
  </si>
  <si>
    <t>Quy hoạch khu TTCN</t>
  </si>
  <si>
    <t>xã Đức Yên</t>
  </si>
  <si>
    <t>Đường cứu hộ cứu nạn Đức 
Quang - Yên Hồ - Đức Vĩnh</t>
  </si>
  <si>
    <t>xã Đức Quang,Yên Hồ,Đức Vĩnh</t>
  </si>
  <si>
    <t>Đường giao thông(LT2)</t>
  </si>
  <si>
    <t>Thôn Trung Thành, xã Đức Thủy</t>
  </si>
  <si>
    <t>Quy hoạch mở rộng đường trục chính xã (Dự án Lram)</t>
  </si>
  <si>
    <t>Thôn Thọ Tường, Thọ Ninh, Yên Mỹ, xã Liên Minh</t>
  </si>
  <si>
    <t>Quy hoạch dự án Cầu đường bộ Thọ Tường</t>
  </si>
  <si>
    <t>Thị trấn, Liên Minh, Đức Tùng, Đức Châu, Trường Sơn</t>
  </si>
  <si>
    <t>Quy hoạch mở rộng đường giao thông  (đường Yên Phú - Thọ Ninh)</t>
  </si>
  <si>
    <t xml:space="preserve"> Thôn Yên Phú , Thọ Ninh, xã Liên Minh</t>
  </si>
  <si>
    <t>Đường liên xã Đồng Lập Tân Hương</t>
  </si>
  <si>
    <t>Xã Đức Đồng, Đức Lập, Tân Hương</t>
  </si>
  <si>
    <t xml:space="preserve"> Đất thủy lợi</t>
  </si>
  <si>
    <t>Tiêu úng An, Lạc, Dũng, Lâm, Lập, Long,Yên, Bùi Xá</t>
  </si>
  <si>
    <t>Xã: Đức An, Lạc, Đức Dũng, Đức Lâm, Đức Lập, Đức Long,Yên Hồ, Bùi Xá</t>
  </si>
  <si>
    <t>Kè chống sạt lở bờ hưu sông 
Ngàn Sâu Đồng - Lạc</t>
  </si>
  <si>
    <t>Xã Đức Đồng - xã Đức Lạc</t>
  </si>
  <si>
    <t xml:space="preserve"> Đất có di tích lịch sử - văn hóa </t>
  </si>
  <si>
    <t>Quy hoạch khôi phục lại Đền Trung Đình</t>
  </si>
  <si>
    <t>Quy hoạch điểm bưu điện VH xã</t>
  </si>
  <si>
    <t>Thôn Đồng Hoa, xã Đức Đồng</t>
  </si>
  <si>
    <t>Quy hoạch điểm trung chuyển rác thôn Lộc Phúc, Đồng Vịnh, Long Lập</t>
  </si>
  <si>
    <t>Thôn Lộc Phúc, xã Đức Long</t>
  </si>
  <si>
    <t>Quy hoạch điểm trung chuyển rác Quang Thịnh, Đò Trai, Trường Thịnh, Đồng Cần, Quang Tiến</t>
  </si>
  <si>
    <t>Thôn Quang Tiến , Quang Chiêm, Gia Thịnh , Đồng Cần, xã Đức Thịnh</t>
  </si>
  <si>
    <t>XIIII</t>
  </si>
  <si>
    <t>Mở rộng nghĩa trang Đại Thanh</t>
  </si>
  <si>
    <t>Quy hoạch mở rộng nghĩa trang Đồng Vòng, thôn Đại Lợi</t>
  </si>
  <si>
    <t xml:space="preserve">Quy hoạch đất ở thôn Đông Đoài Thôn Đông Đoài </t>
  </si>
  <si>
    <t>Quy hoạch đất ở xen dắm  QL 8A cũ và mới (Thôn Trung Nam)</t>
  </si>
  <si>
    <t>Quy hoạch đất ở thôn Sơn Quang</t>
  </si>
  <si>
    <t>Thôn Sơn Quang, xã Đức Lạng</t>
  </si>
  <si>
    <t>Thôn Đồng Cần, Đức Thịnh</t>
  </si>
  <si>
    <t>Cầu Tràng Cần (Ban A)</t>
  </si>
  <si>
    <t>xã Đức Thịnh</t>
  </si>
  <si>
    <t xml:space="preserve">Quyết định số 3133/QĐ-UBND ngày 18/10/2018 của UBND tỉnh Hà Tĩnh </t>
  </si>
  <si>
    <t>Đường giao thông nội vùng xã Đức Dũng</t>
  </si>
  <si>
    <t>xã Đức Dũng</t>
  </si>
  <si>
    <t xml:space="preserve">Đất có di tích lịch sử - văn hóa </t>
  </si>
  <si>
    <t>Quy hoạch nhà máy xử lý rác thải tại xã Đức Dũng</t>
  </si>
  <si>
    <t>Thôn Ngoại Xuân, Nội Trung, xã Đức Dũng</t>
  </si>
  <si>
    <t>Quy hoạch bãi thu gom rác thải thôn Lai Đồng, Sơn Thành, Đồng Vịnh, Rú đá trắng</t>
  </si>
  <si>
    <t>Thôn Lai Đồng,Sơn Thành,Đồng Vịnh,xã Đức Đồng</t>
  </si>
  <si>
    <t>Quy hoạch mở rộng chùa Phúc Long (thôn Đồng Cần)</t>
  </si>
  <si>
    <t>Thôn Đồng Cần, xã Đức Thịnh</t>
  </si>
  <si>
    <t>Thôn Quang Tiến, xã Đức Thịnh</t>
  </si>
  <si>
    <t>Nghị quyết số 71/NQ-HĐND tỉnh</t>
  </si>
  <si>
    <t>Quy hoạch đất ở (NVH Long Mã cũ)</t>
  </si>
  <si>
    <t>Thôn Long Mã, xã Đức An</t>
  </si>
  <si>
    <t>Quy hoạch đất ở (NVH Long Thuỷ cũ)</t>
  </si>
  <si>
    <t>Thôn Long Thuỷ, xã Đức An</t>
  </si>
  <si>
    <t xml:space="preserve">Quy hoạch đất ở Đồng Biền, Đồng Vịnh </t>
  </si>
  <si>
    <t>Thôn Đồng Vịnh, xã Đức Đồng</t>
  </si>
  <si>
    <t>Quy hoạch đất ở Đồng Cồn</t>
  </si>
  <si>
    <t>Quy hoạch đất ở Trỷ Sỹ Thôn Lai Đồng</t>
  </si>
  <si>
    <t>Thôn Lai Đồng, xã Đức Đồng</t>
  </si>
  <si>
    <t>Quy hoạch đất ở tại nhà văn hóa Đông Dũng cũ</t>
  </si>
  <si>
    <t>Thôn Đông Dũng, xã Đức Dũng</t>
  </si>
  <si>
    <t>Quy hoạch xen dắm ở NVH (Ngoại Xuân)</t>
  </si>
  <si>
    <t>Thôn Ngoại Xuân, xã Đức Dũng</t>
  </si>
  <si>
    <t xml:space="preserve">Quy hoạch đất ở đồng nương thôn Thượng Lĩnh </t>
  </si>
  <si>
    <t>Thôn Thượng Lĩnh,xã Đức Hòa</t>
  </si>
  <si>
    <t xml:space="preserve">Quy hoạch đất ở trạng bằng </t>
  </si>
  <si>
    <t>Thôn Trạng Bằng,xã Đức Hòa</t>
  </si>
  <si>
    <t>Quy hoạch đất ở thôn Yên Thắng</t>
  </si>
  <si>
    <t>Thôn Yên Thắng, xã Đức Lạc</t>
  </si>
  <si>
    <t>Quy hoạch đất ở (NVH thôn Tân Thượng cũ)</t>
  </si>
  <si>
    <t>Thôn Thị Hòa, xã Đức Lạc</t>
  </si>
  <si>
    <t>Quy hoạch đất ở (NVH thôn Đồng Lạc cũ)</t>
  </si>
  <si>
    <t>Thôn Đồng Lạc, xã Đức Lạc</t>
  </si>
  <si>
    <t>Quy hoạch đất ở khu vực kinh doanh dịch vụ thương mại tổng hợp (Quán Nậu)</t>
  </si>
  <si>
    <t>Thôn Đức Hương Quang,Ngọc Lâm, xã Đức Lâm</t>
  </si>
  <si>
    <t>Thôn Lanh Cù, xã Đức Long</t>
  </si>
  <si>
    <t>Quy hoạch đất ở đường 8A</t>
  </si>
  <si>
    <t>Quy hoạch đất ở Văn khang</t>
  </si>
  <si>
    <t>Thôn Văn khang, xã Đức Tùng</t>
  </si>
  <si>
    <t>Quy hoạch xen dắm đất ở vùng Dăm Nông</t>
  </si>
  <si>
    <t>Thôn Vĩnh Đại, xã Đức Vĩnh</t>
  </si>
  <si>
    <t>Quy hoạch đất ở Thôn Tân Định</t>
  </si>
  <si>
    <t>Thôn Tân Định, xã Đức Yên</t>
  </si>
  <si>
    <t>Quy hoạch đất ở xứ đồng dồng Cao thọ Ninh</t>
  </si>
  <si>
    <t>Quy hoạch đất ở xen dắm 4 thôn</t>
  </si>
  <si>
    <t>Thôn Thọ Tường, Thọ Ninh, Yên Mỹ, Yên Phú, xã Liên Minh</t>
  </si>
  <si>
    <t>Quy hoạch đất Cây gia thôn thọ ninh</t>
  </si>
  <si>
    <t>Quy hoạch đất Cây Độ</t>
  </si>
  <si>
    <t>Quy hoạch đất ở Trọt Hà</t>
  </si>
  <si>
    <t>Thôn Yên Mỹ, xã Liên Minh</t>
  </si>
  <si>
    <t>Quy hoạch đất ở thôn ninh thái</t>
  </si>
  <si>
    <t>Thôn Ninh Thái, xã Trường Sơn</t>
  </si>
  <si>
    <t>Quy hoạch khu dân cư Đội Tượng</t>
  </si>
  <si>
    <t>Thôn Kim Mã, xã Trường Sơn</t>
  </si>
  <si>
    <t>Quy hoạch dân cư thôn văn hội</t>
  </si>
  <si>
    <t>Thôn Văn Hội, xã Trường Sơn</t>
  </si>
  <si>
    <t>Quy hoạch dân cư Phật mây giới thôn Ninh thái</t>
  </si>
  <si>
    <t>Giao đất ở vùng chà Nu</t>
  </si>
  <si>
    <t>Thôn Sơn Lễ, xã Tùng Ảnh</t>
  </si>
  <si>
    <t>Quy hoạch đất ở chợ cũ</t>
  </si>
  <si>
    <t>Thôn Châu Linh, xã Tùng Ảnh</t>
  </si>
  <si>
    <t>Thôn Trung Văn Minh,Tiến Thọ, xã Yên Hồ</t>
  </si>
  <si>
    <t>Quy hoạch ở xen dắm  HL 08 liên minh - Tùng châu</t>
  </si>
  <si>
    <t>xã Đức Tùng</t>
  </si>
  <si>
    <t xml:space="preserve">Nghị quyết số 88/NQ-HĐND tỉnh  </t>
  </si>
  <si>
    <t>Thôn Ngọc Lâm, Đức Hương Quang, xã Đức Lâm</t>
  </si>
  <si>
    <t>Thôn Đồng Thanh Lâm, xã Đức Lâm</t>
  </si>
  <si>
    <t>Thôn Đại Tiến, xã Đức Dũng</t>
  </si>
  <si>
    <t>Quy hoạch đất ở vùng Đội Vườn</t>
  </si>
  <si>
    <t>Quy hoạch đất ở vùng Nhà tu, Đồng chủi</t>
  </si>
  <si>
    <t>Quy hoạch đất trước UBND xã(thôn Thọ Ninh)</t>
  </si>
  <si>
    <t>Quy hoạch đất ở thôn 3 củ</t>
  </si>
  <si>
    <t>Thôn Nội Trung, xã Đức Dũng</t>
  </si>
  <si>
    <t>Quy hoạch đất ở tại vùng  nhà lay</t>
  </si>
  <si>
    <t>Tổ Dân Phố 8, Thị trấn Đức Thọ</t>
  </si>
  <si>
    <t>Tổ Dân Phố 7, Thị trấn Đức Thọ</t>
  </si>
  <si>
    <t>Quy hoạch mở rộng UBND xã</t>
  </si>
  <si>
    <t>Đất xây dựng  cơ sở dịch vụ xã hội</t>
  </si>
  <si>
    <t>Quy hoạch nhà nuôi dưỡng người khuyết tật, trẻ mồ côi, không nơi nương tựa</t>
  </si>
  <si>
    <t>Quy hoạch trạm y tế Trang Pheo</t>
  </si>
  <si>
    <t>Thôn Cữa Yên, xã Trường Sơn</t>
  </si>
  <si>
    <t>Mở rộng trường THCS Lê Hồng Phong</t>
  </si>
  <si>
    <t>Thôn Sâm Vân Hội, xã Trường Sơn</t>
  </si>
  <si>
    <t xml:space="preserve">Mở rộng trường Mầm Non </t>
  </si>
  <si>
    <t xml:space="preserve"> Đất cụm công nghiệp</t>
  </si>
  <si>
    <t>Quy hoạch cụm công nghiệp Đức Thọ</t>
  </si>
  <si>
    <t>Thôn Châu Lĩnh, xã Tùng Ảnh</t>
  </si>
  <si>
    <t>TL5 - QL8A - HL 14 dài 1000</t>
  </si>
  <si>
    <t>xã Đức Long</t>
  </si>
  <si>
    <t>Mở rộng trục đường thôn Hùng dũng</t>
  </si>
  <si>
    <t xml:space="preserve"> Thôn Hùng dũng, xã Đức Yên</t>
  </si>
  <si>
    <t xml:space="preserve">Đường Lâm An Tân Hương đi huyện Can Lộc </t>
  </si>
  <si>
    <t>Đường Đức Đồng - Đưc Lập - Tân Hương</t>
  </si>
  <si>
    <t>xã Đức Đồng, Đức Lập, Tân Hương</t>
  </si>
  <si>
    <t>Đường WB đến cồn Chó xóm 10</t>
  </si>
  <si>
    <t>Thôn Văn Xá, xã Đức Thủy</t>
  </si>
  <si>
    <t>Quy hoạch mở rộng đường trục liên thôn (từ Hà Cát - Vĩnh Yên)</t>
  </si>
  <si>
    <t>xã Đức Lạng</t>
  </si>
  <si>
    <t>Thôn Thọ Ninh, Yên Phú, xã Liên Minh</t>
  </si>
  <si>
    <t>Tiêu úng An, Dũng, Lâm, Lập, Long,Yên, Bùi Xá</t>
  </si>
  <si>
    <t>Xã: Đức An, Đức Dũng, Đức Lâm, Đức Lập, Đức Long,Yên Hồ, Bùi Xá</t>
  </si>
  <si>
    <t>Kè bờ sông Ngàn Sâu</t>
  </si>
  <si>
    <t>Thôn Hòa Thái, xã Đức Lạc</t>
  </si>
  <si>
    <t>Mở rộng nạo vét trục sông nghèn</t>
  </si>
  <si>
    <t>Các xã: Trung Lễ,
 Đức Thủy, Đ Lâm, Bùi Xá, Đức Thanh, Thái Yên</t>
  </si>
  <si>
    <t>Quy hoạch mở rộng chùa đá</t>
  </si>
  <si>
    <t>Quy hoạch mở rộng đền Kim Nghê</t>
  </si>
  <si>
    <t>Nhà văn hóa thôn Vĩnh Yên,Hà Cát</t>
  </si>
  <si>
    <t>Thôn Vĩnh Yên, xã Đức Lạng</t>
  </si>
  <si>
    <t>Quy hoạch nhà văn hóa thôn Sâm Văn Hội</t>
  </si>
  <si>
    <t>Quy hoạch nhà văn hóa thôn Bến Đền</t>
  </si>
  <si>
    <t>Thôn Bến Đền, xã Trường Sơn</t>
  </si>
  <si>
    <t>Quy hoạch nhà văn hóa thôn Ninh Thái</t>
  </si>
  <si>
    <t xml:space="preserve"> Đất khu vui chơi, giải trí công cộng</t>
  </si>
  <si>
    <t>Quy hoạch khu vui chơi giải trí cho người già, trẻ em</t>
  </si>
  <si>
    <t>Thôn Hồng Hoa, xã Đức Đồng</t>
  </si>
  <si>
    <t>Quy hoạch đất Bưu điện VH xã</t>
  </si>
  <si>
    <t>Thôn Lộc Phúc, Đồng Vịnh, Long Lập, xã Đức Long</t>
  </si>
  <si>
    <t>XV</t>
  </si>
  <si>
    <t>Quy hoạch mở rộng nghĩa địa Tân Tiến</t>
  </si>
  <si>
    <t>Thôn Tân Tiến, xã Đức Lập</t>
  </si>
  <si>
    <t>Quy hoạch mở rộng nghĩa trang Cựa Trại</t>
  </si>
  <si>
    <t>Quy hoạch mở rộng nghĩa trang Hòn Nhét</t>
  </si>
  <si>
    <t>Thôn Thạch Thành, xã Tùng Ảnh</t>
  </si>
  <si>
    <t>Quy hoạch mở rộng Nghĩa Trang Phượng Thành</t>
  </si>
  <si>
    <t>Thôn Phượng Thành, xã Đức Long</t>
  </si>
  <si>
    <t>TỔNG A+B</t>
  </si>
  <si>
    <t>Đất quốc phòng</t>
  </si>
  <si>
    <t>Nâng cấp mở rộng đường Dốc Bà Toàn - Hương Thọ</t>
  </si>
  <si>
    <t>Khu đất XD Doanh trại BCHQS huyện Vũ Quang</t>
  </si>
  <si>
    <t>Khu đất XD Doanh trại BCHQS huyện Đức Thọ</t>
  </si>
  <si>
    <t>Trang trại nông nghiệp tổng hợp ông Nam</t>
  </si>
  <si>
    <t>Tổ dân phố 6, thị trấn Thạch Hà</t>
  </si>
  <si>
    <t>Văn bản số 1981/UBND-TCKH về việc cho ý kiến về chấp thuận chủ trương tư tư dự án. Theo đó, các phòng ngành đồng ý đề xuất UBND huyện chấp thuận chủ trương dự án.</t>
  </si>
  <si>
    <t>Ban Chỉ huy quân sự huyện Thạch Hà</t>
  </si>
  <si>
    <t>Tổ dân phố 7, thị trấn Thạch Hà (Lô QC 2.6 Quy hoạch phân khu xây dựng thị trấn Thạch Hà)</t>
  </si>
  <si>
    <t>Quyết định số 2062/QĐ-UBND ngày 09/7/2018 về việc giới thiệu địa điểm, cho phép khảo sát, lapạ quy hoạch xây dựng Doanh trại Ban Chỉ huy quân sự huyện Thạch Hà</t>
  </si>
  <si>
    <t xml:space="preserve">Cụm công nghiệp Phù Việt </t>
  </si>
  <si>
    <t>Xã Phù Việt</t>
  </si>
  <si>
    <t xml:space="preserve">Quyết định số 696/QĐ-UBND ngày 9/3/2018 của UBND tỉnh về việc chấp thuận chủ trương đầu tư Dự án Nhà máy sản xuất phân bón hữu cơ vi sinh và chế phẩm sinh học nông nghiệp  </t>
  </si>
  <si>
    <t xml:space="preserve">Cửa hàng xăng dầu Thạch Sơn của Công ty Cổ phần Vận tải và Dịch vụ PETROLIMEX Nghệ Tĩnh  </t>
  </si>
  <si>
    <t>Xã Thạch Sơn</t>
  </si>
  <si>
    <t>Quyết định Chủ trương đầu tư số 1972/QĐ-UBND ngày 03/7/2018 của UBND tỉnh</t>
  </si>
  <si>
    <t>Dự án cửa hàng xăng dầu và dịch vụ tổng hợp Phù Việt tại xã Phù Việt của Công ty Xăng dầu Hà Tĩnh</t>
  </si>
  <si>
    <t>Quyết định Chủ trương đầu tư số 2992/QĐ-UBND ngày 08/10/2018 của UBND tỉnh</t>
  </si>
  <si>
    <t>Kho bãi tập kết hàng hoá</t>
  </si>
  <si>
    <t>Xã Thạch Lâm</t>
  </si>
  <si>
    <t>Cơ sở Kinh doanh VLXD tổng hợp và thiết bị nội thất trong xây dựng - Công ty TNHH Xây dựng, Thương mại Thành Danh</t>
  </si>
  <si>
    <t>Thôn Trung Phú, 
xã Thạch Thắng</t>
  </si>
  <si>
    <t>Quyết định số 1012/QĐ-UBND ngày 06/4/2018 của UBND tỉnh về việc Quyết định chủ trương đầu tư Cơ sở Kinh doanh VLXD tổng hợp và thiết bị nội thất trong xây dựng.</t>
  </si>
  <si>
    <t>Thôn Thanh Mỹ, Hương Lộc, xã Thạch Thanh</t>
  </si>
  <si>
    <t>Thôn Tân Thanh, xã Thạch Xuân</t>
  </si>
  <si>
    <t>Thôn Hòa Lạc, xã Thạch Lạc</t>
  </si>
  <si>
    <t>Đất ở nông thôn vùng Ngọ Kiều, Đồng Bàng</t>
  </si>
  <si>
    <t>Thôn Nam Thái, thôn Liên Quý, xã Thạch Hội</t>
  </si>
  <si>
    <t>Đất ở nông thôn vùng Nhà Trao</t>
  </si>
  <si>
    <t>Thôn Vĩnh Trung, Vĩnh An, xã Thạch Vĩnh</t>
  </si>
  <si>
    <t>Đất ở nông thôn (Đấu giá khu vực HL3)</t>
  </si>
  <si>
    <t>Thôn Nam Văn, xã Thạch Văn</t>
  </si>
  <si>
    <t>Thôn  Đông Tân,thôn Tiến Bộ, xã Thạch Tân</t>
  </si>
  <si>
    <t>Thôn Tân Hợp, 
xã Thạch Sơn</t>
  </si>
  <si>
    <t>Đất ở nông thôn (đấu giá)</t>
  </si>
  <si>
    <t>Vùng Chùm Lau, 
xã Thạch Sơn</t>
  </si>
  <si>
    <t>Đất ở nông thôn xứ đồng Hạ Lầm</t>
  </si>
  <si>
    <t>Thôn Đông Hà 2, 
xã Thạch Long</t>
  </si>
  <si>
    <t>Thôn Hà Thanh, thôn Sâm Lộc, thôn Bắc Bình xã Tượng Sơn</t>
  </si>
  <si>
    <t>Vùng Bàu Hội, Thôn Hoà Bình, xã Phù Việt</t>
  </si>
  <si>
    <t>Đồng Nương Ngoạn, Thôn Trị, xã Thạch Trị</t>
  </si>
  <si>
    <t>Đồng Khắp, Thôn Bắc trị, xã Thạch Trị</t>
  </si>
  <si>
    <t>Thôn Bình Sơn, 
xã Thạch Bàn</t>
  </si>
  <si>
    <t>Thôn Kỹ Các, thôn La Xá, thôn Phái Đông
xã Thạch Lâm</t>
  </si>
  <si>
    <t>Đồng Trạp, 
xã Thạch Ngọc</t>
  </si>
  <si>
    <t>Trọt Lày Làng, Trọt Huy, 
xã Thạch Ngọc</t>
  </si>
  <si>
    <t>Thôn Yên Trung, 
xã Thạch  Hương</t>
  </si>
  <si>
    <t>Nhà Trênh, Yên Lạc, 
xã Thạch Thắng</t>
  </si>
  <si>
    <t>Đất ở nông thôn (xen dắm)</t>
  </si>
  <si>
    <t>Các thôn, 
xã Thạch Thắng</t>
  </si>
  <si>
    <t>Thôn Trung Trinh, thôn Tùng Lang
xã Việt Xuyên</t>
  </si>
  <si>
    <t>Đất ở nông thôn vùng Miệu Menh, vùng Trạm Điện</t>
  </si>
  <si>
    <t>Thôn Kim Sơn, thôn Xuân Sơn
xã Bắc Sơn</t>
  </si>
  <si>
    <t>Thôn Trường Ngọc, 
xã Ngọc Sơn</t>
  </si>
  <si>
    <t>Tổ 11, Thôn Tây Sơn, 
xã Thạch Đỉnh</t>
  </si>
  <si>
    <t>Thôn Nam Bình, thôn Liên Hương xã Thạch Đài</t>
  </si>
  <si>
    <t>Đất ở nông thôn (đấu giá )</t>
  </si>
  <si>
    <t>Đồng Láng thôn Bắc Thượng, xã Thạch Đài</t>
  </si>
  <si>
    <t xml:space="preserve">Đất ở đô thị </t>
  </si>
  <si>
    <t>Quy hoạch đất ở khu đô thị Bắc thị trấn (Đồng Xối, Đồng Mỏ Diều )</t>
  </si>
  <si>
    <t>Tổ 9, tổ 10, thị trấn Thạch Hà</t>
  </si>
  <si>
    <t xml:space="preserve">Đất cơ sở giáo dục </t>
  </si>
  <si>
    <t>Thôn Liên Hương, xã Thạch Đài</t>
  </si>
  <si>
    <t>Tờ trình số: 169/TTr-UBND ngày 19/9/2018. Về việc mở rộng khuôn viên trường Tiểu học xã Thạch Đài, huyện Thạch Hà</t>
  </si>
  <si>
    <t>Mở rộng đường giao thông từ ngõ ông Hạnh đến ông Thi thôn Sơn Tiến</t>
  </si>
  <si>
    <t>Thôn Sơn Hà, Sơn Tiến, xã Thạch Sơn</t>
  </si>
  <si>
    <t>Tờ trình số: 67/TTr-UBND ngày 08/10/2018 về việc đề nghị phê duyệt chủ trương đầu tư xây dựng công trình: Đường giao thông nông thôn xã Thạch Sơn.</t>
  </si>
  <si>
    <t>Mở rộng đường từ ngõ ông Đệ thôn Sơn Hà đi thôn Đình Hàn</t>
  </si>
  <si>
    <t>Thôn Sơn Hà, Đình Hàn, xã Thạch Sơn</t>
  </si>
  <si>
    <t>Dự án nâng cấp mở rộng đường huyện lộ ĐH 102</t>
  </si>
  <si>
    <t>Xã Thạch Đài - Thạch Xuân</t>
  </si>
  <si>
    <t>Quyết định số: 2969/QĐ-UBND ngày 05/10/2018 của UBND tỉnh về việc xây dựng chủ trương đầu tư dự án xây dựng công trình đường huyện lộ ĐH,102(thị trấn Thạch Hà-Thạch Hương), đoạn từ Km3+100-Km9+200, huyện Thạch Hà.</t>
  </si>
  <si>
    <t>Dự án đường vào khu sản xuất tập trung xã Thạch Xuân</t>
  </si>
  <si>
    <t>Xã Thạch Xuân</t>
  </si>
  <si>
    <t>Quyết định số: 03/QĐ-UBND ngày 04/01/2016 về việc phê duyệt Báo cáo kinh tế - kỹ thuật xây dựng công trình Đường vào các khu sản xuất, chăn nuôi tập trung phía Tây Nam xã Thạch Xuân, huyện Thạch Hà.</t>
  </si>
  <si>
    <t>Dự án bồi thường, hổ trợ và TĐC bảo vệ môi trường khu vực thượng nguồn và ven hồ Bộc Nguyên (gd2)</t>
  </si>
  <si>
    <t>xã Nam Hương - xã Thạch Điền</t>
  </si>
  <si>
    <t>Công văn số 4490/UBND-XD1, về việc thực hiện Thông báo số 46/TB-HĐND, ngày 09/7/2018 về bảo vệ môi trường khu vực thượng nguồn và ven Hồ Bộc Nguyên.</t>
  </si>
  <si>
    <t>Đất tín ngưỡng</t>
  </si>
  <si>
    <t>Xây dựng Cửa miệu thôn Tùng Lang</t>
  </si>
  <si>
    <t>Thôn Tùng Lang, xã Việt Xuyên</t>
  </si>
  <si>
    <t>Văn bản số 768/SVHTTDL-DSVH ngày 10/8/2018 của Sở Văn hoá Thể thao và Du lịch về việc khôi phục miếu thờ Thành Hoàng xã Việt Xuyên, huyện Thạch Hà.</t>
  </si>
  <si>
    <t>B. Công trình, dự án cần chuyển mục đích sử dụng đất đã được chấp thuận tại Nghị quyết 71/NQ-HĐND ngày 13/12/2017 và Nghị quyết 88/NQ-HĐND ngày 18/7/2018 của HĐND tỉnh nay chuyển sang thực hiện trong năm 2019</t>
  </si>
  <si>
    <t>Chăn nuôi tập trung</t>
  </si>
  <si>
    <t>Cồn Nậy 
xã Thạch Ngọc</t>
  </si>
  <si>
    <t xml:space="preserve">Chăn nuôi tập trung </t>
  </si>
  <si>
    <t>Thôn Lộc Nội
xã Thạch Xuân</t>
  </si>
  <si>
    <t>Chăn nuôi tổng hợp thôn Quý</t>
  </si>
  <si>
    <t>Thôn Quý, xã Thạch Liên</t>
  </si>
  <si>
    <t>Nghị quyết số 88/NQ-HĐND</t>
  </si>
  <si>
    <t>Đất An ninh</t>
  </si>
  <si>
    <t>Đồn Công an Mỏ sắt Thạch Khê</t>
  </si>
  <si>
    <t>Thôn Đồng Giang, xã Thạch Khê</t>
  </si>
  <si>
    <t>Khu TMDV và du lịch biển Văn Trị</t>
  </si>
  <si>
    <t>Thạch Văn,
Thạch Trị</t>
  </si>
  <si>
    <t>Thương mại dịch vụ</t>
  </si>
  <si>
    <t>Thôn Đông Tân, xã Thạch Tân</t>
  </si>
  <si>
    <t>Cơ sở Kinh doanh TMDV Hoàng Anh</t>
  </si>
  <si>
    <t>Thôn Đông Tân
xã Thạch Tân</t>
  </si>
  <si>
    <t>Xây dựng khu thể thao-café-giải khát-dịch vụ ăn uống của Võ Quang Hạnh</t>
  </si>
  <si>
    <t>Thôn Lợi
xã Thạch Liên</t>
  </si>
  <si>
    <t>QH đất sản xuất kinh doanh thôn Vĩnh Cát</t>
  </si>
  <si>
    <t xml:space="preserve">
Thạch Vĩnh</t>
  </si>
  <si>
    <t>Kinh doanh chăn nuôi thuốc thú y</t>
  </si>
  <si>
    <t xml:space="preserve"> Thạch Văn</t>
  </si>
  <si>
    <t>Mở rộng trường mầm non</t>
  </si>
  <si>
    <t xml:space="preserve">
Thạch Bàn</t>
  </si>
  <si>
    <t>Đường vào chăn nuôi tập trung kết hợp đường giao thông nội đồng xã Thạch Liên</t>
  </si>
  <si>
    <t xml:space="preserve">
Thạch Liên</t>
  </si>
  <si>
    <t>Đường trục xã kéo dài đến vành đai đường TP</t>
  </si>
  <si>
    <t xml:space="preserve">
Thạch Thắng</t>
  </si>
  <si>
    <t>Mở rộng đường Thôn Đình Hàn đi Thạch Kênh</t>
  </si>
  <si>
    <t xml:space="preserve">
Thạch Sơn</t>
  </si>
  <si>
    <t>Đường vào khu chăn nuôi tập trung</t>
  </si>
  <si>
    <t xml:space="preserve">
Thạch Xuân</t>
  </si>
  <si>
    <t>Nạo vét hói Mụ Rí</t>
  </si>
  <si>
    <t>Hội Cát, thôn Đan Trung, Thạch Long</t>
  </si>
  <si>
    <t>Tiểu dự án thành phần khắc phục, sửa chữa, nâng cấp tuyến đê Hữu Nghèn huyện Thạch Hà</t>
  </si>
  <si>
    <t>Thạch Kênh, Thạch Sơn</t>
  </si>
  <si>
    <t>Thạch Lạc</t>
  </si>
  <si>
    <t>Thạch Vĩnh</t>
  </si>
  <si>
    <t>Thôn Bắc Hải, 
xã Thạch Hải</t>
  </si>
  <si>
    <t>Thôn Hòa Lạc
Thạch Lạc</t>
  </si>
  <si>
    <t>Thôn Phú, 
xã Thạch Liên</t>
  </si>
  <si>
    <t>Thôn Quý, 
xã Thạch Liên</t>
  </si>
  <si>
    <t>Thôn Lợi, 
xã Thạch Liên</t>
  </si>
  <si>
    <t>Thôn Nguyên, 
xã Thạch Liên</t>
  </si>
  <si>
    <t>Thạch Liên</t>
  </si>
  <si>
    <t>Thôn Khang, xã Thạch Liên</t>
  </si>
  <si>
    <t>Thôn Nam Giang, Thạch Long</t>
  </si>
  <si>
    <t>Đồng Mụ gát, Thôn Lộc Ân, Thạch Lưu</t>
  </si>
  <si>
    <t>Thôn Phú Sơn, xã Tượng Sơn</t>
  </si>
  <si>
    <t>Thôn Trung Phú, xã Thạch Thắng</t>
  </si>
  <si>
    <t>Thôn Cao Thắng, xã Thạch Thắng</t>
  </si>
  <si>
    <t>Thôn Nam Thắng, xã Thạch Thắng</t>
  </si>
  <si>
    <t>Thôn Yên Lạc, xã Thạch Thắng</t>
  </si>
  <si>
    <t>Thôn Hòa Bình, xã Thạch Thắng</t>
  </si>
  <si>
    <t>Thôn Vĩnh Mới, xã Thạch Tiến</t>
  </si>
  <si>
    <t>Lồi Ao, Thôn Trần Phú, xã Thạch Trị</t>
  </si>
  <si>
    <t>Thôn Việt Yên
Nam Hương</t>
  </si>
  <si>
    <t>Thôn Thống Nhất
Nam Hương</t>
  </si>
  <si>
    <t>Thôn Yên Thượng
Nam Hương</t>
  </si>
  <si>
    <t>Thôn Hòa Bình
Nam Hương</t>
  </si>
  <si>
    <t>Thôn Ngọc Hà, 
thôn Khe Giao II
 và thôn Trung Tâm
Ngọc Sơn</t>
  </si>
  <si>
    <t>3 vung khe Trung Miệu, Thôn Tân Phong, xã Thạch Bàn</t>
  </si>
  <si>
    <t>Thôn Nam Thượng,
xã Thạch Đài</t>
  </si>
  <si>
    <t xml:space="preserve">Thôn Liên Hương, 
xã Thạch Đài </t>
  </si>
  <si>
    <t>Hồi ô. Hoan
Thạch Đỉnh</t>
  </si>
  <si>
    <t>Trường THPT, Thôn Tây Hồ
Thạch Khê</t>
  </si>
  <si>
    <t>Đồng mương Khai,
xã Thạch Lạc</t>
  </si>
  <si>
    <t>Thôn Phú,
xã Thạch Liên</t>
  </si>
  <si>
    <t>Thôn Quý,
xã Thạch Liên</t>
  </si>
  <si>
    <t>Thôn Nam Giang, 
xã Thạch Long</t>
  </si>
  <si>
    <t>Đồng Vụng, Thôn Lộc Ân
xã Thạch Lưu</t>
  </si>
  <si>
    <t>Thôn Ngọc Sơn
xã Thạch Ngọc</t>
  </si>
  <si>
    <t>Thôn Trằm Đèn, Xóm Tân Hợp, xã Thạch Sơn</t>
  </si>
  <si>
    <t>Thôn Tri Khê, xã Thạch Sơn</t>
  </si>
  <si>
    <t>Thôn Phúc Lạc,
xã Thạch Thanh</t>
  </si>
  <si>
    <t>Vùng Kè Vẹt,
xã Thạch Tiến</t>
  </si>
  <si>
    <t>Thôn Hương Xá
Thạch Vĩnh</t>
  </si>
  <si>
    <t>Thôn Thiên Thai
xã Thạch Vĩnh</t>
  </si>
  <si>
    <t>Thôn Tân Thanh, 
xã Thạch Xuân</t>
  </si>
  <si>
    <t>Thôn Long Giang
Thạch Khê</t>
  </si>
  <si>
    <t>Thôn Đồng Châu
xã Thạch Ngọc</t>
  </si>
  <si>
    <t>Thôn Tri Lễ, 
xã Thạch Kênh</t>
  </si>
  <si>
    <t>Thôn Thống Nhất, xã Phù Việt</t>
  </si>
  <si>
    <t>anh Mậu Huấn, Thôn Tân Hương xã Thạch Khê</t>
  </si>
  <si>
    <t>Thôn Thanh Mỹ, 
xã Thạch Thanh</t>
  </si>
  <si>
    <t xml:space="preserve">Đất ở nông thôn </t>
  </si>
  <si>
    <t>Thôn Thống Nhất, 
xã Thạch Đài</t>
  </si>
  <si>
    <t>Thôn Tân Sơn, xã Bắc Sơn</t>
  </si>
  <si>
    <t>Vùng Công an, xã Bắc Sơn</t>
  </si>
  <si>
    <t>Thôn Nam Thượng, 
xã Thạch Đài</t>
  </si>
  <si>
    <t>Thôn Nam Lĩnh, 
xã Thạch Điền</t>
  </si>
  <si>
    <t>Thôn Chi Lưu, Tri Lễ,Thượng Nguyên, xã Thạch Kênh</t>
  </si>
  <si>
    <t>Thôn Tân Tiến, xã Thạch Ngọc</t>
  </si>
  <si>
    <t>Thanh Giang,
xã Thạch Thanh</t>
  </si>
  <si>
    <t>Thôn Đông Hà 1, 
xã Thạch Long</t>
  </si>
  <si>
    <t>TDP 9
TT Thạch Hà</t>
  </si>
  <si>
    <t>vùng đối diện Bệnh viện tuyến 2 Quốc lộ 1A, Tổ dân phố 9
TT Thạch Hà</t>
  </si>
  <si>
    <t>Xây mới trụ sở UBND xã</t>
  </si>
  <si>
    <t>Thôn Mộc Hải
Thạch Ngọc</t>
  </si>
  <si>
    <t>Mở rộng chùa Quỳnh Viên</t>
  </si>
  <si>
    <t>Núi Nam dưới thôn Tân Phong, xã Thạch Bàn</t>
  </si>
  <si>
    <t>Nhà văn hóa thôn</t>
  </si>
  <si>
    <t>Thôn Vĩnh An, xã Thạch Vĩnh</t>
  </si>
  <si>
    <t>Thôn Sâm Lộc, xã Tượng Sơn</t>
  </si>
  <si>
    <t>Tờ trình số: 68/TTr-UBND ngày 18/10/2018. Về việc đề nghị mở rộng khuôn viên trường Mầm non xã Tượng Sơn, huyện Thạch Hà</t>
  </si>
  <si>
    <t xml:space="preserve">Đường giao thông thuộc dự án Đạp Đợi </t>
  </si>
  <si>
    <t>Thôn Thống Nhất, Xã Nam Hương</t>
  </si>
  <si>
    <t xml:space="preserve">Quyết định số: 1686/QĐ-UBND ngày 23/6/2016 Về việc phê duyệt Thiết kế bản vẽ thi công và Dự toán công trình Phục hồi, nâng cấp hệ thống thuỷ lợi 3 xã phía Tây Nam huyện Thạch Hà </t>
  </si>
  <si>
    <t>Mở rộng đường nội đồng tại các khu vực: Đồng Trạp, Đồng Trước, Đồng Cơn Sinh, Đồng Cầu Quanh (Dự án AFD)</t>
  </si>
  <si>
    <t>Xã Thạch Ngọc</t>
  </si>
  <si>
    <t>Dự án đường giao thông nông thôn đoạn từ nhà ông Trương đến QL 1B</t>
  </si>
  <si>
    <t>Thôn Bến Toàn, thôn Tân Đình, xã Thạch Vĩnh</t>
  </si>
  <si>
    <t>Dự án cải thiện CSHT cho các xã chịu ảnh hưởng bởi dự án mỏ sắt Thạch Khê thực hiện đề án 946- giai đoạn 2</t>
  </si>
  <si>
    <t>Xã Thạch Văn - Thạch Trị</t>
  </si>
  <si>
    <t>Công văn số 117/HĐND ngày 17/4/2017 về việc quyết định chủ trương đầu tư Dự án Cải thiện cơ sở hạ tầng cho các xã chịu ảnh hưởng của Dự án khai thác mỏ sắt Thạch Khê, thực hiện Đề án phát triển bền vững kinh tế - xã hội các xã chịu ảnh hưởng của Dự án</t>
  </si>
  <si>
    <t>Dự án nâng cấp mở rộng đường giao thông liên xã 0.5 (LX.05)</t>
  </si>
  <si>
    <t>Xã Thạch Lưu</t>
  </si>
  <si>
    <t>Quyết định số: 123/QĐ-UBND ngày 13/01/2016 của UBND tỉnh về việc phê duyệt dự án đầu tư XDCT nâng cấp, mở rộng đường giao thông liên xã phục vụ dân sinh, sản xuất, chăn nuôi xã Thạch Vĩnh và tuyến liên xã  LX05, huyện Thạch Hà.</t>
  </si>
  <si>
    <t>Quyết định số: 03/QĐ-UBND ngày 04/01/2016 của UBND tỉnh về việc phê duyệt Báo cáo kinh tế - kỹ thuật xây dựng công trình Đường vào các khu sản xuất, chăn nuôi tập trung phía Tây Nam xã Thạch Xuân, huyện Thạch Hà.</t>
  </si>
  <si>
    <t>Xã Nam Hương,
xã Thạch Điền</t>
  </si>
  <si>
    <t>Công văn số 4490/UBND-XD1 ngày 31/7/2018 về việc thực hiện Thông báo số 46/TB-HĐND, ngày 09/7/2018 về bảo vệ môi trường khu vực thượng nguồn và ven Hồ Bộc Nguyên.</t>
  </si>
  <si>
    <t>Mương nội đồng, đồng Trạp</t>
  </si>
  <si>
    <t>Đồng Trạp, xã Thạch Ngọc</t>
  </si>
  <si>
    <t>Thôn Thanh Mỹ, thôn Hương Lộc, xã Thạch Thanh</t>
  </si>
  <si>
    <t>Thôn Trung Lạc, thôn Hòa Lạc, xã Thạch Lạc</t>
  </si>
  <si>
    <t>Đất ở nông thôn (đấu giá, cấp quyền)</t>
  </si>
  <si>
    <t>Thôn Nam Bình, thôn Liên Hương, xã Thạch Đài</t>
  </si>
  <si>
    <t>Đất ở nông thôn (đấu giá quyền sử dụng đất)</t>
  </si>
  <si>
    <t>Đất ở nông thôn khu vực HL3</t>
  </si>
  <si>
    <t>Dắm dân thôn Đông Văn</t>
  </si>
  <si>
    <t>Thôn Đông Văn, 
xã Thạch Văn</t>
  </si>
  <si>
    <t>Thôn  Đại Hải, xã Thạch Hải</t>
  </si>
  <si>
    <t>Thôn  Đông Tân,Thôn Tiến Bộ, xã Thạch Tân</t>
  </si>
  <si>
    <t>Thôn  Tân Hợp, xã Thạch Sơn</t>
  </si>
  <si>
    <t>Thôn Đông Hà 2, xã Thạch Long</t>
  </si>
  <si>
    <t>Vùng Trộ Khánh, Thôn Trung Tiến, xã Phù Việt</t>
  </si>
  <si>
    <t>Đồng Nương Ngoạn, Thôn Bắc Trị, xã Thạch Trị</t>
  </si>
  <si>
    <t>Thôn Bình Sơn, xã Thạch Bàn</t>
  </si>
  <si>
    <t>Đồng Bàu Thôn Tùng Sơn, xã Thạch Điền</t>
  </si>
  <si>
    <t>Thôn Cột Cờ, Đồng Dinh, Tân Lĩnh, Nam Lĩnh, Tùng Lâm, Lộc Hờ, Trung Long, xã Thạch Điền</t>
  </si>
  <si>
    <t>Thôn Yên Trung, xã Thạch  Hương</t>
  </si>
  <si>
    <t>Nhà Trênh, Yên Lạc, xã Thạch Thắng</t>
  </si>
  <si>
    <t>Thôn Tây Sơn, xã Thạch Đỉnh</t>
  </si>
  <si>
    <t>Thôn Bắc Thai, xã Thạch Hội</t>
  </si>
  <si>
    <t>Thôn Liên Phố, xã Thạch Hội</t>
  </si>
  <si>
    <t>Thôn Trung Phú
Thạch Thắng</t>
  </si>
  <si>
    <t>Thôn Cao Thắng
Thạch Thắng</t>
  </si>
  <si>
    <t>Thôn Thái Sơn
Thạch Thắng</t>
  </si>
  <si>
    <t>Thôn Tri Lễ, xã Thạch Kênh</t>
  </si>
  <si>
    <t>Thôn Đan Trung
Thạch Long</t>
  </si>
  <si>
    <t xml:space="preserve">
Thạch Long</t>
  </si>
  <si>
    <t>Đất cơ sở thể dục thể thao</t>
  </si>
  <si>
    <t>Sân thể thao</t>
  </si>
  <si>
    <t>Thôn Chi Lưu
Thạch Kênh</t>
  </si>
  <si>
    <t>Thôn Trung Lạc
Thạch Lạc</t>
  </si>
  <si>
    <t>Thôn Tân Hợp, Song Hải, xã Thạch Sơn</t>
  </si>
  <si>
    <t>Thôn Tân Sơn, xã Nam Hương</t>
  </si>
  <si>
    <t>Nâng cấp đường liên xã</t>
  </si>
  <si>
    <t>Thạch Lưu, Thạch Đài</t>
  </si>
  <si>
    <t>Tiểu dự án thành phần khắc phục, sửa chữa đường vào trung tâm các xã Sơn Lộc, Mỹ Lộc, Thạch Đài</t>
  </si>
  <si>
    <t>Thạch Đài, Thạch Hương</t>
  </si>
  <si>
    <t xml:space="preserve">Đường Giao Thông Thạch Long, Phù Việt </t>
  </si>
  <si>
    <t>QH đường Thanh Niên nắn tuyến</t>
  </si>
  <si>
    <t xml:space="preserve">
TT Thạch Hà</t>
  </si>
  <si>
    <t>Nâng cấp mở rộng đê Hữu Phủ đoạn từ cầu Thạch Đồng đến núi Nam giới</t>
  </si>
  <si>
    <t>Thạch Bàn, Thạch Đỉnh</t>
  </si>
  <si>
    <t>Nâng cấp hố đá đen</t>
  </si>
  <si>
    <t>Ngọc Sơn</t>
  </si>
  <si>
    <t>Mở rộng nâng cấp đê Hữu Phủ</t>
  </si>
  <si>
    <t>Thạch Bàn
Thạch Đỉnh</t>
  </si>
  <si>
    <t>Xây dựng đường dây, trạm biến áp chống quá tải và giảm tổn thất điện năng các xã phía tây, phía đông huyện Thạch Hà</t>
  </si>
  <si>
    <t>Các xã Thạch Xuân, phù việt</t>
  </si>
  <si>
    <t>Điểm lắp đặt lò xử lý chất thải rắn sinh hoạt xã Thạch Trị, xã Thạch Lạc</t>
  </si>
  <si>
    <t>Thôn Đồng Khánh, xã Thạch Trị</t>
  </si>
  <si>
    <t>Thôn Tây Sơn, xã Bắc Sơn</t>
  </si>
  <si>
    <t>Thôn Tây Sơn, 
xã Bắc Sơn</t>
  </si>
  <si>
    <t>Thôn Trường Ngọc, xã Ngọc Sơn</t>
  </si>
  <si>
    <t>Thôn Nam Sơn, thôn Ngọc Hà, xã Ngọc Sơn</t>
  </si>
  <si>
    <t>Thôn Trung Tâm, xã
Ngọc Sơn</t>
  </si>
  <si>
    <t>Đất ở nông thôn (xen dắm các thôn)</t>
  </si>
  <si>
    <t>Các thôn, xã Thạch Bàn</t>
  </si>
  <si>
    <t>Đất ở nông thôn (đấu giá các nhà văn hóa không còn sử dụng)</t>
  </si>
  <si>
    <t>Thôn Vĩnh Sơn, Thạch Bàn</t>
  </si>
  <si>
    <t>Hội quán các thôn, Thạch Đỉnh</t>
  </si>
  <si>
    <t>Thôn Bắc Hải, xã Thạch Hải</t>
  </si>
  <si>
    <t>Thôn Liên Hải, xã Thạch Hải</t>
  </si>
  <si>
    <t xml:space="preserve">QH đất ở 2 dãy dọc đường tỉnh lộ 3 (phía tây) </t>
  </si>
  <si>
    <t>Từ QL 15 đến quán anh Long Kính thôn Đồng Giang, Thạch Khê</t>
  </si>
  <si>
    <t>Thôn Bắc Lạc, 
xã Thạch Lạc</t>
  </si>
  <si>
    <t>Thôn Kỹ Các, xã Thạch Lâm</t>
  </si>
  <si>
    <t>Đồng Mụ Gát, Thôn Lộc Yên, Thạch Lưu</t>
  </si>
  <si>
    <t>Thôn Phúc Lạc, xã Thạch Thanh</t>
  </si>
  <si>
    <t>Lồi Ao, thôn Trần Phú, xã Thạch Trị</t>
  </si>
  <si>
    <t>Ngọ Tứ, thôn Bắc Trị, xã Thạch Trị</t>
  </si>
  <si>
    <t>Thôn Trung Văn, xã Thạch Văn</t>
  </si>
  <si>
    <t>Thôn Tây Hương
Nam Hương</t>
  </si>
  <si>
    <t>3 vung khe Trung Miệu, thôn Tân Phong, xã Thạch Bàn</t>
  </si>
  <si>
    <t>Cù Vải, xã Thạch Đài</t>
  </si>
  <si>
    <t xml:space="preserve">Nhà văn hóa Liên Hương cũ
Thạch Đài </t>
  </si>
  <si>
    <t>Thôn Trung Long
Thạch Điền</t>
  </si>
  <si>
    <t>Anh Mậu Huấn, thôn Tân Hương
Thạch Khê</t>
  </si>
  <si>
    <t>Trường THPT, thôn Tây Hồ
Thạch Khê</t>
  </si>
  <si>
    <t>Đồng mương Khai
Thạch Lạc</t>
  </si>
  <si>
    <t>Đồng Vụng, thôn Lộc Ân
Thạch Lưu</t>
  </si>
  <si>
    <t>Thôn Ngọc Sơn
Thạch Ngọc</t>
  </si>
  <si>
    <t>Thôn Đình Hàn
Thạch Sơn</t>
  </si>
  <si>
    <t>Vùng Kè Vẹt
Thạch Tiến</t>
  </si>
  <si>
    <t>Thôn Thiên Thai
Thạch Vĩnh</t>
  </si>
  <si>
    <t>Thôn Nam Thượng, xã Thạch Đài</t>
  </si>
  <si>
    <t>Thôn Nam Giang, xã Thạch Long</t>
  </si>
  <si>
    <t>Thôn Trằm Đèn, thôn Tân Hợp, xã Thạch Sơn</t>
  </si>
  <si>
    <t>Thôn Thanh Mỹ, xã Thạch Thanh</t>
  </si>
  <si>
    <t>Thôn Đại Long, xã Thạch Ngọc</t>
  </si>
  <si>
    <t>Thôn Hòa Bình, xã Nam Hương</t>
  </si>
  <si>
    <t>Thôn Thống Nhất, xã Nam Hương</t>
  </si>
  <si>
    <t>Thôn Thống Nhất, xã Thạch Đài</t>
  </si>
  <si>
    <t>Thôn Chị Lưu, Tri Lễ,Thượng Nguyên, xã Thạch Kênh</t>
  </si>
  <si>
    <t>Thôn Trửa, xã Thạch Tiến</t>
  </si>
  <si>
    <t>thôn Đông Hà 1, xã Thạch Long</t>
  </si>
  <si>
    <t>Tây Sơn đập Mụ Bùa
Thạch Đỉnh</t>
  </si>
  <si>
    <t>Mở rộng cụm tiểu thủ công nghiệp Thạch Đồng (tại xã Thạch Hưng)</t>
  </si>
  <si>
    <t>Xã Thạch Hưng</t>
  </si>
  <si>
    <t>Đất cơ sở giáo dục -đào tạo</t>
  </si>
  <si>
    <t>Thành phố giáo dục quốc tế Hà Tĩnh (Công ty cổ phần tập đoàn Nguyễn Hoàng đề xuất).</t>
  </si>
  <si>
    <t>Phường Nguyễn Du</t>
  </si>
  <si>
    <t>Đất cơ sở thể dục - thể thao</t>
  </si>
  <si>
    <t>QH sân bóng thôn Tân Lộc</t>
  </si>
  <si>
    <t>Xã Thạch Hạ</t>
  </si>
  <si>
    <t>Mở rộng khu thể thao Bắc Phú</t>
  </si>
  <si>
    <t>Xã Thạch Trung</t>
  </si>
  <si>
    <t>Đường giao thông trục chính xã từ đường Ngô Quyền - đường Trung Hạ</t>
  </si>
  <si>
    <t>Quyết định số 1649QĐ/UBND ngày 25/9/2018 của UBND thành phố Hà Tĩnh.</t>
  </si>
  <si>
    <t xml:space="preserve">Đơn nguyên Cầu Hộ Độ tại Km2+800 tuyến đường tỉnh ĐT.549 </t>
  </si>
  <si>
    <t>Công văn số 6482/UBND-GT1 ngày 18/10/2018 của UBND tỉnh Hà Tĩnh</t>
  </si>
  <si>
    <t>Mở rộng đường Mai Thúc Loan</t>
  </si>
  <si>
    <t>Xã Thạch Đồng</t>
  </si>
  <si>
    <t>Quyết định số 1538/QĐ-UBND ngày 22/8/2017 của UBND thành phố Hà Tĩnh</t>
  </si>
  <si>
    <t>Điểm trung chuyển rác</t>
  </si>
  <si>
    <t xml:space="preserve"> Hạ tầng dân cư thôn Liên Nhật </t>
  </si>
  <si>
    <t>Công văn số: 1900/UBND-TCKH ngày 19/9/2018 của UBND thành phố Hà Tĩnh.</t>
  </si>
  <si>
    <t xml:space="preserve"> Hạ tầng xen dắm dân cư thôn Liên Hà (Giai đoạn 2) </t>
  </si>
  <si>
    <t>QH được UBND thành phố phê duyệt ngày 19/01/2015</t>
  </si>
  <si>
    <t>Quy hoạch dân cư Hà Lê</t>
  </si>
  <si>
    <t>Xã Thạch Môn</t>
  </si>
  <si>
    <t>Quyết định số 1663 QĐ/UBND ngày 26/9/2018 của UBND thành phố Hà Tĩnh.</t>
  </si>
  <si>
    <t>QH xen dắm khu dân cư Thắng Lợi, Hoà Bình</t>
  </si>
  <si>
    <t>Xen dắm đất ở tại NVH cũ Hoà Bình, Đồng Tiến, Đồng Liên</t>
  </si>
  <si>
    <t>Dự án Khu đô thị Thạch Trung (Công ty Cổ phần KOSY đề xuất)</t>
  </si>
  <si>
    <t>Văn bản số 5881/UBND-XD ngày 24/9/2018 của UBND tỉnh Hà Tĩnh.</t>
  </si>
  <si>
    <t>Khu đô thị LMT (Công ty TNHH LMT đề xuất)</t>
  </si>
  <si>
    <t>Phường Hà Huy Tập</t>
  </si>
  <si>
    <t>Văn bản số 7067/UBND-XD ngày 09/11/2018 của UBND tỉnh Hà Tĩnh</t>
  </si>
  <si>
    <t>Khu đô thị thương mại và du lịch Văn Yên (Công ty Great Bay đề xuất)</t>
  </si>
  <si>
    <t>Phường Văn Yên</t>
  </si>
  <si>
    <t>Văn bản số 6394/UBND-XD ngày 15/10/2018 của UBND tỉnh Hà Tĩnh.</t>
  </si>
  <si>
    <t>Mở rộng lò giết mổ gia súc (xóm Đồng Giang)</t>
  </si>
  <si>
    <t>Nghị quyết số 71/NQ-HĐND có 0,02ha (năm 2019 mở rộng thêm 0,13ha)</t>
  </si>
  <si>
    <t>Quy hoạch Trạm y tế Phường Hà Huy Tập</t>
  </si>
  <si>
    <t xml:space="preserve">Nghị quyết số 71/NQ-HĐND </t>
  </si>
  <si>
    <t>Mở rộng Bệnh viện tỉnh Hà Tĩnh</t>
  </si>
  <si>
    <t>Phường Bắc Hà</t>
  </si>
  <si>
    <t>Dự án mở rộng khuôn viên trường mầm non (xóm Hồng Hà)</t>
  </si>
  <si>
    <t>Mở rộng trường Lê Bình (Tổ dân phố 1)</t>
  </si>
  <si>
    <t>Phường Tân Giang</t>
  </si>
  <si>
    <t>Quy hoạch mở rộng khuôn viên trường Tiểu học (xóm Quyết Tiến)</t>
  </si>
  <si>
    <t>Trung học cơ sở Thạch Trung (xóm Đoài Thịnh)</t>
  </si>
  <si>
    <t>Mở rộng sân bóng trung tâm xã Thạch Hạ</t>
  </si>
  <si>
    <t>Mở rộng Sân vận động phường (Khối phố 4)</t>
  </si>
  <si>
    <t>Mở rộng, nâng cấp đường Trung Tiết</t>
  </si>
  <si>
    <t>Đường GTNT Quyết Tiến (Từ đường Đồng Môn - Ông Tâm)</t>
  </si>
  <si>
    <t>Mở rộng đường Mai Thúc Loan (Đoạn I: Từ đường Phan Đình Phùng - HTLO kéo dài và đoạn II: Ngã ba MTL - Cầu Thạch Đồng</t>
  </si>
  <si>
    <t>Phường Tân Giang, Xã Thạch Hưng, Xã Thạch Đồng</t>
  </si>
  <si>
    <t>Đường 70 đoạn từ đường Nguyễn Công Trứ - Nguyễn Trung Thiên (Ban A)</t>
  </si>
  <si>
    <t>Phường Thạch Quý</t>
  </si>
  <si>
    <t>Đường 70 đoạn từ đường Trần Phú -Vũ Quang (Ban A)</t>
  </si>
  <si>
    <t>Phường Trần Phú, Phường Thạch Linh</t>
  </si>
  <si>
    <t>Đường 70 đoạn từ đường Vũ Quang - Hàm Nghi (Ban A)</t>
  </si>
  <si>
    <t>Phường Thạch Linh</t>
  </si>
  <si>
    <t>Đường GT trong khu dân cư TDP 10</t>
  </si>
  <si>
    <t>Đường giao thông phía Tây trường THCS Lê Văn Thiêm (Ban A)</t>
  </si>
  <si>
    <t>Đường Nguyễn Biên</t>
  </si>
  <si>
    <t>Đường quản lý hồ Thạch Trung tuyến D1 phần kéo dài (đường Lê Thiệu Huy từ đường Hạ Hoàng đến KP7 Nguyễn Du)</t>
  </si>
  <si>
    <t>Đường vành đai khu đô thị Bắc đoạn từ đường Quang Trung đến sông Rào Cái</t>
  </si>
  <si>
    <t>Phường Thạch Quý, Xã Thạch Hưng</t>
  </si>
  <si>
    <t>Đường Xuân Diệu kéo dài đoạn từ đường vành đai khu đô thị Bắc đến đường Ngô Quyền</t>
  </si>
  <si>
    <t>Phường Nguyễn Du, Xã Thạch Trung</t>
  </si>
  <si>
    <t>Mở rộng cua đường Nguyễn Huy Tự và Hải Thượng Lãn Ông (Tổ 5)</t>
  </si>
  <si>
    <t>Mở thông đường ngõ 5 Trung Tiết (Tổ 14)</t>
  </si>
  <si>
    <t>Nâng cấp đường Trung Tiết (Ban A)</t>
  </si>
  <si>
    <t>QH đường 18m chạy theo kênh N19</t>
  </si>
  <si>
    <t>Đường phía Nam bộ chỉ huy quân sự tỉnh</t>
  </si>
  <si>
    <t>Đường Nguyễn Trung Thiên đoạn từ Nguyễn Du đến Xô Viết Nghệ Tĩnh</t>
  </si>
  <si>
    <t>Đường Nguyễn Trung Thiên đoạn từ Xô Viết Nghệ Tĩnh đến Ngô Quyền</t>
  </si>
  <si>
    <t>Phường Thạch Quý, Xã Thạch Môn, Xã Thạch Hạ</t>
  </si>
  <si>
    <t>Đường vào Văn Miếu (Đoạn từ đường Lê Hồng Phong đến qua cổng Văn Miếu)</t>
  </si>
  <si>
    <t>Dự án đầu tư xây dựng một số tuyến đường khu vực phía Tây thành phố Hà Tĩnh</t>
  </si>
  <si>
    <t>II.5</t>
  </si>
  <si>
    <t>Tiểu dự án thành phần khắc phục, sữa chữa, nâng cấp tuyến đê Đồng Môn từ cầu sông Cụt đến Cầu Phủ</t>
  </si>
  <si>
    <t>Phường Đại Nài, Phường Văn Yên</t>
  </si>
  <si>
    <t>II.6</t>
  </si>
  <si>
    <t>Dự án tháo dỡ, xây mới DZ 110KV và 220KV đi chung phục vụ giải phóng, phát triển quỹ đất phía Tây thành phố Hà Tĩnh theo hình thức BT</t>
  </si>
  <si>
    <t>Di dời đường điện trung tâm hành chính tỉnh</t>
  </si>
  <si>
    <t>Dự án nâng cao độ tin cậy cung cấp điện ĐZ 374E18.1 huyện Cẩm Xuyên (từ cột số 1 đến cột số 76) đoạn đi qua thành phố Hà Tĩnh</t>
  </si>
  <si>
    <t>II.7</t>
  </si>
  <si>
    <t xml:space="preserve"> Chợ Thạch Đồng (Xóm Đồng Giang, xóm Đồng Tiến)</t>
  </si>
  <si>
    <t>Bãi trung chuyển rác (KP Hoà Bình)</t>
  </si>
  <si>
    <t>Bãi xử lý bùn nạo vét từ hệ thống thoát nước và đất cát phát sinh trong VSMT - giai đoạn 1</t>
  </si>
  <si>
    <t>Phường Đại Nài</t>
  </si>
  <si>
    <t xml:space="preserve">Quy hoạch xen dắm dân cư thôn Liên Nhật </t>
  </si>
  <si>
    <t>Quy hoạch đất ở trường mầm non (Trương Cao)</t>
  </si>
  <si>
    <t>Nghị quyết số 88/NQ-HĐND (đã thực hiện 0,07ha)</t>
  </si>
  <si>
    <t>Quy hoạch xen dắm đất ở</t>
  </si>
  <si>
    <t>Khu dân cư Hoàng Sanh</t>
  </si>
  <si>
    <t>Hạ tầng dân cư Đồi Quang</t>
  </si>
  <si>
    <t>Nghị quyết số 71/NQ-HĐND (đã thực hiện 1,5ha)</t>
  </si>
  <si>
    <t>Hạ tầng dân cư xen dắm thôn Liên Nhật, xen dắm dân cư thôn Tân Lộc, mở rộng khu dân cư phía Tây thôn Tân Học, xen dắm khu dân cư Đội Lầy Thôn Minh Tiến</t>
  </si>
  <si>
    <t>Nghị quyết số 71/NQ-HĐND (đã thực hiện 0,8ha)</t>
  </si>
  <si>
    <t>Hạ tầng khu dân cư Đồng Cọc Lim (Ban A - Tại xóm Đông Tiến)</t>
  </si>
  <si>
    <t>Hạ tầng khu dân cư Đồng Hoằng (xóm Tân Phú)</t>
  </si>
  <si>
    <t>Hạ tầng khu dân cư Đồng Rào (Xóm Hồng Hà)</t>
  </si>
  <si>
    <t>Khu dân cư Đông Tiến</t>
  </si>
  <si>
    <t>Khu dân cư Đồng Xay (Xóm Thanh Phú)</t>
  </si>
  <si>
    <t>Hạ tầng khu dân cư Tân Phú (xóm Tân Phú)</t>
  </si>
  <si>
    <t>Hạ tầng khu tái định cư Đội Nếp (TĐC cho dự án đê Đồng Môn)</t>
  </si>
  <si>
    <t>Xã Thạch Hưng, Xã Thạch Hưng</t>
  </si>
  <si>
    <t>Khu dân cư Cầu Ngan (Thôn Liên Thanh; Tân Học)</t>
  </si>
  <si>
    <t>Khu dân cư Đồng Cầu (Thôn Kinh Nam)</t>
  </si>
  <si>
    <t>Quy hoạch dân cư 2 bên đường Huyện Lộ (Thôn Hạ, Trung, Thượng)</t>
  </si>
  <si>
    <t>Xen dắm dân cư xóm Đông Đoài, Minh Yên</t>
  </si>
  <si>
    <t>Hạ tầng khu dân cư Tân Học, xã Thạch Hạ (giai đoạn 2)</t>
  </si>
  <si>
    <t>Nghị quyết số 71/NQ-HĐND (đã thực hiện 2,5ha)</t>
  </si>
  <si>
    <t>Khu đô thị, TMDV, biệt thự sinh thái Nam Cầu Phủ của Công ty Cổ phần tập đoàn T&amp;T</t>
  </si>
  <si>
    <t>Xã Thạch Bình</t>
  </si>
  <si>
    <t>Quy hoạch dân cư TDP 4, TDP 7</t>
  </si>
  <si>
    <t>Hạ tầng Nam đường Nguyễn Du</t>
  </si>
  <si>
    <t>Quy hoạch xen dắm xóm Tân Yên</t>
  </si>
  <si>
    <t>Quy hoạch khu dân cư khối phố 3</t>
  </si>
  <si>
    <t>Quỹ đất thanh toán cho dự án tháo dỡ, xây mới DZ 110KV và 220KV</t>
  </si>
  <si>
    <t>Quỹ đất thanh toán cho nhà đầu tư thực hiện dự án đường phía Nam BCH quân sự tỉnh tại khu đô thị Bắc thành phố (Tổ 6, tổ 8)</t>
  </si>
  <si>
    <t>Quỹ đất tái định cư phục vụ dự án tái định cư (tổ 6)</t>
  </si>
  <si>
    <t>Khu dân cư đô thị Thạch Quý</t>
  </si>
  <si>
    <t>Quỹ đất thanh toán nhà đầu tư thực hiện dự án Đường Nguyễn Trung Thiên (Đoạn từ Xô Viết Nghệ Tĩnh đến đường Ngô Quyền)</t>
  </si>
  <si>
    <t>Khu đô thị (vị trí Khu đô thị Bắc Hà đề xuất)</t>
  </si>
  <si>
    <t>Xã Thạch Trung, Phường Nguyễn Du</t>
  </si>
  <si>
    <t xml:space="preserve">Nghị quyết số 71/NQ-HĐND
(Tên cũ: Quỹ đất thanh toán nhà đầu tư thực hiện dự án đường Xuân Diệu từ đường vành đai khu đô thị Bắc đến đường Ngô Quyền với DT 11,6ha), năm 2019 tăng thêm 5,40ha. </t>
  </si>
  <si>
    <t>Quỹ đất thanh toán nhà đầu tư thực hiện dự án Dự án đầu tư xây dựng một số tuyến đường khu vực phía Tây thành phố Hà Tĩnh</t>
  </si>
  <si>
    <t xml:space="preserve"> QH dân cư KTT bệnh viện (Tổ dân phố 7)</t>
  </si>
  <si>
    <t>Đất công cộng (vị trí FLC đề xuất)</t>
  </si>
  <si>
    <t>Nghị quyết số 71/NQ-HĐND 
(Tên cũ: Chỉnh trang đô thị (Tập đoàn FLC) với DT 3,10ha nay thay tên và tăng DT thêm 1,12ha trong năm 2019)</t>
  </si>
  <si>
    <t>Hạ tầng dân cư (phía trước trường) tiểu học Thạch Quý (KP Trung Quý)</t>
  </si>
  <si>
    <t>Khu dân cư phía Nam đường Nguyễn Du (KP Trung Đình)</t>
  </si>
  <si>
    <t>QH khu dân cư Cầu Cót (Tái định cư Dự án ADB-tại KP Hoà Bình)</t>
  </si>
  <si>
    <t>Quy hoạch xen dăm khu dân cư TDP 7</t>
  </si>
  <si>
    <t>Quy hoạch khu dân cư KP 6, 8</t>
  </si>
  <si>
    <t>Quy hoạch xen dắm dân cư các KP</t>
  </si>
  <si>
    <t>Quy hoạch xen dắm KDC Tuy Hòa (ông Đương)</t>
  </si>
  <si>
    <t xml:space="preserve">Quy hoạch xen dắm khu dân cư Đại Đồng </t>
  </si>
  <si>
    <t xml:space="preserve">Quy hoạch xen dắm khu dân cư Nam Tiến </t>
  </si>
  <si>
    <t>Xen dắm đất ở khu dân cư khối phố 1</t>
  </si>
  <si>
    <t>Xen dắm đất ở khu dân cư khối phố 10</t>
  </si>
  <si>
    <t xml:space="preserve"> Nghị quyết số 71/NQ-HĐND (đã thực hiện 0,32ha)</t>
  </si>
  <si>
    <t>Xen dắm đất ở khu dân cư khối phố 2(vị trí 1, vị trí 2)</t>
  </si>
  <si>
    <t xml:space="preserve"> Nghị quyết số 71/NQ-HĐND (đã thực hiện 0,05ha)</t>
  </si>
  <si>
    <t>Xen dắm đất ở khu dân cư khối phố 3( vị trí 2, vị trí 4 và vị trí 5)</t>
  </si>
  <si>
    <t>Xen dắm đất ở khu dân cư khối phố 9(vị trí 1, vị trí 2)</t>
  </si>
  <si>
    <t>QH xen dắm DC cửa làng (Tổ dân phố 8)</t>
  </si>
  <si>
    <t>Hạ tầng Khu dân cư Thạch Linh</t>
  </si>
  <si>
    <t>Khu hành chính phường Văn Yên (Khối phố Hoà Bình)</t>
  </si>
  <si>
    <t>Thông tấn xã Việt Nam tại Hà Tĩnh (Khu đô thị Bắc)</t>
  </si>
  <si>
    <t>Trụ sở Bảo tàng và Trung Tâm Thanh Thiếu nhi</t>
  </si>
  <si>
    <t>Trung tâm văn hóa thành phố Hà Tĩnh</t>
  </si>
  <si>
    <t>QH mở rộng tôn giáo Tân Giang (Tổ dân phố 7)</t>
  </si>
  <si>
    <t>Nghĩa trang Hoang Ca- Hoang Ích</t>
  </si>
  <si>
    <t>Xây dựng Nghĩa trang Đồng Hiêm</t>
  </si>
  <si>
    <t>Quy hoạch nhà văn hoá xóm Thanh Phú</t>
  </si>
  <si>
    <t>Mở rộng nhà văn hóa KP Tiền Tiến</t>
  </si>
  <si>
    <t>Nhà Văn hóa KP Tây Yên</t>
  </si>
  <si>
    <t>Quy hoạch nhà văn hóa KP Linh Tân</t>
  </si>
  <si>
    <t>Công viên trung tâm thành phố</t>
  </si>
  <si>
    <t>Phường Đại Nài, Phường Nam Hà</t>
  </si>
  <si>
    <t>Quy hoạch mở rộng Hồ Bắc Hà (Tổ 1)</t>
  </si>
  <si>
    <t>Quy hoạch mở rộng hồ Công Đoàn (Tổ 1)</t>
  </si>
  <si>
    <t>Đất cơ sở tín ngưỡng</t>
  </si>
  <si>
    <t>Quy hoạch mở rộng Võ Miếu (Tổ dân phố 7)</t>
  </si>
  <si>
    <t>Cửa hàng xăng dầu Thạch Quý</t>
  </si>
  <si>
    <t>Quyết định số 1162/QĐ-UBND ngày 23/4/2018 của UBND tỉnh Hà Tĩnh</t>
  </si>
  <si>
    <t xml:space="preserve">Quyết định số 1649QĐ/UBND ngày 25/9/2018 của UBND thành phố Hà Tĩnh </t>
  </si>
  <si>
    <t>Quyết định số 1663 QĐ/UBND ngày 26/9/2018 của UBND thành phố Hà Tĩnh</t>
  </si>
  <si>
    <t xml:space="preserve">Quyết định số 390/QĐ-UBND ngày 19/3/2018 của UBND thành phố Hà Tĩnh </t>
  </si>
  <si>
    <t>B. Công trình, dự án CMĐSD đất đã được UBND tỉnh phê duyệt tại các Nghị quyết số 71/NQ-HĐND ngày 13/12/2017, Nghị quyết số 88/NQ-HĐND ngày 18/7/2018 nay chuyển sang thực hiện trong năm 2019</t>
  </si>
  <si>
    <t>Đất an ninh</t>
  </si>
  <si>
    <t>Trụ sở doanh trại tiểu đoàn 2 trung đoàn cảnh sát cơ động Bắc trung bộ (Xóm Hồng Hà)</t>
  </si>
  <si>
    <t>Mở rộng khuôn viên dự án tổ hợp khách sạn, nhà hàng và vui chơi giải trí Đại bàng</t>
  </si>
  <si>
    <t>QH khu tổ hợp thương mại dịch vụ thể thao (Khối phố Yên Đồng)</t>
  </si>
  <si>
    <t>Quỹ đất cho các nhà đầu tư (các khối phố)</t>
  </si>
  <si>
    <t>Công ty Cổ phần thương mại Long Thành (Khối phố Nhật Tân)</t>
  </si>
  <si>
    <t>Mở rộng cơ sở sản xuất kinh doanh của Hợp tác xã thương mại dịch vụ chế biến nông sản Hạnh Cường (Xóm Mới)</t>
  </si>
  <si>
    <t>Đất cơ sở sản xuất, kinh doanh phi nông nghiệp</t>
  </si>
  <si>
    <t>Mở rộng lò giết mổ gia súc (Xóm Đồng Giang)</t>
  </si>
  <si>
    <t>Nghị quyết số 71/NQ-HĐND có 0,02ha 
(năm 2019 bổ sung thêm 0,13ha)</t>
  </si>
  <si>
    <t>1.1</t>
  </si>
  <si>
    <t>Dự án mở rộng khuôn viên trường mầm non (Xóm Hồng Hà)</t>
  </si>
  <si>
    <t>2.1</t>
  </si>
  <si>
    <t>2.2</t>
  </si>
  <si>
    <t>Quy hoạch khu thể thao tại thôn Liên Nhật</t>
  </si>
  <si>
    <t>3.1</t>
  </si>
  <si>
    <t>3.2</t>
  </si>
  <si>
    <t>3.3</t>
  </si>
  <si>
    <t>Phường Thạch Quý, xã
 Thạch Môn, xã Thạch Hạ</t>
  </si>
  <si>
    <t>3.4</t>
  </si>
  <si>
    <t>Đường phía Đông BCH quân sự tỉnh</t>
  </si>
  <si>
    <t>3.5</t>
  </si>
  <si>
    <t>3.6</t>
  </si>
  <si>
    <t>Phường Trần Phú, phường Nguyễn Du</t>
  </si>
  <si>
    <t>3.7</t>
  </si>
  <si>
    <t>Đường 70 đoạn từ đường từ Trần Phú -Vũ Quang (Ban A)</t>
  </si>
  <si>
    <t>Phường Trần Phú</t>
  </si>
  <si>
    <t>3.8</t>
  </si>
  <si>
    <t xml:space="preserve">Đường Lê Ninh kéo dài đoạn từ đường Xô Viết Nghệ Tĩnh đến đường Ngô Quyền </t>
  </si>
  <si>
    <t>Phường Nguyễn Du, xã Thạch Trung</t>
  </si>
  <si>
    <t>3.9</t>
  </si>
  <si>
    <t>Đường quản lý hồ Thạch Trung tuyến D1 phần kéo dài (đường Lê Thiệu Huy từ đường Hạ Hoàng đến KP7 Nguyễn Du) tại xóm Đoài Thịnh</t>
  </si>
  <si>
    <t>3.10</t>
  </si>
  <si>
    <t>Phường Thạch Quý, xã Thạch Hưng</t>
  </si>
  <si>
    <t>3.11</t>
  </si>
  <si>
    <t>Đường vào khu di tích Văn Miếu</t>
  </si>
  <si>
    <t>3.12</t>
  </si>
  <si>
    <t>Xã Thạch Trung, phường Nguyễn Du</t>
  </si>
  <si>
    <t>4.1</t>
  </si>
  <si>
    <t>Phường Đại Nài, phường Văn Yên</t>
  </si>
  <si>
    <t>5.1</t>
  </si>
  <si>
    <t>Xây dựng đường dây, trạm biến áp chống quá tải và giảm tổn thất điện năng các xã lân cận thành phố Hà Tĩnh</t>
  </si>
  <si>
    <t>Phường Nam Hà, xã Thạch Môn, xã Thạch Hưng</t>
  </si>
  <si>
    <t>5.2</t>
  </si>
  <si>
    <t>5.3</t>
  </si>
  <si>
    <t>Phường Văn Yên, Tân Giang, Đại Nài</t>
  </si>
  <si>
    <t>Chợ Thạch Đồng (Xóm Đồng Giang, Đồng Tiến)</t>
  </si>
  <si>
    <t>Đất bãi thải, xử lý rác thải</t>
  </si>
  <si>
    <t>Nghị quyết số 71/NQ-HĐND 
(đã thực hiện 1,50ha)</t>
  </si>
  <si>
    <t>Hạ tầng khu dân cư Đồng Cọc Lim (Ban A) tại xóm Đông Tiến</t>
  </si>
  <si>
    <t>Hạ tầng khu dân cư Đồng Hoằng (Xóm Tân Phú)</t>
  </si>
  <si>
    <t>Khu dân cư Đồng Xay (Thanh Phú)</t>
  </si>
  <si>
    <t>Khu dân cư Cầu Ngan (Thôn Liên Thanh, Tân Học)</t>
  </si>
  <si>
    <t>Khu DC Đồng Cầu (Thôn Kinh Nam)</t>
  </si>
  <si>
    <t>Quỹ đất thanh toán cho nhà đầu tư thực hiện dự án đường phía Nam BCH quân sự tỉnh tại khu đô thị Bắc thành phố</t>
  </si>
  <si>
    <t>Quỹ đất thanh toán nhà  đầu tư thực hiện dự án Đường Nguyễn Trung Thiên (Đoạn từ Xô Viết Nghệ Tĩnh đến đường Ngô Quyền)</t>
  </si>
  <si>
    <t xml:space="preserve">Nghị quyết số 71/NQ-HĐND
(Tên cũ: Quỹ đất thanh toán nhà đầu tư thực hiện dự án đường Xuân Diệu từ đường vành đai khu đô thị Bắc đến đường Ngô Quyền). </t>
  </si>
  <si>
    <t>Quỹ đất thanh toán nhà  đầu tư thực hiện dự án Dự án đầu tư xây dựng một số tuyến đường khu vực phía Tây thành phố Hà Tĩnh</t>
  </si>
  <si>
    <t>Hạ tầng dân cư (phía trước trường) tiểu học Thạch Quý (Khối phố Trung Quý)</t>
  </si>
  <si>
    <t>Quy hoạch  xen dăm khu dân cư TDP 7</t>
  </si>
  <si>
    <t>Hạ tầng khu dân cư phía Nam đường Nguyễn Du</t>
  </si>
  <si>
    <t>Quy hoạch xen dắm dân cư TDP 4, TDP 7</t>
  </si>
  <si>
    <t>Nghĩa trang Hoang ca - Hoang ích (Thôn Trung Phú)</t>
  </si>
  <si>
    <t xml:space="preserve">Tổng B: </t>
  </si>
  <si>
    <t>Quy hoạch đất ở Ao Bù</t>
  </si>
  <si>
    <t>Thôn Ao bù, xã Trường Sơn</t>
  </si>
  <si>
    <t>Mở rộng bệnh viện đa khoa Đức Thọ</t>
  </si>
  <si>
    <t>Gia cố lề đường đoạn Km 49+100+Km59+100</t>
  </si>
  <si>
    <t>xã Tân Hương, Đức Lạng, Đức Đồng</t>
  </si>
  <si>
    <t>Khu đất XD Doanh trại BCHQS TP Hà Tĩnh</t>
  </si>
  <si>
    <t>Văn bản số 7431/TCĐBVN-KHĐT ngày 06/11/2018 của tổng cục đường bộ Việt Nam</t>
  </si>
  <si>
    <t xml:space="preserve">Quy hoạch bệnh viện </t>
  </si>
  <si>
    <t>Cụm CN Trường Sơn</t>
  </si>
  <si>
    <t>Thôn Sâm, xã Trường Sơn</t>
  </si>
  <si>
    <t xml:space="preserve">Nghị định số 68/2017/NĐ-CP ngày 25/05/2017 của Chính Phủ </t>
  </si>
  <si>
    <t>QH đất ở (Thôn Sâm Cồn, Cừa Quán)</t>
  </si>
  <si>
    <t>QH đất ở (Cây Dung)</t>
  </si>
  <si>
    <t>QH đất ở vùng ông Hành (thôn 8)</t>
  </si>
  <si>
    <t>QH đất ở (thôn Hà Trai)</t>
  </si>
  <si>
    <t>QH đất ở vùng Nương Dâu (thôn Lâm Bình)</t>
  </si>
  <si>
    <t>ỦY BAN NHÂN DÂN TỈNH</t>
  </si>
  <si>
    <t xml:space="preserve">ỦY BAN NHÂN DÂN </t>
  </si>
  <si>
    <t>TỈNH HÀ TĨNH</t>
  </si>
  <si>
    <t>ỦY BAN NHÂN DÂN</t>
  </si>
  <si>
    <t>CỘNG HÒA XÃ HỘI CHỦ NGHĨA VIỆT NAM</t>
  </si>
  <si>
    <t>ỦY BAN NHÂN DÂN XÃ</t>
  </si>
  <si>
    <t>CỘNG HÒAXÃ HỘI CHỦ NGHĨA VIỆT NAM</t>
  </si>
  <si>
    <t xml:space="preserve">ỦY BAN  NHÂN DÂN </t>
  </si>
  <si>
    <t>PHỤ LỤC 2.13. DANH MỤC CÔNG TRÌNH, DỰ ÁN CHUYỂN MỤC ĐÍCH SỬ DỤNG ĐẤT TRỒNG LÚA, ĐẤT RỪNG PHÒNG HỘ, RỪNG ĐẶC DỤNG NĂM 2019</t>
  </si>
  <si>
    <t>Xây dựng ĐZ, TBA chống quá tải và giảm tổn thất điện năng lưới điện các xã</t>
  </si>
  <si>
    <t>Xã Thạch Hưng, xã Thạch Môn</t>
  </si>
  <si>
    <t>Quyết định số 1559/QĐ-PCHT ngày 25/10/2018 của Giám đốc Công ty điện lực Hà Tĩnh</t>
  </si>
  <si>
    <t>Xây dựng ĐZ, TBA chống quá tải và giảm tổn thất điện năng lưới điện các xã, phường</t>
  </si>
  <si>
    <t>Phường Thạch Linh, các xã: Thạch Hạ, Thạch Bình, Thạch Hưng, Thạch Môn</t>
  </si>
  <si>
    <t>Xã Thuận Lộc, Đậu Liêu, Nam Hồng</t>
  </si>
  <si>
    <t xml:space="preserve">Công trình xây dựng ĐZ, TBA chống quá tải và giảm tổn thất điện năng lưới điện </t>
  </si>
  <si>
    <t>Bắc Sơn, Thạch Bàn, Thạch Hương, Thạch Khê, Thạch Điền, Thạch Vĩnh, Thị trấn Thạch Hà, Thạch Hội, Phù Việt, Thạch Trị, Thạch Lạc</t>
  </si>
  <si>
    <t>Văn bản số 1847/PCHT-QLĐT ngày 20/11/2018.</t>
  </si>
  <si>
    <t>Thạch Hội, Thạch Bàn, Thạch Đỉnh, Thạch Trị, Thạch Hải, Thạch Ngọc, Thạch lâm, Thạch Đài</t>
  </si>
  <si>
    <t>Kho thương mại tổng hợp của Công ty CPTM tổng hợp Long Thành</t>
  </si>
  <si>
    <t>Xã Thạch Đài</t>
  </si>
  <si>
    <t>Quyết định số 2143 ngày 01/8/2017 của UBND tỉnh</t>
  </si>
  <si>
    <t>Xây dựng đường dây, TBA chống quá tải và giảm tổn thất điện năng lưới điện các xã phía Đông Bắc</t>
  </si>
  <si>
    <t>TT Phố Châu, TT Tây Sơn, Sơn Giang, Sơn Thịnh, Sơn Diệm, Sơn Thủy, Sơn Trường, Sơn Trà, Sơn Châu, Sơn Tây, Sơn Lễ</t>
  </si>
  <si>
    <t>Quyết định số 1231/QĐ-PCHT ngày 28/8/2018 về việc Phê duyệt báo cáo kinh tế - kỹ thuật đầu tư xây dựng của Công ty Điện lực Hà Tĩnh</t>
  </si>
  <si>
    <t>Khu đô thị TMDVDL Thiên Cầm</t>
  </si>
  <si>
    <t xml:space="preserve">Quy hoạch đất ở bãi đá </t>
  </si>
  <si>
    <t>Thôn Trà Dương, xã Quang Lộc</t>
  </si>
  <si>
    <t>Công trình chống quá tải lưới điện các xã Kỳ Tây, Kỳ Tân, Kỳ Khang, Kỳ Phong huyện Kỳ Anh năm 2017</t>
  </si>
  <si>
    <t>Xã Kỳ Văn, Kỳ Trung, Kỳ Tây, Kỳ Tân, Kỳ Khang, Kỳ Phong</t>
  </si>
  <si>
    <t>Văn bản số 1845/PCHT-QLĐT ngày 20/11/2018 của Công ty điện lực Hà Tĩnh về việc bổ sung danh mục dự án cần thu hồi đất trong 6 tháng đầu năm 2019</t>
  </si>
  <si>
    <t>Công trình xây dựng ĐZ, TBA chống quá tải và giảm tổn thất điện năng lưới điện các xã năm 2019</t>
  </si>
  <si>
    <t>Xã Kỳ Giang, Kỳ Tây, Kỳ Lâm, Kỳ Khang, Kỳ Văn, Kỳ Sơn, Kỳ Phú</t>
  </si>
  <si>
    <t>QH Đường trục chính Liên khu vực - Đường 70m (bổ sung Kỳ Phú)</t>
  </si>
  <si>
    <t>Quyết định số 676/QĐ-UBND ngày 18/3/2016 của UBND tỉnh Hà Tĩnh.</t>
  </si>
  <si>
    <t>Đường giao thông huyện lộ 6 huyện Hương Khê</t>
  </si>
  <si>
    <t>Quyết định 617/QĐ-UBND ngày 28/02/2018 
về việc phê duyệt điều chỉnh văn kiện dự án:Hạ tầng cơ bản cho phát triển toàn diện tỉnh Hà tĩnh, thuộc dự án BIIG2, vay vốn ngân hàng phát triển châu Á ( ADB)</t>
  </si>
  <si>
    <t>Xây dựng ĐZ, TBA chống quá tải và giảm tổn thất điện năng lưới điện thị trấn Đức thọ và các xã lân cận</t>
  </si>
  <si>
    <t>xã Đức Lâm, Đức Lạng, Liên Minh, Đức Long, Đức Thủy, Trung Lễ</t>
  </si>
  <si>
    <t xml:space="preserve">Quyết định số 2949/EVN NPC ngày 09/10/2018 của Tổng công ty điiện lực miền bắc </t>
  </si>
  <si>
    <t>QH Đường trục Chính Liên khu vực - Đường 70m (bổ sung Kỳ Phú) Mở rộng diện tích đợt 2</t>
  </si>
  <si>
    <t>QH đất ở vùng Cồn Đung thôn Tân Giang (mở rộng diện tích đợt 2)</t>
  </si>
  <si>
    <t>QH Đường trục Chính Liên khu vực - Đường 70m (bổ sung Kỳ Phú) đợt 1 năm 2017</t>
  </si>
  <si>
    <t>QH đất ở vùng Cồn Đung thôn Tân Giang ( đợt 1 năm 2017)</t>
  </si>
  <si>
    <t xml:space="preserve">Quyết định số 2949/EVN NPC ngày 09/10/2018 của Tổng công ty điện lực miền bắc </t>
  </si>
  <si>
    <t>Quyết định số 2187/QĐ-BTL ngày 15/10/2018 của Bộ Tư lệnh Quân khu 4 về việc phê duyệt báo cáo kinh tế kỹ thuật đầu tư xây dựng</t>
  </si>
  <si>
    <t>Quyết định số 2874/QĐ-BTL ngày 21/9/2011 của Bộ Tư lệnh Quân khu 4 về việc phê duyệt báo cáo kinh tế kỹ thuật đầu tư xây dựng</t>
  </si>
  <si>
    <t>Trụ sở Công an TX Hồng Lĩnh</t>
  </si>
  <si>
    <t>Phường Nam Hồng</t>
  </si>
  <si>
    <t>Quyết định số 7576/QĐ-BCA-H01 ngày 27/11/2018 của Bộ Công an về việc phê duyệt chủ trương đầu tư dự án cơ sở làm việc Công an TX Hồng Lĩnh</t>
  </si>
  <si>
    <t>Quyết định số 3516/QĐ-UBND ngày 27/6/2017 của UBND huyện Kỳ Anh về việc phê duyệt đồ án Chi tiết quy hoạch Khu dân cư</t>
  </si>
  <si>
    <t>QH đấu giá đất vùng Bàu thôn Xuân Tiến</t>
  </si>
  <si>
    <t>TỔNG (A+B)</t>
  </si>
  <si>
    <t>TỔNG A</t>
  </si>
  <si>
    <t xml:space="preserve"> Tổng A+B</t>
  </si>
  <si>
    <t>TỔNG B</t>
  </si>
  <si>
    <t>23</t>
  </si>
  <si>
    <t xml:space="preserve">         Tổng A</t>
  </si>
  <si>
    <t>Tổng A + B</t>
  </si>
  <si>
    <t xml:space="preserve">Tổng A+B </t>
  </si>
  <si>
    <t>(Kèm theo Tờ trình số 395/TTr-UBND ngày 05 tháng 12 năm 2018 của Ủy ban nhân dân tỉnh)</t>
  </si>
  <si>
    <t>PHỤ LỤC 1.13. TỔNG HỢP DANH MỤC CÁC CÔNG TRÌNH, DỰ ÁN CẦN THU HỒI ĐẤT NĂM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</si>
</sst>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4" formatCode="_(&quot;$&quot;* #,##0.00_);_(&quot;$&quot;* \(#,##0.00\);_(&quot;$&quot;* &quot;-&quot;??_);_(@_)"/>
    <numFmt numFmtId="43" formatCode="_(* #,##0.00_);_(* \(#,##0.00\);_(* &quot;-&quot;??_);_(@_)"/>
    <numFmt numFmtId="164" formatCode="#,##0\ &quot;₫&quot;;\-#,##0\ &quot;₫&quot;"/>
    <numFmt numFmtId="165" formatCode="0_);\(0\)"/>
    <numFmt numFmtId="166" formatCode="0.0000"/>
    <numFmt numFmtId="167" formatCode="0.000"/>
    <numFmt numFmtId="168" formatCode="0.00_);\(0.00\)"/>
    <numFmt numFmtId="169" formatCode="0.0"/>
    <numFmt numFmtId="170" formatCode="0.0_);\(0.0\)"/>
    <numFmt numFmtId="171" formatCode="0.00;[Red]0.00"/>
    <numFmt numFmtId="172" formatCode="0.0;[Red]0.0"/>
    <numFmt numFmtId="173" formatCode="_(* #,##0_);_(* \(#,##0\);_(* &quot;-&quot;??_);_(@_)"/>
    <numFmt numFmtId="174" formatCode="_(* #,##0.00_);_(* \(#,##0.00\);_(* &quot;-&quot;&quot;?&quot;&quot;?&quot;_);_(@_)"/>
    <numFmt numFmtId="175" formatCode="_-* #,##0.00_-;\-* #,##0.00_-;_-* &quot;-&quot;??_-;_-@_-"/>
    <numFmt numFmtId="176" formatCode="_-* #,##0_-;\-* #,##0_-;_-* &quot;-&quot;??_-;_-@_-"/>
    <numFmt numFmtId="177" formatCode="#,##0.000"/>
    <numFmt numFmtId="178" formatCode="_(* #,##0.0_);_(* \(#,##0.0\);_(* &quot;-&quot;??_);_(@_)"/>
  </numFmts>
  <fonts count="62">
    <font>
      <sz val="12"/>
      <color theme="1"/>
      <name val="Times New Roman"/>
      <family val="2"/>
      <charset val="163"/>
    </font>
    <font>
      <sz val="10"/>
      <name val="Arial"/>
      <family val="2"/>
    </font>
    <font>
      <b/>
      <sz val="10"/>
      <name val="Times New Roman"/>
      <family val="1"/>
    </font>
    <font>
      <sz val="10"/>
      <name val="Arial"/>
      <family val="2"/>
    </font>
    <font>
      <sz val="10"/>
      <name val="Times New Roman"/>
      <family val="1"/>
    </font>
    <font>
      <b/>
      <sz val="12"/>
      <color indexed="8"/>
      <name val=".VnBook-Antiqua"/>
      <family val="2"/>
    </font>
    <font>
      <sz val="10"/>
      <name val="Arial"/>
      <family val="2"/>
      <charset val="163"/>
    </font>
    <font>
      <b/>
      <sz val="12"/>
      <name val="Arial"/>
      <family val="2"/>
    </font>
    <font>
      <sz val="12"/>
      <name val=".VnArial"/>
      <family val="2"/>
    </font>
    <font>
      <sz val="12"/>
      <name val=".VnTime"/>
      <family val="2"/>
    </font>
    <font>
      <b/>
      <sz val="12"/>
      <name val="Times New Roman"/>
      <family val="1"/>
      <charset val="163"/>
    </font>
    <font>
      <sz val="10"/>
      <name val="Times New Roman"/>
      <family val="1"/>
      <charset val="163"/>
    </font>
    <font>
      <i/>
      <sz val="12"/>
      <name val="Times New Roman"/>
      <family val="1"/>
      <charset val="163"/>
    </font>
    <font>
      <b/>
      <sz val="10"/>
      <name val="Times New Roman"/>
      <family val="1"/>
      <charset val="163"/>
    </font>
    <font>
      <sz val="12"/>
      <name val="Times New Roman"/>
      <family val="1"/>
      <charset val="163"/>
    </font>
    <font>
      <i/>
      <sz val="10"/>
      <name val="Times New Roman"/>
      <family val="1"/>
      <charset val="163"/>
    </font>
    <font>
      <i/>
      <sz val="8"/>
      <name val="Times New Roman"/>
      <family val="1"/>
      <charset val="163"/>
    </font>
    <font>
      <sz val="10"/>
      <color indexed="8"/>
      <name val="Times New Roman"/>
      <family val="1"/>
    </font>
    <font>
      <b/>
      <sz val="10"/>
      <color indexed="8"/>
      <name val="Times New Roman"/>
      <family val="1"/>
    </font>
    <font>
      <sz val="12"/>
      <color theme="1"/>
      <name val="Times New Roman"/>
      <family val="2"/>
      <charset val="163"/>
    </font>
    <font>
      <sz val="10"/>
      <color theme="1"/>
      <name val="Times New Roman"/>
      <family val="1"/>
      <charset val="163"/>
    </font>
    <font>
      <sz val="10"/>
      <color theme="1"/>
      <name val="Times New Roman"/>
      <family val="1"/>
    </font>
    <font>
      <b/>
      <sz val="10"/>
      <color theme="1"/>
      <name val="Times New Roman"/>
      <family val="1"/>
      <charset val="163"/>
    </font>
    <font>
      <b/>
      <sz val="10"/>
      <color theme="1"/>
      <name val="Times New Roman"/>
      <family val="1"/>
    </font>
    <font>
      <sz val="9"/>
      <name val="Arial"/>
      <family val="2"/>
    </font>
    <font>
      <b/>
      <i/>
      <sz val="10"/>
      <name val="Times New Roman"/>
      <family val="1"/>
    </font>
    <font>
      <sz val="12"/>
      <color theme="1"/>
      <name val="Times New Roman"/>
      <family val="1"/>
    </font>
    <font>
      <sz val="10"/>
      <color rgb="FFFF0000"/>
      <name val="Times New Roman"/>
      <family val="1"/>
      <charset val="163"/>
    </font>
    <font>
      <b/>
      <sz val="10"/>
      <name val="Arial"/>
      <family val="2"/>
    </font>
    <font>
      <sz val="11"/>
      <color theme="1"/>
      <name val="Times New Roman"/>
      <family val="1"/>
    </font>
    <font>
      <sz val="11"/>
      <name val="Times New Roman"/>
      <family val="1"/>
    </font>
    <font>
      <sz val="11"/>
      <color theme="1"/>
      <name val="Times New Roman"/>
      <family val="1"/>
      <charset val="163"/>
    </font>
    <font>
      <b/>
      <sz val="11"/>
      <color theme="1"/>
      <name val="Times New Roman"/>
      <family val="1"/>
    </font>
    <font>
      <sz val="11"/>
      <color theme="1"/>
      <name val="Arial"/>
      <family val="2"/>
    </font>
    <font>
      <sz val="10"/>
      <color theme="1"/>
      <name val="Arial"/>
      <family val="2"/>
    </font>
    <font>
      <b/>
      <sz val="9"/>
      <name val="Times New Roman"/>
      <family val="1"/>
    </font>
    <font>
      <sz val="11"/>
      <name val="Times New Roman"/>
      <family val="1"/>
      <charset val="163"/>
    </font>
    <font>
      <sz val="10"/>
      <color rgb="FFFF0000"/>
      <name val="Times New Roman"/>
      <family val="1"/>
    </font>
    <font>
      <b/>
      <sz val="7"/>
      <name val="Times New Roman"/>
      <family val="1"/>
    </font>
    <font>
      <b/>
      <sz val="11"/>
      <name val="Times New Roman"/>
      <family val="1"/>
      <charset val="163"/>
    </font>
    <font>
      <sz val="11"/>
      <name val="Arial"/>
      <family val="2"/>
      <charset val="163"/>
      <scheme val="minor"/>
    </font>
    <font>
      <b/>
      <sz val="12"/>
      <name val="Times New Roman"/>
      <family val="1"/>
    </font>
    <font>
      <sz val="12"/>
      <name val="Times New Roman"/>
      <family val="1"/>
    </font>
    <font>
      <i/>
      <sz val="10"/>
      <name val="Times New Roman"/>
      <family val="1"/>
    </font>
    <font>
      <sz val="10"/>
      <color theme="1"/>
      <name val="Arial"/>
      <family val="2"/>
      <charset val="163"/>
    </font>
    <font>
      <sz val="10"/>
      <color theme="1"/>
      <name val="Times New Roman"/>
      <family val="1"/>
      <charset val="163"/>
      <scheme val="major"/>
    </font>
    <font>
      <b/>
      <sz val="10"/>
      <color theme="1"/>
      <name val="Times New Roman"/>
      <family val="1"/>
      <charset val="163"/>
      <scheme val="major"/>
    </font>
    <font>
      <b/>
      <sz val="14"/>
      <name val="Times New Roman"/>
      <family val="1"/>
    </font>
    <font>
      <b/>
      <sz val="13"/>
      <name val="Times New Roman"/>
      <family val="1"/>
    </font>
    <font>
      <b/>
      <sz val="13"/>
      <name val="Times New Roman"/>
      <family val="1"/>
      <charset val="163"/>
    </font>
    <font>
      <sz val="13"/>
      <name val="Times New Roman"/>
      <family val="1"/>
      <charset val="163"/>
    </font>
    <font>
      <i/>
      <sz val="13"/>
      <name val="Times New Roman"/>
      <family val="1"/>
      <charset val="163"/>
    </font>
    <font>
      <b/>
      <sz val="9"/>
      <color theme="1"/>
      <name val="Arial"/>
      <family val="2"/>
      <scheme val="minor"/>
    </font>
    <font>
      <sz val="9"/>
      <color theme="1"/>
      <name val="Arial"/>
      <family val="2"/>
      <scheme val="minor"/>
    </font>
    <font>
      <sz val="10"/>
      <color indexed="8"/>
      <name val="Times New Roman"/>
      <family val="1"/>
      <charset val="163"/>
    </font>
    <font>
      <b/>
      <sz val="12"/>
      <color rgb="FFFF0000"/>
      <name val="Times New Roman"/>
      <family val="1"/>
    </font>
    <font>
      <sz val="12"/>
      <color rgb="FFFF0000"/>
      <name val="Times New Roman"/>
      <family val="1"/>
    </font>
    <font>
      <b/>
      <sz val="10"/>
      <color rgb="FFFF0000"/>
      <name val="Times New Roman"/>
      <family val="1"/>
    </font>
    <font>
      <sz val="10"/>
      <color rgb="FFFF0000"/>
      <name val="Arial"/>
      <family val="2"/>
      <charset val="163"/>
    </font>
    <font>
      <b/>
      <sz val="10"/>
      <color rgb="FFFF0000"/>
      <name val="Times New Roman"/>
      <family val="1"/>
      <charset val="163"/>
    </font>
    <font>
      <sz val="9"/>
      <color theme="1"/>
      <name val="Times New Roman"/>
      <family val="1"/>
    </font>
    <font>
      <sz val="9"/>
      <color theme="1"/>
      <name val="Times New Roman"/>
      <family val="1"/>
      <charset val="163"/>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101">
    <xf numFmtId="0" fontId="0" fillId="0" borderId="0"/>
    <xf numFmtId="0" fontId="1" fillId="0" borderId="0"/>
    <xf numFmtId="43" fontId="3" fillId="0" borderId="0" applyFont="0" applyFill="0" applyBorder="0" applyAlignment="0" applyProtection="0"/>
    <xf numFmtId="43" fontId="5"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7" fillId="0" borderId="2" applyNumberFormat="0" applyAlignment="0" applyProtection="0">
      <alignment horizontal="left" vertical="center"/>
    </xf>
    <xf numFmtId="0" fontId="7" fillId="0" borderId="3">
      <alignment horizontal="left" vertical="center"/>
    </xf>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3" fillId="0" borderId="0"/>
    <xf numFmtId="0" fontId="6" fillId="0" borderId="0"/>
    <xf numFmtId="0" fontId="6" fillId="0" borderId="0"/>
    <xf numFmtId="0" fontId="6" fillId="0" borderId="0"/>
    <xf numFmtId="0" fontId="8" fillId="0" borderId="0"/>
    <xf numFmtId="0" fontId="3" fillId="0" borderId="0"/>
    <xf numFmtId="0" fontId="6"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6" fillId="0" borderId="0"/>
    <xf numFmtId="0" fontId="6" fillId="0" borderId="0"/>
    <xf numFmtId="0" fontId="6" fillId="0" borderId="0"/>
    <xf numFmtId="0" fontId="6"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3" fillId="0" borderId="0"/>
    <xf numFmtId="0" fontId="6" fillId="0" borderId="0"/>
    <xf numFmtId="0" fontId="3" fillId="0" borderId="0"/>
    <xf numFmtId="0" fontId="3" fillId="0" borderId="0"/>
    <xf numFmtId="0" fontId="9" fillId="0" borderId="0"/>
    <xf numFmtId="0" fontId="3" fillId="0" borderId="0"/>
    <xf numFmtId="0" fontId="8" fillId="0" borderId="0"/>
    <xf numFmtId="0" fontId="8" fillId="0" borderId="0"/>
    <xf numFmtId="44" fontId="3" fillId="0" borderId="0" applyFont="0" applyFill="0" applyBorder="0" applyAlignment="0" applyProtection="0"/>
    <xf numFmtId="0" fontId="6"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3" fillId="0" borderId="0"/>
    <xf numFmtId="0" fontId="6" fillId="0" borderId="0"/>
    <xf numFmtId="43" fontId="6" fillId="0" borderId="0" applyFont="0" applyFill="0" applyBorder="0" applyAlignment="0" applyProtection="0"/>
    <xf numFmtId="0" fontId="1" fillId="0" borderId="0"/>
    <xf numFmtId="0" fontId="1" fillId="0" borderId="0"/>
    <xf numFmtId="0" fontId="1" fillId="0" borderId="0"/>
    <xf numFmtId="0" fontId="8" fillId="0" borderId="0"/>
    <xf numFmtId="43" fontId="19" fillId="0" borderId="0" applyFont="0" applyFill="0" applyBorder="0" applyAlignment="0" applyProtection="0"/>
    <xf numFmtId="0" fontId="1" fillId="0" borderId="0"/>
    <xf numFmtId="0" fontId="1" fillId="0" borderId="0"/>
    <xf numFmtId="0" fontId="19" fillId="0" borderId="0"/>
    <xf numFmtId="0" fontId="19" fillId="0" borderId="0"/>
    <xf numFmtId="43" fontId="1" fillId="0" borderId="0" applyFont="0" applyFill="0" applyBorder="0" applyAlignment="0" applyProtection="0"/>
    <xf numFmtId="0" fontId="1" fillId="0" borderId="0"/>
    <xf numFmtId="0" fontId="1" fillId="0" borderId="0"/>
    <xf numFmtId="0" fontId="6" fillId="0" borderId="0"/>
    <xf numFmtId="0" fontId="6" fillId="0" borderId="0"/>
  </cellStyleXfs>
  <cellXfs count="1811">
    <xf numFmtId="0" fontId="0" fillId="0" borderId="0" xfId="0"/>
    <xf numFmtId="0" fontId="11" fillId="0" borderId="0" xfId="1" applyFont="1" applyFill="1" applyAlignment="1">
      <alignment horizontal="center" vertical="center"/>
    </xf>
    <xf numFmtId="168" fontId="11" fillId="0" borderId="1" xfId="1" applyNumberFormat="1" applyFont="1" applyFill="1" applyBorder="1" applyAlignment="1">
      <alignment horizontal="center" vertical="center" wrapText="1"/>
    </xf>
    <xf numFmtId="0" fontId="13" fillId="0" borderId="1" xfId="1" applyFont="1" applyFill="1" applyBorder="1" applyAlignment="1">
      <alignment horizontal="center" vertical="center"/>
    </xf>
    <xf numFmtId="168" fontId="13" fillId="0" borderId="1" xfId="1" applyNumberFormat="1" applyFont="1" applyFill="1" applyBorder="1" applyAlignment="1">
      <alignment horizontal="center" vertical="center"/>
    </xf>
    <xf numFmtId="0" fontId="11" fillId="0" borderId="0" xfId="1" applyFont="1" applyFill="1" applyAlignment="1">
      <alignment horizontal="left" vertical="center"/>
    </xf>
    <xf numFmtId="0" fontId="13" fillId="0" borderId="0" xfId="1" applyFont="1" applyFill="1" applyAlignment="1">
      <alignment horizontal="center" vertical="center"/>
    </xf>
    <xf numFmtId="0" fontId="11" fillId="0" borderId="1" xfId="1" applyFont="1" applyFill="1" applyBorder="1" applyAlignment="1">
      <alignment horizontal="left" vertical="center" wrapText="1"/>
    </xf>
    <xf numFmtId="2" fontId="11" fillId="0" borderId="0" xfId="1" applyNumberFormat="1" applyFont="1" applyFill="1" applyAlignment="1">
      <alignment horizontal="center" vertical="center"/>
    </xf>
    <xf numFmtId="165" fontId="13" fillId="0" borderId="1" xfId="1" applyNumberFormat="1" applyFont="1" applyFill="1" applyBorder="1" applyAlignment="1">
      <alignment horizontal="center" vertical="center" wrapText="1"/>
    </xf>
    <xf numFmtId="165" fontId="13" fillId="0" borderId="1" xfId="1" applyNumberFormat="1" applyFont="1" applyFill="1" applyBorder="1" applyAlignment="1">
      <alignment horizontal="left" vertical="center" wrapText="1"/>
    </xf>
    <xf numFmtId="168" fontId="13" fillId="0" borderId="1" xfId="1" applyNumberFormat="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1" xfId="1" applyFont="1" applyFill="1" applyBorder="1" applyAlignment="1">
      <alignment horizontal="left" vertical="center" wrapText="1"/>
    </xf>
    <xf numFmtId="2" fontId="13" fillId="0" borderId="1" xfId="1" applyNumberFormat="1" applyFont="1" applyFill="1" applyBorder="1" applyAlignment="1">
      <alignment horizontal="center" vertical="center" wrapText="1"/>
    </xf>
    <xf numFmtId="168" fontId="13" fillId="0" borderId="1" xfId="1" applyNumberFormat="1" applyFont="1" applyFill="1" applyBorder="1" applyAlignment="1">
      <alignment horizontal="left" vertical="center" wrapText="1"/>
    </xf>
    <xf numFmtId="0" fontId="11" fillId="0" borderId="0" xfId="1" applyFont="1" applyFill="1" applyAlignment="1">
      <alignment horizontal="center" vertical="center" wrapText="1"/>
    </xf>
    <xf numFmtId="0" fontId="11" fillId="0" borderId="0" xfId="1" applyFont="1" applyFill="1" applyAlignment="1">
      <alignment horizontal="left" vertical="center" wrapText="1"/>
    </xf>
    <xf numFmtId="0" fontId="11" fillId="0" borderId="0" xfId="1" applyFont="1" applyFill="1" applyBorder="1" applyAlignment="1">
      <alignment horizontal="center" vertical="center"/>
    </xf>
    <xf numFmtId="2" fontId="11" fillId="0" borderId="1" xfId="1" applyNumberFormat="1" applyFont="1" applyFill="1" applyBorder="1" applyAlignment="1" applyProtection="1">
      <alignment horizontal="center" vertical="center" wrapText="1"/>
      <protection locked="0"/>
    </xf>
    <xf numFmtId="43" fontId="11" fillId="0" borderId="1" xfId="1" applyNumberFormat="1" applyFont="1" applyFill="1" applyBorder="1" applyAlignment="1" applyProtection="1">
      <alignment horizontal="center" vertical="center" wrapText="1"/>
      <protection hidden="1"/>
    </xf>
    <xf numFmtId="2" fontId="11" fillId="0" borderId="1" xfId="5" applyNumberFormat="1" applyFont="1" applyFill="1" applyBorder="1" applyAlignment="1">
      <alignment horizontal="center" vertical="center" wrapText="1"/>
    </xf>
    <xf numFmtId="2" fontId="13" fillId="0" borderId="1" xfId="1" applyNumberFormat="1" applyFont="1" applyFill="1" applyBorder="1" applyAlignment="1">
      <alignment horizontal="left" vertical="center" wrapText="1"/>
    </xf>
    <xf numFmtId="0" fontId="13" fillId="0" borderId="1" xfId="22" applyFont="1" applyFill="1" applyBorder="1" applyAlignment="1">
      <alignment horizontal="center" vertical="center" wrapText="1"/>
    </xf>
    <xf numFmtId="0" fontId="13" fillId="0" borderId="1" xfId="22" applyFont="1" applyFill="1" applyBorder="1" applyAlignment="1">
      <alignment horizontal="left" vertical="center" wrapText="1"/>
    </xf>
    <xf numFmtId="168" fontId="13" fillId="0" borderId="1" xfId="22" applyNumberFormat="1" applyFont="1" applyFill="1" applyBorder="1" applyAlignment="1">
      <alignment horizontal="center" vertical="center" wrapText="1"/>
    </xf>
    <xf numFmtId="0" fontId="11" fillId="0" borderId="1" xfId="22" applyFont="1" applyFill="1" applyBorder="1" applyAlignment="1">
      <alignment horizontal="center" vertical="center" wrapText="1"/>
    </xf>
    <xf numFmtId="168" fontId="11" fillId="0" borderId="1" xfId="22" applyNumberFormat="1" applyFont="1" applyFill="1" applyBorder="1" applyAlignment="1">
      <alignment horizontal="center" vertical="center" wrapText="1"/>
    </xf>
    <xf numFmtId="2" fontId="11" fillId="0" borderId="1" xfId="22" applyNumberFormat="1" applyFont="1" applyFill="1" applyBorder="1" applyAlignment="1">
      <alignment horizontal="center" vertical="center" wrapText="1"/>
    </xf>
    <xf numFmtId="0" fontId="11" fillId="0" borderId="1" xfId="16" applyFont="1" applyFill="1" applyBorder="1" applyAlignment="1">
      <alignment horizontal="center" vertical="center" wrapText="1"/>
    </xf>
    <xf numFmtId="0" fontId="11" fillId="0" borderId="1" xfId="22" applyFont="1" applyFill="1" applyBorder="1" applyAlignment="1">
      <alignment horizontal="left" vertical="center" wrapText="1"/>
    </xf>
    <xf numFmtId="0" fontId="14" fillId="0" borderId="0" xfId="22" applyFont="1" applyFill="1" applyAlignment="1">
      <alignment horizontal="center" vertical="center" wrapText="1"/>
    </xf>
    <xf numFmtId="0" fontId="11" fillId="0" borderId="1" xfId="1" applyFont="1" applyFill="1" applyBorder="1" applyAlignment="1">
      <alignment horizontal="left" vertical="center"/>
    </xf>
    <xf numFmtId="2" fontId="11" fillId="0" borderId="1" xfId="2" applyNumberFormat="1" applyFont="1" applyFill="1" applyBorder="1" applyAlignment="1">
      <alignment horizontal="center" vertical="center" wrapText="1"/>
    </xf>
    <xf numFmtId="0" fontId="13" fillId="0" borderId="1" xfId="1" applyFont="1" applyFill="1" applyBorder="1" applyAlignment="1">
      <alignment horizontal="left" vertical="center"/>
    </xf>
    <xf numFmtId="0" fontId="11" fillId="0" borderId="1" xfId="1" applyFont="1" applyFill="1" applyBorder="1" applyAlignment="1">
      <alignment horizontal="center" vertical="center"/>
    </xf>
    <xf numFmtId="168" fontId="13" fillId="0" borderId="1" xfId="11" applyNumberFormat="1" applyFont="1" applyFill="1" applyBorder="1" applyAlignment="1">
      <alignment horizontal="center" vertical="center" wrapText="1"/>
    </xf>
    <xf numFmtId="168" fontId="11" fillId="0" borderId="1" xfId="11" applyNumberFormat="1" applyFont="1" applyFill="1" applyBorder="1" applyAlignment="1">
      <alignment horizontal="center" vertical="center" wrapText="1"/>
    </xf>
    <xf numFmtId="0" fontId="13" fillId="0" borderId="1" xfId="41" applyFont="1" applyFill="1" applyBorder="1" applyAlignment="1">
      <alignment horizontal="left" vertical="center" wrapText="1"/>
    </xf>
    <xf numFmtId="168" fontId="11" fillId="0" borderId="1" xfId="21" applyNumberFormat="1" applyFont="1" applyFill="1" applyBorder="1" applyAlignment="1">
      <alignment horizontal="center" vertical="center" wrapText="1"/>
    </xf>
    <xf numFmtId="1" fontId="11" fillId="0" borderId="1" xfId="1" applyNumberFormat="1" applyFont="1" applyFill="1" applyBorder="1" applyAlignment="1">
      <alignment horizontal="center" vertical="center" wrapText="1"/>
    </xf>
    <xf numFmtId="1" fontId="11" fillId="0" borderId="0" xfId="1" applyNumberFormat="1" applyFont="1" applyFill="1" applyAlignment="1">
      <alignment horizontal="center" vertical="center"/>
    </xf>
    <xf numFmtId="2" fontId="11" fillId="0" borderId="1" xfId="70" applyNumberFormat="1" applyFont="1" applyFill="1" applyBorder="1" applyAlignment="1">
      <alignment horizontal="left" vertical="center" wrapText="1"/>
    </xf>
    <xf numFmtId="0" fontId="11" fillId="0" borderId="1" xfId="21" applyFont="1" applyFill="1" applyBorder="1" applyAlignment="1">
      <alignment horizontal="left" vertical="center" wrapText="1"/>
    </xf>
    <xf numFmtId="2" fontId="11" fillId="0" borderId="1" xfId="21" applyNumberFormat="1" applyFont="1" applyFill="1" applyBorder="1" applyAlignment="1">
      <alignment horizontal="center" vertical="center" wrapText="1"/>
    </xf>
    <xf numFmtId="0" fontId="11" fillId="0" borderId="1" xfId="21" applyFont="1" applyFill="1" applyBorder="1" applyAlignment="1">
      <alignment horizontal="center" vertical="center" wrapText="1"/>
    </xf>
    <xf numFmtId="0" fontId="11" fillId="0" borderId="1" xfId="73" applyNumberFormat="1" applyFont="1" applyFill="1" applyBorder="1" applyAlignment="1">
      <alignment horizontal="left" vertical="center" wrapText="1"/>
    </xf>
    <xf numFmtId="0" fontId="11" fillId="0" borderId="0" xfId="1" applyFont="1" applyFill="1" applyBorder="1" applyAlignment="1">
      <alignment horizontal="left" vertical="center"/>
    </xf>
    <xf numFmtId="0" fontId="11" fillId="0" borderId="0" xfId="22" applyFont="1" applyFill="1" applyAlignment="1">
      <alignment horizontal="center" vertical="center" wrapText="1"/>
    </xf>
    <xf numFmtId="0" fontId="11" fillId="0" borderId="0" xfId="22" applyFont="1" applyFill="1" applyAlignment="1">
      <alignment horizontal="left" vertical="center" wrapText="1"/>
    </xf>
    <xf numFmtId="0" fontId="11" fillId="0" borderId="0" xfId="22" applyFont="1" applyFill="1" applyBorder="1" applyAlignment="1">
      <alignment horizontal="center" vertical="center" wrapText="1"/>
    </xf>
    <xf numFmtId="0" fontId="14" fillId="0" borderId="0" xfId="1" applyFont="1" applyFill="1" applyAlignment="1">
      <alignment horizontal="center" vertical="center"/>
    </xf>
    <xf numFmtId="165" fontId="16" fillId="0" borderId="1" xfId="1" applyNumberFormat="1" applyFont="1" applyFill="1" applyBorder="1" applyAlignment="1">
      <alignment horizontal="center" vertical="center" wrapText="1"/>
    </xf>
    <xf numFmtId="165" fontId="16" fillId="0" borderId="0" xfId="1" applyNumberFormat="1" applyFont="1" applyFill="1" applyAlignment="1">
      <alignment horizontal="center" vertical="center"/>
    </xf>
    <xf numFmtId="0" fontId="13" fillId="2" borderId="1" xfId="1" applyFont="1" applyFill="1" applyBorder="1" applyAlignment="1">
      <alignment horizontal="center" vertical="center"/>
    </xf>
    <xf numFmtId="0" fontId="13" fillId="2" borderId="1" xfId="1" applyFont="1" applyFill="1" applyBorder="1" applyAlignment="1">
      <alignment horizontal="left" vertical="center"/>
    </xf>
    <xf numFmtId="1" fontId="13" fillId="2" borderId="1" xfId="1" applyNumberFormat="1" applyFont="1" applyFill="1" applyBorder="1" applyAlignment="1">
      <alignment horizontal="center" vertical="center"/>
    </xf>
    <xf numFmtId="2" fontId="13" fillId="2" borderId="1" xfId="1" applyNumberFormat="1" applyFont="1" applyFill="1" applyBorder="1" applyAlignment="1">
      <alignment horizontal="center" vertical="center"/>
    </xf>
    <xf numFmtId="0" fontId="13" fillId="2" borderId="0" xfId="1" applyFont="1" applyFill="1" applyAlignment="1">
      <alignment horizontal="center" vertical="center"/>
    </xf>
    <xf numFmtId="0" fontId="14" fillId="2" borderId="0" xfId="1" applyFont="1" applyFill="1" applyAlignment="1">
      <alignment horizontal="center" vertical="center"/>
    </xf>
    <xf numFmtId="0" fontId="11" fillId="2" borderId="0" xfId="1" applyFont="1" applyFill="1" applyAlignment="1">
      <alignment horizontal="center" vertical="center"/>
    </xf>
    <xf numFmtId="0" fontId="14" fillId="0" borderId="0" xfId="1" applyFont="1" applyFill="1" applyBorder="1" applyAlignment="1">
      <alignment horizontal="center" vertical="center"/>
    </xf>
    <xf numFmtId="2" fontId="14" fillId="0" borderId="0" xfId="1" applyNumberFormat="1" applyFont="1" applyFill="1" applyAlignment="1">
      <alignment horizontal="center" vertical="center"/>
    </xf>
    <xf numFmtId="0" fontId="12" fillId="0" borderId="0" xfId="1" applyFont="1" applyFill="1" applyBorder="1" applyAlignment="1">
      <alignment horizontal="left" vertical="center" wrapText="1"/>
    </xf>
    <xf numFmtId="165" fontId="16" fillId="0" borderId="1" xfId="1" applyNumberFormat="1" applyFont="1" applyFill="1" applyBorder="1" applyAlignment="1">
      <alignment horizontal="left" vertical="center" wrapText="1"/>
    </xf>
    <xf numFmtId="0" fontId="11" fillId="0" borderId="11" xfId="1" applyFont="1" applyFill="1" applyBorder="1" applyAlignment="1">
      <alignment horizontal="center" vertical="center" wrapText="1"/>
    </xf>
    <xf numFmtId="0" fontId="11" fillId="0" borderId="11" xfId="1" applyFont="1" applyFill="1" applyBorder="1" applyAlignment="1">
      <alignment horizontal="left" vertical="center" wrapText="1"/>
    </xf>
    <xf numFmtId="1" fontId="11" fillId="0" borderId="11" xfId="1" applyNumberFormat="1" applyFont="1" applyFill="1" applyBorder="1" applyAlignment="1">
      <alignment horizontal="center" vertical="center" wrapText="1"/>
    </xf>
    <xf numFmtId="2" fontId="11" fillId="0" borderId="11" xfId="1" applyNumberFormat="1" applyFont="1" applyFill="1" applyBorder="1" applyAlignment="1">
      <alignment horizontal="center" vertical="center" wrapText="1"/>
    </xf>
    <xf numFmtId="0" fontId="11" fillId="0" borderId="9" xfId="1" applyFont="1" applyFill="1" applyBorder="1" applyAlignment="1">
      <alignment horizontal="center" vertical="center" wrapText="1"/>
    </xf>
    <xf numFmtId="0" fontId="11" fillId="0" borderId="9" xfId="1" applyFont="1" applyFill="1" applyBorder="1" applyAlignment="1">
      <alignment horizontal="left" vertical="center" wrapText="1"/>
    </xf>
    <xf numFmtId="1" fontId="11" fillId="0" borderId="9" xfId="1" applyNumberFormat="1" applyFont="1" applyFill="1" applyBorder="1" applyAlignment="1">
      <alignment horizontal="center" vertical="center" wrapText="1"/>
    </xf>
    <xf numFmtId="2" fontId="11" fillId="0" borderId="9" xfId="1" applyNumberFormat="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11" fillId="0" borderId="12" xfId="1" applyFont="1" applyFill="1" applyBorder="1" applyAlignment="1">
      <alignment horizontal="left" vertical="center" wrapText="1"/>
    </xf>
    <xf numFmtId="1" fontId="11" fillId="0" borderId="12" xfId="1" applyNumberFormat="1" applyFont="1" applyFill="1" applyBorder="1" applyAlignment="1">
      <alignment horizontal="center" vertical="center" wrapText="1"/>
    </xf>
    <xf numFmtId="2" fontId="11" fillId="0" borderId="12" xfId="1" applyNumberFormat="1" applyFont="1" applyFill="1" applyBorder="1" applyAlignment="1">
      <alignment horizontal="center" vertical="center" wrapText="1"/>
    </xf>
    <xf numFmtId="1" fontId="11" fillId="0" borderId="11" xfId="1" applyNumberFormat="1" applyFont="1" applyFill="1" applyBorder="1" applyAlignment="1">
      <alignment horizontal="center" vertical="center"/>
    </xf>
    <xf numFmtId="1" fontId="11" fillId="0" borderId="9" xfId="1" applyNumberFormat="1" applyFont="1" applyFill="1" applyBorder="1" applyAlignment="1">
      <alignment horizontal="center" vertical="center"/>
    </xf>
    <xf numFmtId="2" fontId="11" fillId="0" borderId="9" xfId="1" applyNumberFormat="1" applyFont="1" applyFill="1" applyBorder="1" applyAlignment="1">
      <alignment horizontal="center" vertical="center"/>
    </xf>
    <xf numFmtId="2" fontId="11" fillId="0" borderId="9" xfId="22" applyNumberFormat="1" applyFont="1" applyFill="1" applyBorder="1" applyAlignment="1">
      <alignment horizontal="center" vertical="center"/>
    </xf>
    <xf numFmtId="2" fontId="11" fillId="0" borderId="12" xfId="1" applyNumberFormat="1" applyFont="1" applyFill="1" applyBorder="1" applyAlignment="1">
      <alignment horizontal="center" vertical="center"/>
    </xf>
    <xf numFmtId="168" fontId="11" fillId="0" borderId="11" xfId="1" applyNumberFormat="1" applyFont="1" applyFill="1" applyBorder="1" applyAlignment="1">
      <alignment horizontal="center" vertical="center"/>
    </xf>
    <xf numFmtId="4" fontId="11" fillId="0" borderId="11" xfId="1" applyNumberFormat="1" applyFont="1" applyFill="1" applyBorder="1" applyAlignment="1">
      <alignment horizontal="center" vertical="center" wrapText="1"/>
    </xf>
    <xf numFmtId="167" fontId="11" fillId="0" borderId="9" xfId="1" applyNumberFormat="1" applyFont="1" applyFill="1" applyBorder="1" applyAlignment="1">
      <alignment horizontal="center" vertical="center" wrapText="1"/>
    </xf>
    <xf numFmtId="166" fontId="11" fillId="0" borderId="9" xfId="1" applyNumberFormat="1" applyFont="1" applyFill="1" applyBorder="1" applyAlignment="1">
      <alignment horizontal="center" vertical="center" wrapText="1"/>
    </xf>
    <xf numFmtId="2" fontId="14" fillId="0" borderId="0" xfId="1" applyNumberFormat="1" applyFont="1" applyFill="1" applyAlignment="1">
      <alignment horizontal="center" vertical="center" wrapText="1"/>
    </xf>
    <xf numFmtId="165" fontId="16" fillId="0" borderId="1" xfId="11" applyNumberFormat="1" applyFont="1" applyFill="1" applyBorder="1" applyAlignment="1">
      <alignment horizontal="center" vertical="center" wrapText="1"/>
    </xf>
    <xf numFmtId="0" fontId="16" fillId="0" borderId="0" xfId="1" applyFont="1" applyFill="1" applyAlignment="1">
      <alignment horizontal="center" vertical="center" wrapText="1"/>
    </xf>
    <xf numFmtId="0" fontId="16" fillId="0" borderId="0" xfId="1" applyFont="1" applyFill="1" applyAlignment="1">
      <alignment horizontal="center" vertical="center"/>
    </xf>
    <xf numFmtId="2" fontId="16" fillId="0" borderId="1" xfId="1" applyNumberFormat="1" applyFont="1" applyFill="1" applyBorder="1" applyAlignment="1">
      <alignment horizontal="center" vertical="center" wrapText="1"/>
    </xf>
    <xf numFmtId="2" fontId="16" fillId="0" borderId="0" xfId="1" applyNumberFormat="1" applyFont="1" applyFill="1" applyAlignment="1">
      <alignment horizontal="center" vertical="center"/>
    </xf>
    <xf numFmtId="0" fontId="11" fillId="0" borderId="1" xfId="9" applyFont="1" applyFill="1" applyBorder="1" applyAlignment="1">
      <alignment horizontal="center" vertical="center" wrapText="1"/>
    </xf>
    <xf numFmtId="0" fontId="10" fillId="2" borderId="0" xfId="1" applyFont="1" applyFill="1" applyAlignment="1">
      <alignment horizontal="center" vertical="center"/>
    </xf>
    <xf numFmtId="2" fontId="13" fillId="2" borderId="0" xfId="1" applyNumberFormat="1" applyFont="1" applyFill="1" applyAlignment="1">
      <alignment horizontal="center" vertical="center"/>
    </xf>
    <xf numFmtId="0" fontId="16" fillId="0" borderId="0" xfId="22" applyFont="1" applyFill="1" applyAlignment="1">
      <alignment horizontal="center" vertical="center" wrapText="1"/>
    </xf>
    <xf numFmtId="2" fontId="16" fillId="0" borderId="0" xfId="1" applyNumberFormat="1" applyFont="1" applyFill="1" applyAlignment="1">
      <alignment horizontal="center" vertical="center" wrapText="1"/>
    </xf>
    <xf numFmtId="2" fontId="11" fillId="0" borderId="0" xfId="1" applyNumberFormat="1" applyFont="1" applyFill="1" applyAlignment="1">
      <alignment horizontal="center" vertical="center" wrapText="1"/>
    </xf>
    <xf numFmtId="0" fontId="13" fillId="0" borderId="0" xfId="1" applyFont="1" applyFill="1" applyAlignment="1">
      <alignment horizontal="center" vertical="center" wrapText="1"/>
    </xf>
    <xf numFmtId="2" fontId="13" fillId="0" borderId="0" xfId="1" applyNumberFormat="1" applyFont="1" applyFill="1" applyAlignment="1">
      <alignment horizontal="center" vertical="center" wrapText="1"/>
    </xf>
    <xf numFmtId="2" fontId="13" fillId="0" borderId="1" xfId="9" applyNumberFormat="1" applyFont="1" applyFill="1" applyBorder="1" applyAlignment="1">
      <alignment horizontal="center" vertical="center" wrapText="1"/>
    </xf>
    <xf numFmtId="2" fontId="11" fillId="0" borderId="1" xfId="9" applyNumberFormat="1" applyFont="1" applyFill="1" applyBorder="1" applyAlignment="1">
      <alignment horizontal="center" vertical="center" wrapText="1"/>
    </xf>
    <xf numFmtId="171" fontId="11" fillId="0" borderId="0" xfId="1" applyNumberFormat="1" applyFont="1" applyFill="1" applyBorder="1" applyAlignment="1">
      <alignment horizontal="center" vertical="center"/>
    </xf>
    <xf numFmtId="4" fontId="11" fillId="0" borderId="1" xfId="9" applyNumberFormat="1" applyFont="1" applyFill="1" applyBorder="1" applyAlignment="1">
      <alignment horizontal="left" vertical="center" wrapText="1"/>
    </xf>
    <xf numFmtId="0" fontId="2" fillId="2" borderId="1" xfId="22" applyFont="1" applyFill="1" applyBorder="1" applyAlignment="1">
      <alignment horizontal="center" vertical="center" wrapText="1"/>
    </xf>
    <xf numFmtId="0" fontId="10" fillId="0" borderId="0" xfId="1" applyFont="1" applyFill="1" applyBorder="1" applyAlignment="1">
      <alignment horizontal="center" vertical="center" wrapText="1"/>
    </xf>
    <xf numFmtId="0" fontId="14" fillId="0" borderId="0" xfId="1" applyFont="1" applyFill="1" applyAlignment="1">
      <alignment horizontal="center" vertical="center" wrapText="1"/>
    </xf>
    <xf numFmtId="2" fontId="13" fillId="2" borderId="1" xfId="1" applyNumberFormat="1" applyFont="1" applyFill="1" applyBorder="1" applyAlignment="1">
      <alignment horizontal="center" vertical="center" wrapText="1"/>
    </xf>
    <xf numFmtId="0" fontId="12" fillId="0" borderId="0" xfId="1" applyFont="1" applyFill="1" applyBorder="1" applyAlignment="1">
      <alignment horizontal="center" vertical="center" wrapText="1"/>
    </xf>
    <xf numFmtId="0" fontId="13" fillId="2" borderId="1" xfId="9" applyFont="1" applyFill="1" applyBorder="1" applyAlignment="1">
      <alignment horizontal="center" vertical="center" wrapText="1"/>
    </xf>
    <xf numFmtId="2" fontId="11" fillId="0" borderId="9" xfId="22" applyNumberFormat="1" applyFont="1" applyFill="1" applyBorder="1" applyAlignment="1">
      <alignment horizontal="center" vertical="center" wrapText="1"/>
    </xf>
    <xf numFmtId="166" fontId="11" fillId="0" borderId="12" xfId="1" applyNumberFormat="1" applyFont="1" applyFill="1" applyBorder="1" applyAlignment="1">
      <alignment horizontal="center" vertical="center" wrapText="1"/>
    </xf>
    <xf numFmtId="0" fontId="13" fillId="0" borderId="0" xfId="0" applyFont="1" applyFill="1" applyAlignment="1">
      <alignment vertical="center" wrapText="1"/>
    </xf>
    <xf numFmtId="0" fontId="11" fillId="0" borderId="0" xfId="0" applyFont="1" applyFill="1" applyAlignment="1">
      <alignment vertical="center"/>
    </xf>
    <xf numFmtId="0" fontId="11" fillId="0" borderId="0" xfId="0" applyFont="1" applyFill="1" applyAlignment="1">
      <alignment vertical="center" wrapText="1"/>
    </xf>
    <xf numFmtId="0" fontId="11" fillId="0" borderId="0" xfId="21" applyFont="1" applyFill="1" applyAlignment="1">
      <alignment horizontal="center" vertical="center"/>
    </xf>
    <xf numFmtId="0" fontId="11" fillId="0" borderId="0" xfId="1" applyNumberFormat="1" applyFont="1" applyFill="1" applyBorder="1" applyAlignment="1">
      <alignment horizontal="center" vertical="center" wrapText="1"/>
    </xf>
    <xf numFmtId="0" fontId="13" fillId="0" borderId="0" xfId="9" applyFont="1" applyFill="1" applyAlignment="1">
      <alignment horizontal="center" vertical="center"/>
    </xf>
    <xf numFmtId="0" fontId="14" fillId="0" borderId="0" xfId="21" applyFont="1" applyFill="1" applyAlignment="1">
      <alignment horizontal="center" vertical="center"/>
    </xf>
    <xf numFmtId="0" fontId="16" fillId="0" borderId="0" xfId="21" applyFont="1" applyFill="1" applyAlignment="1">
      <alignment horizontal="center" vertical="center"/>
    </xf>
    <xf numFmtId="0" fontId="11" fillId="0" borderId="0" xfId="21" applyFont="1" applyFill="1" applyAlignment="1">
      <alignment horizontal="left" vertical="center"/>
    </xf>
    <xf numFmtId="0" fontId="14" fillId="0" borderId="0" xfId="1" applyNumberFormat="1" applyFont="1" applyFill="1" applyBorder="1" applyAlignment="1">
      <alignment horizontal="center" vertical="center" wrapText="1"/>
    </xf>
    <xf numFmtId="0" fontId="14" fillId="0" borderId="0" xfId="1" applyFont="1" applyFill="1" applyBorder="1" applyAlignment="1">
      <alignment horizontal="center" vertical="center" wrapText="1"/>
    </xf>
    <xf numFmtId="0" fontId="13" fillId="0" borderId="0" xfId="1" applyNumberFormat="1" applyFont="1" applyFill="1" applyBorder="1" applyAlignment="1">
      <alignment horizontal="center" vertical="center" wrapText="1"/>
    </xf>
    <xf numFmtId="0" fontId="16" fillId="0" borderId="0" xfId="1" applyNumberFormat="1" applyFont="1" applyFill="1" applyBorder="1" applyAlignment="1">
      <alignment horizontal="center" vertical="center" wrapText="1"/>
    </xf>
    <xf numFmtId="0" fontId="11" fillId="0" borderId="0" xfId="1" applyNumberFormat="1" applyFont="1" applyFill="1" applyBorder="1" applyAlignment="1">
      <alignment horizontal="left" vertical="center" wrapText="1"/>
    </xf>
    <xf numFmtId="4" fontId="11" fillId="0" borderId="0" xfId="1" applyNumberFormat="1" applyFont="1" applyFill="1" applyBorder="1" applyAlignment="1">
      <alignment horizontal="center" vertical="center" wrapText="1"/>
    </xf>
    <xf numFmtId="2" fontId="4" fillId="0" borderId="1" xfId="41" applyNumberFormat="1" applyFont="1" applyFill="1" applyBorder="1" applyAlignment="1">
      <alignment horizontal="center" vertical="center" wrapText="1"/>
    </xf>
    <xf numFmtId="0" fontId="4" fillId="0" borderId="1" xfId="41" applyFont="1" applyFill="1" applyBorder="1" applyAlignment="1">
      <alignment vertical="center" wrapText="1"/>
    </xf>
    <xf numFmtId="0" fontId="4" fillId="0" borderId="1" xfId="1" applyFont="1" applyFill="1" applyBorder="1" applyAlignment="1">
      <alignment horizontal="center" vertical="center"/>
    </xf>
    <xf numFmtId="0" fontId="4" fillId="0" borderId="0" xfId="1" applyFont="1" applyFill="1" applyAlignment="1">
      <alignment horizontal="center" vertical="center" wrapText="1"/>
    </xf>
    <xf numFmtId="43" fontId="16" fillId="0" borderId="0" xfId="2" applyFont="1" applyFill="1" applyAlignment="1">
      <alignment horizontal="center" vertical="center"/>
    </xf>
    <xf numFmtId="0" fontId="11" fillId="2" borderId="0" xfId="0" applyFont="1" applyFill="1" applyAlignment="1">
      <alignment vertical="center" wrapText="1"/>
    </xf>
    <xf numFmtId="165" fontId="16" fillId="0" borderId="1" xfId="21" applyNumberFormat="1" applyFont="1" applyFill="1" applyBorder="1" applyAlignment="1">
      <alignment horizontal="center" vertical="center" wrapText="1"/>
    </xf>
    <xf numFmtId="0" fontId="11" fillId="0" borderId="1" xfId="16" applyFont="1" applyFill="1" applyBorder="1" applyAlignment="1">
      <alignment horizontal="center" vertical="center"/>
    </xf>
    <xf numFmtId="0" fontId="11" fillId="0" borderId="1" xfId="16" applyNumberFormat="1" applyFont="1" applyFill="1" applyBorder="1" applyAlignment="1">
      <alignment horizontal="left" vertical="center" wrapText="1"/>
    </xf>
    <xf numFmtId="168" fontId="4" fillId="0" borderId="1" xfId="22" applyNumberFormat="1" applyFont="1" applyFill="1" applyBorder="1" applyAlignment="1">
      <alignment horizontal="center" vertical="center" wrapText="1"/>
    </xf>
    <xf numFmtId="0" fontId="11" fillId="0" borderId="0" xfId="9" applyFont="1" applyFill="1" applyAlignment="1">
      <alignment vertical="center"/>
    </xf>
    <xf numFmtId="0" fontId="11" fillId="0" borderId="0" xfId="9" applyFont="1" applyFill="1" applyAlignment="1">
      <alignment horizontal="center" vertical="center"/>
    </xf>
    <xf numFmtId="0" fontId="11" fillId="0" borderId="0" xfId="9" applyFont="1" applyFill="1" applyAlignment="1">
      <alignment horizontal="left" vertical="center"/>
    </xf>
    <xf numFmtId="0" fontId="11" fillId="0" borderId="0" xfId="9" applyFont="1" applyFill="1" applyBorder="1" applyAlignment="1">
      <alignment vertical="center"/>
    </xf>
    <xf numFmtId="0" fontId="11" fillId="0" borderId="0" xfId="9" applyFont="1" applyFill="1" applyBorder="1" applyAlignment="1">
      <alignment horizontal="center" vertical="center"/>
    </xf>
    <xf numFmtId="0" fontId="11" fillId="0" borderId="0" xfId="9" applyFont="1" applyFill="1" applyBorder="1" applyAlignment="1">
      <alignment horizontal="left" vertical="center"/>
    </xf>
    <xf numFmtId="4" fontId="13" fillId="0" borderId="0" xfId="9" applyNumberFormat="1" applyFont="1" applyFill="1" applyBorder="1" applyAlignment="1">
      <alignment vertical="center"/>
    </xf>
    <xf numFmtId="4" fontId="13" fillId="0" borderId="0" xfId="9" applyNumberFormat="1" applyFont="1" applyFill="1" applyBorder="1" applyAlignment="1">
      <alignment horizontal="center" vertical="center"/>
    </xf>
    <xf numFmtId="0" fontId="13" fillId="0" borderId="0" xfId="9" applyFont="1" applyFill="1" applyBorder="1" applyAlignment="1">
      <alignment horizontal="center" vertical="center"/>
    </xf>
    <xf numFmtId="1" fontId="13" fillId="0" borderId="0" xfId="9" applyNumberFormat="1" applyFont="1" applyFill="1" applyBorder="1" applyAlignment="1">
      <alignment horizontal="center" vertical="center"/>
    </xf>
    <xf numFmtId="4" fontId="11" fillId="0" borderId="0" xfId="9" applyNumberFormat="1" applyFont="1" applyFill="1" applyBorder="1" applyAlignment="1">
      <alignment horizontal="center" vertical="center"/>
    </xf>
    <xf numFmtId="0" fontId="11" fillId="0" borderId="0" xfId="9" applyFont="1" applyFill="1" applyBorder="1" applyAlignment="1">
      <alignment horizontal="left" vertical="center" wrapText="1"/>
    </xf>
    <xf numFmtId="1" fontId="11" fillId="0" borderId="0" xfId="9" applyNumberFormat="1" applyFont="1" applyFill="1" applyBorder="1" applyAlignment="1">
      <alignment horizontal="center" vertical="center"/>
    </xf>
    <xf numFmtId="4" fontId="11" fillId="0" borderId="0" xfId="9" applyNumberFormat="1" applyFont="1" applyFill="1" applyBorder="1" applyAlignment="1">
      <alignment horizontal="center" vertical="center" wrapText="1"/>
    </xf>
    <xf numFmtId="0" fontId="11" fillId="0" borderId="0" xfId="9" applyFont="1" applyFill="1" applyBorder="1" applyAlignment="1">
      <alignment horizontal="center" vertical="center" wrapText="1"/>
    </xf>
    <xf numFmtId="0" fontId="11" fillId="0" borderId="0" xfId="9" applyFont="1" applyFill="1" applyBorder="1" applyAlignment="1">
      <alignment vertical="center" wrapText="1"/>
    </xf>
    <xf numFmtId="0" fontId="13" fillId="0" borderId="0" xfId="9" applyFont="1" applyFill="1" applyAlignment="1">
      <alignment vertical="center"/>
    </xf>
    <xf numFmtId="2" fontId="11" fillId="0" borderId="0" xfId="9" applyNumberFormat="1" applyFont="1" applyFill="1" applyAlignment="1">
      <alignment horizontal="center" vertical="center"/>
    </xf>
    <xf numFmtId="0" fontId="13" fillId="0" borderId="0" xfId="9" applyFont="1" applyFill="1" applyBorder="1" applyAlignment="1">
      <alignment vertical="center"/>
    </xf>
    <xf numFmtId="1" fontId="13" fillId="0" borderId="0" xfId="9" applyNumberFormat="1" applyFont="1" applyFill="1" applyAlignment="1">
      <alignment vertical="center"/>
    </xf>
    <xf numFmtId="2" fontId="13" fillId="0" borderId="0" xfId="9" applyNumberFormat="1" applyFont="1" applyFill="1" applyAlignment="1">
      <alignment vertical="center"/>
    </xf>
    <xf numFmtId="1" fontId="11" fillId="0" borderId="12" xfId="9" applyNumberFormat="1" applyFont="1" applyFill="1" applyBorder="1" applyAlignment="1">
      <alignment horizontal="center" vertical="center" wrapText="1"/>
    </xf>
    <xf numFmtId="2" fontId="11" fillId="0" borderId="12" xfId="9" applyNumberFormat="1" applyFont="1" applyFill="1" applyBorder="1" applyAlignment="1">
      <alignment horizontal="center" vertical="center" wrapText="1"/>
    </xf>
    <xf numFmtId="0" fontId="11" fillId="0" borderId="12" xfId="9" applyFont="1" applyFill="1" applyBorder="1" applyAlignment="1">
      <alignment horizontal="left" vertical="center" wrapText="1" indent="3"/>
    </xf>
    <xf numFmtId="0" fontId="11" fillId="0" borderId="12" xfId="9" applyFont="1" applyFill="1" applyBorder="1" applyAlignment="1">
      <alignment horizontal="center" vertical="center" wrapText="1"/>
    </xf>
    <xf numFmtId="1" fontId="11" fillId="0" borderId="9" xfId="9" applyNumberFormat="1" applyFont="1" applyFill="1" applyBorder="1" applyAlignment="1">
      <alignment horizontal="center" vertical="center" wrapText="1"/>
    </xf>
    <xf numFmtId="2" fontId="11" fillId="0" borderId="9" xfId="9" applyNumberFormat="1" applyFont="1" applyFill="1" applyBorder="1" applyAlignment="1">
      <alignment horizontal="center" vertical="center" wrapText="1"/>
    </xf>
    <xf numFmtId="0" fontId="11" fillId="0" borderId="9" xfId="9" applyFont="1" applyFill="1" applyBorder="1" applyAlignment="1">
      <alignment horizontal="left" vertical="center" wrapText="1" indent="3"/>
    </xf>
    <xf numFmtId="0" fontId="11" fillId="0" borderId="9" xfId="9" applyFont="1" applyFill="1" applyBorder="1" applyAlignment="1">
      <alignment horizontal="center" vertical="center" wrapText="1"/>
    </xf>
    <xf numFmtId="1" fontId="11" fillId="0" borderId="11" xfId="9" applyNumberFormat="1" applyFont="1" applyFill="1" applyBorder="1" applyAlignment="1">
      <alignment horizontal="center" vertical="center" wrapText="1"/>
    </xf>
    <xf numFmtId="2" fontId="11" fillId="0" borderId="11" xfId="9" applyNumberFormat="1" applyFont="1" applyFill="1" applyBorder="1" applyAlignment="1">
      <alignment horizontal="center" vertical="center" wrapText="1"/>
    </xf>
    <xf numFmtId="0" fontId="11" fillId="0" borderId="11" xfId="9" applyFont="1" applyFill="1" applyBorder="1" applyAlignment="1">
      <alignment horizontal="left" vertical="center" wrapText="1" indent="3"/>
    </xf>
    <xf numFmtId="0" fontId="11" fillId="0" borderId="11" xfId="9" applyFont="1" applyFill="1" applyBorder="1" applyAlignment="1">
      <alignment horizontal="center" vertical="center" wrapText="1"/>
    </xf>
    <xf numFmtId="0" fontId="11" fillId="2" borderId="0" xfId="9" applyFont="1" applyFill="1" applyAlignment="1">
      <alignment horizontal="center" vertical="center"/>
    </xf>
    <xf numFmtId="2" fontId="13" fillId="2" borderId="1" xfId="9" applyNumberFormat="1" applyFont="1" applyFill="1" applyBorder="1" applyAlignment="1">
      <alignment horizontal="center" vertical="center" wrapText="1"/>
    </xf>
    <xf numFmtId="0" fontId="15" fillId="0" borderId="0" xfId="9" applyFont="1" applyFill="1" applyAlignment="1">
      <alignment vertical="center"/>
    </xf>
    <xf numFmtId="165" fontId="15" fillId="0" borderId="1" xfId="9" applyNumberFormat="1" applyFont="1" applyFill="1" applyBorder="1" applyAlignment="1">
      <alignment horizontal="center" vertical="center" wrapText="1"/>
    </xf>
    <xf numFmtId="0" fontId="15" fillId="0" borderId="0" xfId="9" applyFont="1" applyFill="1" applyBorder="1" applyAlignment="1">
      <alignment horizontal="center" vertical="center" wrapText="1"/>
    </xf>
    <xf numFmtId="0" fontId="13" fillId="0" borderId="0" xfId="9" applyFont="1" applyFill="1" applyAlignment="1">
      <alignment vertical="center" wrapText="1"/>
    </xf>
    <xf numFmtId="1" fontId="11" fillId="0" borderId="0" xfId="9" applyNumberFormat="1" applyFont="1" applyFill="1" applyAlignment="1">
      <alignment vertical="center"/>
    </xf>
    <xf numFmtId="0" fontId="15" fillId="0" borderId="0" xfId="9" applyFont="1" applyFill="1" applyBorder="1" applyAlignment="1">
      <alignment vertical="center"/>
    </xf>
    <xf numFmtId="0" fontId="11" fillId="0" borderId="10" xfId="9" applyFont="1" applyFill="1" applyBorder="1" applyAlignment="1">
      <alignment vertical="center"/>
    </xf>
    <xf numFmtId="0" fontId="13" fillId="0" borderId="0" xfId="9" applyFont="1" applyFill="1" applyBorder="1" applyAlignment="1">
      <alignment vertical="center" wrapText="1"/>
    </xf>
    <xf numFmtId="0" fontId="11" fillId="0" borderId="0" xfId="9" applyFont="1" applyFill="1" applyAlignment="1">
      <alignment vertical="center" wrapText="1"/>
    </xf>
    <xf numFmtId="0" fontId="11" fillId="0" borderId="1" xfId="9" applyFont="1" applyFill="1" applyBorder="1" applyAlignment="1">
      <alignment horizontal="center" vertical="center"/>
    </xf>
    <xf numFmtId="0" fontId="13" fillId="0" borderId="1" xfId="9" applyFont="1" applyFill="1" applyBorder="1" applyAlignment="1">
      <alignment horizontal="center" vertical="center"/>
    </xf>
    <xf numFmtId="168" fontId="11" fillId="0" borderId="1" xfId="9" applyNumberFormat="1" applyFont="1" applyFill="1" applyBorder="1" applyAlignment="1">
      <alignment horizontal="left" vertical="center" wrapText="1"/>
    </xf>
    <xf numFmtId="0" fontId="15" fillId="0" borderId="0" xfId="9" applyFont="1" applyFill="1" applyAlignment="1">
      <alignment horizontal="center" vertical="center"/>
    </xf>
    <xf numFmtId="165" fontId="15" fillId="0" borderId="1" xfId="49" applyNumberFormat="1" applyFont="1" applyFill="1" applyBorder="1" applyAlignment="1">
      <alignment horizontal="center" vertical="center" wrapText="1"/>
    </xf>
    <xf numFmtId="0" fontId="13" fillId="2" borderId="1" xfId="49" applyFont="1" applyFill="1" applyBorder="1" applyAlignment="1">
      <alignment horizontal="center" vertical="center" wrapText="1"/>
    </xf>
    <xf numFmtId="168" fontId="13" fillId="0" borderId="1" xfId="9" applyNumberFormat="1" applyFont="1" applyFill="1" applyBorder="1" applyAlignment="1">
      <alignment horizontal="center" vertical="center" wrapText="1"/>
    </xf>
    <xf numFmtId="2" fontId="13" fillId="0" borderId="1" xfId="9" applyNumberFormat="1" applyFont="1" applyFill="1" applyBorder="1" applyAlignment="1">
      <alignment horizontal="left" vertical="center" wrapText="1"/>
    </xf>
    <xf numFmtId="165" fontId="13" fillId="0" borderId="1" xfId="9" applyNumberFormat="1" applyFont="1" applyFill="1" applyBorder="1" applyAlignment="1">
      <alignment horizontal="center" vertical="center" wrapText="1"/>
    </xf>
    <xf numFmtId="168" fontId="13" fillId="0" borderId="1" xfId="9" applyNumberFormat="1" applyFont="1" applyFill="1" applyBorder="1" applyAlignment="1">
      <alignment horizontal="left" vertical="center" wrapText="1"/>
    </xf>
    <xf numFmtId="168" fontId="11" fillId="0" borderId="1" xfId="9" applyNumberFormat="1" applyFont="1" applyFill="1" applyBorder="1" applyAlignment="1">
      <alignment horizontal="center" vertical="center" wrapText="1"/>
    </xf>
    <xf numFmtId="165" fontId="11" fillId="0" borderId="1" xfId="9" applyNumberFormat="1" applyFont="1" applyFill="1" applyBorder="1" applyAlignment="1">
      <alignment horizontal="center" vertical="center" wrapText="1"/>
    </xf>
    <xf numFmtId="0" fontId="13" fillId="0" borderId="1" xfId="9" applyFont="1" applyFill="1" applyBorder="1" applyAlignment="1">
      <alignment horizontal="center" vertical="center" wrapText="1"/>
    </xf>
    <xf numFmtId="4" fontId="13" fillId="0" borderId="1" xfId="9" applyNumberFormat="1" applyFont="1" applyFill="1" applyBorder="1" applyAlignment="1">
      <alignment horizontal="left" vertical="center" wrapText="1"/>
    </xf>
    <xf numFmtId="2" fontId="11" fillId="0" borderId="1" xfId="9" applyNumberFormat="1" applyFont="1" applyFill="1" applyBorder="1" applyAlignment="1">
      <alignment horizontal="center" vertical="center"/>
    </xf>
    <xf numFmtId="170" fontId="11" fillId="0" borderId="1" xfId="9" applyNumberFormat="1" applyFont="1" applyFill="1" applyBorder="1" applyAlignment="1">
      <alignment horizontal="center" vertical="center" wrapText="1"/>
    </xf>
    <xf numFmtId="2" fontId="15" fillId="0" borderId="1" xfId="9" applyNumberFormat="1" applyFont="1" applyFill="1" applyBorder="1" applyAlignment="1">
      <alignment horizontal="center" vertical="center" wrapText="1"/>
    </xf>
    <xf numFmtId="49" fontId="13" fillId="0" borderId="1" xfId="9" applyNumberFormat="1" applyFont="1" applyFill="1" applyBorder="1" applyAlignment="1">
      <alignment horizontal="center" vertical="center" wrapText="1"/>
    </xf>
    <xf numFmtId="49" fontId="11" fillId="0" borderId="1" xfId="9" applyNumberFormat="1" applyFont="1" applyFill="1" applyBorder="1" applyAlignment="1">
      <alignment horizontal="center" vertical="center" wrapText="1"/>
    </xf>
    <xf numFmtId="165" fontId="11" fillId="0" borderId="1" xfId="22" applyNumberFormat="1" applyFont="1" applyFill="1" applyBorder="1" applyAlignment="1">
      <alignment horizontal="left" vertical="center" wrapText="1"/>
    </xf>
    <xf numFmtId="0" fontId="13" fillId="2" borderId="1" xfId="22" applyFont="1" applyFill="1" applyBorder="1" applyAlignment="1">
      <alignment horizontal="center" vertical="center" wrapText="1"/>
    </xf>
    <xf numFmtId="165" fontId="11" fillId="0" borderId="1" xfId="9" applyNumberFormat="1" applyFont="1" applyFill="1" applyBorder="1" applyAlignment="1">
      <alignment vertical="center" wrapText="1"/>
    </xf>
    <xf numFmtId="0" fontId="15" fillId="0" borderId="0" xfId="9" applyFont="1" applyFill="1" applyBorder="1" applyAlignment="1">
      <alignment horizontal="center" vertical="center"/>
    </xf>
    <xf numFmtId="0" fontId="11" fillId="2" borderId="0" xfId="9" applyFont="1" applyFill="1" applyBorder="1" applyAlignment="1">
      <alignment horizontal="center" vertical="center"/>
    </xf>
    <xf numFmtId="0" fontId="11" fillId="0" borderId="0" xfId="9" applyNumberFormat="1" applyFont="1" applyFill="1" applyBorder="1" applyAlignment="1">
      <alignment vertical="center"/>
    </xf>
    <xf numFmtId="0" fontId="11" fillId="0" borderId="0" xfId="9" applyNumberFormat="1" applyFont="1" applyFill="1" applyBorder="1" applyAlignment="1">
      <alignment horizontal="left" vertical="center"/>
    </xf>
    <xf numFmtId="0" fontId="11" fillId="0" borderId="0" xfId="9" applyNumberFormat="1" applyFont="1" applyFill="1" applyBorder="1" applyAlignment="1">
      <alignment horizontal="center" vertical="center"/>
    </xf>
    <xf numFmtId="0" fontId="13" fillId="0" borderId="0" xfId="9" applyNumberFormat="1" applyFont="1" applyFill="1" applyBorder="1" applyAlignment="1">
      <alignment vertical="center"/>
    </xf>
    <xf numFmtId="0" fontId="11" fillId="0" borderId="1" xfId="9" applyNumberFormat="1" applyFont="1" applyFill="1" applyBorder="1" applyAlignment="1">
      <alignment horizontal="left" vertical="center" wrapText="1"/>
    </xf>
    <xf numFmtId="1" fontId="13" fillId="0" borderId="1" xfId="9" applyNumberFormat="1" applyFont="1" applyFill="1" applyBorder="1" applyAlignment="1">
      <alignment horizontal="center" vertical="center" wrapText="1"/>
    </xf>
    <xf numFmtId="2" fontId="11" fillId="0" borderId="1" xfId="71" applyNumberFormat="1" applyFont="1" applyFill="1" applyBorder="1" applyAlignment="1">
      <alignment horizontal="left" vertical="center" wrapText="1"/>
    </xf>
    <xf numFmtId="0" fontId="11" fillId="0" borderId="1" xfId="16" applyFont="1" applyFill="1" applyBorder="1" applyAlignment="1">
      <alignment horizontal="left" vertical="center"/>
    </xf>
    <xf numFmtId="0" fontId="15" fillId="0" borderId="0" xfId="9" applyNumberFormat="1" applyFont="1" applyFill="1" applyBorder="1" applyAlignment="1">
      <alignment horizontal="center" vertical="center"/>
    </xf>
    <xf numFmtId="0" fontId="11" fillId="2" borderId="0" xfId="9" applyNumberFormat="1" applyFont="1" applyFill="1" applyBorder="1" applyAlignment="1">
      <alignment horizontal="center" vertical="center"/>
    </xf>
    <xf numFmtId="0" fontId="11" fillId="0" borderId="0" xfId="9" applyFont="1" applyFill="1" applyAlignment="1">
      <alignment horizontal="right" vertical="center"/>
    </xf>
    <xf numFmtId="1" fontId="13" fillId="0" borderId="1" xfId="9" applyNumberFormat="1" applyFont="1" applyFill="1" applyBorder="1" applyAlignment="1">
      <alignment horizontal="center" vertical="center"/>
    </xf>
    <xf numFmtId="0" fontId="11" fillId="0" borderId="0" xfId="9" applyFont="1" applyFill="1" applyAlignment="1">
      <alignment horizontal="center" vertical="center"/>
    </xf>
    <xf numFmtId="0" fontId="2" fillId="0" borderId="0" xfId="1" applyFont="1" applyFill="1" applyAlignment="1">
      <alignment horizontal="center" vertical="center" wrapText="1"/>
    </xf>
    <xf numFmtId="0" fontId="2" fillId="0" borderId="1" xfId="22" applyFont="1" applyFill="1" applyBorder="1" applyAlignment="1">
      <alignment horizontal="center" vertical="center" wrapText="1"/>
    </xf>
    <xf numFmtId="165" fontId="11" fillId="0" borderId="1" xfId="1" applyNumberFormat="1" applyFont="1" applyFill="1" applyBorder="1" applyAlignment="1">
      <alignment horizontal="left" vertical="center" wrapText="1"/>
    </xf>
    <xf numFmtId="2" fontId="11" fillId="0" borderId="1" xfId="1" applyNumberFormat="1" applyFont="1" applyFill="1" applyBorder="1" applyAlignment="1">
      <alignment horizontal="center" vertical="center" wrapText="1"/>
    </xf>
    <xf numFmtId="165" fontId="11" fillId="0" borderId="1" xfId="1" applyNumberFormat="1" applyFont="1" applyFill="1" applyBorder="1" applyAlignment="1">
      <alignment horizontal="center" vertical="center" wrapText="1"/>
    </xf>
    <xf numFmtId="0" fontId="11" fillId="0" borderId="1" xfId="9" applyFont="1" applyFill="1" applyBorder="1" applyAlignment="1">
      <alignment horizontal="left" vertical="center" wrapText="1"/>
    </xf>
    <xf numFmtId="0" fontId="2" fillId="0" borderId="1" xfId="0"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68" fontId="4"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2" fillId="0" borderId="1" xfId="87" applyFont="1" applyFill="1" applyBorder="1" applyAlignment="1">
      <alignment horizontal="left" vertical="center" wrapText="1"/>
    </xf>
    <xf numFmtId="168" fontId="2" fillId="0" borderId="1" xfId="0" applyNumberFormat="1" applyFont="1" applyFill="1" applyBorder="1" applyAlignment="1">
      <alignment horizontal="right" vertical="center" wrapText="1"/>
    </xf>
    <xf numFmtId="168" fontId="2" fillId="0" borderId="1" xfId="0" applyNumberFormat="1" applyFont="1" applyFill="1" applyBorder="1" applyAlignment="1">
      <alignment horizontal="left" vertical="center" wrapText="1"/>
    </xf>
    <xf numFmtId="165" fontId="2" fillId="0" borderId="1" xfId="0" applyNumberFormat="1" applyFont="1" applyFill="1" applyBorder="1" applyAlignment="1">
      <alignment horizontal="left" vertical="center" wrapText="1"/>
    </xf>
    <xf numFmtId="165" fontId="4" fillId="0" borderId="1" xfId="10" applyNumberFormat="1" applyFont="1" applyFill="1" applyBorder="1" applyAlignment="1">
      <alignment horizontal="left" vertical="center" wrapText="1"/>
    </xf>
    <xf numFmtId="168" fontId="4" fillId="0" borderId="1" xfId="0" applyNumberFormat="1" applyFont="1" applyFill="1" applyBorder="1" applyAlignment="1">
      <alignment horizontal="right" vertical="center" wrapText="1"/>
    </xf>
    <xf numFmtId="165" fontId="4" fillId="0" borderId="1" xfId="0" applyNumberFormat="1" applyFont="1" applyFill="1" applyBorder="1" applyAlignment="1">
      <alignment horizontal="right" vertical="center" wrapText="1"/>
    </xf>
    <xf numFmtId="168" fontId="4" fillId="0" borderId="1" xfId="10" applyNumberFormat="1" applyFont="1" applyFill="1" applyBorder="1" applyAlignment="1">
      <alignment horizontal="left" vertical="center" wrapText="1"/>
    </xf>
    <xf numFmtId="165" fontId="4" fillId="0" borderId="1" xfId="0" applyNumberFormat="1" applyFont="1" applyFill="1" applyBorder="1" applyAlignment="1">
      <alignment horizontal="left" vertical="center" wrapText="1"/>
    </xf>
    <xf numFmtId="165" fontId="2" fillId="0" borderId="1" xfId="10" applyNumberFormat="1" applyFont="1" applyFill="1" applyBorder="1" applyAlignment="1">
      <alignment horizontal="left" vertical="center" wrapText="1"/>
    </xf>
    <xf numFmtId="165" fontId="2" fillId="0" borderId="1" xfId="1" applyNumberFormat="1" applyFont="1" applyFill="1" applyBorder="1" applyAlignment="1">
      <alignment horizontal="center" vertical="center" wrapText="1"/>
    </xf>
    <xf numFmtId="168" fontId="2" fillId="0" borderId="1" xfId="1" applyNumberFormat="1" applyFont="1" applyFill="1" applyBorder="1" applyAlignment="1">
      <alignment horizontal="right" vertical="center" wrapText="1"/>
    </xf>
    <xf numFmtId="0" fontId="4" fillId="0" borderId="1" xfId="1"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2" fontId="4" fillId="0" borderId="1" xfId="0" applyNumberFormat="1" applyFont="1" applyFill="1" applyBorder="1" applyAlignment="1">
      <alignment horizontal="right" vertical="center" wrapText="1"/>
    </xf>
    <xf numFmtId="0" fontId="4" fillId="0" borderId="1" xfId="0" applyFont="1" applyFill="1" applyBorder="1" applyAlignment="1">
      <alignment horizontal="center" wrapText="1"/>
    </xf>
    <xf numFmtId="0" fontId="4" fillId="0" borderId="1" xfId="0" applyFont="1" applyFill="1" applyBorder="1" applyAlignment="1">
      <alignment horizontal="center" vertical="center"/>
    </xf>
    <xf numFmtId="0" fontId="17"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wrapText="1"/>
    </xf>
    <xf numFmtId="168" fontId="4"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1" xfId="0" quotePrefix="1" applyFont="1" applyFill="1" applyBorder="1" applyAlignment="1">
      <alignment horizontal="left" vertical="center" wrapText="1"/>
    </xf>
    <xf numFmtId="168" fontId="4" fillId="0" borderId="1" xfId="1" applyNumberFormat="1" applyFont="1" applyFill="1" applyBorder="1" applyAlignment="1">
      <alignment horizontal="right" vertical="center" wrapText="1"/>
    </xf>
    <xf numFmtId="2" fontId="4" fillId="0" borderId="1" xfId="1" applyNumberFormat="1" applyFont="1" applyFill="1" applyBorder="1" applyAlignment="1">
      <alignment horizontal="right" vertical="center" wrapText="1"/>
    </xf>
    <xf numFmtId="49" fontId="4" fillId="0" borderId="1" xfId="1" applyNumberFormat="1" applyFont="1" applyFill="1" applyBorder="1" applyAlignment="1">
      <alignment horizontal="left" vertical="center" wrapText="1"/>
    </xf>
    <xf numFmtId="168" fontId="4" fillId="0" borderId="1" xfId="1" applyNumberFormat="1" applyFont="1" applyFill="1" applyBorder="1" applyAlignment="1">
      <alignment horizontal="right" vertical="center"/>
    </xf>
    <xf numFmtId="165" fontId="4" fillId="0" borderId="1" xfId="1" applyNumberFormat="1" applyFont="1" applyFill="1" applyBorder="1" applyAlignment="1">
      <alignment horizontal="left" vertical="center" wrapText="1"/>
    </xf>
    <xf numFmtId="0" fontId="2" fillId="0" borderId="1" xfId="1" applyFont="1" applyFill="1" applyBorder="1" applyAlignment="1">
      <alignment horizontal="center" vertical="center"/>
    </xf>
    <xf numFmtId="0" fontId="2" fillId="0" borderId="1" xfId="1" applyFont="1" applyFill="1" applyBorder="1" applyAlignment="1">
      <alignment horizontal="left" vertical="center" wrapText="1"/>
    </xf>
    <xf numFmtId="168" fontId="2" fillId="0" borderId="1" xfId="1" applyNumberFormat="1" applyFont="1" applyFill="1" applyBorder="1" applyAlignment="1">
      <alignment horizontal="left" vertical="center" wrapText="1"/>
    </xf>
    <xf numFmtId="0" fontId="4" fillId="0" borderId="1" xfId="1" applyFont="1" applyFill="1" applyBorder="1" applyAlignment="1">
      <alignment horizontal="center" vertical="center" wrapText="1"/>
    </xf>
    <xf numFmtId="165" fontId="4" fillId="0" borderId="1" xfId="1" applyNumberFormat="1" applyFont="1" applyFill="1" applyBorder="1" applyAlignment="1">
      <alignment horizontal="center" vertical="center" wrapText="1"/>
    </xf>
    <xf numFmtId="2" fontId="4" fillId="0" borderId="1" xfId="1" applyNumberFormat="1" applyFont="1" applyFill="1" applyBorder="1" applyAlignment="1">
      <alignment horizontal="right" vertical="center"/>
    </xf>
    <xf numFmtId="0" fontId="4" fillId="0" borderId="1" xfId="1" applyFont="1" applyFill="1" applyBorder="1" applyAlignment="1">
      <alignment horizontal="right" vertical="center"/>
    </xf>
    <xf numFmtId="168" fontId="2" fillId="0" borderId="1" xfId="87" applyNumberFormat="1" applyFont="1" applyFill="1" applyBorder="1" applyAlignment="1">
      <alignment horizontal="right" vertical="center" wrapText="1"/>
    </xf>
    <xf numFmtId="2" fontId="2" fillId="0" borderId="1" xfId="87" applyNumberFormat="1" applyFont="1" applyFill="1" applyBorder="1" applyAlignment="1">
      <alignment horizontal="right" vertical="center" wrapText="1"/>
    </xf>
    <xf numFmtId="2" fontId="2" fillId="0" borderId="1" xfId="87" applyNumberFormat="1" applyFont="1" applyFill="1" applyBorder="1" applyAlignment="1">
      <alignment horizontal="left" vertical="center" wrapText="1"/>
    </xf>
    <xf numFmtId="168" fontId="4" fillId="0" borderId="1" xfId="87" applyNumberFormat="1" applyFont="1" applyFill="1" applyBorder="1" applyAlignment="1">
      <alignment horizontal="right" vertical="center" wrapText="1"/>
    </xf>
    <xf numFmtId="2" fontId="2" fillId="0" borderId="1" xfId="1" applyNumberFormat="1" applyFont="1" applyFill="1" applyBorder="1" applyAlignment="1">
      <alignment horizontal="right" vertical="center" wrapText="1"/>
    </xf>
    <xf numFmtId="2" fontId="4" fillId="0" borderId="1" xfId="87" applyNumberFormat="1" applyFont="1" applyFill="1" applyBorder="1" applyAlignment="1">
      <alignment horizontal="right" vertical="center" wrapText="1"/>
    </xf>
    <xf numFmtId="1" fontId="4" fillId="0" borderId="1" xfId="1" applyNumberFormat="1" applyFont="1" applyFill="1" applyBorder="1" applyAlignment="1">
      <alignment horizontal="center" vertical="center"/>
    </xf>
    <xf numFmtId="39" fontId="4" fillId="0" borderId="1" xfId="1" applyNumberFormat="1" applyFont="1" applyFill="1" applyBorder="1" applyAlignment="1">
      <alignment horizontal="right" vertical="center" wrapText="1"/>
    </xf>
    <xf numFmtId="2" fontId="4" fillId="0" borderId="1" xfId="1" applyNumberFormat="1" applyFont="1" applyFill="1" applyBorder="1" applyAlignment="1">
      <alignment horizontal="left" vertical="center" wrapText="1"/>
    </xf>
    <xf numFmtId="165" fontId="4" fillId="0" borderId="1" xfId="88" applyNumberFormat="1" applyFont="1" applyFill="1" applyBorder="1" applyAlignment="1">
      <alignment horizontal="left" vertical="center" wrapText="1"/>
    </xf>
    <xf numFmtId="0" fontId="4" fillId="0" borderId="1" xfId="87" applyFont="1" applyFill="1" applyBorder="1" applyAlignment="1">
      <alignment horizontal="left" vertical="center" wrapText="1"/>
    </xf>
    <xf numFmtId="0" fontId="4" fillId="0" borderId="1" xfId="1" applyFont="1" applyFill="1" applyBorder="1" applyAlignment="1">
      <alignment horizontal="left" vertical="center"/>
    </xf>
    <xf numFmtId="0" fontId="4" fillId="0" borderId="1" xfId="47" applyFont="1" applyFill="1" applyBorder="1" applyAlignment="1">
      <alignment horizontal="left" vertical="center" wrapText="1"/>
    </xf>
    <xf numFmtId="169" fontId="4" fillId="0" borderId="1" xfId="0" applyNumberFormat="1" applyFont="1" applyFill="1" applyBorder="1" applyAlignment="1">
      <alignment horizontal="right" vertical="center" wrapText="1"/>
    </xf>
    <xf numFmtId="0" fontId="4" fillId="0" borderId="1" xfId="0" applyFont="1" applyFill="1" applyBorder="1" applyAlignment="1">
      <alignment horizontal="right" vertical="center" wrapText="1"/>
    </xf>
    <xf numFmtId="0" fontId="4" fillId="0" borderId="1" xfId="0" applyFont="1" applyFill="1" applyBorder="1" applyAlignment="1">
      <alignment horizontal="right" vertical="center"/>
    </xf>
    <xf numFmtId="0" fontId="4" fillId="0" borderId="1" xfId="9" applyFont="1" applyFill="1" applyBorder="1" applyAlignment="1">
      <alignment horizontal="left" vertical="center" wrapText="1"/>
    </xf>
    <xf numFmtId="4" fontId="4" fillId="0" borderId="1" xfId="1" applyNumberFormat="1" applyFont="1" applyFill="1" applyBorder="1" applyAlignment="1">
      <alignment horizontal="right" vertical="center" wrapText="1"/>
    </xf>
    <xf numFmtId="0" fontId="4" fillId="0" borderId="1" xfId="1" applyFont="1" applyFill="1" applyBorder="1" applyAlignment="1">
      <alignment horizontal="right" vertical="center" wrapText="1"/>
    </xf>
    <xf numFmtId="0" fontId="18" fillId="0" borderId="1" xfId="0" applyFont="1" applyFill="1" applyBorder="1" applyAlignment="1">
      <alignment horizontal="center" vertical="center" wrapText="1"/>
    </xf>
    <xf numFmtId="165" fontId="17" fillId="0" borderId="1" xfId="0" applyNumberFormat="1" applyFont="1" applyBorder="1" applyAlignment="1">
      <alignment horizontal="center" vertical="center" wrapText="1"/>
    </xf>
    <xf numFmtId="165" fontId="18" fillId="0" borderId="1" xfId="0" applyNumberFormat="1" applyFont="1" applyBorder="1" applyAlignment="1">
      <alignment horizontal="center" vertical="center" wrapText="1"/>
    </xf>
    <xf numFmtId="165" fontId="18" fillId="0" borderId="1" xfId="0" applyNumberFormat="1" applyFont="1" applyBorder="1" applyAlignment="1">
      <alignment horizontal="left" vertical="center" wrapText="1"/>
    </xf>
    <xf numFmtId="168" fontId="18" fillId="0" borderId="1" xfId="0" applyNumberFormat="1" applyFont="1" applyBorder="1" applyAlignment="1">
      <alignment horizontal="right" vertical="center" wrapText="1"/>
    </xf>
    <xf numFmtId="165" fontId="17" fillId="0" borderId="1" xfId="0" applyNumberFormat="1" applyFont="1" applyFill="1" applyBorder="1" applyAlignment="1">
      <alignment horizontal="center" vertical="center" wrapText="1"/>
    </xf>
    <xf numFmtId="165" fontId="17" fillId="0" borderId="1" xfId="88" applyNumberFormat="1" applyFont="1" applyFill="1" applyBorder="1" applyAlignment="1">
      <alignment horizontal="left" vertical="center" wrapText="1"/>
    </xf>
    <xf numFmtId="168" fontId="17" fillId="0" borderId="1" xfId="0" applyNumberFormat="1" applyFont="1" applyFill="1" applyBorder="1" applyAlignment="1">
      <alignment horizontal="right" vertical="center" wrapText="1"/>
    </xf>
    <xf numFmtId="165" fontId="17" fillId="0" borderId="1" xfId="0" applyNumberFormat="1" applyFont="1" applyFill="1" applyBorder="1" applyAlignment="1">
      <alignment horizontal="left" vertical="center" wrapText="1"/>
    </xf>
    <xf numFmtId="165" fontId="18" fillId="0" borderId="1" xfId="0" applyNumberFormat="1" applyFont="1" applyFill="1" applyBorder="1" applyAlignment="1">
      <alignment horizontal="center" vertical="center" wrapText="1"/>
    </xf>
    <xf numFmtId="165" fontId="18" fillId="0" borderId="1" xfId="0" applyNumberFormat="1" applyFont="1" applyFill="1" applyBorder="1" applyAlignment="1">
      <alignment horizontal="left" vertical="center" wrapText="1"/>
    </xf>
    <xf numFmtId="168" fontId="18" fillId="0" borderId="1" xfId="0" applyNumberFormat="1" applyFont="1" applyFill="1" applyBorder="1" applyAlignment="1">
      <alignment horizontal="right" vertical="center" wrapText="1"/>
    </xf>
    <xf numFmtId="2" fontId="4" fillId="0" borderId="1" xfId="0" applyNumberFormat="1" applyFont="1" applyFill="1" applyBorder="1" applyAlignment="1">
      <alignment horizontal="right" vertical="center"/>
    </xf>
    <xf numFmtId="0" fontId="4" fillId="0" borderId="1" xfId="0" applyFont="1" applyFill="1" applyBorder="1" applyAlignment="1">
      <alignment wrapText="1"/>
    </xf>
    <xf numFmtId="49" fontId="2" fillId="0" borderId="1" xfId="1" applyNumberFormat="1" applyFont="1" applyFill="1" applyBorder="1" applyAlignment="1">
      <alignment horizontal="center" vertical="center" wrapText="1"/>
    </xf>
    <xf numFmtId="0" fontId="2" fillId="0" borderId="1" xfId="90" applyFont="1" applyFill="1" applyBorder="1" applyAlignment="1">
      <alignment horizontal="left" vertical="center" wrapText="1"/>
    </xf>
    <xf numFmtId="168" fontId="2" fillId="0" borderId="1" xfId="21" applyNumberFormat="1" applyFont="1" applyFill="1" applyBorder="1" applyAlignment="1">
      <alignment horizontal="right" vertical="center" wrapText="1"/>
    </xf>
    <xf numFmtId="2" fontId="4" fillId="0" borderId="1" xfId="0" applyNumberFormat="1" applyFont="1" applyFill="1" applyBorder="1" applyAlignment="1">
      <alignment horizontal="center" vertical="center" wrapText="1"/>
    </xf>
    <xf numFmtId="168" fontId="4" fillId="0" borderId="1" xfId="88" applyNumberFormat="1" applyFont="1" applyFill="1" applyBorder="1" applyAlignment="1">
      <alignment horizontal="right" vertical="center" wrapText="1"/>
    </xf>
    <xf numFmtId="168" fontId="4" fillId="0" borderId="1" xfId="88" applyNumberFormat="1" applyFont="1" applyFill="1" applyBorder="1" applyAlignment="1">
      <alignment horizontal="left" vertical="center" wrapText="1"/>
    </xf>
    <xf numFmtId="0" fontId="4" fillId="0" borderId="1" xfId="9" applyFont="1" applyFill="1" applyBorder="1" applyAlignment="1">
      <alignment horizontal="center" vertical="center" wrapText="1"/>
    </xf>
    <xf numFmtId="168" fontId="4" fillId="0" borderId="1" xfId="9" applyNumberFormat="1" applyFont="1" applyFill="1" applyBorder="1" applyAlignment="1">
      <alignment horizontal="right" vertical="center" wrapText="1"/>
    </xf>
    <xf numFmtId="2" fontId="4" fillId="0" borderId="1" xfId="9" applyNumberFormat="1" applyFont="1" applyFill="1" applyBorder="1" applyAlignment="1">
      <alignment horizontal="right" vertical="center" wrapText="1"/>
    </xf>
    <xf numFmtId="0" fontId="4" fillId="0" borderId="1" xfId="9" applyFont="1" applyFill="1" applyBorder="1" applyAlignment="1">
      <alignment horizontal="right" vertical="center" wrapText="1"/>
    </xf>
    <xf numFmtId="0" fontId="4" fillId="0" borderId="1" xfId="88" applyFont="1" applyFill="1" applyBorder="1" applyAlignment="1">
      <alignment horizontal="left" vertical="center" wrapText="1"/>
    </xf>
    <xf numFmtId="0" fontId="18" fillId="0" borderId="1" xfId="0" applyFont="1" applyFill="1" applyBorder="1" applyAlignment="1">
      <alignment horizontal="center" vertical="center" wrapText="1"/>
    </xf>
    <xf numFmtId="2" fontId="18" fillId="0" borderId="1" xfId="0" applyNumberFormat="1" applyFont="1" applyFill="1" applyBorder="1" applyAlignment="1">
      <alignment horizontal="right" vertical="center" wrapText="1"/>
    </xf>
    <xf numFmtId="0" fontId="17" fillId="0" borderId="1" xfId="0" applyFont="1" applyFill="1" applyBorder="1" applyAlignment="1">
      <alignment vertical="center" wrapText="1"/>
    </xf>
    <xf numFmtId="0" fontId="2" fillId="0" borderId="1" xfId="9" applyFont="1" applyFill="1" applyBorder="1" applyAlignment="1">
      <alignment horizontal="center" vertical="center" wrapText="1"/>
    </xf>
    <xf numFmtId="0" fontId="2" fillId="0" borderId="1" xfId="21" applyFont="1" applyFill="1" applyBorder="1" applyAlignment="1">
      <alignment horizontal="left" vertical="center" wrapText="1"/>
    </xf>
    <xf numFmtId="168" fontId="2" fillId="0" borderId="1" xfId="9" applyNumberFormat="1" applyFont="1" applyFill="1" applyBorder="1" applyAlignment="1">
      <alignment horizontal="right" vertical="center" wrapText="1"/>
    </xf>
    <xf numFmtId="0" fontId="2" fillId="0" borderId="1" xfId="9" applyFont="1" applyFill="1" applyBorder="1" applyAlignment="1">
      <alignment horizontal="left" vertical="center" wrapText="1"/>
    </xf>
    <xf numFmtId="165" fontId="2" fillId="0" borderId="1" xfId="9" applyNumberFormat="1" applyFont="1" applyFill="1" applyBorder="1" applyAlignment="1">
      <alignment horizontal="left" vertical="center" wrapText="1"/>
    </xf>
    <xf numFmtId="165" fontId="4" fillId="0" borderId="1" xfId="9" applyNumberFormat="1" applyFont="1" applyFill="1" applyBorder="1" applyAlignment="1">
      <alignment horizontal="left" vertical="center" wrapText="1"/>
    </xf>
    <xf numFmtId="2" fontId="4" fillId="0" borderId="1" xfId="21" applyNumberFormat="1" applyFont="1" applyFill="1" applyBorder="1" applyAlignment="1">
      <alignment horizontal="right" vertical="center" wrapText="1"/>
    </xf>
    <xf numFmtId="165" fontId="4" fillId="0" borderId="1" xfId="9" applyNumberFormat="1" applyFont="1" applyFill="1" applyBorder="1" applyAlignment="1">
      <alignment horizontal="right" vertical="center" wrapText="1"/>
    </xf>
    <xf numFmtId="165" fontId="4" fillId="0" borderId="1" xfId="9" applyNumberFormat="1" applyFont="1" applyFill="1" applyBorder="1" applyAlignment="1">
      <alignment horizontal="center" vertical="center" wrapText="1"/>
    </xf>
    <xf numFmtId="165" fontId="2" fillId="0" borderId="1" xfId="9" applyNumberFormat="1" applyFont="1" applyFill="1" applyBorder="1" applyAlignment="1">
      <alignment horizontal="center" vertical="center" wrapText="1"/>
    </xf>
    <xf numFmtId="168" fontId="2" fillId="0" borderId="1" xfId="9" applyNumberFormat="1" applyFont="1" applyFill="1" applyBorder="1" applyAlignment="1">
      <alignment vertical="center" wrapText="1"/>
    </xf>
    <xf numFmtId="168" fontId="2" fillId="0" borderId="1" xfId="9" applyNumberFormat="1" applyFont="1" applyFill="1" applyBorder="1" applyAlignment="1">
      <alignment horizontal="left" vertical="center" wrapText="1"/>
    </xf>
    <xf numFmtId="165" fontId="2" fillId="0" borderId="0" xfId="9" applyNumberFormat="1" applyFont="1" applyFill="1" applyBorder="1" applyAlignment="1">
      <alignment horizontal="left" vertical="center" wrapText="1"/>
    </xf>
    <xf numFmtId="0" fontId="4" fillId="0" borderId="1" xfId="21" applyFont="1" applyFill="1" applyBorder="1" applyAlignment="1">
      <alignment horizontal="left" vertical="center" wrapText="1"/>
    </xf>
    <xf numFmtId="2" fontId="4" fillId="0" borderId="1" xfId="21" applyNumberFormat="1" applyFont="1" applyFill="1" applyBorder="1" applyAlignment="1">
      <alignment vertical="center" wrapText="1"/>
    </xf>
    <xf numFmtId="165" fontId="4" fillId="0" borderId="1" xfId="49" applyNumberFormat="1" applyFont="1" applyFill="1" applyBorder="1" applyAlignment="1">
      <alignment horizontal="center" vertical="center" wrapText="1"/>
    </xf>
    <xf numFmtId="2" fontId="4" fillId="0" borderId="1" xfId="41" applyNumberFormat="1" applyFont="1" applyFill="1" applyBorder="1" applyAlignment="1">
      <alignment horizontal="right" vertical="center" wrapText="1"/>
    </xf>
    <xf numFmtId="2" fontId="4" fillId="0" borderId="1" xfId="9" applyNumberFormat="1" applyFont="1" applyFill="1" applyBorder="1" applyAlignment="1">
      <alignment horizontal="left" vertical="center" wrapText="1"/>
    </xf>
    <xf numFmtId="4" fontId="4" fillId="0" borderId="1" xfId="21" applyNumberFormat="1" applyFont="1" applyFill="1" applyBorder="1" applyAlignment="1">
      <alignment horizontal="right" vertical="center" wrapText="1"/>
    </xf>
    <xf numFmtId="39" fontId="4" fillId="0" borderId="1" xfId="9" applyNumberFormat="1" applyFont="1" applyFill="1" applyBorder="1" applyAlignment="1">
      <alignment horizontal="right" vertical="center" wrapText="1"/>
    </xf>
    <xf numFmtId="2" fontId="2" fillId="0" borderId="1" xfId="9" applyNumberFormat="1" applyFont="1" applyFill="1" applyBorder="1" applyAlignment="1">
      <alignment horizontal="right" vertical="center" wrapText="1"/>
    </xf>
    <xf numFmtId="2" fontId="2" fillId="0" borderId="1" xfId="9" applyNumberFormat="1" applyFont="1" applyFill="1" applyBorder="1" applyAlignment="1">
      <alignment horizontal="left" vertical="center" wrapText="1"/>
    </xf>
    <xf numFmtId="39" fontId="4" fillId="0" borderId="1" xfId="84" applyNumberFormat="1" applyFont="1" applyFill="1" applyBorder="1" applyAlignment="1">
      <alignment horizontal="right" vertical="center" wrapText="1"/>
    </xf>
    <xf numFmtId="2" fontId="18" fillId="0" borderId="1" xfId="0" applyNumberFormat="1" applyFont="1" applyBorder="1" applyAlignment="1">
      <alignment horizontal="right" vertical="center" wrapText="1"/>
    </xf>
    <xf numFmtId="0" fontId="18" fillId="0" borderId="1" xfId="0" applyFont="1" applyBorder="1" applyAlignment="1">
      <alignment horizontal="left" vertical="center" wrapText="1"/>
    </xf>
    <xf numFmtId="0" fontId="18" fillId="0" borderId="1" xfId="0" applyFont="1" applyBorder="1" applyAlignment="1">
      <alignment vertical="center" wrapText="1"/>
    </xf>
    <xf numFmtId="168" fontId="2" fillId="0" borderId="1" xfId="0" applyNumberFormat="1" applyFont="1" applyFill="1" applyBorder="1" applyAlignment="1">
      <alignment horizontal="center" wrapText="1"/>
    </xf>
    <xf numFmtId="0" fontId="20" fillId="0" borderId="1" xfId="21" applyFont="1" applyFill="1" applyBorder="1" applyAlignment="1">
      <alignment horizontal="center" vertical="center" wrapText="1"/>
    </xf>
    <xf numFmtId="4" fontId="20" fillId="0" borderId="1" xfId="21" applyNumberFormat="1" applyFont="1" applyFill="1" applyBorder="1" applyAlignment="1">
      <alignment horizontal="left" vertical="center" wrapText="1"/>
    </xf>
    <xf numFmtId="4" fontId="20" fillId="0" borderId="1" xfId="21" applyNumberFormat="1" applyFont="1" applyFill="1" applyBorder="1" applyAlignment="1">
      <alignment horizontal="center" vertical="center"/>
    </xf>
    <xf numFmtId="2" fontId="20" fillId="0" borderId="1" xfId="21" applyNumberFormat="1" applyFont="1" applyFill="1" applyBorder="1" applyAlignment="1">
      <alignment horizontal="center" vertical="center" wrapText="1"/>
    </xf>
    <xf numFmtId="0" fontId="20" fillId="0" borderId="1" xfId="21" applyFont="1" applyFill="1" applyBorder="1" applyAlignment="1">
      <alignment horizontal="left" vertical="center" wrapText="1"/>
    </xf>
    <xf numFmtId="4" fontId="20" fillId="0" borderId="1" xfId="21" applyNumberFormat="1" applyFont="1" applyFill="1" applyBorder="1" applyAlignment="1">
      <alignment horizontal="center" vertical="center" wrapText="1"/>
    </xf>
    <xf numFmtId="165" fontId="21" fillId="0" borderId="1" xfId="21" applyNumberFormat="1" applyFont="1" applyFill="1" applyBorder="1" applyAlignment="1">
      <alignment horizontal="left" vertical="center" wrapText="1"/>
    </xf>
    <xf numFmtId="0" fontId="21" fillId="0" borderId="1" xfId="21" applyFont="1" applyFill="1" applyBorder="1" applyAlignment="1">
      <alignment horizontal="center" vertical="center" wrapText="1"/>
    </xf>
    <xf numFmtId="165" fontId="23" fillId="0" borderId="1" xfId="0" applyNumberFormat="1" applyFont="1" applyFill="1" applyBorder="1" applyAlignment="1">
      <alignment horizontal="left" vertical="center" wrapText="1"/>
    </xf>
    <xf numFmtId="4" fontId="22" fillId="0" borderId="1" xfId="21" applyNumberFormat="1" applyFont="1" applyFill="1" applyBorder="1" applyAlignment="1">
      <alignment horizontal="center" vertical="center"/>
    </xf>
    <xf numFmtId="4" fontId="23" fillId="0" borderId="1" xfId="21" applyNumberFormat="1" applyFont="1" applyFill="1" applyBorder="1" applyAlignment="1">
      <alignment horizontal="center" vertical="center"/>
    </xf>
    <xf numFmtId="4" fontId="11" fillId="0" borderId="1" xfId="21" applyNumberFormat="1" applyFont="1" applyFill="1" applyBorder="1" applyAlignment="1">
      <alignment horizontal="left" vertical="center" wrapText="1"/>
    </xf>
    <xf numFmtId="4" fontId="11" fillId="0" borderId="1" xfId="21" applyNumberFormat="1" applyFont="1" applyFill="1" applyBorder="1" applyAlignment="1">
      <alignment horizontal="center" vertical="center"/>
    </xf>
    <xf numFmtId="4" fontId="11" fillId="0" borderId="1" xfId="21" applyNumberFormat="1" applyFont="1" applyFill="1" applyBorder="1" applyAlignment="1">
      <alignment horizontal="center" vertical="center" wrapText="1"/>
    </xf>
    <xf numFmtId="165" fontId="4" fillId="0" borderId="1" xfId="21" applyNumberFormat="1" applyFont="1" applyFill="1" applyBorder="1" applyAlignment="1">
      <alignment horizontal="left" vertical="center" wrapText="1"/>
    </xf>
    <xf numFmtId="0" fontId="4" fillId="0" borderId="1" xfId="21" applyFont="1" applyFill="1" applyBorder="1" applyAlignment="1">
      <alignment horizontal="center" vertical="center" wrapText="1"/>
    </xf>
    <xf numFmtId="4" fontId="13" fillId="0" borderId="1" xfId="21" applyNumberFormat="1" applyFont="1" applyFill="1" applyBorder="1" applyAlignment="1">
      <alignment horizontal="center" vertical="center"/>
    </xf>
    <xf numFmtId="0" fontId="13" fillId="0" borderId="1" xfId="21" applyFont="1" applyFill="1" applyBorder="1" applyAlignment="1">
      <alignment horizontal="center" vertical="center" wrapText="1"/>
    </xf>
    <xf numFmtId="0" fontId="13" fillId="0" borderId="1" xfId="21" applyFont="1" applyFill="1" applyBorder="1" applyAlignment="1">
      <alignment horizontal="left" vertical="center" wrapText="1"/>
    </xf>
    <xf numFmtId="4" fontId="22" fillId="0" borderId="1" xfId="21" applyNumberFormat="1" applyFont="1" applyFill="1" applyBorder="1" applyAlignment="1">
      <alignment horizontal="center" vertical="center" wrapText="1"/>
    </xf>
    <xf numFmtId="4" fontId="13" fillId="0" borderId="1" xfId="21" applyNumberFormat="1" applyFont="1" applyFill="1" applyBorder="1" applyAlignment="1">
      <alignment horizontal="center" vertical="center" wrapText="1"/>
    </xf>
    <xf numFmtId="165" fontId="2" fillId="0" borderId="1" xfId="21" applyNumberFormat="1" applyFont="1" applyFill="1" applyBorder="1" applyAlignment="1">
      <alignment horizontal="left" vertical="center" wrapText="1"/>
    </xf>
    <xf numFmtId="4" fontId="21" fillId="0" borderId="1" xfId="21" applyNumberFormat="1" applyFont="1" applyFill="1" applyBorder="1" applyAlignment="1">
      <alignment horizontal="center" vertical="center" wrapText="1"/>
    </xf>
    <xf numFmtId="4" fontId="22" fillId="0" borderId="1" xfId="21" applyNumberFormat="1" applyFont="1" applyFill="1" applyBorder="1" applyAlignment="1">
      <alignment horizontal="left" vertical="center" wrapText="1"/>
    </xf>
    <xf numFmtId="165" fontId="23" fillId="0" borderId="1" xfId="21" applyNumberFormat="1" applyFont="1" applyFill="1" applyBorder="1" applyAlignment="1">
      <alignment horizontal="left" vertical="center" wrapText="1"/>
    </xf>
    <xf numFmtId="0" fontId="23" fillId="0" borderId="1" xfId="21" applyFont="1" applyFill="1" applyBorder="1" applyAlignment="1">
      <alignment horizontal="center" vertical="center" wrapText="1"/>
    </xf>
    <xf numFmtId="4" fontId="4" fillId="0" borderId="1" xfId="21" applyNumberFormat="1" applyFont="1" applyFill="1" applyBorder="1" applyAlignment="1">
      <alignment horizontal="center" vertical="center" wrapText="1"/>
    </xf>
    <xf numFmtId="2" fontId="4" fillId="0" borderId="8" xfId="0" applyNumberFormat="1" applyFont="1" applyFill="1" applyBorder="1" applyAlignment="1">
      <alignment horizontal="right" vertical="center" wrapText="1"/>
    </xf>
    <xf numFmtId="170" fontId="4" fillId="0" borderId="1" xfId="0" applyNumberFormat="1"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8" xfId="0" applyFont="1" applyFill="1" applyBorder="1" applyAlignment="1">
      <alignment horizontal="center" vertical="center" wrapText="1"/>
    </xf>
    <xf numFmtId="4" fontId="13" fillId="0" borderId="1" xfId="21" applyNumberFormat="1" applyFont="1" applyFill="1" applyBorder="1" applyAlignment="1">
      <alignment horizontal="left" vertical="center" wrapText="1"/>
    </xf>
    <xf numFmtId="0" fontId="21" fillId="0" borderId="0" xfId="0" applyFont="1" applyFill="1" applyAlignment="1">
      <alignment vertical="center" wrapText="1"/>
    </xf>
    <xf numFmtId="4" fontId="11" fillId="0" borderId="1" xfId="21" applyNumberFormat="1" applyFont="1" applyFill="1" applyBorder="1" applyAlignment="1">
      <alignment horizontal="left" vertical="center"/>
    </xf>
    <xf numFmtId="0" fontId="21" fillId="0" borderId="1" xfId="0" applyFont="1" applyFill="1" applyBorder="1" applyAlignment="1">
      <alignment wrapText="1"/>
    </xf>
    <xf numFmtId="0" fontId="21" fillId="0" borderId="1" xfId="0" applyFont="1" applyFill="1" applyBorder="1"/>
    <xf numFmtId="4" fontId="4" fillId="0" borderId="1" xfId="21" applyNumberFormat="1" applyFont="1" applyFill="1" applyBorder="1" applyAlignment="1">
      <alignment vertical="center"/>
    </xf>
    <xf numFmtId="0" fontId="4" fillId="0" borderId="13" xfId="0" applyFont="1" applyFill="1" applyBorder="1" applyAlignment="1">
      <alignment vertical="center" wrapText="1"/>
    </xf>
    <xf numFmtId="0" fontId="2" fillId="0" borderId="1" xfId="0" applyFont="1" applyFill="1" applyBorder="1" applyAlignment="1">
      <alignment vertical="center" wrapText="1"/>
    </xf>
    <xf numFmtId="2" fontId="2" fillId="0" borderId="1" xfId="0" applyNumberFormat="1" applyFont="1" applyFill="1" applyBorder="1" applyAlignment="1">
      <alignment vertical="center" wrapText="1"/>
    </xf>
    <xf numFmtId="0" fontId="23" fillId="0" borderId="1" xfId="0" applyFont="1" applyFill="1" applyBorder="1"/>
    <xf numFmtId="0" fontId="4" fillId="0" borderId="1" xfId="9" applyFont="1" applyFill="1" applyBorder="1" applyAlignment="1">
      <alignment vertical="center" wrapText="1"/>
    </xf>
    <xf numFmtId="4" fontId="4" fillId="0" borderId="1" xfId="9" applyNumberFormat="1" applyFont="1" applyFill="1" applyBorder="1" applyAlignment="1">
      <alignment vertical="center"/>
    </xf>
    <xf numFmtId="4" fontId="4" fillId="0" borderId="1" xfId="9" applyNumberFormat="1" applyFont="1" applyFill="1" applyBorder="1" applyAlignment="1">
      <alignment vertical="center" wrapText="1"/>
    </xf>
    <xf numFmtId="165" fontId="22" fillId="0" borderId="1" xfId="21" applyNumberFormat="1" applyFont="1" applyFill="1" applyBorder="1" applyAlignment="1">
      <alignment horizontal="left" vertical="center" wrapText="1"/>
    </xf>
    <xf numFmtId="4" fontId="2" fillId="0" borderId="1" xfId="0" applyNumberFormat="1" applyFont="1" applyFill="1" applyBorder="1" applyAlignment="1">
      <alignment horizontal="left" vertical="center" wrapText="1"/>
    </xf>
    <xf numFmtId="4" fontId="2" fillId="0" borderId="1" xfId="0" applyNumberFormat="1" applyFont="1" applyFill="1" applyBorder="1" applyAlignment="1">
      <alignment horizontal="center" wrapText="1"/>
    </xf>
    <xf numFmtId="2" fontId="11" fillId="0" borderId="1" xfId="21" applyNumberFormat="1" applyFont="1" applyFill="1" applyBorder="1" applyAlignment="1">
      <alignment horizontal="center" vertical="center"/>
    </xf>
    <xf numFmtId="4" fontId="13" fillId="0" borderId="1" xfId="21" applyNumberFormat="1" applyFont="1" applyFill="1" applyBorder="1" applyAlignment="1">
      <alignment horizontal="left" vertical="center"/>
    </xf>
    <xf numFmtId="2" fontId="17" fillId="0" borderId="1" xfId="0" applyNumberFormat="1" applyFont="1" applyFill="1" applyBorder="1" applyAlignment="1">
      <alignment horizontal="center" vertical="center" wrapText="1"/>
    </xf>
    <xf numFmtId="174" fontId="17" fillId="0" borderId="1" xfId="0" applyNumberFormat="1" applyFont="1" applyFill="1" applyBorder="1" applyAlignment="1" applyProtection="1">
      <alignment horizontal="center" vertical="center" wrapText="1"/>
      <protection hidden="1"/>
    </xf>
    <xf numFmtId="0" fontId="17" fillId="0" borderId="1" xfId="0" applyFont="1" applyFill="1" applyBorder="1" applyAlignment="1">
      <alignment horizontal="center" vertical="center" wrapText="1"/>
    </xf>
    <xf numFmtId="4" fontId="11" fillId="0" borderId="1" xfId="21" applyNumberFormat="1" applyFont="1" applyFill="1" applyBorder="1" applyAlignment="1" applyProtection="1">
      <alignment horizontal="center" vertical="center"/>
      <protection hidden="1"/>
    </xf>
    <xf numFmtId="4" fontId="4" fillId="0" borderId="1" xfId="21" applyNumberFormat="1" applyFont="1" applyFill="1" applyBorder="1" applyAlignment="1">
      <alignment horizontal="left" vertical="center" wrapText="1"/>
    </xf>
    <xf numFmtId="4" fontId="20" fillId="0" borderId="1" xfId="21" applyNumberFormat="1" applyFont="1" applyFill="1" applyBorder="1" applyAlignment="1" applyProtection="1">
      <alignment horizontal="center" vertical="center"/>
      <protection hidden="1"/>
    </xf>
    <xf numFmtId="2" fontId="20" fillId="0" borderId="1" xfId="21" applyNumberFormat="1" applyFont="1" applyFill="1" applyBorder="1" applyAlignment="1">
      <alignment horizontal="center" vertical="center"/>
    </xf>
    <xf numFmtId="0" fontId="21" fillId="0" borderId="1" xfId="21" applyFont="1" applyFill="1" applyBorder="1" applyAlignment="1">
      <alignment horizontal="left" vertical="center" wrapText="1"/>
    </xf>
    <xf numFmtId="49" fontId="11" fillId="0" borderId="1" xfId="21" applyNumberFormat="1" applyFont="1" applyFill="1" applyBorder="1" applyAlignment="1">
      <alignment horizontal="left" vertical="center" wrapText="1"/>
    </xf>
    <xf numFmtId="0" fontId="2" fillId="0" borderId="1" xfId="21" applyFont="1" applyFill="1" applyBorder="1" applyAlignment="1">
      <alignment vertical="center" wrapText="1"/>
    </xf>
    <xf numFmtId="4" fontId="2" fillId="0" borderId="1" xfId="21" applyNumberFormat="1" applyFont="1" applyFill="1" applyBorder="1" applyAlignment="1">
      <alignment vertical="center" wrapText="1"/>
    </xf>
    <xf numFmtId="4" fontId="2" fillId="0" borderId="1" xfId="21" applyNumberFormat="1" applyFont="1" applyFill="1" applyBorder="1" applyAlignment="1">
      <alignment horizontal="center" vertical="center" wrapText="1"/>
    </xf>
    <xf numFmtId="4" fontId="2" fillId="0" borderId="1" xfId="21" applyNumberFormat="1" applyFont="1" applyFill="1" applyBorder="1" applyAlignment="1">
      <alignment horizontal="left" vertical="center" wrapText="1"/>
    </xf>
    <xf numFmtId="49" fontId="20" fillId="0" borderId="1" xfId="21" applyNumberFormat="1" applyFont="1" applyFill="1" applyBorder="1" applyAlignment="1">
      <alignment horizontal="left" vertical="center" wrapText="1"/>
    </xf>
    <xf numFmtId="165" fontId="21" fillId="0" borderId="1" xfId="88" applyNumberFormat="1" applyFont="1" applyFill="1" applyBorder="1" applyAlignment="1">
      <alignment horizontal="left" vertical="center" wrapText="1"/>
    </xf>
    <xf numFmtId="2" fontId="21" fillId="0" borderId="1" xfId="0" applyNumberFormat="1" applyFont="1" applyFill="1" applyBorder="1" applyAlignment="1">
      <alignment horizontal="center" vertical="center" wrapText="1"/>
    </xf>
    <xf numFmtId="174" fontId="21" fillId="0" borderId="1" xfId="0" applyNumberFormat="1" applyFont="1" applyFill="1" applyBorder="1" applyAlignment="1" applyProtection="1">
      <alignment horizontal="center" vertical="center" wrapText="1"/>
      <protection hidden="1"/>
    </xf>
    <xf numFmtId="0" fontId="21"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172" fontId="21" fillId="0" borderId="1" xfId="0" applyNumberFormat="1" applyFont="1" applyFill="1" applyBorder="1" applyAlignment="1">
      <alignment horizontal="left" vertical="center" wrapText="1"/>
    </xf>
    <xf numFmtId="49" fontId="13" fillId="0" borderId="1" xfId="21" applyNumberFormat="1" applyFont="1" applyFill="1" applyBorder="1" applyAlignment="1">
      <alignment horizontal="left" vertical="center" wrapText="1"/>
    </xf>
    <xf numFmtId="4" fontId="23" fillId="0" borderId="1" xfId="0" applyNumberFormat="1" applyFont="1" applyFill="1" applyBorder="1"/>
    <xf numFmtId="4" fontId="23" fillId="0" borderId="1" xfId="0" applyNumberFormat="1" applyFont="1" applyFill="1" applyBorder="1" applyAlignment="1">
      <alignment horizontal="center"/>
    </xf>
    <xf numFmtId="165" fontId="17" fillId="0" borderId="1" xfId="0" applyNumberFormat="1" applyFont="1" applyFill="1" applyBorder="1" applyAlignment="1">
      <alignment horizontal="right" vertical="center" wrapText="1"/>
    </xf>
    <xf numFmtId="0" fontId="21" fillId="0" borderId="1" xfId="0" applyFont="1" applyFill="1" applyBorder="1" applyAlignment="1"/>
    <xf numFmtId="170" fontId="18" fillId="0" borderId="1" xfId="0" applyNumberFormat="1" applyFont="1" applyFill="1" applyBorder="1" applyAlignment="1">
      <alignment vertical="center" wrapText="1"/>
    </xf>
    <xf numFmtId="170" fontId="18" fillId="0" borderId="1" xfId="0" applyNumberFormat="1" applyFont="1" applyFill="1" applyBorder="1" applyAlignment="1">
      <alignment horizontal="right" vertical="center" wrapText="1"/>
    </xf>
    <xf numFmtId="0" fontId="23" fillId="0" borderId="1" xfId="0" applyFont="1" applyFill="1" applyBorder="1" applyAlignment="1"/>
    <xf numFmtId="170" fontId="17" fillId="0" borderId="1" xfId="0" applyNumberFormat="1" applyFont="1" applyFill="1" applyBorder="1" applyAlignment="1">
      <alignment vertical="center" wrapText="1"/>
    </xf>
    <xf numFmtId="170" fontId="17" fillId="0" borderId="1" xfId="0" applyNumberFormat="1" applyFont="1" applyFill="1" applyBorder="1" applyAlignment="1">
      <alignment horizontal="right" vertical="center" wrapText="1"/>
    </xf>
    <xf numFmtId="168" fontId="18" fillId="0" borderId="1" xfId="0" applyNumberFormat="1" applyFont="1" applyFill="1" applyBorder="1" applyAlignment="1">
      <alignment vertical="center" wrapText="1"/>
    </xf>
    <xf numFmtId="2" fontId="4" fillId="0" borderId="1" xfId="21" applyNumberFormat="1" applyFont="1" applyFill="1" applyBorder="1" applyAlignment="1">
      <alignment horizontal="center" vertical="center" wrapText="1"/>
    </xf>
    <xf numFmtId="2" fontId="4" fillId="0" borderId="1" xfId="21" applyNumberFormat="1" applyFont="1" applyFill="1" applyBorder="1" applyAlignment="1">
      <alignment horizontal="center" vertical="center"/>
    </xf>
    <xf numFmtId="165" fontId="4" fillId="0" borderId="1" xfId="0" applyNumberFormat="1" applyFont="1" applyBorder="1" applyAlignment="1">
      <alignment horizontal="left" vertical="center" wrapText="1"/>
    </xf>
    <xf numFmtId="165" fontId="4" fillId="0" borderId="1" xfId="0" applyNumberFormat="1" applyFont="1" applyBorder="1" applyAlignment="1">
      <alignment horizontal="center" vertical="center" wrapText="1"/>
    </xf>
    <xf numFmtId="0" fontId="4" fillId="0" borderId="1" xfId="0" applyFont="1" applyFill="1" applyBorder="1" applyAlignment="1">
      <alignment vertical="center" wrapText="1"/>
    </xf>
    <xf numFmtId="0" fontId="1" fillId="0" borderId="1" xfId="0" applyFont="1" applyFill="1" applyBorder="1"/>
    <xf numFmtId="4" fontId="2" fillId="0" borderId="1" xfId="21" applyNumberFormat="1" applyFont="1" applyFill="1" applyBorder="1" applyAlignment="1">
      <alignment vertical="center"/>
    </xf>
    <xf numFmtId="4" fontId="2" fillId="0" borderId="1" xfId="21" applyNumberFormat="1" applyFont="1" applyFill="1" applyBorder="1" applyAlignment="1">
      <alignment horizontal="right" vertical="center"/>
    </xf>
    <xf numFmtId="4" fontId="2" fillId="0" borderId="1" xfId="21" applyNumberFormat="1" applyFont="1" applyFill="1" applyBorder="1" applyAlignment="1">
      <alignment horizontal="center" vertical="center"/>
    </xf>
    <xf numFmtId="2" fontId="2" fillId="0" borderId="1" xfId="21" applyNumberFormat="1" applyFont="1" applyFill="1" applyBorder="1" applyAlignment="1">
      <alignment horizontal="center" vertical="center"/>
    </xf>
    <xf numFmtId="4" fontId="21" fillId="0" borderId="1" xfId="21" applyNumberFormat="1" applyFont="1" applyFill="1" applyBorder="1" applyAlignment="1">
      <alignment horizontal="left" vertical="center" wrapText="1"/>
    </xf>
    <xf numFmtId="2" fontId="21" fillId="0" borderId="1" xfId="21" applyNumberFormat="1" applyFont="1" applyFill="1" applyBorder="1" applyAlignment="1">
      <alignment horizontal="right" vertical="center" wrapText="1"/>
    </xf>
    <xf numFmtId="2" fontId="21" fillId="0" borderId="1" xfId="21" applyNumberFormat="1" applyFont="1" applyFill="1" applyBorder="1" applyAlignment="1">
      <alignment horizontal="center" vertical="center" wrapText="1"/>
    </xf>
    <xf numFmtId="2" fontId="21" fillId="0" borderId="1" xfId="21" applyNumberFormat="1" applyFont="1" applyFill="1" applyBorder="1" applyAlignment="1">
      <alignment horizontal="center" vertical="center"/>
    </xf>
    <xf numFmtId="4" fontId="23" fillId="0" borderId="1" xfId="21" applyNumberFormat="1" applyFont="1" applyFill="1" applyBorder="1" applyAlignment="1">
      <alignment horizontal="left" vertical="center" wrapText="1"/>
    </xf>
    <xf numFmtId="0" fontId="23" fillId="0" borderId="1" xfId="21" applyFont="1" applyFill="1" applyBorder="1" applyAlignment="1">
      <alignment horizontal="left" vertical="center" wrapText="1"/>
    </xf>
    <xf numFmtId="2" fontId="23" fillId="0" borderId="1" xfId="21" applyNumberFormat="1" applyFont="1" applyFill="1" applyBorder="1" applyAlignment="1">
      <alignment horizontal="center" vertical="center"/>
    </xf>
    <xf numFmtId="0" fontId="4" fillId="0" borderId="8" xfId="0" applyFont="1" applyFill="1" applyBorder="1" applyAlignment="1">
      <alignment vertical="center" wrapText="1"/>
    </xf>
    <xf numFmtId="0" fontId="24" fillId="0" borderId="1" xfId="0" applyFont="1" applyFill="1" applyBorder="1"/>
    <xf numFmtId="0" fontId="4" fillId="0" borderId="1" xfId="9" applyNumberFormat="1" applyFont="1" applyFill="1" applyBorder="1" applyAlignment="1">
      <alignment horizontal="center" vertical="center" wrapText="1"/>
    </xf>
    <xf numFmtId="0" fontId="21" fillId="0" borderId="0" xfId="0" applyFont="1" applyAlignment="1">
      <alignment vertical="center" wrapText="1"/>
    </xf>
    <xf numFmtId="4" fontId="4" fillId="0" borderId="1" xfId="21" applyNumberFormat="1" applyFont="1" applyFill="1" applyBorder="1" applyAlignment="1">
      <alignment horizontal="left" vertical="center"/>
    </xf>
    <xf numFmtId="165" fontId="2" fillId="0" borderId="1" xfId="9" applyNumberFormat="1" applyFont="1" applyFill="1" applyBorder="1" applyAlignment="1">
      <alignment vertical="center" wrapText="1"/>
    </xf>
    <xf numFmtId="165" fontId="25" fillId="0" borderId="1" xfId="9" applyNumberFormat="1" applyFont="1" applyFill="1" applyBorder="1" applyAlignment="1">
      <alignment vertical="center" wrapText="1"/>
    </xf>
    <xf numFmtId="165" fontId="25" fillId="0" borderId="1" xfId="9" applyNumberFormat="1" applyFont="1" applyFill="1" applyBorder="1" applyAlignment="1">
      <alignment horizontal="left" vertical="center" wrapText="1"/>
    </xf>
    <xf numFmtId="4" fontId="4" fillId="0" borderId="1" xfId="9" applyNumberFormat="1" applyFont="1" applyFill="1" applyBorder="1" applyAlignment="1">
      <alignment horizontal="right" vertical="center" wrapText="1"/>
    </xf>
    <xf numFmtId="4" fontId="4" fillId="0" borderId="1" xfId="9" applyNumberFormat="1" applyFont="1" applyFill="1" applyBorder="1" applyAlignment="1">
      <alignment horizontal="right" vertical="center"/>
    </xf>
    <xf numFmtId="165" fontId="4" fillId="0" borderId="1" xfId="9" applyNumberFormat="1" applyFont="1" applyFill="1" applyBorder="1" applyAlignment="1">
      <alignment vertical="center" wrapText="1"/>
    </xf>
    <xf numFmtId="4" fontId="4" fillId="0" borderId="1" xfId="9" applyNumberFormat="1" applyFont="1" applyFill="1" applyBorder="1" applyAlignment="1">
      <alignment horizontal="left" vertical="center" wrapText="1"/>
    </xf>
    <xf numFmtId="4" fontId="2" fillId="0" borderId="1" xfId="9" applyNumberFormat="1" applyFont="1" applyFill="1" applyBorder="1" applyAlignment="1">
      <alignment vertical="center" wrapText="1"/>
    </xf>
    <xf numFmtId="4" fontId="2" fillId="0" borderId="1" xfId="9" applyNumberFormat="1" applyFont="1" applyFill="1" applyBorder="1" applyAlignment="1">
      <alignment vertical="center"/>
    </xf>
    <xf numFmtId="4" fontId="2" fillId="0" borderId="1" xfId="9" applyNumberFormat="1" applyFont="1" applyFill="1" applyBorder="1" applyAlignment="1">
      <alignment horizontal="right" vertical="center"/>
    </xf>
    <xf numFmtId="4" fontId="2" fillId="0" borderId="1" xfId="9" applyNumberFormat="1" applyFont="1" applyFill="1" applyBorder="1" applyAlignment="1">
      <alignment horizontal="left" vertical="center" wrapText="1"/>
    </xf>
    <xf numFmtId="0" fontId="4" fillId="0" borderId="1" xfId="9" applyFont="1" applyFill="1" applyBorder="1" applyAlignment="1">
      <alignment vertical="center"/>
    </xf>
    <xf numFmtId="4" fontId="2" fillId="0" borderId="1" xfId="9" applyNumberFormat="1" applyFont="1" applyFill="1" applyBorder="1" applyAlignment="1">
      <alignment horizontal="right" vertical="center" wrapText="1"/>
    </xf>
    <xf numFmtId="49" fontId="4" fillId="0" borderId="1" xfId="9" applyNumberFormat="1" applyFont="1" applyFill="1" applyBorder="1" applyAlignment="1">
      <alignment vertical="center" wrapText="1"/>
    </xf>
    <xf numFmtId="4" fontId="4" fillId="0" borderId="1" xfId="9" applyNumberFormat="1" applyFont="1" applyFill="1" applyBorder="1" applyAlignment="1" applyProtection="1">
      <alignment horizontal="right" vertical="center" wrapText="1"/>
      <protection hidden="1"/>
    </xf>
    <xf numFmtId="165" fontId="4" fillId="0" borderId="1" xfId="88" applyNumberFormat="1" applyFont="1" applyFill="1" applyBorder="1" applyAlignment="1">
      <alignment vertical="center" wrapText="1"/>
    </xf>
    <xf numFmtId="2" fontId="4" fillId="0" borderId="1" xfId="0" applyNumberFormat="1" applyFont="1" applyFill="1" applyBorder="1" applyAlignment="1">
      <alignment vertical="center" wrapText="1"/>
    </xf>
    <xf numFmtId="174" fontId="4" fillId="0" borderId="1" xfId="0" applyNumberFormat="1" applyFont="1" applyFill="1" applyBorder="1" applyAlignment="1" applyProtection="1">
      <alignment horizontal="right" vertical="center" wrapText="1"/>
      <protection hidden="1"/>
    </xf>
    <xf numFmtId="2" fontId="4" fillId="0" borderId="1" xfId="0" applyNumberFormat="1" applyFont="1" applyFill="1" applyBorder="1" applyAlignment="1" applyProtection="1">
      <alignment horizontal="right" vertical="center"/>
      <protection hidden="1"/>
    </xf>
    <xf numFmtId="165" fontId="4" fillId="0" borderId="1" xfId="0" applyNumberFormat="1" applyFont="1" applyFill="1" applyBorder="1" applyAlignment="1">
      <alignment vertical="center" wrapText="1"/>
    </xf>
    <xf numFmtId="2" fontId="4" fillId="0" borderId="1" xfId="22" applyNumberFormat="1" applyFont="1" applyFill="1" applyBorder="1" applyAlignment="1">
      <alignment horizontal="right" vertical="center"/>
    </xf>
    <xf numFmtId="2" fontId="4" fillId="0" borderId="1" xfId="22" applyNumberFormat="1" applyFont="1" applyFill="1" applyBorder="1" applyAlignment="1">
      <alignment vertical="center"/>
    </xf>
    <xf numFmtId="172" fontId="4" fillId="0" borderId="1" xfId="0" applyNumberFormat="1" applyFont="1" applyFill="1" applyBorder="1" applyAlignment="1">
      <alignment vertical="center" wrapText="1"/>
    </xf>
    <xf numFmtId="2" fontId="2" fillId="0" borderId="1" xfId="0" applyNumberFormat="1" applyFont="1" applyFill="1" applyBorder="1" applyAlignment="1">
      <alignment horizontal="right" vertical="center" wrapText="1"/>
    </xf>
    <xf numFmtId="165" fontId="2" fillId="0" borderId="1" xfId="0" applyNumberFormat="1" applyFont="1" applyFill="1" applyBorder="1" applyAlignment="1">
      <alignment vertical="center" wrapText="1"/>
    </xf>
    <xf numFmtId="2" fontId="23" fillId="0" borderId="1" xfId="0" applyNumberFormat="1" applyFont="1" applyFill="1" applyBorder="1" applyAlignment="1"/>
    <xf numFmtId="2" fontId="23" fillId="0" borderId="1" xfId="0" applyNumberFormat="1" applyFont="1" applyFill="1" applyBorder="1" applyAlignment="1">
      <alignment horizontal="right"/>
    </xf>
    <xf numFmtId="0" fontId="23" fillId="0" borderId="1" xfId="0" applyFont="1" applyFill="1" applyBorder="1" applyAlignment="1">
      <alignment horizontal="left"/>
    </xf>
    <xf numFmtId="4" fontId="23" fillId="0" borderId="1" xfId="0" applyNumberFormat="1" applyFont="1" applyFill="1" applyBorder="1" applyAlignment="1"/>
    <xf numFmtId="2" fontId="2" fillId="3" borderId="1" xfId="0" applyNumberFormat="1" applyFont="1" applyFill="1" applyBorder="1" applyAlignment="1">
      <alignment horizontal="center" vertical="center"/>
    </xf>
    <xf numFmtId="2" fontId="4" fillId="3" borderId="1" xfId="0" applyNumberFormat="1" applyFont="1" applyFill="1" applyBorder="1" applyAlignment="1">
      <alignment horizontal="center" vertical="center"/>
    </xf>
    <xf numFmtId="0" fontId="4" fillId="3" borderId="1" xfId="0" applyFont="1" applyFill="1" applyBorder="1" applyAlignment="1">
      <alignment horizontal="left" vertical="center"/>
    </xf>
    <xf numFmtId="0" fontId="4" fillId="3" borderId="1" xfId="0" applyFont="1" applyFill="1" applyBorder="1" applyAlignment="1">
      <alignment horizontal="center" vertical="center"/>
    </xf>
    <xf numFmtId="168" fontId="4" fillId="3" borderId="1" xfId="0" applyNumberFormat="1" applyFont="1" applyFill="1" applyBorder="1" applyAlignment="1">
      <alignment horizontal="center" vertical="center" wrapText="1"/>
    </xf>
    <xf numFmtId="168" fontId="4" fillId="3" borderId="1" xfId="0" applyNumberFormat="1" applyFont="1" applyFill="1" applyBorder="1" applyAlignment="1">
      <alignment horizontal="center" vertical="center"/>
    </xf>
    <xf numFmtId="168" fontId="2" fillId="3" borderId="1" xfId="0" quotePrefix="1" applyNumberFormat="1" applyFont="1" applyFill="1" applyBorder="1" applyAlignment="1">
      <alignment horizontal="center"/>
    </xf>
    <xf numFmtId="0" fontId="2" fillId="3" borderId="1" xfId="0" applyFont="1" applyFill="1" applyBorder="1" applyAlignment="1">
      <alignment horizontal="left" vertical="center" wrapText="1"/>
    </xf>
    <xf numFmtId="2" fontId="4" fillId="3" borderId="1" xfId="0" applyNumberFormat="1" applyFont="1" applyFill="1" applyBorder="1" applyAlignment="1">
      <alignment horizontal="left" vertical="center"/>
    </xf>
    <xf numFmtId="4" fontId="4" fillId="3" borderId="1" xfId="0" applyNumberFormat="1" applyFont="1" applyFill="1" applyBorder="1" applyAlignment="1">
      <alignment horizontal="center" vertical="center"/>
    </xf>
    <xf numFmtId="4" fontId="4" fillId="3" borderId="1" xfId="0" quotePrefix="1" applyNumberFormat="1" applyFont="1" applyFill="1" applyBorder="1" applyAlignment="1">
      <alignment horizontal="center"/>
    </xf>
    <xf numFmtId="4" fontId="4" fillId="3" borderId="1" xfId="0" quotePrefix="1" applyNumberFormat="1" applyFont="1" applyFill="1" applyBorder="1" applyAlignment="1">
      <alignment horizontal="center" vertical="center"/>
    </xf>
    <xf numFmtId="2" fontId="4" fillId="3" borderId="1" xfId="0"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wrapText="1"/>
    </xf>
    <xf numFmtId="0" fontId="2"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2" fillId="3" borderId="1" xfId="0" applyFont="1" applyFill="1" applyBorder="1" applyAlignment="1">
      <alignment horizontal="left" vertical="center"/>
    </xf>
    <xf numFmtId="168" fontId="4"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168" fontId="2" fillId="3" borderId="1" xfId="0" applyNumberFormat="1" applyFont="1" applyFill="1" applyBorder="1" applyAlignment="1">
      <alignment horizontal="left" vertical="top" wrapText="1"/>
    </xf>
    <xf numFmtId="2" fontId="13" fillId="3" borderId="1" xfId="9" applyNumberFormat="1" applyFont="1" applyFill="1" applyBorder="1" applyAlignment="1">
      <alignment horizontal="center" vertical="center" wrapText="1"/>
    </xf>
    <xf numFmtId="0" fontId="11" fillId="3" borderId="1" xfId="9" applyFont="1" applyFill="1" applyBorder="1" applyAlignment="1">
      <alignment horizontal="left" vertical="center" wrapText="1"/>
    </xf>
    <xf numFmtId="168" fontId="11" fillId="3" borderId="1" xfId="9" applyNumberFormat="1" applyFont="1" applyFill="1" applyBorder="1" applyAlignment="1">
      <alignment horizontal="center" vertical="center" wrapText="1"/>
    </xf>
    <xf numFmtId="2" fontId="11" fillId="3" borderId="1" xfId="9" applyNumberFormat="1" applyFont="1" applyFill="1" applyBorder="1" applyAlignment="1">
      <alignment horizontal="center" vertical="center" wrapText="1"/>
    </xf>
    <xf numFmtId="0" fontId="11" fillId="3" borderId="1" xfId="9" applyFont="1" applyFill="1" applyBorder="1" applyAlignment="1">
      <alignment horizontal="center" vertical="center" wrapText="1"/>
    </xf>
    <xf numFmtId="0" fontId="13" fillId="3" borderId="1" xfId="9" applyFont="1" applyFill="1" applyBorder="1" applyAlignment="1">
      <alignment horizontal="left" vertical="center" wrapText="1"/>
    </xf>
    <xf numFmtId="168" fontId="11" fillId="3" borderId="1" xfId="9" applyNumberFormat="1" applyFont="1" applyFill="1" applyBorder="1" applyAlignment="1">
      <alignment horizontal="left" vertical="center" wrapText="1"/>
    </xf>
    <xf numFmtId="168" fontId="11" fillId="3" borderId="1" xfId="9" quotePrefix="1" applyNumberFormat="1" applyFont="1" applyFill="1" applyBorder="1" applyAlignment="1">
      <alignment horizontal="center" vertical="center" wrapText="1"/>
    </xf>
    <xf numFmtId="165" fontId="11" fillId="3" borderId="1" xfId="9" applyNumberFormat="1" applyFont="1" applyFill="1" applyBorder="1" applyAlignment="1">
      <alignment horizontal="center" vertical="center" wrapText="1"/>
    </xf>
    <xf numFmtId="0" fontId="13" fillId="3" borderId="1" xfId="69" applyFont="1" applyFill="1" applyBorder="1" applyAlignment="1">
      <alignment horizontal="left" vertical="center" wrapText="1"/>
    </xf>
    <xf numFmtId="4" fontId="13" fillId="3" borderId="1" xfId="0" applyNumberFormat="1" applyFont="1" applyFill="1" applyBorder="1" applyAlignment="1">
      <alignment horizontal="center" vertical="center" wrapText="1"/>
    </xf>
    <xf numFmtId="165" fontId="13" fillId="3" borderId="1" xfId="0" applyNumberFormat="1" applyFont="1" applyFill="1" applyBorder="1" applyAlignment="1">
      <alignment horizontal="center" vertical="center" wrapText="1"/>
    </xf>
    <xf numFmtId="165" fontId="13" fillId="3" borderId="1" xfId="0" applyNumberFormat="1" applyFont="1" applyFill="1" applyBorder="1" applyAlignment="1">
      <alignment horizontal="left" vertical="center" wrapText="1"/>
    </xf>
    <xf numFmtId="165" fontId="11" fillId="3" borderId="1" xfId="0" applyNumberFormat="1" applyFont="1" applyFill="1" applyBorder="1" applyAlignment="1">
      <alignment horizontal="left" vertical="center" wrapText="1"/>
    </xf>
    <xf numFmtId="4" fontId="11" fillId="3" borderId="1" xfId="0" applyNumberFormat="1" applyFont="1" applyFill="1" applyBorder="1" applyAlignment="1">
      <alignment horizontal="center" vertical="center"/>
    </xf>
    <xf numFmtId="0" fontId="11" fillId="3" borderId="1" xfId="0" applyFont="1" applyFill="1" applyBorder="1" applyAlignment="1">
      <alignment vertical="center" wrapText="1"/>
    </xf>
    <xf numFmtId="165" fontId="11" fillId="3" borderId="1" xfId="0" applyNumberFormat="1" applyFont="1" applyFill="1" applyBorder="1" applyAlignment="1">
      <alignment horizontal="center" vertical="center" wrapText="1"/>
    </xf>
    <xf numFmtId="0" fontId="13" fillId="3" borderId="1" xfId="9" applyFont="1" applyFill="1" applyBorder="1" applyAlignment="1">
      <alignment horizontal="center" vertical="center" wrapText="1"/>
    </xf>
    <xf numFmtId="0" fontId="4" fillId="0" borderId="1" xfId="0" applyFont="1" applyBorder="1" applyAlignment="1">
      <alignment horizontal="center" vertical="center"/>
    </xf>
    <xf numFmtId="0" fontId="2" fillId="0" borderId="0" xfId="0" applyFont="1" applyFill="1" applyAlignment="1">
      <alignment horizontal="center"/>
    </xf>
    <xf numFmtId="0" fontId="2" fillId="0" borderId="1" xfId="92" applyFont="1" applyFill="1" applyBorder="1" applyAlignment="1">
      <alignment horizontal="left" vertical="center" wrapText="1"/>
    </xf>
    <xf numFmtId="2"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xf>
    <xf numFmtId="2" fontId="4" fillId="0" borderId="1" xfId="89" applyNumberFormat="1" applyFont="1" applyFill="1" applyBorder="1" applyAlignment="1">
      <alignment horizontal="left" vertical="center" wrapText="1"/>
    </xf>
    <xf numFmtId="173" fontId="2" fillId="0" borderId="1" xfId="91" applyNumberFormat="1" applyFont="1" applyFill="1" applyBorder="1" applyAlignment="1">
      <alignment horizontal="left" vertical="center" wrapText="1"/>
    </xf>
    <xf numFmtId="2" fontId="2" fillId="0" borderId="1" xfId="0" applyNumberFormat="1" applyFont="1" applyFill="1" applyBorder="1" applyAlignment="1">
      <alignment horizontal="left" vertical="center" wrapText="1"/>
    </xf>
    <xf numFmtId="2" fontId="2" fillId="0" borderId="1" xfId="1" applyNumberFormat="1" applyFont="1" applyFill="1" applyBorder="1" applyAlignment="1">
      <alignment horizontal="center" vertical="center" wrapText="1"/>
    </xf>
    <xf numFmtId="168" fontId="11" fillId="0" borderId="1" xfId="1" applyNumberFormat="1" applyFont="1" applyFill="1" applyBorder="1" applyAlignment="1">
      <alignment horizontal="right" vertical="center" wrapText="1"/>
    </xf>
    <xf numFmtId="165" fontId="11" fillId="0" borderId="1" xfId="1" applyNumberFormat="1" applyFont="1" applyFill="1" applyBorder="1" applyAlignment="1">
      <alignment horizontal="right" vertical="center" wrapText="1"/>
    </xf>
    <xf numFmtId="2" fontId="11" fillId="0" borderId="1" xfId="1" applyNumberFormat="1" applyFont="1" applyFill="1" applyBorder="1" applyAlignment="1">
      <alignment horizontal="right" vertical="center" wrapText="1"/>
    </xf>
    <xf numFmtId="2" fontId="2" fillId="0" borderId="1" xfId="1" applyNumberFormat="1" applyFont="1" applyFill="1" applyBorder="1" applyAlignment="1">
      <alignment horizontal="left" vertical="center" wrapText="1"/>
    </xf>
    <xf numFmtId="170" fontId="2" fillId="0" borderId="1" xfId="0" applyNumberFormat="1" applyFont="1" applyFill="1" applyBorder="1" applyAlignment="1">
      <alignment horizontal="center" vertical="center" wrapText="1"/>
    </xf>
    <xf numFmtId="168" fontId="2" fillId="0" borderId="1" xfId="1" applyNumberFormat="1" applyFont="1" applyFill="1" applyBorder="1" applyAlignment="1">
      <alignment horizontal="center" vertical="center" wrapText="1"/>
    </xf>
    <xf numFmtId="2" fontId="13" fillId="0" borderId="1" xfId="1" applyNumberFormat="1" applyFont="1" applyFill="1" applyBorder="1" applyAlignment="1">
      <alignment horizontal="right" vertical="center"/>
    </xf>
    <xf numFmtId="2" fontId="11" fillId="0" borderId="1" xfId="5" applyNumberFormat="1" applyFont="1" applyFill="1" applyBorder="1" applyAlignment="1">
      <alignment horizontal="right" vertical="center" wrapText="1"/>
    </xf>
    <xf numFmtId="0" fontId="2" fillId="0" borderId="1" xfId="0" applyFont="1" applyFill="1" applyBorder="1" applyAlignment="1">
      <alignment horizontal="center" vertical="center" wrapText="1"/>
    </xf>
    <xf numFmtId="168"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165" fontId="2" fillId="0" borderId="1" xfId="0" applyNumberFormat="1" applyFont="1" applyFill="1" applyBorder="1" applyAlignment="1">
      <alignment horizontal="left" vertical="center" wrapText="1"/>
    </xf>
    <xf numFmtId="0" fontId="2" fillId="0" borderId="5" xfId="0" applyFont="1" applyFill="1" applyBorder="1" applyAlignment="1">
      <alignment horizontal="left" vertical="center" wrapText="1"/>
    </xf>
    <xf numFmtId="44" fontId="13" fillId="0" borderId="5" xfId="6" applyFont="1" applyFill="1" applyBorder="1" applyAlignment="1">
      <alignment horizontal="center" vertical="center" wrapText="1"/>
    </xf>
    <xf numFmtId="0" fontId="22" fillId="0" borderId="1" xfId="21" applyFont="1" applyFill="1" applyBorder="1" applyAlignment="1">
      <alignment horizontal="center" vertical="center" wrapText="1"/>
    </xf>
    <xf numFmtId="165" fontId="13" fillId="0" borderId="1" xfId="9" applyNumberFormat="1" applyFont="1" applyFill="1" applyBorder="1" applyAlignment="1">
      <alignment horizontal="left" vertical="center" wrapText="1"/>
    </xf>
    <xf numFmtId="165" fontId="11" fillId="0" borderId="1" xfId="9" applyNumberFormat="1" applyFont="1" applyFill="1" applyBorder="1" applyAlignment="1">
      <alignment horizontal="left" vertical="center" wrapText="1"/>
    </xf>
    <xf numFmtId="165" fontId="18" fillId="0" borderId="1" xfId="0" applyNumberFormat="1" applyFont="1" applyFill="1" applyBorder="1" applyAlignment="1">
      <alignment horizontal="left" vertical="center" wrapText="1"/>
    </xf>
    <xf numFmtId="165" fontId="17" fillId="0" borderId="1" xfId="0" applyNumberFormat="1" applyFont="1" applyFill="1" applyBorder="1" applyAlignment="1">
      <alignment horizontal="left" vertical="center" wrapText="1"/>
    </xf>
    <xf numFmtId="0" fontId="13" fillId="0" borderId="1" xfId="9" applyFont="1" applyFill="1" applyBorder="1" applyAlignment="1">
      <alignment horizontal="left" vertical="center" wrapText="1"/>
    </xf>
    <xf numFmtId="0" fontId="2" fillId="0" borderId="1" xfId="9" applyFont="1" applyFill="1" applyBorder="1" applyAlignment="1">
      <alignment horizontal="center" vertical="center" wrapText="1"/>
    </xf>
    <xf numFmtId="0" fontId="2" fillId="0" borderId="1" xfId="21" applyFont="1" applyFill="1" applyBorder="1" applyAlignment="1">
      <alignment horizontal="center" vertical="center" wrapText="1"/>
    </xf>
    <xf numFmtId="0" fontId="2" fillId="0" borderId="1" xfId="9" applyFont="1" applyFill="1" applyBorder="1" applyAlignment="1">
      <alignment vertical="center" wrapText="1"/>
    </xf>
    <xf numFmtId="0" fontId="2" fillId="0" borderId="1" xfId="9" applyFont="1" applyFill="1" applyBorder="1" applyAlignment="1">
      <alignment horizontal="left" vertical="center" wrapText="1"/>
    </xf>
    <xf numFmtId="165" fontId="18" fillId="0" borderId="1" xfId="0" applyNumberFormat="1" applyFont="1" applyFill="1" applyBorder="1" applyAlignment="1">
      <alignment vertical="center" wrapText="1"/>
    </xf>
    <xf numFmtId="165" fontId="17" fillId="0" borderId="1" xfId="0" applyNumberFormat="1" applyFont="1" applyFill="1" applyBorder="1" applyAlignment="1">
      <alignment vertical="center" wrapText="1"/>
    </xf>
    <xf numFmtId="165" fontId="4" fillId="0" borderId="1" xfId="21" applyNumberFormat="1" applyFont="1" applyFill="1" applyBorder="1" applyAlignment="1">
      <alignment vertical="center" wrapText="1"/>
    </xf>
    <xf numFmtId="168" fontId="23" fillId="0" borderId="1" xfId="0" applyNumberFormat="1" applyFont="1" applyFill="1" applyBorder="1" applyAlignment="1">
      <alignment horizontal="center" vertical="center" wrapText="1"/>
    </xf>
    <xf numFmtId="168" fontId="21" fillId="0" borderId="1" xfId="0" applyNumberFormat="1" applyFont="1" applyFill="1" applyBorder="1" applyAlignment="1">
      <alignment horizontal="center" vertical="center" wrapText="1"/>
    </xf>
    <xf numFmtId="4" fontId="4" fillId="0" borderId="1" xfId="9" applyNumberFormat="1" applyFont="1" applyFill="1" applyBorder="1" applyAlignment="1">
      <alignment horizontal="center" vertical="center"/>
    </xf>
    <xf numFmtId="4" fontId="2"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165" fontId="2" fillId="0" borderId="1" xfId="1"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165" fontId="4" fillId="3" borderId="1" xfId="0" applyNumberFormat="1" applyFont="1" applyFill="1" applyBorder="1" applyAlignment="1">
      <alignment horizontal="center" vertical="center" wrapText="1"/>
    </xf>
    <xf numFmtId="0" fontId="11" fillId="0" borderId="8" xfId="1" applyFont="1" applyFill="1" applyBorder="1" applyAlignment="1">
      <alignment horizontal="left" vertical="center" wrapText="1"/>
    </xf>
    <xf numFmtId="0" fontId="11" fillId="0" borderId="7" xfId="1" applyFont="1" applyFill="1" applyBorder="1" applyAlignment="1">
      <alignment horizontal="left" vertical="center" wrapText="1"/>
    </xf>
    <xf numFmtId="0" fontId="2" fillId="0" borderId="1" xfId="0" applyFont="1" applyFill="1" applyBorder="1" applyAlignment="1">
      <alignment horizontal="left" vertical="center" wrapText="1"/>
    </xf>
    <xf numFmtId="0" fontId="4" fillId="0" borderId="1" xfId="0" applyFont="1" applyFill="1" applyBorder="1"/>
    <xf numFmtId="0" fontId="2" fillId="0" borderId="1" xfId="1" applyFont="1" applyFill="1" applyBorder="1" applyAlignment="1">
      <alignment horizontal="center" vertical="center" wrapText="1"/>
    </xf>
    <xf numFmtId="0" fontId="2" fillId="0" borderId="1" xfId="0" applyFont="1" applyFill="1" applyBorder="1" applyAlignment="1">
      <alignment horizontal="center" vertical="center"/>
    </xf>
    <xf numFmtId="165" fontId="13" fillId="0" borderId="5" xfId="9" applyNumberFormat="1" applyFont="1" applyFill="1" applyBorder="1" applyAlignment="1">
      <alignment horizontal="left" vertical="center" wrapText="1"/>
    </xf>
    <xf numFmtId="0" fontId="13" fillId="2" borderId="1" xfId="9" applyFont="1" applyFill="1" applyBorder="1" applyAlignment="1">
      <alignment horizontal="center" vertical="center" wrapText="1"/>
    </xf>
    <xf numFmtId="165" fontId="11" fillId="0" borderId="8" xfId="9" applyNumberFormat="1" applyFont="1" applyFill="1" applyBorder="1" applyAlignment="1">
      <alignment horizontal="left" vertical="center" wrapText="1"/>
    </xf>
    <xf numFmtId="165" fontId="13" fillId="0" borderId="1" xfId="9" applyNumberFormat="1" applyFont="1" applyFill="1" applyBorder="1" applyAlignment="1">
      <alignment horizontal="left" vertical="center" wrapText="1"/>
    </xf>
    <xf numFmtId="165" fontId="11" fillId="0" borderId="1" xfId="9" applyNumberFormat="1" applyFont="1" applyFill="1" applyBorder="1" applyAlignment="1">
      <alignment horizontal="left" vertical="center" wrapText="1"/>
    </xf>
    <xf numFmtId="0" fontId="26" fillId="0" borderId="1" xfId="0" applyFont="1" applyFill="1" applyBorder="1" applyAlignment="1">
      <alignment horizontal="left" vertical="center" wrapText="1"/>
    </xf>
    <xf numFmtId="0" fontId="21" fillId="0" borderId="1" xfId="0" applyFont="1" applyFill="1" applyBorder="1" applyAlignment="1">
      <alignment vertical="center" wrapText="1"/>
    </xf>
    <xf numFmtId="169" fontId="21" fillId="0" borderId="1" xfId="0" applyNumberFormat="1" applyFont="1" applyFill="1" applyBorder="1" applyAlignment="1">
      <alignment horizontal="center" vertical="center"/>
    </xf>
    <xf numFmtId="49" fontId="4" fillId="0" borderId="1" xfId="0" applyNumberFormat="1" applyFont="1" applyFill="1" applyBorder="1" applyAlignment="1">
      <alignment horizontal="left" vertical="center" wrapText="1"/>
    </xf>
    <xf numFmtId="0" fontId="21" fillId="0" borderId="1" xfId="0" applyFont="1" applyFill="1" applyBorder="1" applyAlignment="1">
      <alignment horizontal="center" vertical="center"/>
    </xf>
    <xf numFmtId="0" fontId="21"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165" fontId="4" fillId="0" borderId="6" xfId="0" applyNumberFormat="1" applyFont="1" applyFill="1" applyBorder="1" applyAlignment="1">
      <alignment horizontal="left" vertical="center" wrapText="1"/>
    </xf>
    <xf numFmtId="0" fontId="21" fillId="0" borderId="6" xfId="0" applyFont="1" applyFill="1" applyBorder="1" applyAlignment="1">
      <alignment vertical="center" wrapText="1"/>
    </xf>
    <xf numFmtId="165" fontId="2" fillId="0" borderId="6" xfId="0" applyNumberFormat="1" applyFont="1" applyFill="1" applyBorder="1" applyAlignment="1">
      <alignment horizontal="left" vertical="center" wrapText="1"/>
    </xf>
    <xf numFmtId="0" fontId="23" fillId="0" borderId="6" xfId="0" applyFont="1" applyFill="1" applyBorder="1" applyAlignment="1">
      <alignment vertical="center" wrapText="1"/>
    </xf>
    <xf numFmtId="165" fontId="2" fillId="0" borderId="6" xfId="0" applyNumberFormat="1" applyFont="1" applyFill="1" applyBorder="1" applyAlignment="1">
      <alignment horizontal="center" vertical="center" wrapText="1"/>
    </xf>
    <xf numFmtId="165" fontId="2" fillId="0" borderId="6" xfId="0" applyNumberFormat="1" applyFont="1" applyFill="1" applyBorder="1" applyAlignment="1">
      <alignment vertical="center" wrapText="1"/>
    </xf>
    <xf numFmtId="177" fontId="17" fillId="0" borderId="1" xfId="0" applyNumberFormat="1" applyFont="1" applyFill="1" applyBorder="1" applyAlignment="1">
      <alignment horizontal="center" vertical="center"/>
    </xf>
    <xf numFmtId="0" fontId="17" fillId="0" borderId="1" xfId="0" quotePrefix="1" applyNumberFormat="1" applyFont="1" applyFill="1" applyBorder="1" applyAlignment="1">
      <alignment horizontal="center" vertical="center"/>
    </xf>
    <xf numFmtId="44" fontId="21" fillId="0" borderId="1" xfId="6" applyFont="1" applyFill="1" applyBorder="1" applyAlignment="1">
      <alignment vertical="center" wrapText="1"/>
    </xf>
    <xf numFmtId="4" fontId="21" fillId="0" borderId="1" xfId="0" applyNumberFormat="1" applyFont="1" applyFill="1" applyBorder="1" applyAlignment="1">
      <alignment horizontal="center" vertical="center"/>
    </xf>
    <xf numFmtId="44" fontId="21" fillId="0" borderId="1" xfId="6" applyFont="1" applyFill="1" applyBorder="1" applyAlignment="1">
      <alignment horizontal="center" vertical="center" wrapText="1"/>
    </xf>
    <xf numFmtId="168" fontId="4" fillId="0" borderId="1" xfId="0" quotePrefix="1" applyNumberFormat="1" applyFont="1" applyFill="1" applyBorder="1" applyAlignment="1">
      <alignment horizontal="center" vertical="center" wrapText="1"/>
    </xf>
    <xf numFmtId="44" fontId="21" fillId="0" borderId="1" xfId="6" applyFont="1" applyFill="1" applyBorder="1" applyAlignment="1">
      <alignment horizontal="left" vertical="center" wrapText="1"/>
    </xf>
    <xf numFmtId="0" fontId="21" fillId="0" borderId="1" xfId="24" applyNumberFormat="1" applyFont="1" applyFill="1" applyBorder="1" applyAlignment="1">
      <alignment horizontal="left" vertical="center" wrapText="1"/>
    </xf>
    <xf numFmtId="0" fontId="21" fillId="0" borderId="1" xfId="15" applyNumberFormat="1" applyFont="1" applyFill="1" applyBorder="1" applyAlignment="1">
      <alignment horizontal="center" vertical="center" wrapText="1"/>
    </xf>
    <xf numFmtId="165" fontId="21" fillId="0" borderId="1" xfId="15" applyNumberFormat="1" applyFont="1" applyFill="1" applyBorder="1" applyAlignment="1">
      <alignment horizontal="left" vertical="center" wrapText="1"/>
    </xf>
    <xf numFmtId="165" fontId="21" fillId="0" borderId="1" xfId="15" applyNumberFormat="1" applyFont="1" applyFill="1" applyBorder="1" applyAlignment="1">
      <alignment horizontal="center" vertical="center" wrapText="1"/>
    </xf>
    <xf numFmtId="165" fontId="4" fillId="0" borderId="1" xfId="15" applyNumberFormat="1" applyFont="1" applyFill="1" applyBorder="1" applyAlignment="1">
      <alignment horizontal="left" vertical="center" wrapText="1"/>
    </xf>
    <xf numFmtId="168" fontId="4" fillId="0" borderId="1" xfId="93" applyNumberFormat="1" applyFont="1" applyFill="1" applyBorder="1" applyAlignment="1">
      <alignment horizontal="right" vertical="center" wrapText="1"/>
    </xf>
    <xf numFmtId="165" fontId="4" fillId="0" borderId="1" xfId="93" applyNumberFormat="1" applyFont="1" applyFill="1" applyBorder="1" applyAlignment="1">
      <alignment horizontal="center" vertical="center" wrapText="1"/>
    </xf>
    <xf numFmtId="2" fontId="21" fillId="0" borderId="1" xfId="15" applyNumberFormat="1" applyFont="1" applyFill="1" applyBorder="1" applyAlignment="1">
      <alignment horizontal="center" vertical="center" wrapText="1"/>
    </xf>
    <xf numFmtId="0" fontId="18" fillId="0" borderId="1" xfId="0" quotePrefix="1" applyNumberFormat="1" applyFont="1" applyFill="1" applyBorder="1" applyAlignment="1">
      <alignment horizontal="center" vertical="center"/>
    </xf>
    <xf numFmtId="177" fontId="17" fillId="0" borderId="1" xfId="0" applyNumberFormat="1" applyFont="1" applyFill="1" applyBorder="1" applyAlignment="1">
      <alignment horizontal="center"/>
    </xf>
    <xf numFmtId="1" fontId="4" fillId="0" borderId="1" xfId="0" applyNumberFormat="1" applyFont="1" applyFill="1" applyBorder="1" applyAlignment="1">
      <alignment horizontal="center" vertical="center" wrapText="1"/>
    </xf>
    <xf numFmtId="0" fontId="21" fillId="0" borderId="1" xfId="15" applyNumberFormat="1" applyFont="1" applyFill="1" applyBorder="1" applyAlignment="1">
      <alignment horizontal="left" vertical="center" wrapText="1"/>
    </xf>
    <xf numFmtId="2" fontId="4" fillId="0" borderId="1" xfId="15" applyNumberFormat="1" applyFont="1" applyFill="1" applyBorder="1" applyAlignment="1">
      <alignment horizontal="center" vertical="center" wrapText="1"/>
    </xf>
    <xf numFmtId="2" fontId="21" fillId="0" borderId="1" xfId="24" applyNumberFormat="1" applyFont="1" applyFill="1" applyBorder="1" applyAlignment="1">
      <alignment horizontal="left" vertical="center" wrapText="1"/>
    </xf>
    <xf numFmtId="4" fontId="21" fillId="0" borderId="1" xfId="24" applyNumberFormat="1" applyFont="1" applyFill="1" applyBorder="1" applyAlignment="1">
      <alignment horizontal="center" vertical="center" wrapText="1"/>
    </xf>
    <xf numFmtId="171" fontId="4" fillId="0" borderId="1" xfId="15" applyNumberFormat="1" applyFont="1" applyFill="1" applyBorder="1" applyAlignment="1">
      <alignment horizontal="center" vertical="center" wrapText="1"/>
    </xf>
    <xf numFmtId="165" fontId="21" fillId="0" borderId="1" xfId="24" applyNumberFormat="1" applyFont="1" applyFill="1" applyBorder="1" applyAlignment="1">
      <alignment horizontal="left" vertical="center" wrapText="1"/>
    </xf>
    <xf numFmtId="2" fontId="21" fillId="0" borderId="1" xfId="24" applyNumberFormat="1" applyFont="1" applyFill="1" applyBorder="1" applyAlignment="1">
      <alignment horizontal="center" vertical="center" wrapText="1"/>
    </xf>
    <xf numFmtId="2" fontId="4" fillId="0" borderId="1" xfId="24" applyNumberFormat="1" applyFont="1" applyFill="1" applyBorder="1" applyAlignment="1">
      <alignment horizontal="center" vertical="center" wrapText="1"/>
    </xf>
    <xf numFmtId="0" fontId="18" fillId="0" borderId="6" xfId="0" quotePrefix="1" applyNumberFormat="1" applyFont="1" applyFill="1" applyBorder="1" applyAlignment="1">
      <alignment horizontal="center" vertical="center"/>
    </xf>
    <xf numFmtId="165" fontId="2" fillId="0" borderId="1" xfId="0" applyNumberFormat="1" applyFont="1" applyFill="1" applyBorder="1" applyAlignment="1">
      <alignment horizontal="center" vertical="center"/>
    </xf>
    <xf numFmtId="2" fontId="18"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2" fontId="4" fillId="0" borderId="1" xfId="0" applyNumberFormat="1" applyFont="1" applyFill="1" applyBorder="1" applyAlignment="1">
      <alignment horizontal="center"/>
    </xf>
    <xf numFmtId="165" fontId="13" fillId="0" borderId="1" xfId="0" applyNumberFormat="1" applyFont="1" applyFill="1" applyBorder="1" applyAlignment="1">
      <alignment horizontal="center" vertical="center" wrapText="1"/>
    </xf>
    <xf numFmtId="165" fontId="13" fillId="0" borderId="1" xfId="22" applyNumberFormat="1" applyFont="1" applyFill="1" applyBorder="1" applyAlignment="1">
      <alignment vertical="center" wrapText="1"/>
    </xf>
    <xf numFmtId="168" fontId="13" fillId="0" borderId="1" xfId="0" applyNumberFormat="1" applyFont="1" applyFill="1" applyBorder="1" applyAlignment="1">
      <alignment horizontal="center" vertical="center" wrapText="1"/>
    </xf>
    <xf numFmtId="165"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shrinkToFit="1"/>
    </xf>
    <xf numFmtId="165" fontId="11" fillId="0" borderId="1" xfId="22" applyNumberFormat="1" applyFont="1" applyFill="1" applyBorder="1" applyAlignment="1">
      <alignment vertical="center" wrapText="1"/>
    </xf>
    <xf numFmtId="170" fontId="11" fillId="0" borderId="1" xfId="22" applyNumberFormat="1" applyFont="1" applyFill="1" applyBorder="1" applyAlignment="1">
      <alignment horizontal="center" vertical="center" wrapText="1"/>
    </xf>
    <xf numFmtId="168" fontId="11" fillId="0" borderId="1" xfId="22" applyNumberFormat="1" applyFont="1" applyFill="1" applyBorder="1" applyAlignment="1">
      <alignment horizontal="left" vertical="center" wrapText="1"/>
    </xf>
    <xf numFmtId="168" fontId="11" fillId="0" borderId="1" xfId="22" applyNumberFormat="1" applyFont="1" applyFill="1" applyBorder="1" applyAlignment="1">
      <alignment vertical="center" wrapText="1"/>
    </xf>
    <xf numFmtId="4" fontId="11" fillId="0" borderId="1" xfId="88" applyNumberFormat="1" applyFont="1" applyFill="1" applyBorder="1" applyAlignment="1">
      <alignment horizontal="left" vertical="center" wrapText="1"/>
    </xf>
    <xf numFmtId="4" fontId="11" fillId="0" borderId="1" xfId="90" applyNumberFormat="1" applyFont="1" applyFill="1" applyBorder="1" applyAlignment="1">
      <alignment horizontal="center" vertical="center" wrapText="1"/>
    </xf>
    <xf numFmtId="168" fontId="11" fillId="0" borderId="1" xfId="90" applyNumberFormat="1" applyFont="1" applyFill="1" applyBorder="1" applyAlignment="1">
      <alignment horizontal="center" vertical="center" wrapText="1"/>
    </xf>
    <xf numFmtId="165" fontId="11" fillId="0" borderId="1" xfId="90" applyNumberFormat="1" applyFont="1" applyFill="1" applyBorder="1" applyAlignment="1">
      <alignment horizontal="center" vertical="center" wrapText="1"/>
    </xf>
    <xf numFmtId="168" fontId="11" fillId="0" borderId="1" xfId="88" applyNumberFormat="1" applyFont="1" applyFill="1" applyBorder="1" applyAlignment="1">
      <alignment vertical="center" wrapText="1"/>
    </xf>
    <xf numFmtId="2" fontId="11" fillId="0" borderId="1" xfId="90" applyNumberFormat="1" applyFont="1" applyFill="1" applyBorder="1" applyAlignment="1">
      <alignment horizontal="center" vertical="center" wrapText="1"/>
    </xf>
    <xf numFmtId="4" fontId="11" fillId="0" borderId="1" xfId="90" applyNumberFormat="1" applyFont="1" applyFill="1" applyBorder="1" applyAlignment="1">
      <alignment horizontal="left" vertical="center" wrapText="1"/>
    </xf>
    <xf numFmtId="168" fontId="11" fillId="0" borderId="1" xfId="94" applyNumberFormat="1" applyFont="1" applyFill="1" applyBorder="1" applyAlignment="1">
      <alignment horizontal="center" vertical="center" wrapText="1"/>
    </xf>
    <xf numFmtId="168" fontId="11" fillId="0" borderId="1" xfId="94" applyNumberFormat="1" applyFont="1" applyFill="1" applyBorder="1" applyAlignment="1">
      <alignment vertical="center" wrapText="1"/>
    </xf>
    <xf numFmtId="0" fontId="13" fillId="0" borderId="1" xfId="0" applyFont="1" applyFill="1" applyBorder="1" applyAlignment="1">
      <alignment horizontal="center"/>
    </xf>
    <xf numFmtId="165" fontId="13" fillId="0" borderId="1" xfId="22" applyNumberFormat="1" applyFont="1" applyFill="1" applyBorder="1" applyAlignment="1">
      <alignment horizontal="left" vertical="center" wrapText="1"/>
    </xf>
    <xf numFmtId="168" fontId="13" fillId="0" borderId="1" xfId="11" applyNumberFormat="1" applyFont="1" applyFill="1" applyBorder="1" applyAlignment="1">
      <alignment vertical="center" wrapText="1"/>
    </xf>
    <xf numFmtId="4" fontId="13" fillId="0" borderId="1" xfId="88" applyNumberFormat="1" applyFont="1" applyFill="1" applyBorder="1" applyAlignment="1">
      <alignment horizontal="left" vertical="center" wrapText="1"/>
    </xf>
    <xf numFmtId="168" fontId="11" fillId="0" borderId="1" xfId="94" applyNumberFormat="1" applyFont="1" applyFill="1" applyBorder="1" applyAlignment="1">
      <alignment horizontal="left" vertical="center" wrapText="1"/>
    </xf>
    <xf numFmtId="0" fontId="11" fillId="0" borderId="1" xfId="90" applyFont="1" applyFill="1" applyBorder="1" applyAlignment="1">
      <alignment horizontal="left" vertical="center" wrapText="1"/>
    </xf>
    <xf numFmtId="168" fontId="13" fillId="0" borderId="1" xfId="11" applyNumberFormat="1" applyFont="1" applyFill="1" applyBorder="1" applyAlignment="1">
      <alignment horizontal="left" vertical="center" wrapText="1"/>
    </xf>
    <xf numFmtId="0" fontId="11" fillId="0" borderId="1" xfId="0" applyFont="1" applyFill="1" applyBorder="1" applyAlignment="1">
      <alignment horizontal="center"/>
    </xf>
    <xf numFmtId="0" fontId="11" fillId="0" borderId="1" xfId="0" applyFont="1" applyFill="1" applyBorder="1"/>
    <xf numFmtId="165" fontId="11" fillId="0" borderId="1" xfId="88" applyNumberFormat="1" applyFont="1" applyFill="1" applyBorder="1" applyAlignment="1">
      <alignment horizontal="left" vertical="center" wrapText="1"/>
    </xf>
    <xf numFmtId="0" fontId="11" fillId="0" borderId="1" xfId="90" applyFont="1" applyFill="1" applyBorder="1" applyAlignment="1">
      <alignment horizontal="center" vertical="center" wrapText="1"/>
    </xf>
    <xf numFmtId="168" fontId="11" fillId="0" borderId="1" xfId="88" applyNumberFormat="1" applyFont="1" applyFill="1" applyBorder="1" applyAlignment="1">
      <alignment horizontal="left" vertical="center" wrapText="1"/>
    </xf>
    <xf numFmtId="0" fontId="11" fillId="0" borderId="1" xfId="0" applyFont="1" applyFill="1" applyBorder="1" applyAlignment="1">
      <alignment vertical="top" wrapText="1"/>
    </xf>
    <xf numFmtId="0" fontId="13" fillId="0" borderId="1" xfId="0" applyFont="1" applyFill="1" applyBorder="1"/>
    <xf numFmtId="178" fontId="11" fillId="0" borderId="1" xfId="0" applyNumberFormat="1" applyFont="1" applyFill="1" applyBorder="1" applyAlignment="1">
      <alignment horizontal="center"/>
    </xf>
    <xf numFmtId="0" fontId="13" fillId="0" borderId="1" xfId="22" applyFont="1" applyFill="1" applyBorder="1" applyAlignment="1">
      <alignment vertical="center" wrapText="1"/>
    </xf>
    <xf numFmtId="165" fontId="11" fillId="0" borderId="1" xfId="22" applyNumberFormat="1" applyFont="1" applyFill="1" applyBorder="1" applyAlignment="1">
      <alignment horizontal="center" vertical="center" wrapText="1"/>
    </xf>
    <xf numFmtId="0" fontId="11" fillId="0" borderId="1" xfId="90" applyFont="1" applyFill="1" applyBorder="1" applyAlignment="1">
      <alignment vertical="center" wrapText="1"/>
    </xf>
    <xf numFmtId="169" fontId="11" fillId="0" borderId="1" xfId="90" applyNumberFormat="1" applyFont="1" applyFill="1" applyBorder="1" applyAlignment="1">
      <alignment horizontal="center" vertical="center" wrapText="1"/>
    </xf>
    <xf numFmtId="0" fontId="13" fillId="0" borderId="1" xfId="90" applyFont="1" applyFill="1" applyBorder="1" applyAlignment="1">
      <alignment horizontal="center" vertical="center" wrapText="1"/>
    </xf>
    <xf numFmtId="0" fontId="13" fillId="0" borderId="1" xfId="90" applyFont="1" applyFill="1" applyBorder="1" applyAlignment="1">
      <alignment vertical="center" wrapText="1"/>
    </xf>
    <xf numFmtId="168" fontId="13" fillId="0" borderId="1" xfId="21" applyNumberFormat="1" applyFont="1" applyFill="1" applyBorder="1" applyAlignment="1">
      <alignment horizontal="center" vertical="center" wrapText="1"/>
    </xf>
    <xf numFmtId="168" fontId="13" fillId="0" borderId="1" xfId="21" applyNumberFormat="1" applyFont="1" applyFill="1" applyBorder="1" applyAlignment="1">
      <alignment horizontal="left" vertical="center" wrapText="1"/>
    </xf>
    <xf numFmtId="165" fontId="13" fillId="0" borderId="1" xfId="88" applyNumberFormat="1" applyFont="1" applyFill="1" applyBorder="1" applyAlignment="1">
      <alignment horizontal="left" vertical="center" wrapText="1"/>
    </xf>
    <xf numFmtId="2" fontId="11" fillId="0" borderId="1" xfId="22" applyNumberFormat="1" applyFont="1" applyFill="1" applyBorder="1" applyAlignment="1">
      <alignment horizontal="left" vertical="center" wrapText="1"/>
    </xf>
    <xf numFmtId="168" fontId="11" fillId="0" borderId="1" xfId="10" applyNumberFormat="1" applyFont="1" applyFill="1" applyBorder="1" applyAlignment="1">
      <alignment horizontal="left" vertical="center" wrapText="1"/>
    </xf>
    <xf numFmtId="0" fontId="11" fillId="0" borderId="1" xfId="90" quotePrefix="1" applyFont="1" applyFill="1" applyBorder="1" applyAlignment="1">
      <alignment horizontal="left" vertical="center" wrapText="1"/>
    </xf>
    <xf numFmtId="165" fontId="11" fillId="0" borderId="1" xfId="10" applyNumberFormat="1" applyFont="1" applyFill="1" applyBorder="1" applyAlignment="1">
      <alignment horizontal="left" vertical="center" wrapText="1"/>
    </xf>
    <xf numFmtId="165" fontId="11" fillId="0" borderId="1" xfId="90" applyNumberFormat="1" applyFont="1" applyFill="1" applyBorder="1" applyAlignment="1">
      <alignment horizontal="left" vertical="center" wrapText="1"/>
    </xf>
    <xf numFmtId="165" fontId="13" fillId="0" borderId="1" xfId="22" applyNumberFormat="1" applyFont="1" applyFill="1" applyBorder="1" applyAlignment="1">
      <alignment horizontal="center" vertical="center" wrapText="1"/>
    </xf>
    <xf numFmtId="165" fontId="13" fillId="0" borderId="1" xfId="10" applyNumberFormat="1" applyFont="1" applyFill="1" applyBorder="1" applyAlignment="1">
      <alignment horizontal="left" vertical="center" wrapText="1"/>
    </xf>
    <xf numFmtId="165" fontId="13" fillId="0" borderId="1" xfId="90" applyNumberFormat="1" applyFont="1" applyFill="1" applyBorder="1" applyAlignment="1">
      <alignment horizontal="left" vertical="center" wrapText="1"/>
    </xf>
    <xf numFmtId="0" fontId="27" fillId="0" borderId="1" xfId="22" applyFont="1" applyFill="1" applyBorder="1" applyAlignment="1">
      <alignment horizontal="left" vertical="center" wrapText="1"/>
    </xf>
    <xf numFmtId="168" fontId="13" fillId="0" borderId="1" xfId="22" applyNumberFormat="1" applyFont="1" applyFill="1" applyBorder="1" applyAlignment="1">
      <alignment horizontal="left" vertical="center" wrapText="1"/>
    </xf>
    <xf numFmtId="0" fontId="11" fillId="0" borderId="1" xfId="22" applyFont="1" applyFill="1" applyBorder="1" applyAlignment="1">
      <alignment horizontal="center" vertical="center"/>
    </xf>
    <xf numFmtId="168" fontId="11" fillId="0" borderId="1" xfId="22" applyNumberFormat="1" applyFont="1" applyFill="1" applyBorder="1" applyAlignment="1">
      <alignment horizontal="center" vertical="center"/>
    </xf>
    <xf numFmtId="0" fontId="13" fillId="0" borderId="1" xfId="90" quotePrefix="1" applyNumberFormat="1" applyFont="1" applyFill="1" applyBorder="1" applyAlignment="1">
      <alignment horizontal="center" vertical="center" wrapText="1"/>
    </xf>
    <xf numFmtId="0" fontId="13" fillId="0" borderId="1" xfId="90" applyFont="1" applyFill="1" applyBorder="1" applyAlignment="1">
      <alignment horizontal="left" vertical="center" wrapText="1"/>
    </xf>
    <xf numFmtId="0" fontId="11" fillId="0" borderId="1" xfId="90" quotePrefix="1" applyNumberFormat="1" applyFont="1" applyFill="1" applyBorder="1" applyAlignment="1">
      <alignment horizontal="center" vertical="center" wrapText="1"/>
    </xf>
    <xf numFmtId="3" fontId="11" fillId="0" borderId="1" xfId="90" applyNumberFormat="1" applyFont="1" applyFill="1" applyBorder="1" applyAlignment="1">
      <alignment horizontal="center" vertical="center" wrapText="1"/>
    </xf>
    <xf numFmtId="0" fontId="11" fillId="0" borderId="1" xfId="90" quotePrefix="1" applyFont="1" applyFill="1" applyBorder="1" applyAlignment="1">
      <alignment horizontal="center" vertical="center" wrapText="1"/>
    </xf>
    <xf numFmtId="2" fontId="11" fillId="0" borderId="1" xfId="90" quotePrefix="1" applyNumberFormat="1" applyFont="1" applyFill="1" applyBorder="1" applyAlignment="1">
      <alignment horizontal="center" vertical="center" wrapText="1"/>
    </xf>
    <xf numFmtId="2" fontId="11" fillId="0" borderId="1" xfId="10" quotePrefix="1" applyNumberFormat="1" applyFont="1" applyFill="1" applyBorder="1" applyAlignment="1">
      <alignment horizontal="center" vertical="center" wrapText="1"/>
    </xf>
    <xf numFmtId="0" fontId="11" fillId="0" borderId="1" xfId="10" applyFont="1" applyFill="1" applyBorder="1" applyAlignment="1">
      <alignment horizontal="center" vertical="center"/>
    </xf>
    <xf numFmtId="169" fontId="11" fillId="0" borderId="1" xfId="0" applyNumberFormat="1" applyFont="1" applyFill="1" applyBorder="1" applyAlignment="1">
      <alignment horizontal="center"/>
    </xf>
    <xf numFmtId="2" fontId="13" fillId="0" borderId="1" xfId="0" applyNumberFormat="1" applyFont="1" applyFill="1" applyBorder="1" applyAlignment="1">
      <alignment horizontal="center"/>
    </xf>
    <xf numFmtId="2" fontId="13" fillId="0" borderId="1" xfId="0" applyNumberFormat="1" applyFont="1" applyFill="1" applyBorder="1" applyAlignment="1">
      <alignment horizontal="left"/>
    </xf>
    <xf numFmtId="0" fontId="28" fillId="0" borderId="1" xfId="0" applyFont="1" applyFill="1" applyBorder="1" applyAlignment="1">
      <alignment vertical="top"/>
    </xf>
    <xf numFmtId="165" fontId="13" fillId="0" borderId="1" xfId="0" applyNumberFormat="1" applyFont="1" applyFill="1" applyBorder="1" applyAlignment="1">
      <alignment horizontal="center" vertical="top" wrapText="1"/>
    </xf>
    <xf numFmtId="0" fontId="13" fillId="0" borderId="1" xfId="95" applyFont="1" applyFill="1" applyBorder="1" applyAlignment="1">
      <alignment vertical="center" wrapText="1"/>
    </xf>
    <xf numFmtId="2" fontId="13" fillId="0" borderId="1" xfId="0" applyNumberFormat="1" applyFont="1" applyFill="1" applyBorder="1" applyAlignment="1">
      <alignment horizontal="center" vertical="top" wrapText="1"/>
    </xf>
    <xf numFmtId="165" fontId="4" fillId="0" borderId="1" xfId="0" applyNumberFormat="1" applyFont="1" applyFill="1" applyBorder="1" applyAlignment="1">
      <alignment horizontal="center" vertical="top" wrapText="1"/>
    </xf>
    <xf numFmtId="165" fontId="11" fillId="0" borderId="1" xfId="95" applyNumberFormat="1" applyFont="1" applyFill="1" applyBorder="1" applyAlignment="1">
      <alignment horizontal="center" vertical="center" wrapText="1"/>
    </xf>
    <xf numFmtId="0" fontId="11" fillId="0" borderId="1" xfId="95" applyFont="1" applyFill="1" applyBorder="1" applyAlignment="1">
      <alignment vertical="center" wrapText="1"/>
    </xf>
    <xf numFmtId="0" fontId="11" fillId="0" borderId="1" xfId="95" applyFont="1" applyFill="1" applyBorder="1" applyAlignment="1">
      <alignment horizontal="center" vertical="center" wrapText="1"/>
    </xf>
    <xf numFmtId="2" fontId="11" fillId="0" borderId="1" xfId="95" applyNumberFormat="1" applyFont="1" applyFill="1" applyBorder="1" applyAlignment="1">
      <alignment horizontal="center" vertical="center" wrapText="1"/>
    </xf>
    <xf numFmtId="165" fontId="13" fillId="0" borderId="1" xfId="95" applyNumberFormat="1" applyFont="1" applyFill="1" applyBorder="1" applyAlignment="1">
      <alignment horizontal="center" vertical="center" wrapText="1"/>
    </xf>
    <xf numFmtId="0" fontId="13" fillId="0" borderId="1" xfId="95" applyFont="1" applyFill="1" applyBorder="1" applyAlignment="1">
      <alignment horizontal="center" vertical="center" wrapText="1"/>
    </xf>
    <xf numFmtId="168" fontId="13" fillId="0" borderId="1" xfId="88" applyNumberFormat="1" applyFont="1" applyFill="1" applyBorder="1" applyAlignment="1">
      <alignment horizontal="center" vertical="center" wrapText="1"/>
    </xf>
    <xf numFmtId="2" fontId="13" fillId="0" borderId="1" xfId="95" applyNumberFormat="1" applyFont="1" applyFill="1" applyBorder="1" applyAlignment="1">
      <alignment horizontal="center" vertical="center" wrapText="1"/>
    </xf>
    <xf numFmtId="0" fontId="13" fillId="0" borderId="1" xfId="0" applyFont="1" applyFill="1" applyBorder="1" applyAlignment="1">
      <alignment horizontal="center" vertical="top"/>
    </xf>
    <xf numFmtId="168" fontId="4" fillId="0" borderId="1" xfId="22" applyNumberFormat="1" applyFont="1" applyFill="1" applyBorder="1" applyAlignment="1">
      <alignment horizontal="left" vertical="center" wrapText="1"/>
    </xf>
    <xf numFmtId="0" fontId="4" fillId="0" borderId="1" xfId="95" applyFont="1" applyFill="1" applyBorder="1" applyAlignment="1">
      <alignment horizontal="center" vertical="center" wrapText="1"/>
    </xf>
    <xf numFmtId="165" fontId="4" fillId="0" borderId="1" xfId="22" applyNumberFormat="1" applyFont="1" applyFill="1" applyBorder="1" applyAlignment="1">
      <alignment horizontal="left" vertical="center" wrapText="1"/>
    </xf>
    <xf numFmtId="165" fontId="4" fillId="0" borderId="1" xfId="22" applyNumberFormat="1" applyFont="1" applyFill="1" applyBorder="1" applyAlignment="1">
      <alignment horizontal="center" vertical="center" wrapText="1"/>
    </xf>
    <xf numFmtId="168" fontId="4" fillId="0" borderId="1" xfId="94" applyNumberFormat="1" applyFont="1" applyFill="1" applyBorder="1" applyAlignment="1">
      <alignment horizontal="left" vertical="center" wrapText="1"/>
    </xf>
    <xf numFmtId="4" fontId="4" fillId="0" borderId="1" xfId="88" applyNumberFormat="1" applyFont="1" applyFill="1" applyBorder="1" applyAlignment="1">
      <alignment horizontal="left" vertical="center" wrapText="1"/>
    </xf>
    <xf numFmtId="165" fontId="2" fillId="0" borderId="1" xfId="22" applyNumberFormat="1" applyFont="1" applyFill="1" applyBorder="1" applyAlignment="1">
      <alignment horizontal="left" vertical="center" wrapText="1"/>
    </xf>
    <xf numFmtId="168" fontId="13" fillId="0" borderId="1" xfId="95" applyNumberFormat="1" applyFont="1" applyFill="1" applyBorder="1" applyAlignment="1">
      <alignment horizontal="center" vertical="center" wrapText="1"/>
    </xf>
    <xf numFmtId="168" fontId="11" fillId="0" borderId="1" xfId="88" applyNumberFormat="1" applyFont="1" applyFill="1" applyBorder="1" applyAlignment="1">
      <alignment horizontal="center" vertical="center" wrapText="1"/>
    </xf>
    <xf numFmtId="0" fontId="4" fillId="0" borderId="1" xfId="22" applyFont="1" applyFill="1" applyBorder="1" applyAlignment="1">
      <alignment horizontal="center" vertical="center"/>
    </xf>
    <xf numFmtId="0" fontId="4" fillId="0" borderId="1" xfId="90" applyFont="1" applyFill="1" applyBorder="1" applyAlignment="1">
      <alignment horizontal="left" vertical="center" wrapText="1"/>
    </xf>
    <xf numFmtId="168" fontId="4" fillId="0" borderId="1" xfId="11" applyNumberFormat="1" applyFont="1" applyFill="1" applyBorder="1" applyAlignment="1">
      <alignment horizontal="center" vertical="center" wrapText="1"/>
    </xf>
    <xf numFmtId="168" fontId="4" fillId="0" borderId="1" xfId="94" applyNumberFormat="1" applyFont="1" applyFill="1" applyBorder="1" applyAlignment="1">
      <alignment horizontal="center" vertical="center" wrapText="1"/>
    </xf>
    <xf numFmtId="168" fontId="2" fillId="0" borderId="1" xfId="22" applyNumberFormat="1" applyFont="1" applyFill="1" applyBorder="1" applyAlignment="1">
      <alignment horizontal="center" vertical="center" wrapText="1"/>
    </xf>
    <xf numFmtId="168" fontId="2" fillId="0" borderId="1" xfId="94" applyNumberFormat="1" applyFont="1" applyFill="1" applyBorder="1" applyAlignment="1">
      <alignment horizontal="center" vertical="center" wrapText="1"/>
    </xf>
    <xf numFmtId="4" fontId="2" fillId="0" borderId="1" xfId="88" applyNumberFormat="1" applyFont="1" applyFill="1" applyBorder="1" applyAlignment="1">
      <alignment horizontal="left" vertical="center" wrapText="1"/>
    </xf>
    <xf numFmtId="0" fontId="4" fillId="0" borderId="1" xfId="90" applyFont="1" applyFill="1" applyBorder="1" applyAlignment="1">
      <alignment horizontal="center" vertical="center" wrapText="1"/>
    </xf>
    <xf numFmtId="0" fontId="4" fillId="0" borderId="1" xfId="0" applyFont="1" applyFill="1" applyBorder="1" applyAlignment="1">
      <alignment vertical="top" wrapText="1"/>
    </xf>
    <xf numFmtId="168" fontId="13" fillId="0" borderId="1" xfId="88" applyNumberFormat="1" applyFont="1" applyFill="1" applyBorder="1" applyAlignment="1">
      <alignment horizontal="left" vertical="center" wrapText="1"/>
    </xf>
    <xf numFmtId="4" fontId="11" fillId="0" borderId="1" xfId="95" applyNumberFormat="1" applyFont="1" applyFill="1" applyBorder="1" applyAlignment="1">
      <alignment horizontal="left" vertical="center" wrapText="1"/>
    </xf>
    <xf numFmtId="4" fontId="13" fillId="0" borderId="1" xfId="95" applyNumberFormat="1" applyFont="1" applyFill="1" applyBorder="1" applyAlignment="1">
      <alignment horizontal="center" vertical="center" wrapText="1"/>
    </xf>
    <xf numFmtId="0" fontId="11" fillId="0" borderId="1" xfId="95" applyFont="1" applyFill="1" applyBorder="1" applyAlignment="1">
      <alignment horizontal="left" vertical="center" wrapText="1"/>
    </xf>
    <xf numFmtId="0" fontId="11" fillId="0" borderId="1" xfId="95" quotePrefix="1" applyNumberFormat="1" applyFont="1" applyFill="1" applyBorder="1" applyAlignment="1">
      <alignment horizontal="center" vertical="center" wrapText="1"/>
    </xf>
    <xf numFmtId="0" fontId="13" fillId="0" borderId="1" xfId="95" quotePrefix="1" applyNumberFormat="1" applyFont="1" applyFill="1" applyBorder="1" applyAlignment="1">
      <alignment horizontal="center" vertical="center" wrapText="1"/>
    </xf>
    <xf numFmtId="168" fontId="13" fillId="0" borderId="1" xfId="10" applyNumberFormat="1" applyFont="1" applyFill="1" applyBorder="1" applyAlignment="1">
      <alignment horizontal="left" vertical="center" wrapText="1"/>
    </xf>
    <xf numFmtId="2" fontId="13" fillId="0" borderId="1" xfId="0" applyNumberFormat="1" applyFont="1" applyFill="1" applyBorder="1" applyAlignment="1">
      <alignment horizontal="center" vertical="top"/>
    </xf>
    <xf numFmtId="0" fontId="2" fillId="0" borderId="1" xfId="0" applyFont="1" applyFill="1" applyBorder="1" applyAlignment="1">
      <alignment vertical="top"/>
    </xf>
    <xf numFmtId="0" fontId="2" fillId="0" borderId="5" xfId="0" applyFont="1" applyFill="1" applyBorder="1" applyAlignment="1">
      <alignment vertical="top"/>
    </xf>
    <xf numFmtId="165" fontId="23" fillId="0" borderId="1" xfId="0" applyNumberFormat="1" applyFont="1" applyFill="1" applyBorder="1" applyAlignment="1">
      <alignment horizontal="center" vertical="center" wrapText="1"/>
    </xf>
    <xf numFmtId="168" fontId="23" fillId="0" borderId="1" xfId="0" applyNumberFormat="1" applyFont="1" applyFill="1" applyBorder="1" applyAlignment="1">
      <alignment horizontal="right" vertical="center" wrapText="1"/>
    </xf>
    <xf numFmtId="165" fontId="21" fillId="0" borderId="1" xfId="0" applyNumberFormat="1" applyFont="1" applyFill="1" applyBorder="1" applyAlignment="1">
      <alignment horizontal="left" vertical="center" wrapText="1"/>
    </xf>
    <xf numFmtId="165" fontId="29" fillId="0" borderId="1" xfId="0" applyNumberFormat="1" applyFont="1" applyFill="1" applyBorder="1" applyAlignment="1">
      <alignment horizontal="center" vertical="center" wrapText="1"/>
    </xf>
    <xf numFmtId="173" fontId="30" fillId="0" borderId="1" xfId="96" applyNumberFormat="1" applyFont="1" applyFill="1" applyBorder="1" applyAlignment="1">
      <alignment horizontal="left" vertical="center" wrapText="1"/>
    </xf>
    <xf numFmtId="168" fontId="29" fillId="0" borderId="1" xfId="0" applyNumberFormat="1" applyFont="1" applyFill="1" applyBorder="1" applyAlignment="1">
      <alignment horizontal="right" vertical="center" wrapText="1"/>
    </xf>
    <xf numFmtId="0" fontId="30" fillId="0" borderId="0" xfId="0" applyFont="1" applyAlignment="1">
      <alignment wrapText="1"/>
    </xf>
    <xf numFmtId="165" fontId="22" fillId="0" borderId="1" xfId="88" applyNumberFormat="1" applyFont="1" applyFill="1" applyBorder="1" applyAlignment="1">
      <alignment horizontal="left" vertical="center" wrapText="1"/>
    </xf>
    <xf numFmtId="165" fontId="31" fillId="0" borderId="1" xfId="88" applyNumberFormat="1" applyFont="1" applyFill="1" applyBorder="1" applyAlignment="1">
      <alignment horizontal="left" vertical="center" wrapText="1"/>
    </xf>
    <xf numFmtId="168" fontId="31" fillId="0" borderId="1" xfId="1" applyNumberFormat="1" applyFont="1" applyFill="1" applyBorder="1" applyAlignment="1">
      <alignment horizontal="right" vertical="center" wrapText="1"/>
    </xf>
    <xf numFmtId="168" fontId="32" fillId="0" borderId="1" xfId="0" applyNumberFormat="1" applyFont="1" applyFill="1" applyBorder="1" applyAlignment="1">
      <alignment horizontal="right" vertical="center" wrapText="1"/>
    </xf>
    <xf numFmtId="0" fontId="31" fillId="0" borderId="1" xfId="1" applyFont="1" applyFill="1" applyBorder="1" applyAlignment="1">
      <alignment horizontal="left" vertical="center" wrapText="1"/>
    </xf>
    <xf numFmtId="165" fontId="29" fillId="0" borderId="1" xfId="0" applyNumberFormat="1" applyFont="1" applyFill="1" applyBorder="1" applyAlignment="1">
      <alignment horizontal="left" vertical="center" wrapText="1"/>
    </xf>
    <xf numFmtId="165" fontId="32" fillId="0" borderId="1" xfId="0" applyNumberFormat="1" applyFont="1" applyFill="1" applyBorder="1" applyAlignment="1">
      <alignment horizontal="left" vertical="center" wrapText="1"/>
    </xf>
    <xf numFmtId="0" fontId="23" fillId="0" borderId="1" xfId="90" applyFont="1" applyFill="1" applyBorder="1" applyAlignment="1">
      <alignment horizontal="left" vertical="center" wrapText="1"/>
    </xf>
    <xf numFmtId="0" fontId="29" fillId="0" borderId="1" xfId="0" applyFont="1" applyFill="1" applyBorder="1" applyAlignment="1">
      <alignment wrapText="1"/>
    </xf>
    <xf numFmtId="2" fontId="29" fillId="0" borderId="1" xfId="0" applyNumberFormat="1" applyFont="1" applyFill="1" applyBorder="1" applyAlignment="1">
      <alignment horizontal="right"/>
    </xf>
    <xf numFmtId="165" fontId="29" fillId="0" borderId="1" xfId="88" applyNumberFormat="1" applyFont="1" applyFill="1" applyBorder="1" applyAlignment="1">
      <alignment horizontal="left" vertical="center" wrapText="1"/>
    </xf>
    <xf numFmtId="165" fontId="22" fillId="0" borderId="1" xfId="1" applyNumberFormat="1" applyFont="1" applyFill="1" applyBorder="1" applyAlignment="1">
      <alignment horizontal="center" vertical="center" wrapText="1"/>
    </xf>
    <xf numFmtId="0" fontId="22" fillId="0" borderId="1" xfId="22" applyFont="1" applyFill="1" applyBorder="1" applyAlignment="1">
      <alignment horizontal="left" vertical="center" wrapText="1"/>
    </xf>
    <xf numFmtId="168" fontId="22" fillId="0" borderId="1" xfId="1" applyNumberFormat="1" applyFont="1" applyFill="1" applyBorder="1" applyAlignment="1">
      <alignment horizontal="right" vertical="center" wrapText="1"/>
    </xf>
    <xf numFmtId="168" fontId="23" fillId="0" borderId="1" xfId="1" applyNumberFormat="1" applyFont="1" applyFill="1" applyBorder="1" applyAlignment="1">
      <alignment horizontal="left" vertical="center" wrapText="1"/>
    </xf>
    <xf numFmtId="165" fontId="21" fillId="0" borderId="1" xfId="1" applyNumberFormat="1" applyFont="1" applyFill="1" applyBorder="1" applyAlignment="1">
      <alignment horizontal="center" vertical="center" wrapText="1"/>
    </xf>
    <xf numFmtId="168" fontId="21" fillId="0" borderId="1" xfId="1" applyNumberFormat="1" applyFont="1" applyFill="1" applyBorder="1" applyAlignment="1">
      <alignment horizontal="right" vertical="center" wrapText="1"/>
    </xf>
    <xf numFmtId="0" fontId="30" fillId="0" borderId="1" xfId="0" applyFont="1" applyBorder="1" applyAlignment="1">
      <alignment wrapText="1"/>
    </xf>
    <xf numFmtId="165" fontId="29" fillId="0" borderId="1" xfId="0" applyNumberFormat="1" applyFont="1" applyFill="1" applyBorder="1" applyAlignment="1">
      <alignment horizontal="right" vertical="center" wrapText="1"/>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1" xfId="0" applyFont="1" applyFill="1" applyBorder="1" applyAlignment="1">
      <alignment horizontal="left" vertical="center"/>
    </xf>
    <xf numFmtId="0" fontId="29" fillId="0" borderId="1" xfId="0" applyFont="1" applyFill="1" applyBorder="1" applyAlignment="1">
      <alignment horizontal="center" vertical="center"/>
    </xf>
    <xf numFmtId="0" fontId="29" fillId="0" borderId="1" xfId="0" applyFont="1" applyFill="1" applyBorder="1"/>
    <xf numFmtId="168" fontId="29" fillId="0" borderId="1" xfId="0" applyNumberFormat="1" applyFont="1" applyFill="1" applyBorder="1" applyAlignment="1">
      <alignment horizontal="right"/>
    </xf>
    <xf numFmtId="0" fontId="29" fillId="0" borderId="1" xfId="0" applyFont="1" applyFill="1" applyBorder="1" applyAlignment="1">
      <alignment horizontal="left" vertical="center" wrapText="1"/>
    </xf>
    <xf numFmtId="173" fontId="29" fillId="0" borderId="1" xfId="96" applyNumberFormat="1" applyFont="1" applyFill="1" applyBorder="1" applyAlignment="1">
      <alignment vertical="center" wrapText="1"/>
    </xf>
    <xf numFmtId="0" fontId="32" fillId="0" borderId="1" xfId="0" applyFont="1" applyFill="1" applyBorder="1" applyAlignment="1">
      <alignment horizontal="left" vertical="center"/>
    </xf>
    <xf numFmtId="2" fontId="29" fillId="0" borderId="1" xfId="0" applyNumberFormat="1" applyFont="1" applyFill="1" applyBorder="1" applyAlignment="1">
      <alignment horizontal="left" vertical="center" wrapText="1"/>
    </xf>
    <xf numFmtId="168" fontId="29" fillId="0" borderId="1" xfId="88" applyNumberFormat="1" applyFont="1" applyFill="1" applyBorder="1" applyAlignment="1">
      <alignment horizontal="right" vertical="center" wrapText="1"/>
    </xf>
    <xf numFmtId="168" fontId="33" fillId="0" borderId="1" xfId="0" applyNumberFormat="1" applyFont="1" applyFill="1" applyBorder="1" applyAlignment="1">
      <alignment horizontal="right"/>
    </xf>
    <xf numFmtId="173" fontId="26" fillId="0" borderId="1" xfId="96" applyNumberFormat="1" applyFont="1" applyFill="1" applyBorder="1" applyAlignment="1">
      <alignment vertical="center" wrapText="1"/>
    </xf>
    <xf numFmtId="168" fontId="29" fillId="0" borderId="1" xfId="0" applyNumberFormat="1" applyFont="1" applyFill="1" applyBorder="1" applyAlignment="1">
      <alignment vertical="center" wrapText="1"/>
    </xf>
    <xf numFmtId="168" fontId="29" fillId="0" borderId="1" xfId="0" applyNumberFormat="1" applyFont="1" applyFill="1" applyBorder="1" applyAlignment="1">
      <alignment horizontal="left" vertical="center" wrapText="1"/>
    </xf>
    <xf numFmtId="168" fontId="26" fillId="0" borderId="1" xfId="0" applyNumberFormat="1" applyFont="1" applyFill="1" applyBorder="1" applyAlignment="1">
      <alignment vertical="center" wrapText="1"/>
    </xf>
    <xf numFmtId="0" fontId="23" fillId="0" borderId="1" xfId="1" applyFont="1" applyFill="1" applyBorder="1" applyAlignment="1">
      <alignment horizontal="left" vertical="center" wrapText="1"/>
    </xf>
    <xf numFmtId="165" fontId="23" fillId="0" borderId="1" xfId="88" applyNumberFormat="1" applyFont="1" applyFill="1" applyBorder="1" applyAlignment="1">
      <alignment horizontal="left" vertical="center" wrapText="1"/>
    </xf>
    <xf numFmtId="0" fontId="29" fillId="0" borderId="1" xfId="0" applyFont="1" applyFill="1" applyBorder="1" applyAlignment="1">
      <alignment horizontal="left"/>
    </xf>
    <xf numFmtId="165" fontId="23" fillId="0" borderId="1" xfId="1" applyNumberFormat="1" applyFont="1" applyFill="1" applyBorder="1" applyAlignment="1">
      <alignment horizontal="left" vertical="center" wrapText="1"/>
    </xf>
    <xf numFmtId="168" fontId="23" fillId="0" borderId="1" xfId="1" applyNumberFormat="1" applyFont="1" applyFill="1" applyBorder="1" applyAlignment="1">
      <alignment horizontal="right" vertical="center" wrapText="1"/>
    </xf>
    <xf numFmtId="165" fontId="23" fillId="0" borderId="1" xfId="1" applyNumberFormat="1" applyFont="1" applyFill="1" applyBorder="1" applyAlignment="1">
      <alignment horizontal="center" vertical="center" wrapText="1"/>
    </xf>
    <xf numFmtId="165" fontId="31" fillId="0" borderId="1" xfId="1" applyNumberFormat="1" applyFont="1" applyFill="1" applyBorder="1" applyAlignment="1">
      <alignment horizontal="left" vertical="center" wrapText="1"/>
    </xf>
    <xf numFmtId="168" fontId="29" fillId="0" borderId="1" xfId="1" applyNumberFormat="1" applyFont="1" applyFill="1" applyBorder="1" applyAlignment="1">
      <alignment horizontal="right" vertical="center" wrapText="1"/>
    </xf>
    <xf numFmtId="0" fontId="31" fillId="0" borderId="1" xfId="0" applyFont="1" applyFill="1" applyBorder="1" applyAlignment="1">
      <alignment wrapText="1"/>
    </xf>
    <xf numFmtId="0" fontId="31" fillId="0" borderId="1" xfId="0" applyFont="1" applyFill="1" applyBorder="1"/>
    <xf numFmtId="165" fontId="23" fillId="0" borderId="1" xfId="0" applyNumberFormat="1" applyFont="1" applyFill="1" applyBorder="1" applyAlignment="1">
      <alignment vertical="center" wrapText="1"/>
    </xf>
    <xf numFmtId="0" fontId="23" fillId="0" borderId="1" xfId="0" applyFont="1" applyFill="1" applyBorder="1" applyAlignment="1">
      <alignment horizontal="center" vertical="center" wrapText="1"/>
    </xf>
    <xf numFmtId="0" fontId="23" fillId="0" borderId="5" xfId="0" applyFont="1" applyFill="1" applyBorder="1" applyAlignment="1">
      <alignment vertical="center" wrapText="1"/>
    </xf>
    <xf numFmtId="2" fontId="23" fillId="0" borderId="1" xfId="0" applyNumberFormat="1" applyFont="1" applyFill="1" applyBorder="1" applyAlignment="1">
      <alignment horizontal="right" vertical="center" wrapText="1"/>
    </xf>
    <xf numFmtId="0" fontId="23" fillId="0" borderId="1" xfId="9" applyFont="1" applyFill="1" applyBorder="1" applyAlignment="1">
      <alignment horizontal="center" vertical="center" wrapText="1"/>
    </xf>
    <xf numFmtId="0" fontId="23" fillId="0" borderId="1" xfId="22" applyFont="1" applyFill="1" applyBorder="1" applyAlignment="1">
      <alignment horizontal="left" vertical="center" wrapText="1"/>
    </xf>
    <xf numFmtId="168" fontId="23" fillId="0" borderId="1" xfId="9" applyNumberFormat="1" applyFont="1" applyFill="1" applyBorder="1" applyAlignment="1">
      <alignment horizontal="right" vertical="center" wrapText="1"/>
    </xf>
    <xf numFmtId="0" fontId="23" fillId="0" borderId="1" xfId="9" applyFont="1" applyFill="1" applyBorder="1" applyAlignment="1">
      <alignment horizontal="left" vertical="center" wrapText="1"/>
    </xf>
    <xf numFmtId="165" fontId="23" fillId="0" borderId="1" xfId="9" applyNumberFormat="1" applyFont="1" applyFill="1" applyBorder="1" applyAlignment="1">
      <alignment horizontal="left" vertical="center" wrapText="1"/>
    </xf>
    <xf numFmtId="0" fontId="29" fillId="0" borderId="1" xfId="9" applyFont="1" applyFill="1" applyBorder="1" applyAlignment="1">
      <alignment horizontal="center" vertical="center" wrapText="1"/>
    </xf>
    <xf numFmtId="168" fontId="29" fillId="0" borderId="1" xfId="9" applyNumberFormat="1" applyFont="1" applyFill="1" applyBorder="1" applyAlignment="1">
      <alignment horizontal="right" vertical="center" wrapText="1"/>
    </xf>
    <xf numFmtId="168" fontId="29" fillId="0" borderId="1" xfId="0" applyNumberFormat="1" applyFont="1" applyFill="1" applyBorder="1" applyAlignment="1">
      <alignment horizontal="center" vertical="center" wrapText="1"/>
    </xf>
    <xf numFmtId="0" fontId="29" fillId="0" borderId="1" xfId="9" applyFont="1" applyFill="1" applyBorder="1" applyAlignment="1">
      <alignment horizontal="left" vertical="center" wrapText="1"/>
    </xf>
    <xf numFmtId="165" fontId="29" fillId="0" borderId="1" xfId="9" applyNumberFormat="1" applyFont="1" applyFill="1" applyBorder="1" applyAlignment="1">
      <alignment horizontal="left" vertical="center" wrapText="1"/>
    </xf>
    <xf numFmtId="165" fontId="23" fillId="0" borderId="1" xfId="9" applyNumberFormat="1" applyFont="1" applyFill="1" applyBorder="1" applyAlignment="1">
      <alignment horizontal="center" vertical="center" wrapText="1"/>
    </xf>
    <xf numFmtId="168" fontId="23" fillId="0" borderId="1" xfId="9" applyNumberFormat="1" applyFont="1" applyFill="1" applyBorder="1" applyAlignment="1">
      <alignment horizontal="left" vertical="center" wrapText="1"/>
    </xf>
    <xf numFmtId="165" fontId="23" fillId="0" borderId="0" xfId="9" applyNumberFormat="1" applyFont="1" applyFill="1" applyBorder="1" applyAlignment="1">
      <alignment horizontal="left" vertical="center" wrapText="1"/>
    </xf>
    <xf numFmtId="2" fontId="29" fillId="0" borderId="1" xfId="0" applyNumberFormat="1" applyFont="1" applyFill="1" applyBorder="1" applyAlignment="1">
      <alignment horizontal="center" vertical="center" wrapText="1"/>
    </xf>
    <xf numFmtId="165" fontId="29" fillId="0" borderId="1" xfId="9" applyNumberFormat="1" applyFont="1" applyFill="1" applyBorder="1" applyAlignment="1">
      <alignment horizontal="right" vertical="center" wrapText="1"/>
    </xf>
    <xf numFmtId="0" fontId="29" fillId="0" borderId="1" xfId="9" applyFont="1" applyFill="1" applyBorder="1" applyAlignment="1">
      <alignment horizontal="right" vertical="center" wrapText="1"/>
    </xf>
    <xf numFmtId="2" fontId="23" fillId="0" borderId="1" xfId="9" applyNumberFormat="1" applyFont="1" applyFill="1" applyBorder="1" applyAlignment="1">
      <alignment horizontal="right" vertical="center" wrapText="1"/>
    </xf>
    <xf numFmtId="2" fontId="23" fillId="0" borderId="1" xfId="9" applyNumberFormat="1" applyFont="1" applyFill="1" applyBorder="1" applyAlignment="1">
      <alignment horizontal="left" vertical="center" wrapText="1"/>
    </xf>
    <xf numFmtId="165" fontId="29" fillId="0" borderId="1" xfId="9" applyNumberFormat="1" applyFont="1" applyFill="1" applyBorder="1" applyAlignment="1">
      <alignment horizontal="center" vertical="center" wrapText="1"/>
    </xf>
    <xf numFmtId="2" fontId="29" fillId="0" borderId="1" xfId="96" applyNumberFormat="1" applyFont="1" applyFill="1" applyBorder="1" applyAlignment="1">
      <alignment horizontal="left" vertical="center" wrapText="1"/>
    </xf>
    <xf numFmtId="2" fontId="29" fillId="0" borderId="1" xfId="9" applyNumberFormat="1" applyFont="1" applyFill="1" applyBorder="1" applyAlignment="1">
      <alignment horizontal="right" vertical="center" wrapText="1"/>
    </xf>
    <xf numFmtId="39" fontId="29" fillId="0" borderId="1" xfId="84" applyNumberFormat="1" applyFont="1" applyFill="1" applyBorder="1" applyAlignment="1">
      <alignment horizontal="right" vertical="center" wrapText="1"/>
    </xf>
    <xf numFmtId="39" fontId="29" fillId="0" borderId="1" xfId="9" applyNumberFormat="1" applyFont="1" applyFill="1" applyBorder="1" applyAlignment="1">
      <alignment horizontal="right" vertical="center" wrapText="1"/>
    </xf>
    <xf numFmtId="0" fontId="23" fillId="0" borderId="1" xfId="0" applyFont="1" applyFill="1" applyBorder="1" applyAlignment="1">
      <alignment vertical="center" wrapText="1"/>
    </xf>
    <xf numFmtId="0" fontId="23" fillId="0" borderId="1" xfId="0" applyFont="1" applyFill="1" applyBorder="1" applyAlignment="1">
      <alignment horizontal="right" wrapText="1"/>
    </xf>
    <xf numFmtId="0" fontId="22" fillId="0" borderId="1" xfId="21" applyFont="1" applyFill="1" applyBorder="1" applyAlignment="1">
      <alignment horizontal="left" vertical="center" wrapText="1"/>
    </xf>
    <xf numFmtId="0" fontId="22" fillId="0" borderId="1" xfId="1" applyFont="1" applyFill="1" applyBorder="1" applyAlignment="1">
      <alignment horizontal="left" vertical="center" wrapText="1"/>
    </xf>
    <xf numFmtId="168" fontId="22" fillId="0" borderId="0" xfId="1" applyNumberFormat="1" applyFont="1" applyFill="1" applyBorder="1" applyAlignment="1">
      <alignment horizontal="right" vertical="center" wrapText="1"/>
    </xf>
    <xf numFmtId="0" fontId="22" fillId="0" borderId="1" xfId="1" applyFont="1" applyFill="1" applyBorder="1" applyAlignment="1">
      <alignment horizontal="center" vertical="center" wrapText="1"/>
    </xf>
    <xf numFmtId="2" fontId="22" fillId="0" borderId="1" xfId="1" applyNumberFormat="1" applyFont="1" applyFill="1" applyBorder="1" applyAlignment="1">
      <alignment horizontal="right" vertical="center" wrapText="1"/>
    </xf>
    <xf numFmtId="165" fontId="20" fillId="0" borderId="1" xfId="1" applyNumberFormat="1" applyFont="1" applyFill="1" applyBorder="1" applyAlignment="1">
      <alignment horizontal="left" vertical="center" wrapText="1"/>
    </xf>
    <xf numFmtId="168" fontId="20" fillId="0" borderId="1" xfId="1" applyNumberFormat="1" applyFont="1" applyFill="1" applyBorder="1" applyAlignment="1">
      <alignment horizontal="center" vertical="center" wrapText="1"/>
    </xf>
    <xf numFmtId="0" fontId="23" fillId="0" borderId="1" xfId="1" applyFont="1" applyFill="1" applyBorder="1" applyAlignment="1">
      <alignment horizontal="center" vertical="center" wrapText="1"/>
    </xf>
    <xf numFmtId="0" fontId="23" fillId="0" borderId="1" xfId="1" applyFont="1" applyFill="1" applyBorder="1" applyAlignment="1">
      <alignment horizontal="right" vertical="center" wrapText="1"/>
    </xf>
    <xf numFmtId="2" fontId="23" fillId="0" borderId="1" xfId="1" applyNumberFormat="1" applyFont="1" applyFill="1" applyBorder="1" applyAlignment="1">
      <alignment horizontal="right" vertical="center" wrapText="1"/>
    </xf>
    <xf numFmtId="49" fontId="23" fillId="0" borderId="1" xfId="1" applyNumberFormat="1" applyFont="1" applyFill="1" applyBorder="1" applyAlignment="1">
      <alignment horizontal="center" vertical="center" wrapText="1"/>
    </xf>
    <xf numFmtId="168" fontId="22" fillId="0" borderId="1" xfId="1" applyNumberFormat="1" applyFont="1" applyFill="1" applyBorder="1" applyAlignment="1">
      <alignment horizontal="left" vertical="center" wrapText="1"/>
    </xf>
    <xf numFmtId="168" fontId="22" fillId="0" borderId="1" xfId="1" applyNumberFormat="1" applyFont="1" applyFill="1" applyBorder="1" applyAlignment="1">
      <alignment horizontal="center" vertical="center" wrapText="1"/>
    </xf>
    <xf numFmtId="2" fontId="4" fillId="0" borderId="8" xfId="0" applyNumberFormat="1" applyFont="1" applyFill="1" applyBorder="1" applyAlignment="1">
      <alignment vertical="center" wrapText="1"/>
    </xf>
    <xf numFmtId="170" fontId="4" fillId="0" borderId="1" xfId="0" applyNumberFormat="1" applyFont="1" applyBorder="1" applyAlignment="1">
      <alignment horizontal="left" vertical="center" wrapText="1"/>
    </xf>
    <xf numFmtId="4" fontId="11" fillId="0" borderId="1" xfId="21" applyNumberFormat="1" applyFont="1" applyFill="1" applyBorder="1" applyAlignment="1">
      <alignment vertical="center"/>
    </xf>
    <xf numFmtId="4" fontId="21" fillId="0" borderId="1" xfId="21" applyNumberFormat="1" applyFont="1" applyFill="1" applyBorder="1" applyAlignment="1">
      <alignment vertical="center"/>
    </xf>
    <xf numFmtId="2" fontId="4" fillId="0" borderId="1" xfId="0" applyNumberFormat="1" applyFont="1" applyFill="1" applyBorder="1" applyAlignment="1">
      <alignment horizontal="left" vertical="center" wrapText="1"/>
    </xf>
    <xf numFmtId="2" fontId="4" fillId="0" borderId="1" xfId="22" applyNumberFormat="1" applyFont="1" applyFill="1" applyBorder="1" applyAlignment="1">
      <alignment horizontal="left" vertical="center" wrapText="1"/>
    </xf>
    <xf numFmtId="49" fontId="2" fillId="0" borderId="1" xfId="9" applyNumberFormat="1" applyFont="1" applyFill="1" applyBorder="1" applyAlignment="1">
      <alignment horizontal="center" vertical="center" wrapText="1"/>
    </xf>
    <xf numFmtId="168" fontId="2" fillId="0" borderId="1" xfId="9" applyNumberFormat="1" applyFont="1" applyFill="1" applyBorder="1" applyAlignment="1">
      <alignment horizontal="center" vertical="center" wrapText="1"/>
    </xf>
    <xf numFmtId="49" fontId="4" fillId="0" borderId="1" xfId="9" applyNumberFormat="1" applyFont="1" applyFill="1" applyBorder="1" applyAlignment="1">
      <alignment horizontal="center" vertical="center" wrapText="1"/>
    </xf>
    <xf numFmtId="168" fontId="4" fillId="0" borderId="1" xfId="9" applyNumberFormat="1" applyFont="1" applyFill="1" applyBorder="1" applyAlignment="1">
      <alignment horizontal="center" vertical="center" wrapText="1"/>
    </xf>
    <xf numFmtId="0" fontId="4" fillId="0" borderId="1" xfId="41" applyFont="1" applyFill="1" applyBorder="1" applyAlignment="1">
      <alignment horizontal="center" vertical="center" wrapText="1"/>
    </xf>
    <xf numFmtId="49" fontId="35" fillId="0" borderId="1" xfId="9" applyNumberFormat="1" applyFont="1" applyFill="1" applyBorder="1" applyAlignment="1">
      <alignment horizontal="center" vertical="center" wrapText="1"/>
    </xf>
    <xf numFmtId="165" fontId="35" fillId="0" borderId="1" xfId="9" applyNumberFormat="1" applyFont="1" applyFill="1" applyBorder="1" applyAlignment="1">
      <alignment horizontal="left" vertical="center" wrapText="1"/>
    </xf>
    <xf numFmtId="168" fontId="35" fillId="0" borderId="1" xfId="9" applyNumberFormat="1" applyFont="1" applyFill="1" applyBorder="1" applyAlignment="1">
      <alignment horizontal="center" vertical="center" wrapText="1"/>
    </xf>
    <xf numFmtId="165" fontId="35" fillId="0" borderId="4" xfId="9" applyNumberFormat="1" applyFont="1" applyFill="1" applyBorder="1" applyAlignment="1">
      <alignment vertical="center" wrapText="1"/>
    </xf>
    <xf numFmtId="0" fontId="35" fillId="0" borderId="1" xfId="9" applyFont="1" applyFill="1" applyBorder="1" applyAlignment="1">
      <alignment horizontal="center" vertical="center" wrapText="1"/>
    </xf>
    <xf numFmtId="165" fontId="2" fillId="0" borderId="4" xfId="9" applyNumberFormat="1" applyFont="1" applyFill="1" applyBorder="1" applyAlignment="1">
      <alignment vertical="center" wrapText="1"/>
    </xf>
    <xf numFmtId="165" fontId="2" fillId="0" borderId="8" xfId="9" applyNumberFormat="1" applyFont="1" applyFill="1" applyBorder="1" applyAlignment="1">
      <alignment horizontal="left" vertical="center" wrapText="1"/>
    </xf>
    <xf numFmtId="165" fontId="11" fillId="0" borderId="8" xfId="9" applyNumberFormat="1" applyFont="1" applyFill="1" applyBorder="1" applyAlignment="1">
      <alignment vertical="center" wrapText="1"/>
    </xf>
    <xf numFmtId="165" fontId="11" fillId="0" borderId="4" xfId="9" applyNumberFormat="1" applyFont="1" applyFill="1" applyBorder="1" applyAlignment="1">
      <alignment vertical="center" wrapText="1"/>
    </xf>
    <xf numFmtId="165" fontId="11" fillId="0" borderId="7" xfId="9" applyNumberFormat="1" applyFont="1" applyFill="1" applyBorder="1" applyAlignment="1">
      <alignment vertical="center" wrapText="1"/>
    </xf>
    <xf numFmtId="2" fontId="4" fillId="0" borderId="1" xfId="9" applyNumberFormat="1" applyFont="1" applyFill="1" applyBorder="1" applyAlignment="1">
      <alignment horizontal="center" vertical="center" wrapText="1"/>
    </xf>
    <xf numFmtId="0" fontId="2" fillId="0" borderId="7" xfId="1" applyFont="1" applyFill="1" applyBorder="1" applyAlignment="1">
      <alignment horizontal="left" vertical="center" wrapText="1"/>
    </xf>
    <xf numFmtId="167" fontId="4" fillId="0" borderId="1" xfId="1" applyNumberFormat="1" applyFont="1" applyFill="1" applyBorder="1" applyAlignment="1">
      <alignment horizontal="left" vertical="center" wrapText="1"/>
    </xf>
    <xf numFmtId="167" fontId="4" fillId="0" borderId="1" xfId="1" applyNumberFormat="1" applyFont="1" applyFill="1" applyBorder="1" applyAlignment="1">
      <alignment horizontal="center" vertical="center" wrapText="1"/>
    </xf>
    <xf numFmtId="167" fontId="4" fillId="0" borderId="1" xfId="1" applyNumberFormat="1" applyFont="1" applyFill="1" applyBorder="1" applyAlignment="1">
      <alignment horizontal="center" vertical="center"/>
    </xf>
    <xf numFmtId="2" fontId="4" fillId="0" borderId="1" xfId="1" applyNumberFormat="1" applyFont="1" applyFill="1" applyBorder="1" applyAlignment="1">
      <alignment horizontal="center" vertical="center" wrapText="1"/>
    </xf>
    <xf numFmtId="0" fontId="13" fillId="0" borderId="7" xfId="1" applyFont="1" applyFill="1" applyBorder="1" applyAlignment="1">
      <alignment horizontal="left" vertical="center"/>
    </xf>
    <xf numFmtId="168" fontId="4" fillId="0" borderId="1" xfId="1" applyNumberFormat="1" applyFont="1" applyFill="1" applyBorder="1" applyAlignment="1">
      <alignment horizontal="center" vertical="center" wrapText="1"/>
    </xf>
    <xf numFmtId="0" fontId="2" fillId="0" borderId="1" xfId="1" applyFont="1" applyFill="1" applyBorder="1" applyAlignment="1">
      <alignment horizontal="left" vertical="center"/>
    </xf>
    <xf numFmtId="176" fontId="4" fillId="0" borderId="1" xfId="91" applyNumberFormat="1" applyFont="1" applyFill="1" applyBorder="1" applyAlignment="1">
      <alignment horizontal="right" vertical="center" wrapText="1"/>
    </xf>
    <xf numFmtId="175" fontId="4" fillId="0" borderId="1" xfId="0" applyNumberFormat="1" applyFont="1" applyFill="1" applyBorder="1" applyAlignment="1">
      <alignment horizontal="right" vertical="center" wrapText="1"/>
    </xf>
    <xf numFmtId="175" fontId="4" fillId="0" borderId="1" xfId="91" applyNumberFormat="1" applyFont="1" applyFill="1" applyBorder="1" applyAlignment="1">
      <alignment horizontal="right" vertical="center" wrapText="1"/>
    </xf>
    <xf numFmtId="0" fontId="37" fillId="0" borderId="1" xfId="0" applyFont="1" applyFill="1" applyBorder="1" applyAlignment="1">
      <alignment horizontal="left" vertical="center" wrapText="1"/>
    </xf>
    <xf numFmtId="0" fontId="4" fillId="0" borderId="1" xfId="0" applyFont="1" applyFill="1" applyBorder="1" applyAlignment="1">
      <alignment horizontal="right"/>
    </xf>
    <xf numFmtId="0" fontId="4" fillId="0" borderId="1" xfId="0" applyNumberFormat="1" applyFont="1" applyFill="1" applyBorder="1" applyAlignment="1">
      <alignment horizontal="center" vertical="center" wrapText="1"/>
    </xf>
    <xf numFmtId="0" fontId="2" fillId="5" borderId="1" xfId="0" applyFont="1" applyFill="1" applyBorder="1" applyAlignment="1">
      <alignment vertical="center"/>
    </xf>
    <xf numFmtId="2" fontId="2" fillId="5" borderId="1" xfId="0" applyNumberFormat="1" applyFont="1" applyFill="1" applyBorder="1" applyAlignment="1">
      <alignment horizontal="right" vertical="center"/>
    </xf>
    <xf numFmtId="165" fontId="11" fillId="5" borderId="1" xfId="1" applyNumberFormat="1" applyFont="1" applyFill="1" applyBorder="1" applyAlignment="1">
      <alignment horizontal="center" vertical="center" wrapText="1"/>
    </xf>
    <xf numFmtId="0" fontId="4" fillId="5" borderId="1" xfId="0" applyFont="1" applyFill="1" applyBorder="1" applyAlignment="1">
      <alignment horizontal="center" vertical="center"/>
    </xf>
    <xf numFmtId="0" fontId="13" fillId="5" borderId="1" xfId="1" applyFont="1" applyFill="1" applyBorder="1" applyAlignment="1">
      <alignment vertical="center"/>
    </xf>
    <xf numFmtId="49" fontId="2" fillId="5" borderId="1" xfId="21" applyNumberFormat="1" applyFont="1" applyFill="1" applyBorder="1" applyAlignment="1">
      <alignment horizontal="center" vertical="center" wrapText="1"/>
    </xf>
    <xf numFmtId="0" fontId="2" fillId="5" borderId="1" xfId="41" applyFont="1" applyFill="1" applyBorder="1" applyAlignment="1">
      <alignment horizontal="left" vertical="center" wrapText="1"/>
    </xf>
    <xf numFmtId="2" fontId="2" fillId="5" borderId="1" xfId="9" applyNumberFormat="1" applyFont="1" applyFill="1" applyBorder="1" applyAlignment="1">
      <alignment horizontal="right" vertical="center"/>
    </xf>
    <xf numFmtId="168" fontId="4" fillId="5" borderId="1" xfId="9" applyNumberFormat="1" applyFont="1" applyFill="1" applyBorder="1" applyAlignment="1">
      <alignment horizontal="center" vertical="center" wrapText="1"/>
    </xf>
    <xf numFmtId="0" fontId="4" fillId="5" borderId="1" xfId="9" applyFont="1" applyFill="1" applyBorder="1" applyAlignment="1">
      <alignment horizontal="center" vertical="center"/>
    </xf>
    <xf numFmtId="0" fontId="4" fillId="5" borderId="1" xfId="9" applyFont="1" applyFill="1" applyBorder="1" applyAlignment="1">
      <alignment horizontal="left" vertical="center" wrapText="1"/>
    </xf>
    <xf numFmtId="165" fontId="4" fillId="5" borderId="1" xfId="49" applyNumberFormat="1" applyFont="1" applyFill="1" applyBorder="1" applyAlignment="1">
      <alignment horizontal="center" vertical="center" wrapText="1"/>
    </xf>
    <xf numFmtId="165" fontId="4" fillId="5" borderId="1" xfId="0" applyNumberFormat="1" applyFont="1" applyFill="1" applyBorder="1" applyAlignment="1">
      <alignment horizontal="center" vertical="center" wrapText="1"/>
    </xf>
    <xf numFmtId="43" fontId="4" fillId="5" borderId="1" xfId="5" applyFont="1" applyFill="1" applyBorder="1" applyAlignment="1">
      <alignment horizontal="left" vertical="center" wrapText="1"/>
    </xf>
    <xf numFmtId="165" fontId="4" fillId="5" borderId="1" xfId="9" applyNumberFormat="1" applyFont="1" applyFill="1" applyBorder="1" applyAlignment="1">
      <alignment horizontal="left" vertical="center" wrapText="1"/>
    </xf>
    <xf numFmtId="165" fontId="18" fillId="5" borderId="1" xfId="0" applyNumberFormat="1" applyFont="1" applyFill="1" applyBorder="1" applyAlignment="1">
      <alignment horizontal="center" vertical="center" wrapText="1"/>
    </xf>
    <xf numFmtId="0" fontId="2" fillId="5" borderId="1" xfId="90" applyFont="1" applyFill="1" applyBorder="1" applyAlignment="1">
      <alignment horizontal="left" vertical="center" wrapText="1"/>
    </xf>
    <xf numFmtId="168" fontId="2" fillId="5" borderId="1" xfId="21" applyNumberFormat="1" applyFont="1" applyFill="1" applyBorder="1" applyAlignment="1">
      <alignment horizontal="right" vertical="center" wrapText="1"/>
    </xf>
    <xf numFmtId="165" fontId="4" fillId="5" borderId="1" xfId="88" applyNumberFormat="1" applyFont="1" applyFill="1" applyBorder="1" applyAlignment="1">
      <alignment horizontal="left" vertical="center" wrapText="1"/>
    </xf>
    <xf numFmtId="0" fontId="4" fillId="5" borderId="1" xfId="0" applyFont="1" applyFill="1" applyBorder="1" applyAlignment="1">
      <alignment horizontal="left" vertical="center" wrapText="1"/>
    </xf>
    <xf numFmtId="2" fontId="4" fillId="5" borderId="1" xfId="0" applyNumberFormat="1" applyFont="1" applyFill="1" applyBorder="1" applyAlignment="1">
      <alignment horizontal="center" vertical="center" wrapText="1"/>
    </xf>
    <xf numFmtId="165" fontId="17" fillId="5" borderId="1" xfId="0" applyNumberFormat="1" applyFont="1" applyFill="1" applyBorder="1" applyAlignment="1">
      <alignment horizontal="center" vertical="center" wrapText="1"/>
    </xf>
    <xf numFmtId="168" fontId="4" fillId="5" borderId="1" xfId="88" applyNumberFormat="1" applyFont="1" applyFill="1" applyBorder="1" applyAlignment="1">
      <alignment horizontal="right" vertical="center" wrapText="1"/>
    </xf>
    <xf numFmtId="168" fontId="4" fillId="5" borderId="1" xfId="0" applyNumberFormat="1" applyFont="1" applyFill="1" applyBorder="1" applyAlignment="1">
      <alignment horizontal="right" vertical="center" wrapText="1"/>
    </xf>
    <xf numFmtId="165" fontId="18" fillId="5" borderId="1" xfId="0" applyNumberFormat="1" applyFont="1" applyFill="1" applyBorder="1" applyAlignment="1">
      <alignment horizontal="left" vertical="center" wrapText="1"/>
    </xf>
    <xf numFmtId="168" fontId="18" fillId="5" borderId="1" xfId="0" applyNumberFormat="1" applyFont="1" applyFill="1" applyBorder="1" applyAlignment="1">
      <alignment horizontal="right" vertical="center" wrapText="1"/>
    </xf>
    <xf numFmtId="168" fontId="17" fillId="5" borderId="1" xfId="0" applyNumberFormat="1" applyFont="1" applyFill="1" applyBorder="1" applyAlignment="1">
      <alignment horizontal="right" vertical="center" wrapText="1"/>
    </xf>
    <xf numFmtId="165" fontId="17" fillId="5" borderId="1" xfId="0" applyNumberFormat="1" applyFont="1" applyFill="1" applyBorder="1" applyAlignment="1">
      <alignment horizontal="left" vertical="center" wrapText="1"/>
    </xf>
    <xf numFmtId="165" fontId="4" fillId="5" borderId="1" xfId="0" applyNumberFormat="1" applyFont="1" applyFill="1" applyBorder="1" applyAlignment="1">
      <alignment horizontal="left" vertical="center" wrapText="1"/>
    </xf>
    <xf numFmtId="0" fontId="2" fillId="5" borderId="1" xfId="0" applyFont="1" applyFill="1" applyBorder="1" applyAlignment="1">
      <alignment horizontal="left" vertical="center" wrapText="1"/>
    </xf>
    <xf numFmtId="168" fontId="2" fillId="5" borderId="1" xfId="0" applyNumberFormat="1" applyFont="1" applyFill="1" applyBorder="1" applyAlignment="1">
      <alignment horizontal="right" vertical="center" wrapText="1"/>
    </xf>
    <xf numFmtId="165" fontId="2" fillId="5" borderId="1" xfId="0" applyNumberFormat="1" applyFont="1" applyFill="1" applyBorder="1" applyAlignment="1">
      <alignment horizontal="left" vertical="center" wrapText="1"/>
    </xf>
    <xf numFmtId="0" fontId="4" fillId="5" borderId="1" xfId="1" applyFont="1" applyFill="1" applyBorder="1" applyAlignment="1">
      <alignment horizontal="left" vertical="center" wrapText="1"/>
    </xf>
    <xf numFmtId="0" fontId="4" fillId="5" borderId="1" xfId="0" applyFont="1" applyFill="1" applyBorder="1" applyAlignment="1">
      <alignment horizontal="center" vertical="center" wrapText="1"/>
    </xf>
    <xf numFmtId="165" fontId="4" fillId="5" borderId="1" xfId="1" applyNumberFormat="1" applyFont="1" applyFill="1" applyBorder="1" applyAlignment="1">
      <alignment horizontal="left" vertical="center" wrapText="1"/>
    </xf>
    <xf numFmtId="2" fontId="18" fillId="5" borderId="1" xfId="0" applyNumberFormat="1" applyFont="1" applyFill="1" applyBorder="1" applyAlignment="1">
      <alignment horizontal="right" vertical="center" wrapText="1"/>
    </xf>
    <xf numFmtId="0" fontId="17" fillId="5" borderId="1" xfId="0" applyFont="1" applyFill="1" applyBorder="1" applyAlignment="1">
      <alignment vertical="center" wrapText="1"/>
    </xf>
    <xf numFmtId="165" fontId="2" fillId="5" borderId="1" xfId="9" applyNumberFormat="1" applyFont="1" applyFill="1" applyBorder="1" applyAlignment="1">
      <alignment horizontal="center" vertical="center" wrapText="1"/>
    </xf>
    <xf numFmtId="165" fontId="2" fillId="5" borderId="1" xfId="9" applyNumberFormat="1" applyFont="1" applyFill="1" applyBorder="1" applyAlignment="1">
      <alignment horizontal="left" vertical="center" wrapText="1"/>
    </xf>
    <xf numFmtId="168" fontId="2" fillId="5" borderId="1" xfId="9" applyNumberFormat="1" applyFont="1" applyFill="1" applyBorder="1" applyAlignment="1">
      <alignment horizontal="right" vertical="center" wrapText="1"/>
    </xf>
    <xf numFmtId="168" fontId="2" fillId="5" borderId="1" xfId="9" applyNumberFormat="1" applyFont="1" applyFill="1" applyBorder="1" applyAlignment="1">
      <alignment horizontal="left" vertical="center" wrapText="1"/>
    </xf>
    <xf numFmtId="0" fontId="4" fillId="5" borderId="1" xfId="9" applyFont="1" applyFill="1" applyBorder="1" applyAlignment="1">
      <alignment horizontal="center" vertical="center" wrapText="1"/>
    </xf>
    <xf numFmtId="165" fontId="4" fillId="5" borderId="1" xfId="21" applyNumberFormat="1" applyFont="1" applyFill="1" applyBorder="1" applyAlignment="1">
      <alignment horizontal="left" vertical="center" wrapText="1"/>
    </xf>
    <xf numFmtId="168" fontId="4" fillId="5" borderId="1" xfId="9" applyNumberFormat="1" applyFont="1" applyFill="1" applyBorder="1" applyAlignment="1">
      <alignment horizontal="right" vertical="center" wrapText="1"/>
    </xf>
    <xf numFmtId="2" fontId="4" fillId="5" borderId="1" xfId="21" applyNumberFormat="1" applyFont="1" applyFill="1" applyBorder="1" applyAlignment="1">
      <alignment horizontal="right" vertical="center" wrapText="1"/>
    </xf>
    <xf numFmtId="165" fontId="4" fillId="5" borderId="1" xfId="9" applyNumberFormat="1" applyFont="1" applyFill="1" applyBorder="1" applyAlignment="1">
      <alignment horizontal="right" vertical="center" wrapText="1"/>
    </xf>
    <xf numFmtId="0" fontId="4" fillId="5" borderId="1" xfId="9" applyFont="1" applyFill="1" applyBorder="1" applyAlignment="1">
      <alignment horizontal="right" vertical="center" wrapText="1"/>
    </xf>
    <xf numFmtId="0" fontId="4" fillId="5" borderId="1" xfId="21" applyFont="1" applyFill="1" applyBorder="1" applyAlignment="1">
      <alignment horizontal="left" vertical="center" wrapText="1"/>
    </xf>
    <xf numFmtId="0" fontId="2" fillId="5" borderId="1" xfId="9" applyFont="1" applyFill="1" applyBorder="1" applyAlignment="1">
      <alignment horizontal="center" vertical="center" wrapText="1"/>
    </xf>
    <xf numFmtId="0" fontId="2" fillId="5" borderId="1" xfId="21" applyFont="1" applyFill="1" applyBorder="1" applyAlignment="1">
      <alignment horizontal="left" vertical="center" wrapText="1"/>
    </xf>
    <xf numFmtId="0" fontId="2" fillId="5" borderId="1" xfId="9" applyFont="1" applyFill="1" applyBorder="1" applyAlignment="1">
      <alignment horizontal="left" vertical="center" wrapText="1"/>
    </xf>
    <xf numFmtId="2" fontId="4" fillId="5" borderId="1" xfId="21" applyNumberFormat="1" applyFont="1" applyFill="1" applyBorder="1" applyAlignment="1">
      <alignment horizontal="center" vertical="center" wrapText="1"/>
    </xf>
    <xf numFmtId="0" fontId="18" fillId="5" borderId="1" xfId="0" applyFont="1" applyFill="1" applyBorder="1" applyAlignment="1">
      <alignment horizontal="left" vertical="center" wrapText="1"/>
    </xf>
    <xf numFmtId="0" fontId="18" fillId="5" borderId="1" xfId="0" applyFont="1" applyFill="1" applyBorder="1" applyAlignment="1">
      <alignment vertical="center" wrapText="1"/>
    </xf>
    <xf numFmtId="2" fontId="4" fillId="0" borderId="1" xfId="0" applyNumberFormat="1" applyFont="1" applyFill="1" applyBorder="1" applyAlignment="1">
      <alignment horizontal="center" vertical="center"/>
    </xf>
    <xf numFmtId="168" fontId="4" fillId="0" borderId="1" xfId="0" applyNumberFormat="1" applyFont="1" applyFill="1" applyBorder="1" applyAlignment="1">
      <alignment horizontal="center" vertical="center"/>
    </xf>
    <xf numFmtId="168" fontId="2" fillId="0" borderId="1" xfId="0" quotePrefix="1" applyNumberFormat="1" applyFont="1" applyFill="1" applyBorder="1" applyAlignment="1">
      <alignment horizontal="center"/>
    </xf>
    <xf numFmtId="2" fontId="11" fillId="3" borderId="1" xfId="0" applyNumberFormat="1" applyFont="1" applyFill="1" applyBorder="1" applyAlignment="1">
      <alignment horizontal="center" vertical="center" wrapText="1"/>
    </xf>
    <xf numFmtId="2" fontId="11" fillId="3" borderId="1" xfId="0" applyNumberFormat="1" applyFont="1" applyFill="1" applyBorder="1" applyAlignment="1">
      <alignment horizontal="right" vertical="center" wrapText="1"/>
    </xf>
    <xf numFmtId="2" fontId="11" fillId="3" borderId="1" xfId="0" applyNumberFormat="1" applyFont="1" applyFill="1" applyBorder="1" applyAlignment="1">
      <alignment horizontal="right" vertical="center"/>
    </xf>
    <xf numFmtId="4" fontId="11" fillId="3" borderId="1" xfId="97" applyNumberFormat="1" applyFont="1" applyFill="1" applyBorder="1" applyAlignment="1">
      <alignment horizontal="center" vertical="center" wrapText="1"/>
    </xf>
    <xf numFmtId="2" fontId="11" fillId="3" borderId="1" xfId="0" applyNumberFormat="1" applyFont="1" applyFill="1" applyBorder="1" applyAlignment="1">
      <alignment horizontal="center" vertical="center"/>
    </xf>
    <xf numFmtId="0" fontId="11" fillId="3" borderId="1" xfId="0" applyFont="1" applyFill="1" applyBorder="1" applyAlignment="1">
      <alignment horizontal="center"/>
    </xf>
    <xf numFmtId="0" fontId="1" fillId="3" borderId="1" xfId="0" applyFont="1" applyFill="1" applyBorder="1" applyAlignment="1">
      <alignment horizontal="center"/>
    </xf>
    <xf numFmtId="168" fontId="2" fillId="0" borderId="1" xfId="0" applyNumberFormat="1" applyFont="1" applyFill="1" applyBorder="1" applyAlignment="1">
      <alignment horizontal="left" vertical="top" wrapText="1"/>
    </xf>
    <xf numFmtId="168" fontId="4" fillId="3" borderId="1" xfId="0" applyNumberFormat="1" applyFont="1" applyFill="1" applyBorder="1" applyAlignment="1">
      <alignment horizontal="left" vertical="top" wrapText="1"/>
    </xf>
    <xf numFmtId="0" fontId="11" fillId="3" borderId="1" xfId="0" applyFont="1" applyFill="1" applyBorder="1" applyAlignment="1">
      <alignment horizontal="center" vertical="center"/>
    </xf>
    <xf numFmtId="0" fontId="11" fillId="3" borderId="1" xfId="0" applyFont="1" applyFill="1" applyBorder="1" applyAlignment="1">
      <alignment horizontal="left" vertical="center" wrapText="1"/>
    </xf>
    <xf numFmtId="168" fontId="4" fillId="0" borderId="1" xfId="0" quotePrefix="1" applyNumberFormat="1" applyFont="1" applyFill="1" applyBorder="1" applyAlignment="1">
      <alignment horizontal="center"/>
    </xf>
    <xf numFmtId="168" fontId="2" fillId="0" borderId="1" xfId="0" applyNumberFormat="1" applyFont="1" applyFill="1" applyBorder="1" applyAlignment="1">
      <alignment horizontal="center" vertical="center"/>
    </xf>
    <xf numFmtId="43" fontId="11" fillId="0" borderId="1" xfId="2"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68" fontId="2" fillId="3" borderId="1" xfId="0" applyNumberFormat="1" applyFont="1" applyFill="1" applyBorder="1" applyAlignment="1">
      <alignment horizontal="center" vertical="center" wrapText="1"/>
    </xf>
    <xf numFmtId="2" fontId="13" fillId="2" borderId="1" xfId="1" applyNumberFormat="1" applyFont="1" applyFill="1" applyBorder="1" applyAlignment="1">
      <alignment horizontal="center" vertical="center" wrapText="1"/>
    </xf>
    <xf numFmtId="0" fontId="12" fillId="0" borderId="0" xfId="1" applyFont="1" applyFill="1" applyBorder="1" applyAlignment="1">
      <alignment horizontal="center" vertical="center" wrapText="1"/>
    </xf>
    <xf numFmtId="2" fontId="10" fillId="2" borderId="1" xfId="1"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4" fillId="0" borderId="1" xfId="0" applyFont="1" applyFill="1" applyBorder="1"/>
    <xf numFmtId="165" fontId="2" fillId="0" borderId="1" xfId="0" applyNumberFormat="1" applyFont="1" applyFill="1" applyBorder="1" applyAlignment="1">
      <alignment horizontal="left" vertical="center" wrapText="1"/>
    </xf>
    <xf numFmtId="168"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0" xfId="9" applyFont="1" applyFill="1" applyAlignment="1">
      <alignment horizontal="center" vertical="center"/>
    </xf>
    <xf numFmtId="165" fontId="13" fillId="0" borderId="1" xfId="9" applyNumberFormat="1" applyFont="1" applyFill="1" applyBorder="1" applyAlignment="1">
      <alignment horizontal="left" vertical="center" wrapText="1"/>
    </xf>
    <xf numFmtId="0" fontId="18" fillId="0" borderId="1" xfId="0" applyFont="1" applyFill="1" applyBorder="1" applyAlignment="1">
      <alignment horizontal="center" vertical="center" wrapText="1"/>
    </xf>
    <xf numFmtId="165" fontId="18" fillId="5" borderId="1" xfId="0" applyNumberFormat="1" applyFont="1" applyFill="1" applyBorder="1" applyAlignment="1">
      <alignment horizontal="left" vertical="center" wrapText="1"/>
    </xf>
    <xf numFmtId="165" fontId="17" fillId="5" borderId="1" xfId="0" applyNumberFormat="1" applyFont="1" applyFill="1" applyBorder="1" applyAlignment="1">
      <alignment horizontal="left" vertical="center" wrapText="1"/>
    </xf>
    <xf numFmtId="165" fontId="4" fillId="3" borderId="1" xfId="0" applyNumberFormat="1" applyFont="1" applyFill="1" applyBorder="1" applyAlignment="1">
      <alignment horizontal="left" vertical="center" wrapText="1"/>
    </xf>
    <xf numFmtId="168" fontId="35" fillId="0" borderId="1" xfId="0" applyNumberFormat="1" applyFont="1" applyFill="1" applyBorder="1" applyAlignment="1">
      <alignment horizontal="center" vertical="center" wrapText="1"/>
    </xf>
    <xf numFmtId="165" fontId="38" fillId="0" borderId="1"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165" fontId="21" fillId="0" borderId="1" xfId="0" applyNumberFormat="1" applyFont="1" applyFill="1" applyBorder="1" applyAlignment="1">
      <alignment horizontal="center" vertical="center" wrapText="1"/>
    </xf>
    <xf numFmtId="0" fontId="39" fillId="3" borderId="1" xfId="22" applyFont="1" applyFill="1" applyBorder="1" applyAlignment="1">
      <alignment horizontal="center" vertical="center" wrapText="1"/>
    </xf>
    <xf numFmtId="0" fontId="39" fillId="3" borderId="1" xfId="0" applyFont="1" applyFill="1" applyBorder="1" applyAlignment="1">
      <alignment horizontal="left" vertical="center" wrapText="1"/>
    </xf>
    <xf numFmtId="2" fontId="39" fillId="3" borderId="1" xfId="22" applyNumberFormat="1" applyFont="1" applyFill="1" applyBorder="1" applyAlignment="1">
      <alignment horizontal="center" vertical="center" wrapText="1"/>
    </xf>
    <xf numFmtId="0" fontId="36" fillId="3" borderId="1" xfId="22" applyFont="1" applyFill="1" applyBorder="1" applyAlignment="1">
      <alignment horizontal="center" vertical="center" wrapText="1"/>
    </xf>
    <xf numFmtId="0" fontId="36" fillId="3" borderId="1" xfId="22" applyFont="1" applyFill="1" applyBorder="1" applyAlignment="1">
      <alignment horizontal="left" vertical="center" wrapText="1"/>
    </xf>
    <xf numFmtId="2" fontId="36" fillId="3" borderId="1" xfId="22" applyNumberFormat="1" applyFont="1" applyFill="1" applyBorder="1" applyAlignment="1">
      <alignment horizontal="center" vertical="center" wrapText="1"/>
    </xf>
    <xf numFmtId="2" fontId="36" fillId="3" borderId="1" xfId="22" applyNumberFormat="1" applyFont="1" applyFill="1" applyBorder="1" applyAlignment="1">
      <alignment horizontal="left" vertical="center" wrapText="1"/>
    </xf>
    <xf numFmtId="0" fontId="36" fillId="3" borderId="1" xfId="22" applyFont="1" applyFill="1" applyBorder="1" applyAlignment="1">
      <alignment vertical="center" wrapText="1"/>
    </xf>
    <xf numFmtId="0" fontId="39" fillId="3" borderId="1" xfId="22" applyFont="1" applyFill="1" applyBorder="1" applyAlignment="1">
      <alignment vertical="center" wrapText="1"/>
    </xf>
    <xf numFmtId="0" fontId="39" fillId="3" borderId="1" xfId="0" applyFont="1" applyFill="1" applyBorder="1" applyAlignment="1" applyProtection="1">
      <alignment horizontal="left" vertical="center" wrapText="1"/>
      <protection hidden="1"/>
    </xf>
    <xf numFmtId="0" fontId="39" fillId="3" borderId="1" xfId="22" applyFont="1" applyFill="1" applyBorder="1" applyAlignment="1">
      <alignment horizontal="left" vertical="center" wrapText="1"/>
    </xf>
    <xf numFmtId="2" fontId="39" fillId="3" borderId="1" xfId="22" applyNumberFormat="1" applyFont="1" applyFill="1" applyBorder="1" applyAlignment="1">
      <alignment horizontal="left" vertical="center" wrapText="1"/>
    </xf>
    <xf numFmtId="2" fontId="39" fillId="3" borderId="1" xfId="22" applyNumberFormat="1" applyFont="1" applyFill="1" applyBorder="1" applyAlignment="1">
      <alignment vertical="center"/>
    </xf>
    <xf numFmtId="0" fontId="10" fillId="3" borderId="1" xfId="22" applyFont="1" applyFill="1" applyBorder="1" applyAlignment="1">
      <alignment horizontal="center" vertical="center" wrapText="1"/>
    </xf>
    <xf numFmtId="0" fontId="10" fillId="3" borderId="1" xfId="0" applyFont="1" applyFill="1" applyBorder="1" applyAlignment="1">
      <alignment horizontal="left" vertical="center" wrapText="1"/>
    </xf>
    <xf numFmtId="2" fontId="10" fillId="3" borderId="1" xfId="22" applyNumberFormat="1" applyFont="1" applyFill="1" applyBorder="1" applyAlignment="1">
      <alignment horizontal="center" vertical="center" wrapText="1"/>
    </xf>
    <xf numFmtId="0" fontId="10" fillId="3" borderId="1" xfId="22" applyFont="1" applyFill="1" applyBorder="1" applyAlignment="1">
      <alignment vertical="center" wrapText="1"/>
    </xf>
    <xf numFmtId="0" fontId="14" fillId="3" borderId="1" xfId="22" applyFont="1" applyFill="1" applyBorder="1" applyAlignment="1">
      <alignment horizontal="center" vertical="center" wrapText="1"/>
    </xf>
    <xf numFmtId="0" fontId="14" fillId="3" borderId="1" xfId="22" applyFont="1" applyFill="1" applyBorder="1" applyAlignment="1">
      <alignment horizontal="left" vertical="center" wrapText="1"/>
    </xf>
    <xf numFmtId="2" fontId="14" fillId="3" borderId="1" xfId="22" applyNumberFormat="1" applyFont="1" applyFill="1" applyBorder="1" applyAlignment="1">
      <alignment horizontal="center" vertical="center" wrapText="1"/>
    </xf>
    <xf numFmtId="0" fontId="14" fillId="3" borderId="1" xfId="22" applyFont="1" applyFill="1" applyBorder="1" applyAlignment="1">
      <alignment vertical="center" wrapText="1"/>
    </xf>
    <xf numFmtId="0" fontId="10" fillId="3" borderId="1" xfId="22" applyFont="1" applyFill="1" applyBorder="1" applyAlignment="1">
      <alignment horizontal="left" vertical="center" wrapText="1"/>
    </xf>
    <xf numFmtId="0" fontId="10" fillId="3" borderId="1" xfId="0" applyFont="1" applyFill="1" applyBorder="1" applyAlignment="1" applyProtection="1">
      <alignment horizontal="left"/>
      <protection hidden="1"/>
    </xf>
    <xf numFmtId="2" fontId="14" fillId="3" borderId="1" xfId="22" applyNumberFormat="1" applyFont="1" applyFill="1" applyBorder="1" applyAlignment="1">
      <alignment horizontal="left" vertical="center" wrapText="1"/>
    </xf>
    <xf numFmtId="0" fontId="10" fillId="3" borderId="1" xfId="22" applyFont="1" applyFill="1" applyBorder="1" applyAlignment="1">
      <alignment horizontal="center"/>
    </xf>
    <xf numFmtId="0" fontId="10" fillId="3" borderId="1" xfId="22" applyFont="1" applyFill="1" applyBorder="1"/>
    <xf numFmtId="0" fontId="13" fillId="0" borderId="1" xfId="0" applyFont="1" applyFill="1" applyBorder="1" applyAlignment="1">
      <alignment horizontal="left"/>
    </xf>
    <xf numFmtId="168" fontId="13" fillId="0" borderId="1" xfId="9" applyNumberFormat="1" applyFont="1" applyFill="1" applyBorder="1" applyAlignment="1">
      <alignment horizontal="center" wrapText="1"/>
    </xf>
    <xf numFmtId="170" fontId="13" fillId="0" borderId="1" xfId="9" applyNumberFormat="1" applyFont="1" applyFill="1" applyBorder="1" applyAlignment="1">
      <alignment horizontal="center" vertical="center" wrapText="1"/>
    </xf>
    <xf numFmtId="0" fontId="11" fillId="0" borderId="1" xfId="0" applyNumberFormat="1" applyFont="1" applyFill="1" applyBorder="1" applyAlignment="1">
      <alignment wrapText="1"/>
    </xf>
    <xf numFmtId="2" fontId="11" fillId="0" borderId="1" xfId="0" applyNumberFormat="1" applyFont="1" applyFill="1" applyBorder="1" applyAlignment="1">
      <alignment horizontal="center"/>
    </xf>
    <xf numFmtId="0" fontId="11" fillId="0" borderId="1" xfId="16" applyNumberFormat="1" applyFont="1" applyFill="1" applyBorder="1" applyAlignment="1">
      <alignment horizontal="left" wrapText="1"/>
    </xf>
    <xf numFmtId="0" fontId="11" fillId="0" borderId="1" xfId="0" applyNumberFormat="1" applyFont="1" applyFill="1" applyBorder="1" applyAlignment="1"/>
    <xf numFmtId="0" fontId="11" fillId="0" borderId="1" xfId="0" applyFont="1" applyFill="1" applyBorder="1" applyAlignment="1">
      <alignment vertical="center" wrapText="1"/>
    </xf>
    <xf numFmtId="2" fontId="11" fillId="0" borderId="1" xfId="0" applyNumberFormat="1" applyFont="1" applyFill="1" applyBorder="1" applyAlignment="1">
      <alignment horizontal="center" wrapText="1"/>
    </xf>
    <xf numFmtId="0" fontId="11" fillId="0" borderId="1" xfId="89" applyFont="1" applyFill="1" applyBorder="1" applyAlignment="1">
      <alignment horizontal="left" vertical="center" wrapText="1"/>
    </xf>
    <xf numFmtId="2" fontId="11" fillId="0" borderId="1" xfId="89" applyNumberFormat="1" applyFont="1" applyFill="1" applyBorder="1" applyAlignment="1">
      <alignment horizontal="center" wrapText="1"/>
    </xf>
    <xf numFmtId="0" fontId="36" fillId="0" borderId="1" xfId="0" applyFont="1" applyFill="1" applyBorder="1" applyAlignment="1">
      <alignment horizontal="left" vertical="center" wrapText="1"/>
    </xf>
    <xf numFmtId="0" fontId="13" fillId="0" borderId="1" xfId="16" applyFont="1" applyFill="1" applyBorder="1" applyAlignment="1">
      <alignment horizontal="left" wrapText="1"/>
    </xf>
    <xf numFmtId="2" fontId="13" fillId="0" borderId="1" xfId="0" applyNumberFormat="1" applyFont="1" applyFill="1" applyBorder="1" applyAlignment="1">
      <alignment horizontal="center" wrapText="1"/>
    </xf>
    <xf numFmtId="0" fontId="11" fillId="0" borderId="7"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2"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wrapText="1"/>
    </xf>
    <xf numFmtId="0" fontId="13" fillId="0" borderId="1" xfId="0" applyFont="1" applyFill="1" applyBorder="1" applyAlignment="1" applyProtection="1">
      <alignment vertical="center" wrapText="1"/>
      <protection hidden="1"/>
    </xf>
    <xf numFmtId="2" fontId="13" fillId="0" borderId="1" xfId="0" applyNumberFormat="1" applyFont="1" applyFill="1" applyBorder="1" applyAlignment="1">
      <alignment horizontal="center" vertical="center" wrapText="1"/>
    </xf>
    <xf numFmtId="2" fontId="36" fillId="0" borderId="1" xfId="0" applyNumberFormat="1" applyFont="1" applyFill="1" applyBorder="1" applyAlignment="1">
      <alignment horizontal="center" vertical="center" wrapText="1"/>
    </xf>
    <xf numFmtId="168" fontId="11" fillId="0" borderId="1" xfId="0" applyNumberFormat="1" applyFont="1" applyFill="1" applyBorder="1" applyAlignment="1">
      <alignment horizontal="center"/>
    </xf>
    <xf numFmtId="0" fontId="13" fillId="0" borderId="1" xfId="0" applyNumberFormat="1" applyFont="1" applyFill="1" applyBorder="1" applyAlignment="1">
      <alignment wrapText="1"/>
    </xf>
    <xf numFmtId="0" fontId="11" fillId="0" borderId="1" xfId="0" applyFont="1" applyFill="1" applyBorder="1" applyAlignment="1">
      <alignment horizontal="left" wrapText="1"/>
    </xf>
    <xf numFmtId="2" fontId="11" fillId="0" borderId="1" xfId="0" applyNumberFormat="1" applyFont="1" applyFill="1" applyBorder="1" applyAlignment="1">
      <alignment horizontal="center" vertical="center"/>
    </xf>
    <xf numFmtId="0" fontId="13" fillId="0" borderId="1" xfId="0" applyFont="1" applyFill="1" applyBorder="1" applyAlignment="1">
      <alignment wrapText="1"/>
    </xf>
    <xf numFmtId="0" fontId="11" fillId="0" borderId="1" xfId="0" applyNumberFormat="1" applyFont="1" applyFill="1" applyBorder="1" applyAlignment="1">
      <alignment vertical="center" wrapText="1"/>
    </xf>
    <xf numFmtId="2" fontId="11" fillId="0" borderId="1" xfId="72" applyNumberFormat="1"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13" fillId="0" borderId="1" xfId="0" applyFont="1" applyFill="1" applyBorder="1" applyAlignment="1" applyProtection="1">
      <alignment horizontal="left" vertical="center" wrapText="1"/>
      <protection hidden="1"/>
    </xf>
    <xf numFmtId="0" fontId="13" fillId="0" borderId="1" xfId="0" applyFont="1" applyFill="1" applyBorder="1" applyAlignment="1">
      <alignment vertical="center" wrapText="1"/>
    </xf>
    <xf numFmtId="168" fontId="13" fillId="0" borderId="1" xfId="98" applyNumberFormat="1" applyFont="1" applyFill="1" applyBorder="1" applyAlignment="1">
      <alignment horizontal="center" wrapText="1"/>
    </xf>
    <xf numFmtId="168" fontId="13" fillId="0" borderId="1" xfId="98" applyNumberFormat="1" applyFont="1" applyFill="1" applyBorder="1" applyAlignment="1">
      <alignment horizontal="center" vertical="center" wrapText="1"/>
    </xf>
    <xf numFmtId="168" fontId="13" fillId="0" borderId="1" xfId="98" applyNumberFormat="1" applyFont="1" applyFill="1" applyBorder="1" applyAlignment="1">
      <alignment horizontal="left" vertical="center" wrapText="1"/>
    </xf>
    <xf numFmtId="0" fontId="11" fillId="0" borderId="1" xfId="16" applyNumberFormat="1" applyFont="1" applyFill="1" applyBorder="1" applyAlignment="1">
      <alignment horizontal="center"/>
    </xf>
    <xf numFmtId="0" fontId="11" fillId="0" borderId="1" xfId="16" applyFont="1" applyFill="1" applyBorder="1" applyAlignment="1">
      <alignment horizontal="left"/>
    </xf>
    <xf numFmtId="168" fontId="11" fillId="0" borderId="1" xfId="16" applyNumberFormat="1" applyFont="1" applyFill="1" applyBorder="1" applyAlignment="1">
      <alignment horizontal="center"/>
    </xf>
    <xf numFmtId="0" fontId="11" fillId="0" borderId="1" xfId="16" applyFont="1" applyFill="1" applyBorder="1" applyAlignment="1">
      <alignment horizontal="center"/>
    </xf>
    <xf numFmtId="0" fontId="11" fillId="0" borderId="1" xfId="16" applyFont="1" applyFill="1" applyBorder="1" applyAlignment="1">
      <alignment horizontal="left" wrapText="1"/>
    </xf>
    <xf numFmtId="2" fontId="11" fillId="0" borderId="1" xfId="16" applyNumberFormat="1" applyFont="1" applyFill="1" applyBorder="1" applyAlignment="1">
      <alignment horizontal="center"/>
    </xf>
    <xf numFmtId="168" fontId="11" fillId="0" borderId="1" xfId="73" applyNumberFormat="1" applyFont="1" applyFill="1" applyBorder="1" applyAlignment="1">
      <alignment horizontal="center" wrapText="1"/>
    </xf>
    <xf numFmtId="2" fontId="11" fillId="0" borderId="1" xfId="73" applyNumberFormat="1" applyFont="1" applyFill="1" applyBorder="1" applyAlignment="1">
      <alignment horizontal="center" vertical="center" wrapText="1"/>
    </xf>
    <xf numFmtId="165" fontId="11" fillId="0" borderId="1" xfId="0" applyNumberFormat="1" applyFont="1" applyFill="1" applyBorder="1" applyAlignment="1">
      <alignment horizontal="left" vertical="center" wrapText="1"/>
    </xf>
    <xf numFmtId="168" fontId="11" fillId="0" borderId="1" xfId="0" applyNumberFormat="1" applyFont="1" applyFill="1" applyBorder="1" applyAlignment="1">
      <alignment horizontal="center" wrapText="1"/>
    </xf>
    <xf numFmtId="168"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xf>
    <xf numFmtId="4" fontId="11" fillId="0" borderId="1" xfId="72" applyNumberFormat="1" applyFont="1" applyFill="1" applyBorder="1" applyAlignment="1">
      <alignment horizontal="left" vertical="center" wrapText="1"/>
    </xf>
    <xf numFmtId="168" fontId="11" fillId="0" borderId="1" xfId="72" applyNumberFormat="1" applyFont="1" applyFill="1" applyBorder="1" applyAlignment="1">
      <alignment horizontal="center" wrapText="1"/>
    </xf>
    <xf numFmtId="2" fontId="11" fillId="0" borderId="1" xfId="16" applyNumberFormat="1" applyFont="1" applyFill="1" applyBorder="1" applyAlignment="1">
      <alignment horizontal="center" vertical="center" wrapText="1"/>
    </xf>
    <xf numFmtId="2" fontId="11" fillId="0" borderId="1" xfId="70" applyNumberFormat="1" applyFont="1" applyFill="1" applyBorder="1" applyAlignment="1">
      <alignment horizontal="center" vertical="center" wrapText="1"/>
    </xf>
    <xf numFmtId="168" fontId="11" fillId="0" borderId="1" xfId="16" applyNumberFormat="1" applyFont="1" applyFill="1" applyBorder="1" applyAlignment="1">
      <alignment horizontal="center" wrapText="1"/>
    </xf>
    <xf numFmtId="0" fontId="11" fillId="0" borderId="1" xfId="0" applyNumberFormat="1" applyFont="1" applyFill="1" applyBorder="1" applyAlignment="1">
      <alignment horizontal="left" vertical="center" wrapText="1"/>
    </xf>
    <xf numFmtId="168" fontId="13" fillId="0" borderId="1" xfId="16" applyNumberFormat="1" applyFont="1" applyFill="1" applyBorder="1" applyAlignment="1">
      <alignment horizontal="center"/>
    </xf>
    <xf numFmtId="0" fontId="13" fillId="0" borderId="1" xfId="16" applyFont="1" applyFill="1" applyBorder="1" applyAlignment="1">
      <alignment horizontal="center"/>
    </xf>
    <xf numFmtId="168" fontId="11" fillId="0" borderId="1" xfId="71" applyNumberFormat="1" applyFont="1" applyFill="1" applyBorder="1" applyAlignment="1">
      <alignment horizontal="center" wrapText="1"/>
    </xf>
    <xf numFmtId="2" fontId="11" fillId="0" borderId="1" xfId="71" applyNumberFormat="1" applyFont="1" applyFill="1" applyBorder="1" applyAlignment="1">
      <alignment horizontal="center" vertical="center" wrapText="1"/>
    </xf>
    <xf numFmtId="168" fontId="13" fillId="0" borderId="1" xfId="0" applyNumberFormat="1" applyFont="1" applyFill="1" applyBorder="1" applyAlignment="1">
      <alignment horizontal="center"/>
    </xf>
    <xf numFmtId="165" fontId="13" fillId="0" borderId="1" xfId="0" applyNumberFormat="1" applyFont="1" applyFill="1" applyBorder="1" applyAlignment="1">
      <alignment horizontal="center"/>
    </xf>
    <xf numFmtId="0" fontId="2" fillId="0" borderId="1" xfId="0" applyFont="1" applyFill="1" applyBorder="1" applyAlignment="1">
      <alignment horizontal="center"/>
    </xf>
    <xf numFmtId="0" fontId="2" fillId="0" borderId="1" xfId="0" applyFont="1" applyFill="1" applyBorder="1" applyAlignment="1">
      <alignment horizontal="left"/>
    </xf>
    <xf numFmtId="168" fontId="2" fillId="0" borderId="1" xfId="98" applyNumberFormat="1" applyFont="1" applyFill="1" applyBorder="1" applyAlignment="1">
      <alignment horizontal="center" wrapText="1"/>
    </xf>
    <xf numFmtId="165" fontId="2" fillId="0" borderId="1" xfId="98" applyNumberFormat="1" applyFont="1" applyFill="1" applyBorder="1" applyAlignment="1">
      <alignment horizontal="left" vertical="center" wrapText="1"/>
    </xf>
    <xf numFmtId="165" fontId="2" fillId="0" borderId="1" xfId="98" applyNumberFormat="1" applyFont="1" applyFill="1" applyBorder="1" applyAlignment="1">
      <alignment horizontal="center" vertical="center" wrapText="1"/>
    </xf>
    <xf numFmtId="0" fontId="4" fillId="0" borderId="1" xfId="16" applyNumberFormat="1" applyFont="1" applyFill="1" applyBorder="1" applyAlignment="1">
      <alignment horizontal="center"/>
    </xf>
    <xf numFmtId="0" fontId="4" fillId="0" borderId="1" xfId="0" applyNumberFormat="1" applyFont="1" applyFill="1" applyBorder="1" applyAlignment="1">
      <alignment wrapText="1"/>
    </xf>
    <xf numFmtId="168" fontId="4" fillId="0" borderId="1" xfId="0" applyNumberFormat="1" applyFont="1" applyFill="1" applyBorder="1" applyAlignment="1">
      <alignment horizontal="center"/>
    </xf>
    <xf numFmtId="0" fontId="4" fillId="0" borderId="1" xfId="16" applyNumberFormat="1" applyFont="1" applyFill="1" applyBorder="1" applyAlignment="1">
      <alignment horizontal="left" wrapText="1"/>
    </xf>
    <xf numFmtId="2" fontId="4" fillId="0" borderId="1" xfId="0" applyNumberFormat="1" applyFont="1" applyFill="1" applyBorder="1"/>
    <xf numFmtId="168" fontId="4" fillId="0" borderId="1" xfId="0" applyNumberFormat="1" applyFont="1" applyFill="1" applyBorder="1" applyAlignment="1">
      <alignment horizontal="center" wrapText="1"/>
    </xf>
    <xf numFmtId="168" fontId="4" fillId="0" borderId="1" xfId="0" applyNumberFormat="1" applyFont="1" applyFill="1" applyBorder="1" applyAlignment="1" applyProtection="1">
      <alignment horizontal="center" wrapText="1"/>
      <protection locked="0"/>
    </xf>
    <xf numFmtId="168" fontId="4" fillId="0" borderId="1" xfId="89" applyNumberFormat="1" applyFont="1" applyFill="1" applyBorder="1" applyAlignment="1">
      <alignment horizontal="center" wrapText="1"/>
    </xf>
    <xf numFmtId="168" fontId="4" fillId="0" borderId="1" xfId="89" applyNumberFormat="1" applyFont="1" applyFill="1" applyBorder="1" applyAlignment="1" applyProtection="1">
      <alignment horizontal="center" wrapText="1"/>
      <protection locked="0"/>
    </xf>
    <xf numFmtId="2" fontId="4" fillId="0" borderId="1" xfId="0" applyNumberFormat="1" applyFont="1" applyFill="1" applyBorder="1" applyAlignment="1">
      <alignment horizontal="center" wrapText="1"/>
    </xf>
    <xf numFmtId="0" fontId="4" fillId="0" borderId="1" xfId="0" applyFont="1" applyFill="1" applyBorder="1" applyAlignment="1">
      <alignment horizontal="center"/>
    </xf>
    <xf numFmtId="0" fontId="4" fillId="0" borderId="1" xfId="16" applyNumberFormat="1" applyFont="1" applyFill="1" applyBorder="1" applyAlignment="1">
      <alignment horizontal="center" vertical="center"/>
    </xf>
    <xf numFmtId="168" fontId="4" fillId="0" borderId="1" xfId="0" applyNumberFormat="1" applyFont="1" applyFill="1" applyBorder="1" applyAlignment="1" applyProtection="1">
      <alignment horizontal="center" vertical="center" wrapText="1"/>
      <protection locked="0"/>
    </xf>
    <xf numFmtId="0" fontId="4" fillId="0" borderId="1" xfId="16" applyNumberFormat="1" applyFont="1" applyFill="1" applyBorder="1" applyAlignment="1">
      <alignment horizontal="left" vertical="center" wrapText="1"/>
    </xf>
    <xf numFmtId="0" fontId="4" fillId="0" borderId="1" xfId="0" applyFont="1" applyFill="1" applyBorder="1" applyAlignment="1">
      <alignment vertical="center"/>
    </xf>
    <xf numFmtId="0" fontId="2" fillId="0" borderId="1" xfId="16" applyFont="1" applyFill="1" applyBorder="1" applyAlignment="1">
      <alignment horizontal="left" wrapText="1"/>
    </xf>
    <xf numFmtId="2" fontId="2" fillId="0" borderId="1" xfId="0" applyNumberFormat="1" applyFont="1" applyFill="1" applyBorder="1" applyAlignment="1">
      <alignment horizontal="center" wrapText="1"/>
    </xf>
    <xf numFmtId="0" fontId="2" fillId="0" borderId="1" xfId="0" applyFont="1" applyFill="1" applyBorder="1" applyAlignment="1" applyProtection="1">
      <alignment vertical="center" wrapText="1"/>
      <protection hidden="1"/>
    </xf>
    <xf numFmtId="168" fontId="2" fillId="0" borderId="1" xfId="0" applyNumberFormat="1" applyFont="1" applyFill="1" applyBorder="1" applyAlignment="1">
      <alignment horizontal="center"/>
    </xf>
    <xf numFmtId="0" fontId="30" fillId="0" borderId="1" xfId="0" applyFont="1" applyFill="1" applyBorder="1" applyAlignment="1">
      <alignment horizontal="left" vertical="center" wrapText="1"/>
    </xf>
    <xf numFmtId="2" fontId="30" fillId="0" borderId="1" xfId="0" applyNumberFormat="1" applyFont="1" applyFill="1" applyBorder="1" applyAlignment="1">
      <alignment horizontal="center" vertical="center" wrapText="1"/>
    </xf>
    <xf numFmtId="0" fontId="2" fillId="0" borderId="1" xfId="0" applyFont="1" applyFill="1" applyBorder="1"/>
    <xf numFmtId="0" fontId="2" fillId="0" borderId="1" xfId="0" applyNumberFormat="1" applyFont="1" applyFill="1" applyBorder="1" applyAlignment="1">
      <alignment wrapText="1"/>
    </xf>
    <xf numFmtId="168" fontId="2" fillId="0" borderId="1" xfId="98" applyNumberFormat="1" applyFont="1" applyFill="1" applyBorder="1" applyAlignment="1">
      <alignment horizontal="center" vertical="center" wrapText="1"/>
    </xf>
    <xf numFmtId="0" fontId="4" fillId="0" borderId="1" xfId="16" applyNumberFormat="1" applyFont="1" applyFill="1" applyBorder="1" applyAlignment="1">
      <alignment vertical="center" wrapText="1"/>
    </xf>
    <xf numFmtId="168" fontId="4" fillId="0" borderId="1" xfId="0" applyNumberFormat="1" applyFont="1" applyFill="1" applyBorder="1" applyAlignment="1">
      <alignment vertical="center"/>
    </xf>
    <xf numFmtId="0" fontId="4" fillId="0" borderId="1" xfId="0" applyNumberFormat="1" applyFont="1" applyFill="1" applyBorder="1" applyAlignment="1">
      <alignment vertical="center" wrapText="1"/>
    </xf>
    <xf numFmtId="0" fontId="2" fillId="0" borderId="1" xfId="16" applyNumberFormat="1" applyFont="1" applyFill="1" applyBorder="1" applyAlignment="1">
      <alignment horizontal="center"/>
    </xf>
    <xf numFmtId="168" fontId="40" fillId="0" borderId="1" xfId="0" applyNumberFormat="1" applyFont="1" applyFill="1" applyBorder="1" applyAlignment="1">
      <alignment horizontal="center"/>
    </xf>
    <xf numFmtId="0" fontId="40" fillId="0" borderId="1" xfId="0" applyFont="1" applyFill="1" applyBorder="1"/>
    <xf numFmtId="2" fontId="2" fillId="0" borderId="1" xfId="0" applyNumberFormat="1" applyFont="1" applyFill="1" applyBorder="1" applyAlignment="1">
      <alignment horizontal="center"/>
    </xf>
    <xf numFmtId="0" fontId="2" fillId="0" borderId="1" xfId="0" applyFont="1" applyFill="1" applyBorder="1" applyAlignment="1">
      <alignment wrapText="1"/>
    </xf>
    <xf numFmtId="2" fontId="2" fillId="0" borderId="1" xfId="0" applyNumberFormat="1" applyFont="1" applyFill="1" applyBorder="1" applyAlignment="1"/>
    <xf numFmtId="2" fontId="2" fillId="0" borderId="1" xfId="16" applyNumberFormat="1" applyFont="1" applyFill="1" applyBorder="1" applyAlignment="1">
      <alignment horizontal="center"/>
    </xf>
    <xf numFmtId="0" fontId="4" fillId="0" borderId="1" xfId="73" applyNumberFormat="1" applyFont="1" applyFill="1" applyBorder="1" applyAlignment="1">
      <alignment horizontal="left" vertical="center" wrapText="1"/>
    </xf>
    <xf numFmtId="2" fontId="4" fillId="0" borderId="1" xfId="16" applyNumberFormat="1" applyFont="1" applyFill="1" applyBorder="1" applyAlignment="1">
      <alignment horizontal="center"/>
    </xf>
    <xf numFmtId="2" fontId="4" fillId="0" borderId="1" xfId="73" applyNumberFormat="1" applyFont="1" applyFill="1" applyBorder="1" applyAlignment="1">
      <alignment horizontal="center" wrapText="1"/>
    </xf>
    <xf numFmtId="2" fontId="4" fillId="0" borderId="1" xfId="16" applyNumberFormat="1" applyFont="1" applyFill="1" applyBorder="1" applyAlignment="1">
      <alignment horizontal="right" wrapText="1"/>
    </xf>
    <xf numFmtId="2" fontId="4" fillId="0" borderId="1" xfId="73" applyNumberFormat="1" applyFont="1" applyFill="1" applyBorder="1" applyAlignment="1">
      <alignment horizontal="right" wrapText="1"/>
    </xf>
    <xf numFmtId="0" fontId="4" fillId="0" borderId="1" xfId="73" applyNumberFormat="1" applyFont="1" applyFill="1" applyBorder="1" applyAlignment="1">
      <alignment vertical="center" wrapText="1"/>
    </xf>
    <xf numFmtId="0" fontId="4" fillId="0" borderId="1" xfId="16" applyFont="1" applyFill="1" applyBorder="1" applyAlignment="1">
      <alignment horizontal="left" wrapText="1"/>
    </xf>
    <xf numFmtId="2" fontId="4" fillId="0" borderId="1" xfId="16" applyNumberFormat="1" applyFont="1" applyFill="1" applyBorder="1" applyAlignment="1">
      <alignment horizontal="right"/>
    </xf>
    <xf numFmtId="2" fontId="4" fillId="0" borderId="1" xfId="16" applyNumberFormat="1" applyFont="1" applyFill="1" applyBorder="1" applyAlignment="1"/>
    <xf numFmtId="2" fontId="4" fillId="0" borderId="1" xfId="16" applyNumberFormat="1" applyFont="1" applyFill="1" applyBorder="1" applyAlignment="1">
      <alignment horizontal="left" wrapText="1"/>
    </xf>
    <xf numFmtId="2" fontId="4" fillId="0" borderId="1" xfId="73" applyNumberFormat="1" applyFont="1" applyFill="1" applyBorder="1" applyAlignment="1">
      <alignment horizontal="left" wrapText="1"/>
    </xf>
    <xf numFmtId="2" fontId="4" fillId="0" borderId="1" xfId="16" applyNumberFormat="1" applyFont="1" applyFill="1" applyBorder="1" applyAlignment="1">
      <alignment horizontal="center" wrapText="1"/>
    </xf>
    <xf numFmtId="2" fontId="4" fillId="0" borderId="1" xfId="70" applyNumberFormat="1" applyFont="1" applyFill="1" applyBorder="1" applyAlignment="1">
      <alignment horizontal="right" wrapText="1"/>
    </xf>
    <xf numFmtId="2" fontId="4" fillId="0" borderId="1" xfId="0" applyNumberFormat="1" applyFont="1" applyFill="1" applyBorder="1" applyAlignment="1"/>
    <xf numFmtId="0" fontId="4" fillId="0" borderId="1" xfId="16" applyNumberFormat="1" applyFont="1" applyFill="1" applyBorder="1" applyAlignment="1">
      <alignment wrapText="1"/>
    </xf>
    <xf numFmtId="2" fontId="2" fillId="0" borderId="1" xfId="0" applyNumberFormat="1" applyFont="1" applyFill="1" applyBorder="1"/>
    <xf numFmtId="2" fontId="4" fillId="0" borderId="1" xfId="0" applyNumberFormat="1" applyFont="1" applyFill="1" applyBorder="1" applyAlignment="1">
      <alignment wrapText="1"/>
    </xf>
    <xf numFmtId="2" fontId="4" fillId="0" borderId="1" xfId="72" applyNumberFormat="1" applyFont="1" applyFill="1" applyBorder="1" applyAlignment="1">
      <alignment horizontal="center" wrapText="1"/>
    </xf>
    <xf numFmtId="2" fontId="4" fillId="0" borderId="1" xfId="71" applyNumberFormat="1" applyFont="1" applyFill="1" applyBorder="1" applyAlignment="1">
      <alignment horizontal="center" wrapText="1"/>
    </xf>
    <xf numFmtId="2" fontId="4" fillId="0" borderId="1" xfId="71" applyNumberFormat="1" applyFont="1" applyFill="1" applyBorder="1" applyAlignment="1">
      <alignment horizontal="right" wrapText="1"/>
    </xf>
    <xf numFmtId="2" fontId="4" fillId="0" borderId="1" xfId="70" applyNumberFormat="1" applyFont="1" applyFill="1" applyBorder="1" applyAlignment="1">
      <alignment horizontal="left" wrapText="1"/>
    </xf>
    <xf numFmtId="168" fontId="2" fillId="0" borderId="1" xfId="0" applyNumberFormat="1" applyFont="1" applyFill="1" applyBorder="1"/>
    <xf numFmtId="165" fontId="2" fillId="0" borderId="1" xfId="0" applyNumberFormat="1" applyFont="1" applyFill="1" applyBorder="1" applyAlignment="1">
      <alignment horizontal="center"/>
    </xf>
    <xf numFmtId="165" fontId="2" fillId="0" borderId="1" xfId="0" applyNumberFormat="1" applyFont="1" applyFill="1" applyBorder="1" applyAlignment="1">
      <alignment horizontal="left" vertical="top" wrapText="1"/>
    </xf>
    <xf numFmtId="165" fontId="2" fillId="0" borderId="1" xfId="0" applyNumberFormat="1" applyFont="1" applyFill="1" applyBorder="1" applyAlignment="1">
      <alignment horizontal="center" vertical="top" wrapText="1"/>
    </xf>
    <xf numFmtId="168" fontId="2" fillId="0" borderId="1" xfId="0" applyNumberFormat="1" applyFont="1" applyFill="1" applyBorder="1" applyAlignment="1">
      <alignment horizontal="center" vertical="top" wrapText="1"/>
    </xf>
    <xf numFmtId="0" fontId="21" fillId="0" borderId="1" xfId="0" applyFont="1" applyFill="1" applyBorder="1" applyAlignment="1">
      <alignment vertical="center"/>
    </xf>
    <xf numFmtId="168" fontId="17" fillId="5" borderId="1" xfId="0" applyNumberFormat="1" applyFont="1" applyFill="1" applyBorder="1" applyAlignment="1">
      <alignment horizontal="left" vertical="center" wrapText="1"/>
    </xf>
    <xf numFmtId="168" fontId="18" fillId="5" borderId="1" xfId="0" applyNumberFormat="1" applyFont="1" applyFill="1" applyBorder="1" applyAlignment="1">
      <alignment horizontal="left" vertical="center" wrapText="1"/>
    </xf>
    <xf numFmtId="0" fontId="2" fillId="0" borderId="0" xfId="9" applyFont="1" applyFill="1" applyAlignment="1">
      <alignment vertical="center"/>
    </xf>
    <xf numFmtId="0" fontId="2" fillId="0" borderId="0" xfId="9" applyFont="1" applyFill="1" applyAlignment="1">
      <alignment vertical="center" wrapText="1"/>
    </xf>
    <xf numFmtId="0" fontId="41" fillId="0" borderId="1" xfId="22" applyFont="1" applyFill="1" applyBorder="1" applyAlignment="1">
      <alignment horizontal="center" vertical="center" wrapText="1"/>
    </xf>
    <xf numFmtId="0" fontId="41" fillId="0" borderId="1" xfId="0" applyFont="1" applyFill="1" applyBorder="1" applyAlignment="1">
      <alignment horizontal="left" vertical="center" wrapText="1"/>
    </xf>
    <xf numFmtId="168" fontId="41" fillId="0" borderId="1" xfId="22" applyNumberFormat="1" applyFont="1" applyFill="1" applyBorder="1" applyAlignment="1">
      <alignment vertical="center" wrapText="1"/>
    </xf>
    <xf numFmtId="0" fontId="41" fillId="0" borderId="1" xfId="22" applyFont="1" applyFill="1" applyBorder="1" applyAlignment="1">
      <alignment horizontal="left" vertical="center" wrapText="1"/>
    </xf>
    <xf numFmtId="0" fontId="41" fillId="0" borderId="1" xfId="22" applyFont="1" applyFill="1" applyBorder="1" applyAlignment="1">
      <alignment horizontal="center" vertical="center"/>
    </xf>
    <xf numFmtId="0" fontId="42" fillId="0" borderId="1" xfId="22" applyFont="1" applyFill="1" applyBorder="1" applyAlignment="1">
      <alignment horizontal="center" vertical="center" wrapText="1"/>
    </xf>
    <xf numFmtId="0" fontId="42" fillId="0" borderId="1" xfId="22" applyFont="1" applyFill="1" applyBorder="1" applyAlignment="1">
      <alignment horizontal="left" vertical="center" wrapText="1"/>
    </xf>
    <xf numFmtId="168" fontId="42" fillId="0" borderId="1" xfId="22" applyNumberFormat="1" applyFont="1" applyFill="1" applyBorder="1" applyAlignment="1">
      <alignment vertical="center" wrapText="1"/>
    </xf>
    <xf numFmtId="4" fontId="42" fillId="0" borderId="1" xfId="22" applyNumberFormat="1" applyFont="1" applyFill="1" applyBorder="1" applyAlignment="1">
      <alignment vertical="center" wrapText="1"/>
    </xf>
    <xf numFmtId="2" fontId="42" fillId="0" borderId="1" xfId="22" applyNumberFormat="1" applyFont="1" applyFill="1" applyBorder="1" applyAlignment="1">
      <alignment vertical="center" wrapText="1"/>
    </xf>
    <xf numFmtId="0" fontId="42" fillId="0" borderId="1" xfId="22" applyFont="1" applyFill="1" applyBorder="1" applyAlignment="1">
      <alignment horizontal="justify" vertical="center" wrapText="1"/>
    </xf>
    <xf numFmtId="0" fontId="42" fillId="0" borderId="1" xfId="22" applyFont="1" applyFill="1" applyBorder="1" applyAlignment="1">
      <alignment horizontal="center" vertical="center"/>
    </xf>
    <xf numFmtId="0" fontId="2" fillId="0" borderId="1" xfId="22" applyFont="1" applyFill="1" applyBorder="1" applyAlignment="1">
      <alignment horizontal="left" vertical="center" wrapText="1"/>
    </xf>
    <xf numFmtId="0" fontId="41" fillId="0" borderId="5" xfId="22" applyFont="1" applyFill="1" applyBorder="1" applyAlignment="1">
      <alignment vertical="center" wrapText="1"/>
    </xf>
    <xf numFmtId="0" fontId="41" fillId="0" borderId="1" xfId="14" applyFont="1" applyFill="1" applyBorder="1" applyAlignment="1">
      <alignment horizontal="center" vertical="center" wrapText="1"/>
    </xf>
    <xf numFmtId="0" fontId="41" fillId="0" borderId="1" xfId="22" applyFont="1" applyFill="1" applyBorder="1" applyAlignment="1">
      <alignment horizontal="justify" vertical="center" wrapText="1"/>
    </xf>
    <xf numFmtId="0" fontId="42" fillId="0" borderId="5" xfId="22" applyFont="1" applyFill="1" applyBorder="1" applyAlignment="1">
      <alignment vertical="center" wrapText="1"/>
    </xf>
    <xf numFmtId="165" fontId="42" fillId="0" borderId="1" xfId="0" applyNumberFormat="1" applyFont="1" applyFill="1" applyBorder="1" applyAlignment="1">
      <alignment horizontal="justify" vertical="center" wrapText="1"/>
    </xf>
    <xf numFmtId="165" fontId="42" fillId="0" borderId="1" xfId="0" applyNumberFormat="1" applyFont="1" applyFill="1" applyBorder="1" applyAlignment="1">
      <alignment horizontal="center" vertical="center" wrapText="1"/>
    </xf>
    <xf numFmtId="165" fontId="41" fillId="0" borderId="1" xfId="0" applyNumberFormat="1" applyFont="1" applyFill="1" applyBorder="1" applyAlignment="1">
      <alignment horizontal="center" vertical="center" wrapText="1"/>
    </xf>
    <xf numFmtId="165" fontId="41" fillId="0" borderId="1" xfId="0" applyNumberFormat="1" applyFont="1" applyFill="1" applyBorder="1" applyAlignment="1">
      <alignment vertical="center" wrapText="1"/>
    </xf>
    <xf numFmtId="168" fontId="41" fillId="0" borderId="1" xfId="0" applyNumberFormat="1" applyFont="1" applyFill="1" applyBorder="1" applyAlignment="1">
      <alignment vertical="center" wrapText="1"/>
    </xf>
    <xf numFmtId="168" fontId="41" fillId="0" borderId="1" xfId="0" applyNumberFormat="1" applyFont="1" applyFill="1" applyBorder="1" applyAlignment="1">
      <alignment horizontal="left" vertical="center" wrapText="1"/>
    </xf>
    <xf numFmtId="0" fontId="42" fillId="0" borderId="1" xfId="22" applyFont="1" applyFill="1" applyBorder="1" applyAlignment="1">
      <alignment vertical="center" wrapText="1"/>
    </xf>
    <xf numFmtId="0" fontId="42" fillId="0" borderId="1" xfId="14" applyFont="1" applyFill="1" applyBorder="1" applyAlignment="1">
      <alignment horizontal="center" vertical="center" wrapText="1"/>
    </xf>
    <xf numFmtId="0" fontId="42" fillId="0" borderId="1" xfId="0" applyFont="1" applyFill="1" applyBorder="1" applyAlignment="1">
      <alignment horizontal="left" vertical="center" wrapText="1"/>
    </xf>
    <xf numFmtId="165" fontId="42" fillId="0" borderId="1" xfId="22" applyNumberFormat="1" applyFont="1" applyFill="1" applyBorder="1" applyAlignment="1">
      <alignment horizontal="center" vertical="center" wrapText="1"/>
    </xf>
    <xf numFmtId="4" fontId="42" fillId="0" borderId="1" xfId="22" applyNumberFormat="1" applyFont="1" applyFill="1" applyBorder="1" applyAlignment="1">
      <alignment vertical="center"/>
    </xf>
    <xf numFmtId="1" fontId="42" fillId="0" borderId="1" xfId="84" applyNumberFormat="1" applyFont="1" applyFill="1" applyBorder="1" applyAlignment="1">
      <alignment horizontal="center" vertical="center" wrapText="1"/>
    </xf>
    <xf numFmtId="2" fontId="42" fillId="0" borderId="1" xfId="85" applyNumberFormat="1" applyFont="1" applyFill="1" applyBorder="1" applyAlignment="1">
      <alignment horizontal="center" vertical="center" wrapText="1"/>
    </xf>
    <xf numFmtId="0" fontId="42" fillId="0" borderId="0" xfId="22" applyFont="1" applyFill="1" applyAlignment="1">
      <alignment vertical="center"/>
    </xf>
    <xf numFmtId="168" fontId="41" fillId="0" borderId="1" xfId="9" applyNumberFormat="1" applyFont="1" applyFill="1" applyBorder="1" applyAlignment="1">
      <alignment vertical="center" wrapText="1"/>
    </xf>
    <xf numFmtId="0" fontId="41" fillId="0" borderId="1" xfId="22" applyFont="1" applyFill="1" applyBorder="1" applyAlignment="1">
      <alignment horizontal="center"/>
    </xf>
    <xf numFmtId="0" fontId="41" fillId="0" borderId="0" xfId="22" applyFont="1" applyFill="1"/>
    <xf numFmtId="165" fontId="41" fillId="0" borderId="1" xfId="0" applyNumberFormat="1" applyFont="1" applyFill="1" applyBorder="1" applyAlignment="1">
      <alignment horizontal="left" vertical="center" wrapText="1"/>
    </xf>
    <xf numFmtId="165" fontId="41" fillId="0" borderId="1" xfId="0" applyNumberFormat="1" applyFont="1" applyFill="1" applyBorder="1" applyAlignment="1">
      <alignment horizontal="justify" vertical="center" wrapText="1"/>
    </xf>
    <xf numFmtId="0" fontId="42" fillId="0" borderId="1" xfId="14" applyFont="1" applyFill="1" applyBorder="1" applyAlignment="1">
      <alignment horizontal="left" vertical="center" wrapText="1"/>
    </xf>
    <xf numFmtId="4" fontId="41" fillId="0" borderId="1" xfId="22" applyNumberFormat="1" applyFont="1" applyFill="1" applyBorder="1" applyAlignment="1">
      <alignment vertical="center" wrapText="1"/>
    </xf>
    <xf numFmtId="0" fontId="41" fillId="0" borderId="1" xfId="22" applyFont="1" applyFill="1" applyBorder="1" applyAlignment="1">
      <alignment vertical="center" wrapText="1"/>
    </xf>
    <xf numFmtId="165" fontId="42" fillId="0" borderId="1" xfId="88" applyNumberFormat="1" applyFont="1" applyFill="1" applyBorder="1" applyAlignment="1">
      <alignment vertical="center" wrapText="1"/>
    </xf>
    <xf numFmtId="168" fontId="42" fillId="0" borderId="1" xfId="9" applyNumberFormat="1" applyFont="1" applyFill="1" applyBorder="1" applyAlignment="1">
      <alignment vertical="center" wrapText="1"/>
    </xf>
    <xf numFmtId="165" fontId="42" fillId="0" borderId="1" xfId="22" applyNumberFormat="1" applyFont="1" applyFill="1" applyBorder="1" applyAlignment="1">
      <alignment vertical="center" wrapText="1"/>
    </xf>
    <xf numFmtId="0" fontId="42" fillId="0" borderId="1" xfId="22" applyFont="1" applyFill="1" applyBorder="1" applyAlignment="1">
      <alignment horizontal="center"/>
    </xf>
    <xf numFmtId="2" fontId="42" fillId="0" borderId="1" xfId="14" applyNumberFormat="1" applyFont="1" applyFill="1" applyBorder="1" applyAlignment="1">
      <alignment horizontal="center" vertical="center" wrapText="1"/>
    </xf>
    <xf numFmtId="2" fontId="42" fillId="0" borderId="1" xfId="85" applyNumberFormat="1" applyFont="1" applyFill="1" applyBorder="1" applyAlignment="1">
      <alignment horizontal="left" vertical="center" wrapText="1"/>
    </xf>
    <xf numFmtId="168" fontId="41" fillId="0" borderId="1" xfId="22" applyNumberFormat="1" applyFont="1" applyFill="1" applyBorder="1" applyAlignment="1">
      <alignment horizontal="right" vertical="center"/>
    </xf>
    <xf numFmtId="168" fontId="41" fillId="0" borderId="1" xfId="22" applyNumberFormat="1" applyFont="1" applyFill="1" applyBorder="1" applyAlignment="1">
      <alignment horizontal="center" vertical="center"/>
    </xf>
    <xf numFmtId="0" fontId="41" fillId="0" borderId="0" xfId="22" applyFont="1" applyFill="1" applyAlignment="1">
      <alignment vertical="center" wrapText="1"/>
    </xf>
    <xf numFmtId="0" fontId="41" fillId="0" borderId="1" xfId="22" applyFont="1" applyFill="1" applyBorder="1"/>
    <xf numFmtId="0" fontId="30" fillId="0" borderId="1" xfId="14" applyFont="1" applyFill="1" applyBorder="1" applyAlignment="1">
      <alignment horizontal="center" vertical="center"/>
    </xf>
    <xf numFmtId="0" fontId="41" fillId="0" borderId="6" xfId="22" applyFont="1" applyFill="1" applyBorder="1" applyAlignment="1">
      <alignment horizontal="center" vertical="center" wrapText="1"/>
    </xf>
    <xf numFmtId="0" fontId="42" fillId="0" borderId="6" xfId="22" applyFont="1" applyFill="1" applyBorder="1" applyAlignment="1">
      <alignment horizontal="center" vertical="center" wrapText="1"/>
    </xf>
    <xf numFmtId="0" fontId="30" fillId="0" borderId="1" xfId="22" applyFont="1" applyFill="1" applyBorder="1" applyAlignment="1">
      <alignment vertical="center" wrapText="1"/>
    </xf>
    <xf numFmtId="165" fontId="41" fillId="0" borderId="1" xfId="0" applyNumberFormat="1" applyFont="1" applyFill="1" applyBorder="1" applyAlignment="1">
      <alignment horizontal="right" vertical="center" wrapText="1"/>
    </xf>
    <xf numFmtId="0" fontId="41" fillId="0" borderId="0" xfId="22" applyFont="1" applyFill="1" applyAlignment="1">
      <alignment horizontal="left" vertical="center" wrapText="1"/>
    </xf>
    <xf numFmtId="0" fontId="41" fillId="0" borderId="1" xfId="22" applyFont="1" applyFill="1" applyBorder="1" applyAlignment="1">
      <alignment horizontal="right"/>
    </xf>
    <xf numFmtId="0" fontId="42" fillId="0" borderId="1" xfId="0" applyFont="1" applyFill="1" applyBorder="1" applyAlignment="1">
      <alignment vertical="center" wrapText="1"/>
    </xf>
    <xf numFmtId="0" fontId="42" fillId="0" borderId="1" xfId="0" applyFont="1" applyFill="1" applyBorder="1" applyAlignment="1">
      <alignment horizontal="center" vertical="center" wrapText="1"/>
    </xf>
    <xf numFmtId="165" fontId="42" fillId="0" borderId="1" xfId="70" applyNumberFormat="1" applyFont="1" applyFill="1" applyBorder="1" applyAlignment="1">
      <alignment vertical="center" wrapText="1"/>
    </xf>
    <xf numFmtId="165" fontId="42" fillId="0" borderId="1" xfId="70" applyNumberFormat="1" applyFont="1" applyFill="1" applyBorder="1" applyAlignment="1">
      <alignment horizontal="center" vertical="center" wrapText="1"/>
    </xf>
    <xf numFmtId="165" fontId="42" fillId="0" borderId="1" xfId="0" applyNumberFormat="1" applyFont="1" applyFill="1" applyBorder="1" applyAlignment="1">
      <alignment vertical="center" wrapText="1"/>
    </xf>
    <xf numFmtId="165" fontId="42" fillId="0" borderId="1" xfId="22" applyNumberFormat="1" applyFont="1" applyFill="1" applyBorder="1" applyAlignment="1">
      <alignment horizontal="left" vertical="center" wrapText="1"/>
    </xf>
    <xf numFmtId="0" fontId="10" fillId="0" borderId="0" xfId="1" applyFont="1" applyFill="1" applyAlignment="1">
      <alignment horizontal="center" vertical="center"/>
    </xf>
    <xf numFmtId="165" fontId="11" fillId="0" borderId="1" xfId="1" applyNumberFormat="1" applyFont="1" applyFill="1" applyBorder="1" applyAlignment="1">
      <alignment horizontal="left" vertical="center" wrapText="1"/>
    </xf>
    <xf numFmtId="2" fontId="11" fillId="0" borderId="1" xfId="1"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68" fontId="4" fillId="0" borderId="1" xfId="0" applyNumberFormat="1" applyFont="1" applyFill="1" applyBorder="1" applyAlignment="1">
      <alignment horizontal="left" vertical="top" wrapText="1"/>
    </xf>
    <xf numFmtId="0" fontId="2" fillId="0" borderId="1" xfId="0" applyFont="1" applyFill="1" applyBorder="1" applyAlignment="1">
      <alignment horizontal="center" vertical="center" wrapText="1"/>
    </xf>
    <xf numFmtId="165" fontId="4" fillId="3" borderId="1" xfId="0" applyNumberFormat="1" applyFont="1" applyFill="1" applyBorder="1" applyAlignment="1">
      <alignment horizontal="left" vertical="center" wrapText="1"/>
    </xf>
    <xf numFmtId="0" fontId="4" fillId="3" borderId="1" xfId="0" applyFont="1" applyFill="1" applyBorder="1" applyAlignment="1">
      <alignment horizontal="left" vertical="center" wrapText="1"/>
    </xf>
    <xf numFmtId="2" fontId="11" fillId="0" borderId="1" xfId="1"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10" fillId="0" borderId="0" xfId="1" applyFont="1" applyFill="1" applyAlignment="1">
      <alignment horizontal="center" vertical="center" wrapText="1"/>
    </xf>
    <xf numFmtId="165" fontId="2" fillId="0" borderId="1" xfId="0" applyNumberFormat="1" applyFont="1" applyFill="1" applyBorder="1" applyAlignment="1">
      <alignment horizontal="left" vertical="center" wrapText="1"/>
    </xf>
    <xf numFmtId="168" fontId="2" fillId="0" borderId="1" xfId="0" applyNumberFormat="1" applyFont="1" applyFill="1" applyBorder="1" applyAlignment="1">
      <alignment horizontal="center" vertical="center" wrapText="1"/>
    </xf>
    <xf numFmtId="44" fontId="13" fillId="0" borderId="5" xfId="6" applyFont="1" applyFill="1" applyBorder="1" applyAlignment="1">
      <alignment horizontal="center" vertical="center" wrapText="1"/>
    </xf>
    <xf numFmtId="2" fontId="13" fillId="0" borderId="0" xfId="9" applyNumberFormat="1" applyFont="1" applyFill="1" applyAlignment="1">
      <alignment horizontal="center" vertical="center"/>
    </xf>
    <xf numFmtId="0" fontId="11" fillId="0" borderId="0" xfId="9" applyFont="1" applyFill="1" applyAlignment="1">
      <alignment horizontal="center" vertical="center"/>
    </xf>
    <xf numFmtId="0" fontId="13" fillId="3" borderId="1" xfId="11" applyFont="1" applyFill="1" applyBorder="1" applyAlignment="1">
      <alignment horizontal="center" vertical="center" wrapText="1"/>
    </xf>
    <xf numFmtId="0" fontId="13" fillId="3" borderId="1" xfId="11" applyFont="1" applyFill="1" applyBorder="1" applyAlignment="1">
      <alignment horizontal="left" vertical="center" wrapText="1"/>
    </xf>
    <xf numFmtId="2" fontId="13" fillId="3" borderId="1" xfId="11" applyNumberFormat="1" applyFont="1" applyFill="1" applyBorder="1" applyAlignment="1">
      <alignment horizontal="right" vertical="center" wrapText="1"/>
    </xf>
    <xf numFmtId="0" fontId="11" fillId="3" borderId="1" xfId="11" applyFont="1" applyFill="1" applyBorder="1" applyAlignment="1">
      <alignment horizontal="center" vertical="center" wrapText="1"/>
    </xf>
    <xf numFmtId="0" fontId="11" fillId="3" borderId="1" xfId="11" applyFont="1" applyFill="1" applyBorder="1" applyAlignment="1">
      <alignment horizontal="left" vertical="center" wrapText="1"/>
    </xf>
    <xf numFmtId="2" fontId="11" fillId="3" borderId="1" xfId="0" applyNumberFormat="1" applyFont="1" applyFill="1" applyBorder="1" applyAlignment="1">
      <alignment vertical="center"/>
    </xf>
    <xf numFmtId="2" fontId="11" fillId="3" borderId="1" xfId="11" applyNumberFormat="1" applyFont="1" applyFill="1" applyBorder="1" applyAlignment="1">
      <alignment horizontal="right" vertical="center" wrapText="1"/>
    </xf>
    <xf numFmtId="0" fontId="13" fillId="3" borderId="1" xfId="11" applyNumberFormat="1" applyFont="1" applyFill="1" applyBorder="1" applyAlignment="1">
      <alignment horizontal="center" vertical="center" wrapText="1"/>
    </xf>
    <xf numFmtId="0" fontId="13" fillId="3" borderId="1" xfId="41" applyFont="1" applyFill="1" applyBorder="1" applyAlignment="1">
      <alignment horizontal="left" vertical="center" wrapText="1"/>
    </xf>
    <xf numFmtId="2" fontId="13" fillId="3" borderId="1" xfId="11" applyNumberFormat="1" applyFont="1" applyFill="1" applyBorder="1" applyAlignment="1">
      <alignment horizontal="left" vertical="center" wrapText="1"/>
    </xf>
    <xf numFmtId="2" fontId="13" fillId="3" borderId="1" xfId="70" applyNumberFormat="1" applyFont="1" applyFill="1" applyBorder="1" applyAlignment="1">
      <alignment horizontal="left" vertical="center" wrapText="1"/>
    </xf>
    <xf numFmtId="2" fontId="13" fillId="3" borderId="1" xfId="70" applyNumberFormat="1" applyFont="1" applyFill="1" applyBorder="1" applyAlignment="1">
      <alignment horizontal="center" vertical="center" wrapText="1"/>
    </xf>
    <xf numFmtId="0" fontId="11" fillId="3" borderId="1" xfId="0" applyFont="1" applyFill="1" applyBorder="1" applyAlignment="1">
      <alignment horizontal="left" vertical="center"/>
    </xf>
    <xf numFmtId="0" fontId="11" fillId="3" borderId="1" xfId="0" applyFont="1" applyFill="1" applyBorder="1" applyAlignment="1">
      <alignment vertical="center"/>
    </xf>
    <xf numFmtId="0" fontId="13" fillId="3" borderId="1" xfId="0" applyFont="1" applyFill="1" applyBorder="1" applyAlignment="1">
      <alignment horizontal="center" vertical="center"/>
    </xf>
    <xf numFmtId="2" fontId="13" fillId="3" borderId="1" xfId="0" applyNumberFormat="1" applyFont="1" applyFill="1" applyBorder="1" applyAlignment="1">
      <alignment vertical="center"/>
    </xf>
    <xf numFmtId="2" fontId="13" fillId="3" borderId="1" xfId="0" applyNumberFormat="1" applyFont="1" applyFill="1" applyBorder="1" applyAlignment="1">
      <alignment horizontal="left" vertical="center"/>
    </xf>
    <xf numFmtId="0" fontId="13" fillId="3" borderId="1" xfId="0" applyFont="1" applyFill="1" applyBorder="1" applyAlignment="1">
      <alignment horizontal="left" vertical="center" wrapText="1"/>
    </xf>
    <xf numFmtId="0" fontId="13" fillId="3" borderId="1" xfId="0" applyFont="1" applyFill="1" applyBorder="1" applyAlignment="1">
      <alignment vertical="center"/>
    </xf>
    <xf numFmtId="165" fontId="11" fillId="3" borderId="1" xfId="70" applyNumberFormat="1" applyFont="1" applyFill="1" applyBorder="1" applyAlignment="1">
      <alignment horizontal="left" vertical="center" wrapText="1"/>
    </xf>
    <xf numFmtId="0" fontId="20" fillId="3" borderId="1" xfId="0" applyFont="1" applyFill="1" applyBorder="1" applyAlignment="1">
      <alignment horizontal="left" vertical="center" wrapText="1"/>
    </xf>
    <xf numFmtId="2" fontId="20" fillId="3" borderId="1" xfId="0" applyNumberFormat="1" applyFont="1" applyFill="1" applyBorder="1" applyAlignment="1">
      <alignment vertical="center"/>
    </xf>
    <xf numFmtId="0" fontId="20" fillId="3" borderId="1" xfId="0" applyFont="1" applyFill="1" applyBorder="1" applyAlignment="1">
      <alignment horizontal="left" vertical="center"/>
    </xf>
    <xf numFmtId="2" fontId="20" fillId="3" borderId="1" xfId="0" applyNumberFormat="1" applyFont="1" applyFill="1" applyBorder="1" applyAlignment="1">
      <alignment horizontal="right" vertical="center"/>
    </xf>
    <xf numFmtId="0" fontId="20" fillId="3" borderId="1" xfId="0" applyFont="1" applyFill="1" applyBorder="1" applyAlignment="1">
      <alignment vertical="center" wrapText="1"/>
    </xf>
    <xf numFmtId="0" fontId="11" fillId="3" borderId="1" xfId="99" applyFont="1" applyFill="1" applyBorder="1" applyAlignment="1">
      <alignment horizontal="left" vertical="center" wrapText="1"/>
    </xf>
    <xf numFmtId="0" fontId="11" fillId="3" borderId="1" xfId="41" applyFont="1" applyFill="1" applyBorder="1" applyAlignment="1">
      <alignment horizontal="left" vertical="center" wrapText="1"/>
    </xf>
    <xf numFmtId="0" fontId="13" fillId="3" borderId="1" xfId="1" applyFont="1" applyFill="1" applyBorder="1" applyAlignment="1">
      <alignment horizontal="center" vertical="center"/>
    </xf>
    <xf numFmtId="0" fontId="13" fillId="3" borderId="1" xfId="41" applyFont="1" applyFill="1" applyBorder="1" applyAlignment="1">
      <alignment horizontal="center" vertical="center" wrapText="1"/>
    </xf>
    <xf numFmtId="2" fontId="13" fillId="3" borderId="1" xfId="41" applyNumberFormat="1" applyFont="1" applyFill="1" applyBorder="1" applyAlignment="1">
      <alignment horizontal="right" vertical="center" wrapText="1"/>
    </xf>
    <xf numFmtId="165" fontId="13" fillId="3" borderId="1" xfId="11" applyNumberFormat="1" applyFont="1" applyFill="1" applyBorder="1" applyAlignment="1">
      <alignment horizontal="center" vertical="center" wrapText="1"/>
    </xf>
    <xf numFmtId="0" fontId="11" fillId="3" borderId="1" xfId="1" applyFont="1" applyFill="1" applyBorder="1" applyAlignment="1">
      <alignment horizontal="center" vertical="center"/>
    </xf>
    <xf numFmtId="2" fontId="11" fillId="3" borderId="1" xfId="41" applyNumberFormat="1" applyFont="1" applyFill="1" applyBorder="1" applyAlignment="1">
      <alignment horizontal="right" vertical="center" wrapText="1"/>
    </xf>
    <xf numFmtId="2" fontId="11" fillId="3" borderId="1" xfId="41" applyNumberFormat="1" applyFont="1" applyFill="1" applyBorder="1" applyAlignment="1">
      <alignment horizontal="left" vertical="center" wrapText="1"/>
    </xf>
    <xf numFmtId="0" fontId="11" fillId="3" borderId="1" xfId="1" applyFont="1" applyFill="1" applyBorder="1" applyAlignment="1">
      <alignment horizontal="left" vertical="center" wrapText="1"/>
    </xf>
    <xf numFmtId="0" fontId="11" fillId="3" borderId="1" xfId="1" applyFont="1" applyFill="1" applyBorder="1" applyAlignment="1">
      <alignment horizontal="center" vertical="center" wrapText="1"/>
    </xf>
    <xf numFmtId="168" fontId="11" fillId="3" borderId="1" xfId="11" applyNumberFormat="1" applyFont="1" applyFill="1" applyBorder="1" applyAlignment="1">
      <alignment horizontal="left" vertical="center" wrapText="1"/>
    </xf>
    <xf numFmtId="4" fontId="11" fillId="3" borderId="1" xfId="11" applyNumberFormat="1" applyFont="1" applyFill="1" applyBorder="1" applyAlignment="1">
      <alignment horizontal="left" vertical="center" wrapText="1"/>
    </xf>
    <xf numFmtId="168" fontId="13" fillId="3" borderId="1" xfId="41" applyNumberFormat="1" applyFont="1" applyFill="1" applyBorder="1" applyAlignment="1">
      <alignment horizontal="left" vertical="center" wrapText="1"/>
    </xf>
    <xf numFmtId="0" fontId="11" fillId="3" borderId="1" xfId="41" applyFont="1" applyFill="1" applyBorder="1" applyAlignment="1">
      <alignment horizontal="center" vertical="center" wrapText="1"/>
    </xf>
    <xf numFmtId="168" fontId="13" fillId="3" borderId="1" xfId="11" applyNumberFormat="1" applyFont="1" applyFill="1" applyBorder="1" applyAlignment="1">
      <alignment horizontal="left" vertical="center" wrapText="1"/>
    </xf>
    <xf numFmtId="0" fontId="11" fillId="3" borderId="1" xfId="1" applyFont="1" applyFill="1" applyBorder="1" applyAlignment="1">
      <alignment horizontal="left" vertical="center"/>
    </xf>
    <xf numFmtId="49" fontId="11" fillId="3" borderId="1" xfId="0" applyNumberFormat="1" applyFont="1" applyFill="1" applyBorder="1" applyAlignment="1">
      <alignment horizontal="left" vertical="center" wrapText="1"/>
    </xf>
    <xf numFmtId="165" fontId="11" fillId="3" borderId="1" xfId="11" applyNumberFormat="1" applyFont="1" applyFill="1" applyBorder="1" applyAlignment="1">
      <alignment horizontal="left" vertical="center" wrapText="1"/>
    </xf>
    <xf numFmtId="2" fontId="13" fillId="3" borderId="1" xfId="11" quotePrefix="1" applyNumberFormat="1" applyFont="1" applyFill="1" applyBorder="1" applyAlignment="1">
      <alignment horizontal="right" vertical="center" wrapText="1"/>
    </xf>
    <xf numFmtId="2" fontId="11" fillId="3" borderId="1" xfId="21" applyNumberFormat="1" applyFont="1" applyFill="1" applyBorder="1" applyAlignment="1">
      <alignment horizontal="right" vertical="center" wrapText="1"/>
    </xf>
    <xf numFmtId="2" fontId="11" fillId="3" borderId="1" xfId="11" applyNumberFormat="1" applyFont="1" applyFill="1" applyBorder="1" applyAlignment="1">
      <alignment horizontal="left" vertical="center" wrapText="1"/>
    </xf>
    <xf numFmtId="0" fontId="4" fillId="3" borderId="1" xfId="41" applyFont="1" applyFill="1" applyBorder="1" applyAlignment="1">
      <alignment horizontal="left" vertical="center" wrapText="1"/>
    </xf>
    <xf numFmtId="168" fontId="4" fillId="3" borderId="1" xfId="0" applyNumberFormat="1" applyFont="1" applyFill="1" applyBorder="1" applyAlignment="1">
      <alignment horizontal="right" vertical="center" wrapText="1"/>
    </xf>
    <xf numFmtId="2" fontId="11" fillId="3" borderId="1" xfId="11" applyNumberFormat="1" applyFont="1" applyFill="1" applyBorder="1" applyAlignment="1">
      <alignment horizontal="right" vertical="center"/>
    </xf>
    <xf numFmtId="2" fontId="11" fillId="3" borderId="1" xfId="4" applyNumberFormat="1" applyFont="1" applyFill="1" applyBorder="1" applyAlignment="1">
      <alignment horizontal="right" vertical="center"/>
    </xf>
    <xf numFmtId="2" fontId="11" fillId="3" borderId="1" xfId="10" applyNumberFormat="1" applyFont="1" applyFill="1" applyBorder="1" applyAlignment="1">
      <alignment horizontal="left" vertical="center" wrapText="1"/>
    </xf>
    <xf numFmtId="165" fontId="11" fillId="3" borderId="1" xfId="11" applyNumberFormat="1" applyFont="1" applyFill="1" applyBorder="1" applyAlignment="1">
      <alignment horizontal="center" vertical="center" wrapText="1"/>
    </xf>
    <xf numFmtId="169" fontId="11" fillId="3" borderId="1" xfId="11" applyNumberFormat="1" applyFont="1" applyFill="1" applyBorder="1" applyAlignment="1">
      <alignment horizontal="left" vertical="center" wrapText="1"/>
    </xf>
    <xf numFmtId="2" fontId="13" fillId="3" borderId="1" xfId="0" quotePrefix="1" applyNumberFormat="1" applyFont="1" applyFill="1" applyBorder="1" applyAlignment="1">
      <alignment horizontal="right" vertical="center"/>
    </xf>
    <xf numFmtId="2" fontId="11" fillId="3" borderId="1" xfId="0" quotePrefix="1" applyNumberFormat="1" applyFont="1" applyFill="1" applyBorder="1" applyAlignment="1">
      <alignment horizontal="right" vertical="center"/>
    </xf>
    <xf numFmtId="2" fontId="13" fillId="3" borderId="1" xfId="0" applyNumberFormat="1" applyFont="1" applyFill="1" applyBorder="1" applyAlignment="1">
      <alignment horizontal="right" vertical="center"/>
    </xf>
    <xf numFmtId="168" fontId="11" fillId="3" borderId="1" xfId="41" applyNumberFormat="1" applyFont="1" applyFill="1" applyBorder="1" applyAlignment="1">
      <alignment horizontal="right" vertical="center" wrapText="1"/>
    </xf>
    <xf numFmtId="2" fontId="11" fillId="3" borderId="1" xfId="1" applyNumberFormat="1" applyFont="1" applyFill="1" applyBorder="1" applyAlignment="1">
      <alignment horizontal="right" vertical="center"/>
    </xf>
    <xf numFmtId="2" fontId="13" fillId="3" borderId="1" xfId="41" applyNumberFormat="1" applyFont="1" applyFill="1" applyBorder="1" applyAlignment="1">
      <alignment horizontal="left" vertical="center" wrapText="1"/>
    </xf>
    <xf numFmtId="165" fontId="11" fillId="6" borderId="1" xfId="0" applyNumberFormat="1" applyFont="1" applyFill="1" applyBorder="1" applyAlignment="1">
      <alignment horizontal="center" vertical="center" wrapText="1"/>
    </xf>
    <xf numFmtId="0" fontId="11" fillId="6" borderId="1" xfId="41" applyFont="1" applyFill="1" applyBorder="1" applyAlignment="1">
      <alignment horizontal="left" vertical="center" wrapText="1"/>
    </xf>
    <xf numFmtId="2" fontId="11" fillId="6" borderId="1" xfId="11" applyNumberFormat="1" applyFont="1" applyFill="1" applyBorder="1" applyAlignment="1">
      <alignment horizontal="right" vertical="center" wrapText="1"/>
    </xf>
    <xf numFmtId="2" fontId="11" fillId="6" borderId="1" xfId="41" applyNumberFormat="1" applyFont="1" applyFill="1" applyBorder="1" applyAlignment="1">
      <alignment horizontal="right" vertical="center" wrapText="1"/>
    </xf>
    <xf numFmtId="2" fontId="11" fillId="6" borderId="1" xfId="10" applyNumberFormat="1" applyFont="1" applyFill="1" applyBorder="1" applyAlignment="1">
      <alignment horizontal="left" vertical="center" wrapText="1"/>
    </xf>
    <xf numFmtId="0" fontId="11" fillId="6" borderId="1" xfId="1" applyFont="1" applyFill="1" applyBorder="1" applyAlignment="1">
      <alignment horizontal="left" vertical="center" wrapText="1"/>
    </xf>
    <xf numFmtId="0" fontId="11" fillId="6" borderId="1" xfId="1" applyFont="1" applyFill="1" applyBorder="1" applyAlignment="1">
      <alignment horizontal="center" vertical="center"/>
    </xf>
    <xf numFmtId="2" fontId="11" fillId="3" borderId="1" xfId="11" quotePrefix="1" applyNumberFormat="1" applyFont="1" applyFill="1" applyBorder="1" applyAlignment="1">
      <alignment horizontal="right" vertical="center" wrapText="1"/>
    </xf>
    <xf numFmtId="2" fontId="13" fillId="3" borderId="1" xfId="1" applyNumberFormat="1" applyFont="1" applyFill="1" applyBorder="1" applyAlignment="1">
      <alignment horizontal="right" vertical="center"/>
    </xf>
    <xf numFmtId="168" fontId="13" fillId="3" borderId="1" xfId="1" applyNumberFormat="1" applyFont="1" applyFill="1" applyBorder="1" applyAlignment="1">
      <alignment horizontal="right" vertical="center"/>
    </xf>
    <xf numFmtId="0" fontId="4" fillId="0" borderId="1" xfId="0" applyFont="1" applyFill="1" applyBorder="1" applyAlignment="1">
      <alignment horizontal="left" vertical="center" wrapText="1"/>
    </xf>
    <xf numFmtId="0" fontId="4" fillId="0" borderId="1" xfId="0" applyFont="1" applyFill="1" applyBorder="1"/>
    <xf numFmtId="165" fontId="18" fillId="5" borderId="1" xfId="0" applyNumberFormat="1" applyFont="1" applyFill="1" applyBorder="1" applyAlignment="1">
      <alignment horizontal="left" vertical="center" wrapText="1"/>
    </xf>
    <xf numFmtId="165" fontId="17" fillId="5" borderId="1" xfId="0" applyNumberFormat="1" applyFont="1" applyFill="1" applyBorder="1" applyAlignment="1">
      <alignment horizontal="left" vertical="center" wrapText="1"/>
    </xf>
    <xf numFmtId="168" fontId="2" fillId="3" borderId="1" xfId="0" applyNumberFormat="1" applyFont="1" applyFill="1" applyBorder="1" applyAlignment="1">
      <alignment horizontal="center"/>
    </xf>
    <xf numFmtId="168" fontId="2" fillId="0" borderId="1" xfId="0" applyNumberFormat="1" applyFont="1" applyFill="1" applyBorder="1" applyAlignment="1">
      <alignment horizontal="center"/>
    </xf>
    <xf numFmtId="165" fontId="4" fillId="3" borderId="1" xfId="1" applyNumberFormat="1" applyFont="1" applyFill="1" applyBorder="1" applyAlignment="1">
      <alignment horizontal="center" vertical="center" wrapText="1"/>
    </xf>
    <xf numFmtId="165" fontId="11" fillId="0" borderId="1" xfId="1" applyNumberFormat="1" applyFont="1" applyFill="1" applyBorder="1" applyAlignment="1">
      <alignment horizontal="center" vertical="center"/>
    </xf>
    <xf numFmtId="0" fontId="13" fillId="0" borderId="1" xfId="1" applyNumberFormat="1" applyFont="1" applyFill="1" applyBorder="1" applyAlignment="1">
      <alignment horizontal="center" vertical="center" wrapText="1"/>
    </xf>
    <xf numFmtId="0" fontId="11" fillId="0" borderId="1" xfId="1" quotePrefix="1" applyNumberFormat="1"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165" fontId="43" fillId="0" borderId="1" xfId="1" applyNumberFormat="1" applyFont="1" applyFill="1" applyBorder="1" applyAlignment="1">
      <alignment horizontal="center" vertical="center" wrapText="1"/>
    </xf>
    <xf numFmtId="168" fontId="2" fillId="0" borderId="1" xfId="22" applyNumberFormat="1" applyFont="1" applyFill="1" applyBorder="1" applyAlignment="1">
      <alignment vertical="center" wrapText="1"/>
    </xf>
    <xf numFmtId="2" fontId="2" fillId="0" borderId="1" xfId="22" applyNumberFormat="1" applyFont="1" applyFill="1" applyBorder="1" applyAlignment="1">
      <alignment horizontal="right" vertical="center"/>
    </xf>
    <xf numFmtId="0" fontId="4" fillId="0" borderId="1" xfId="22" applyFont="1" applyFill="1" applyBorder="1"/>
    <xf numFmtId="0" fontId="4" fillId="0" borderId="1" xfId="22" applyFont="1" applyFill="1" applyBorder="1" applyAlignment="1">
      <alignment horizontal="center" vertical="center" wrapText="1"/>
    </xf>
    <xf numFmtId="0" fontId="4" fillId="0" borderId="1" xfId="22" applyFont="1" applyFill="1" applyBorder="1" applyAlignment="1">
      <alignment horizontal="left" vertical="center" wrapText="1"/>
    </xf>
    <xf numFmtId="168" fontId="4" fillId="0" borderId="1" xfId="22" applyNumberFormat="1" applyFont="1" applyFill="1" applyBorder="1" applyAlignment="1">
      <alignment vertical="center" wrapText="1"/>
    </xf>
    <xf numFmtId="2" fontId="4" fillId="0" borderId="1" xfId="22" applyNumberFormat="1" applyFont="1" applyFill="1" applyBorder="1" applyAlignment="1">
      <alignment vertical="center" wrapText="1"/>
    </xf>
    <xf numFmtId="2" fontId="4" fillId="0" borderId="1" xfId="22" applyNumberFormat="1" applyFont="1" applyFill="1" applyBorder="1" applyAlignment="1">
      <alignment horizontal="right" vertical="center" wrapText="1"/>
    </xf>
    <xf numFmtId="0" fontId="4" fillId="0" borderId="1" xfId="22" applyFont="1" applyFill="1" applyBorder="1" applyAlignment="1">
      <alignment horizontal="right"/>
    </xf>
    <xf numFmtId="0" fontId="4" fillId="0" borderId="1" xfId="22" applyFont="1" applyFill="1" applyBorder="1" applyAlignment="1">
      <alignment horizontal="justify" vertical="center" wrapText="1"/>
    </xf>
    <xf numFmtId="168" fontId="2" fillId="0" borderId="1" xfId="0" applyNumberFormat="1" applyFont="1" applyFill="1" applyBorder="1" applyAlignment="1">
      <alignment vertical="center" wrapText="1"/>
    </xf>
    <xf numFmtId="4" fontId="4" fillId="0" borderId="1" xfId="22" applyNumberFormat="1" applyFont="1" applyFill="1" applyBorder="1" applyAlignment="1">
      <alignment vertical="center" wrapText="1"/>
    </xf>
    <xf numFmtId="0" fontId="4" fillId="0" borderId="1" xfId="22" applyFont="1" applyFill="1" applyBorder="1" applyAlignment="1">
      <alignment vertical="center" wrapText="1"/>
    </xf>
    <xf numFmtId="168" fontId="2" fillId="0" borderId="1" xfId="0" applyNumberFormat="1" applyFont="1" applyFill="1" applyBorder="1" applyAlignment="1">
      <alignment horizontal="justify" vertical="center" wrapText="1"/>
    </xf>
    <xf numFmtId="0" fontId="4" fillId="0" borderId="1" xfId="14" applyFont="1" applyFill="1" applyBorder="1" applyAlignment="1">
      <alignment horizontal="left" vertical="center" wrapText="1"/>
    </xf>
    <xf numFmtId="1" fontId="4" fillId="0" borderId="1" xfId="84" applyNumberFormat="1" applyFont="1" applyFill="1" applyBorder="1" applyAlignment="1">
      <alignment horizontal="center" vertical="center" wrapText="1"/>
    </xf>
    <xf numFmtId="0" fontId="4" fillId="0" borderId="1" xfId="22" applyFont="1" applyFill="1" applyBorder="1" applyAlignment="1">
      <alignment vertical="center"/>
    </xf>
    <xf numFmtId="0" fontId="4" fillId="0" borderId="1" xfId="14" applyFont="1" applyFill="1" applyBorder="1" applyAlignment="1">
      <alignment horizontal="center" vertical="center" wrapText="1"/>
    </xf>
    <xf numFmtId="4" fontId="2" fillId="0" borderId="1" xfId="22" applyNumberFormat="1" applyFont="1" applyFill="1" applyBorder="1" applyAlignment="1">
      <alignment vertical="center" wrapText="1"/>
    </xf>
    <xf numFmtId="4" fontId="2" fillId="0" borderId="1" xfId="22" applyNumberFormat="1" applyFont="1" applyFill="1" applyBorder="1" applyAlignment="1">
      <alignment horizontal="center" vertical="center" wrapText="1"/>
    </xf>
    <xf numFmtId="0" fontId="2" fillId="0" borderId="1" xfId="22" applyFont="1" applyFill="1" applyBorder="1" applyAlignment="1">
      <alignment vertical="center" wrapText="1"/>
    </xf>
    <xf numFmtId="4" fontId="4" fillId="0" borderId="1" xfId="22" applyNumberFormat="1" applyFont="1" applyFill="1" applyBorder="1" applyAlignment="1">
      <alignment vertical="center"/>
    </xf>
    <xf numFmtId="0" fontId="2" fillId="0" borderId="1" xfId="22" applyFont="1" applyFill="1" applyBorder="1" applyAlignment="1">
      <alignment horizontal="center" vertical="center"/>
    </xf>
    <xf numFmtId="2" fontId="4" fillId="0" borderId="1" xfId="14" applyNumberFormat="1" applyFont="1" applyFill="1" applyBorder="1" applyAlignment="1">
      <alignment horizontal="left" vertical="center" wrapText="1"/>
    </xf>
    <xf numFmtId="168" fontId="4" fillId="0" borderId="1" xfId="21" applyNumberFormat="1" applyFont="1" applyFill="1" applyBorder="1" applyAlignment="1">
      <alignment vertical="center" wrapText="1"/>
    </xf>
    <xf numFmtId="4" fontId="4" fillId="0" borderId="1" xfId="22" applyNumberFormat="1" applyFont="1" applyFill="1" applyBorder="1" applyAlignment="1">
      <alignment horizontal="center" vertical="center" wrapText="1"/>
    </xf>
    <xf numFmtId="168" fontId="2" fillId="0" borderId="1" xfId="22" applyNumberFormat="1" applyFont="1" applyFill="1" applyBorder="1"/>
    <xf numFmtId="0" fontId="2" fillId="0" borderId="1" xfId="22" applyFont="1" applyFill="1" applyBorder="1"/>
    <xf numFmtId="2" fontId="2" fillId="0" borderId="1" xfId="0" applyNumberFormat="1" applyFont="1" applyFill="1" applyBorder="1" applyAlignment="1">
      <alignment horizontal="right" vertical="center"/>
    </xf>
    <xf numFmtId="0" fontId="4" fillId="0" borderId="1" xfId="22" applyFont="1" applyFill="1" applyBorder="1" applyAlignment="1">
      <alignment horizontal="center"/>
    </xf>
    <xf numFmtId="0" fontId="10" fillId="0" borderId="0" xfId="22" applyFont="1" applyFill="1" applyAlignment="1">
      <alignment horizontal="center" vertical="center" wrapText="1"/>
    </xf>
    <xf numFmtId="0" fontId="13" fillId="0" borderId="0" xfId="22" applyFont="1" applyFill="1" applyAlignment="1">
      <alignment horizontal="center" vertical="center" wrapText="1"/>
    </xf>
    <xf numFmtId="165" fontId="15" fillId="0" borderId="1" xfId="1" applyNumberFormat="1" applyFont="1" applyFill="1" applyBorder="1" applyAlignment="1">
      <alignment horizontal="center" vertical="center" wrapText="1"/>
    </xf>
    <xf numFmtId="173" fontId="4" fillId="0" borderId="1" xfId="96" applyNumberFormat="1" applyFont="1" applyFill="1" applyBorder="1" applyAlignment="1">
      <alignment horizontal="left" vertical="center" wrapText="1"/>
    </xf>
    <xf numFmtId="168" fontId="21" fillId="0" borderId="1" xfId="0" applyNumberFormat="1" applyFont="1" applyFill="1" applyBorder="1" applyAlignment="1">
      <alignment horizontal="right" vertical="center" wrapText="1"/>
    </xf>
    <xf numFmtId="0" fontId="4" fillId="0" borderId="0" xfId="0" applyFont="1" applyAlignment="1">
      <alignment wrapText="1"/>
    </xf>
    <xf numFmtId="165" fontId="27" fillId="0" borderId="1" xfId="88" applyNumberFormat="1" applyFont="1" applyFill="1" applyBorder="1" applyAlignment="1">
      <alignment horizontal="left" vertical="center" wrapText="1"/>
    </xf>
    <xf numFmtId="168" fontId="20" fillId="0" borderId="1" xfId="1" applyNumberFormat="1" applyFont="1" applyFill="1" applyBorder="1" applyAlignment="1">
      <alignment horizontal="right" vertical="center" wrapText="1"/>
    </xf>
    <xf numFmtId="0" fontId="20" fillId="0" borderId="1" xfId="1" applyFont="1" applyFill="1" applyBorder="1" applyAlignment="1">
      <alignment horizontal="left" vertical="center" wrapText="1"/>
    </xf>
    <xf numFmtId="168" fontId="20" fillId="0" borderId="1" xfId="0" applyNumberFormat="1" applyFont="1" applyFill="1" applyBorder="1" applyAlignment="1">
      <alignment horizontal="right" vertical="center" wrapText="1"/>
    </xf>
    <xf numFmtId="2" fontId="21" fillId="0" borderId="1" xfId="0" applyNumberFormat="1" applyFont="1" applyFill="1" applyBorder="1" applyAlignment="1">
      <alignment horizontal="right"/>
    </xf>
    <xf numFmtId="165" fontId="21" fillId="0" borderId="1" xfId="88" applyNumberFormat="1" applyFont="1" applyFill="1" applyBorder="1" applyAlignment="1">
      <alignment horizontal="right" vertical="center" wrapText="1"/>
    </xf>
    <xf numFmtId="0" fontId="4" fillId="0" borderId="1" xfId="0" applyFont="1" applyBorder="1" applyAlignment="1">
      <alignment wrapText="1"/>
    </xf>
    <xf numFmtId="165" fontId="21" fillId="0" borderId="1" xfId="0" applyNumberFormat="1" applyFont="1" applyFill="1" applyBorder="1" applyAlignment="1">
      <alignment horizontal="right" vertical="center" wrapText="1"/>
    </xf>
    <xf numFmtId="0" fontId="34" fillId="0" borderId="1" xfId="0" applyFont="1" applyFill="1" applyBorder="1" applyAlignment="1">
      <alignment horizontal="right" vertical="center"/>
    </xf>
    <xf numFmtId="168" fontId="21" fillId="0" borderId="1" xfId="0" applyNumberFormat="1" applyFont="1" applyFill="1" applyBorder="1" applyAlignment="1">
      <alignment horizontal="right"/>
    </xf>
    <xf numFmtId="173" fontId="21" fillId="0" borderId="1" xfId="96" applyNumberFormat="1" applyFont="1" applyFill="1" applyBorder="1" applyAlignment="1">
      <alignment vertical="center" wrapText="1"/>
    </xf>
    <xf numFmtId="2" fontId="21" fillId="0" borderId="1" xfId="0" applyNumberFormat="1" applyFont="1" applyFill="1" applyBorder="1" applyAlignment="1">
      <alignment horizontal="left" vertical="center" wrapText="1"/>
    </xf>
    <xf numFmtId="168" fontId="21" fillId="0" borderId="1" xfId="88" applyNumberFormat="1" applyFont="1" applyFill="1" applyBorder="1" applyAlignment="1">
      <alignment horizontal="right" vertical="center" wrapText="1"/>
    </xf>
    <xf numFmtId="168" fontId="34" fillId="0" borderId="1" xfId="0" applyNumberFormat="1" applyFont="1" applyFill="1" applyBorder="1" applyAlignment="1">
      <alignment horizontal="right"/>
    </xf>
    <xf numFmtId="168" fontId="21" fillId="0" borderId="1" xfId="0" applyNumberFormat="1" applyFont="1" applyFill="1" applyBorder="1" applyAlignment="1">
      <alignment vertical="center" wrapText="1"/>
    </xf>
    <xf numFmtId="168" fontId="21" fillId="0" borderId="1" xfId="0" applyNumberFormat="1" applyFont="1" applyFill="1" applyBorder="1" applyAlignment="1">
      <alignment horizontal="left" vertical="center" wrapText="1"/>
    </xf>
    <xf numFmtId="2" fontId="21" fillId="0" borderId="1" xfId="0" applyNumberFormat="1" applyFont="1" applyFill="1" applyBorder="1" applyAlignment="1">
      <alignment horizontal="right" vertical="center" wrapText="1"/>
    </xf>
    <xf numFmtId="0" fontId="21" fillId="0" borderId="1" xfId="0" applyFont="1" applyFill="1" applyBorder="1" applyAlignment="1">
      <alignment horizontal="left"/>
    </xf>
    <xf numFmtId="0" fontId="20" fillId="0" borderId="1" xfId="0" applyFont="1" applyFill="1" applyBorder="1"/>
    <xf numFmtId="0" fontId="20" fillId="0" borderId="1" xfId="0" applyFont="1" applyFill="1" applyBorder="1" applyAlignment="1">
      <alignment horizontal="right"/>
    </xf>
    <xf numFmtId="0" fontId="20" fillId="0" borderId="1" xfId="1" applyFont="1" applyFill="1" applyBorder="1" applyAlignment="1">
      <alignment horizontal="right" vertical="center" wrapText="1"/>
    </xf>
    <xf numFmtId="0" fontId="20" fillId="0" borderId="1" xfId="0" applyFont="1" applyFill="1" applyBorder="1" applyAlignment="1">
      <alignment wrapText="1"/>
    </xf>
    <xf numFmtId="0" fontId="44" fillId="0" borderId="1" xfId="0" applyFont="1" applyFill="1" applyBorder="1" applyAlignment="1">
      <alignment horizontal="right"/>
    </xf>
    <xf numFmtId="0" fontId="21" fillId="0" borderId="1" xfId="0" applyFont="1" applyFill="1" applyBorder="1" applyAlignment="1">
      <alignment horizontal="right" vertical="center" wrapText="1"/>
    </xf>
    <xf numFmtId="0" fontId="21" fillId="0" borderId="1" xfId="0" applyFont="1" applyFill="1" applyBorder="1" applyAlignment="1">
      <alignment horizontal="right"/>
    </xf>
    <xf numFmtId="0" fontId="21" fillId="0" borderId="1" xfId="0" applyFont="1" applyFill="1" applyBorder="1" applyAlignment="1">
      <alignment horizontal="right" vertical="center"/>
    </xf>
    <xf numFmtId="0" fontId="20" fillId="0" borderId="1" xfId="1" applyFont="1" applyFill="1" applyBorder="1" applyAlignment="1">
      <alignment horizontal="center" vertical="center" wrapText="1"/>
    </xf>
    <xf numFmtId="2" fontId="20" fillId="0" borderId="1" xfId="1" applyNumberFormat="1" applyFont="1" applyFill="1" applyBorder="1" applyAlignment="1">
      <alignment horizontal="right" vertical="center" wrapText="1"/>
    </xf>
    <xf numFmtId="0" fontId="21" fillId="0" borderId="1" xfId="9" applyFont="1" applyFill="1" applyBorder="1" applyAlignment="1">
      <alignment horizontal="left" vertical="center" wrapText="1"/>
    </xf>
    <xf numFmtId="165" fontId="20" fillId="0" borderId="1" xfId="0" applyNumberFormat="1" applyFont="1" applyFill="1" applyBorder="1" applyAlignment="1">
      <alignment horizontal="left" vertical="center" wrapText="1"/>
    </xf>
    <xf numFmtId="0" fontId="20" fillId="0" borderId="0" xfId="1" applyFont="1" applyFill="1" applyAlignment="1">
      <alignment horizontal="right" vertical="center"/>
    </xf>
    <xf numFmtId="165" fontId="20" fillId="0" borderId="1" xfId="88" applyNumberFormat="1" applyFont="1" applyFill="1" applyBorder="1" applyAlignment="1">
      <alignment horizontal="left" vertical="center" wrapText="1"/>
    </xf>
    <xf numFmtId="0" fontId="20" fillId="0" borderId="1" xfId="1" applyFont="1" applyFill="1" applyBorder="1" applyAlignment="1">
      <alignment horizontal="right" vertical="center"/>
    </xf>
    <xf numFmtId="2" fontId="34" fillId="0" borderId="1" xfId="0" applyNumberFormat="1" applyFont="1" applyFill="1" applyBorder="1" applyAlignment="1">
      <alignment horizontal="right"/>
    </xf>
    <xf numFmtId="0" fontId="20" fillId="0" borderId="1" xfId="1" applyFont="1" applyFill="1" applyBorder="1" applyAlignment="1">
      <alignment vertical="center" wrapText="1"/>
    </xf>
    <xf numFmtId="2" fontId="21" fillId="0" borderId="1" xfId="88" applyNumberFormat="1" applyFont="1" applyFill="1" applyBorder="1" applyAlignment="1">
      <alignment horizontal="right" vertical="center" wrapText="1"/>
    </xf>
    <xf numFmtId="165" fontId="20" fillId="0" borderId="1" xfId="1" applyNumberFormat="1" applyFont="1" applyFill="1" applyBorder="1" applyAlignment="1">
      <alignment horizontal="center" vertical="center" wrapText="1"/>
    </xf>
    <xf numFmtId="2" fontId="10" fillId="0" borderId="0" xfId="1" applyNumberFormat="1" applyFont="1" applyFill="1" applyAlignment="1">
      <alignment horizontal="center" vertical="center" wrapText="1"/>
    </xf>
    <xf numFmtId="0" fontId="10" fillId="0" borderId="0" xfId="21" applyFont="1" applyFill="1" applyAlignment="1">
      <alignment horizontal="center" vertical="center"/>
    </xf>
    <xf numFmtId="0" fontId="13" fillId="0" borderId="0" xfId="21" applyFont="1" applyFill="1" applyAlignment="1">
      <alignment horizontal="center" vertical="center"/>
    </xf>
    <xf numFmtId="0" fontId="10" fillId="0" borderId="0" xfId="1" applyNumberFormat="1" applyFont="1" applyFill="1" applyBorder="1" applyAlignment="1">
      <alignment horizontal="center" vertical="center" wrapText="1"/>
    </xf>
    <xf numFmtId="165" fontId="22" fillId="3" borderId="1" xfId="49" applyNumberFormat="1" applyFont="1" applyFill="1" applyBorder="1" applyAlignment="1">
      <alignment horizontal="center" vertical="center" wrapText="1"/>
    </xf>
    <xf numFmtId="165" fontId="22" fillId="3" borderId="1" xfId="49" applyNumberFormat="1" applyFont="1" applyFill="1" applyBorder="1" applyAlignment="1">
      <alignment horizontal="left" vertical="center" wrapText="1"/>
    </xf>
    <xf numFmtId="2" fontId="22" fillId="3" borderId="1" xfId="49" applyNumberFormat="1" applyFont="1" applyFill="1" applyBorder="1" applyAlignment="1">
      <alignment horizontal="right" vertical="center" wrapText="1"/>
    </xf>
    <xf numFmtId="165" fontId="20" fillId="3" borderId="1" xfId="49" applyNumberFormat="1" applyFont="1" applyFill="1" applyBorder="1" applyAlignment="1">
      <alignment horizontal="center" vertical="center" wrapText="1"/>
    </xf>
    <xf numFmtId="165" fontId="20" fillId="3" borderId="1" xfId="49" applyNumberFormat="1" applyFont="1" applyFill="1" applyBorder="1" applyAlignment="1">
      <alignment horizontal="left" vertical="center" wrapText="1"/>
    </xf>
    <xf numFmtId="2" fontId="20" fillId="3" borderId="1" xfId="49" applyNumberFormat="1" applyFont="1" applyFill="1" applyBorder="1" applyAlignment="1">
      <alignment horizontal="right" vertical="center" wrapText="1"/>
    </xf>
    <xf numFmtId="165" fontId="20" fillId="3" borderId="1" xfId="49" applyNumberFormat="1" applyFont="1" applyFill="1" applyBorder="1" applyAlignment="1">
      <alignment horizontal="right" vertical="center" wrapText="1"/>
    </xf>
    <xf numFmtId="0" fontId="22" fillId="3" borderId="1" xfId="11" applyNumberFormat="1" applyFont="1" applyFill="1" applyBorder="1" applyAlignment="1">
      <alignment horizontal="center" vertical="center" wrapText="1"/>
    </xf>
    <xf numFmtId="0" fontId="22" fillId="3" borderId="1" xfId="41" applyFont="1" applyFill="1" applyBorder="1" applyAlignment="1">
      <alignment horizontal="left" vertical="center" wrapText="1"/>
    </xf>
    <xf numFmtId="2" fontId="22" fillId="3" borderId="1" xfId="70" applyNumberFormat="1" applyFont="1" applyFill="1" applyBorder="1" applyAlignment="1">
      <alignment horizontal="right" vertical="center" wrapText="1"/>
    </xf>
    <xf numFmtId="2" fontId="22" fillId="3" borderId="1" xfId="70" applyNumberFormat="1" applyFont="1" applyFill="1" applyBorder="1" applyAlignment="1">
      <alignment horizontal="left" vertical="center" wrapText="1"/>
    </xf>
    <xf numFmtId="2" fontId="22" fillId="3" borderId="7" xfId="70" applyNumberFormat="1" applyFont="1" applyFill="1" applyBorder="1" applyAlignment="1">
      <alignment horizontal="left" vertical="center" wrapText="1"/>
    </xf>
    <xf numFmtId="0" fontId="22" fillId="3" borderId="1" xfId="0" applyFont="1" applyFill="1" applyBorder="1" applyAlignment="1">
      <alignment horizontal="center" vertical="center"/>
    </xf>
    <xf numFmtId="2" fontId="22" fillId="3" borderId="1" xfId="0" applyNumberFormat="1" applyFont="1" applyFill="1" applyBorder="1" applyAlignment="1">
      <alignment vertical="center"/>
    </xf>
    <xf numFmtId="0" fontId="20" fillId="3" borderId="1" xfId="0" applyFont="1" applyFill="1" applyBorder="1" applyAlignment="1">
      <alignment horizontal="center" vertical="center"/>
    </xf>
    <xf numFmtId="0" fontId="22" fillId="3" borderId="1" xfId="0" applyFont="1" applyFill="1" applyBorder="1" applyAlignment="1">
      <alignment horizontal="left" vertical="center"/>
    </xf>
    <xf numFmtId="0" fontId="22" fillId="3" borderId="1" xfId="0" applyFont="1" applyFill="1" applyBorder="1" applyAlignment="1">
      <alignment horizontal="left" vertical="center" wrapText="1"/>
    </xf>
    <xf numFmtId="0" fontId="20" fillId="3" borderId="1" xfId="41" applyFont="1" applyFill="1" applyBorder="1" applyAlignment="1">
      <alignment horizontal="left" vertical="center" wrapText="1"/>
    </xf>
    <xf numFmtId="2" fontId="22" fillId="3" borderId="1" xfId="0" applyNumberFormat="1" applyFont="1" applyFill="1" applyBorder="1" applyAlignment="1">
      <alignment horizontal="right" vertical="center"/>
    </xf>
    <xf numFmtId="0" fontId="22" fillId="3" borderId="1" xfId="0" applyFont="1" applyFill="1" applyBorder="1" applyAlignment="1">
      <alignment vertical="center"/>
    </xf>
    <xf numFmtId="1" fontId="22" fillId="3" borderId="1" xfId="83" applyNumberFormat="1" applyFont="1" applyFill="1" applyBorder="1" applyAlignment="1">
      <alignment horizontal="center" vertical="center" wrapText="1"/>
    </xf>
    <xf numFmtId="0" fontId="22" fillId="3" borderId="1" xfId="83" applyFont="1" applyFill="1" applyBorder="1" applyAlignment="1">
      <alignment horizontal="left" vertical="center" wrapText="1"/>
    </xf>
    <xf numFmtId="2" fontId="22" fillId="3" borderId="1" xfId="83" applyNumberFormat="1" applyFont="1" applyFill="1" applyBorder="1" applyAlignment="1">
      <alignment horizontal="right" vertical="center" wrapText="1"/>
    </xf>
    <xf numFmtId="0" fontId="22" fillId="3" borderId="1" xfId="83" applyFont="1" applyFill="1" applyBorder="1" applyAlignment="1">
      <alignment horizontal="center" vertical="center" wrapText="1"/>
    </xf>
    <xf numFmtId="1" fontId="20" fillId="3" borderId="1" xfId="9" applyNumberFormat="1" applyFont="1" applyFill="1" applyBorder="1" applyAlignment="1">
      <alignment horizontal="center" vertical="center"/>
    </xf>
    <xf numFmtId="2" fontId="20" fillId="3" borderId="1" xfId="41" applyNumberFormat="1" applyFont="1" applyFill="1" applyBorder="1" applyAlignment="1">
      <alignment horizontal="right" vertical="center" wrapText="1"/>
    </xf>
    <xf numFmtId="1" fontId="22" fillId="3" borderId="1" xfId="49" applyNumberFormat="1" applyFont="1" applyFill="1" applyBorder="1" applyAlignment="1">
      <alignment horizontal="center" vertical="center" wrapText="1"/>
    </xf>
    <xf numFmtId="165" fontId="22" fillId="3" borderId="1" xfId="41" applyNumberFormat="1" applyFont="1" applyFill="1" applyBorder="1" applyAlignment="1">
      <alignment horizontal="left" vertical="center" wrapText="1"/>
    </xf>
    <xf numFmtId="2" fontId="22" fillId="3" borderId="1" xfId="41" applyNumberFormat="1" applyFont="1" applyFill="1" applyBorder="1" applyAlignment="1">
      <alignment horizontal="right" vertical="center" wrapText="1"/>
    </xf>
    <xf numFmtId="1" fontId="20" fillId="3" borderId="1" xfId="49" applyNumberFormat="1" applyFont="1" applyFill="1" applyBorder="1" applyAlignment="1">
      <alignment horizontal="center" vertical="center" wrapText="1"/>
    </xf>
    <xf numFmtId="1" fontId="45" fillId="3" borderId="1" xfId="0" applyNumberFormat="1" applyFont="1" applyFill="1" applyBorder="1" applyAlignment="1">
      <alignment horizontal="center"/>
    </xf>
    <xf numFmtId="0" fontId="22" fillId="3" borderId="1" xfId="41" applyFont="1" applyFill="1" applyBorder="1" applyAlignment="1">
      <alignment horizontal="center" vertical="center" wrapText="1"/>
    </xf>
    <xf numFmtId="1" fontId="22" fillId="3" borderId="1" xfId="9" applyNumberFormat="1" applyFont="1" applyFill="1" applyBorder="1" applyAlignment="1">
      <alignment horizontal="center" vertical="center"/>
    </xf>
    <xf numFmtId="165" fontId="21" fillId="3" borderId="1" xfId="0" applyNumberFormat="1" applyFont="1" applyFill="1" applyBorder="1" applyAlignment="1">
      <alignment horizontal="left" vertical="center" wrapText="1"/>
    </xf>
    <xf numFmtId="2" fontId="21" fillId="3" borderId="1" xfId="0" applyNumberFormat="1" applyFont="1" applyFill="1" applyBorder="1" applyAlignment="1">
      <alignment horizontal="right" vertical="center" wrapText="1"/>
    </xf>
    <xf numFmtId="2" fontId="21" fillId="3" borderId="1" xfId="0" applyNumberFormat="1" applyFont="1" applyFill="1" applyBorder="1" applyAlignment="1">
      <alignment horizontal="right" vertical="center"/>
    </xf>
    <xf numFmtId="168" fontId="21" fillId="3" borderId="1" xfId="0" applyNumberFormat="1" applyFont="1" applyFill="1" applyBorder="1" applyAlignment="1">
      <alignment horizontal="left" vertical="center" wrapText="1"/>
    </xf>
    <xf numFmtId="168" fontId="21" fillId="3" borderId="1" xfId="0" applyNumberFormat="1" applyFont="1" applyFill="1" applyBorder="1" applyAlignment="1">
      <alignment horizontal="center" vertical="center" wrapText="1"/>
    </xf>
    <xf numFmtId="2" fontId="22" fillId="3" borderId="1" xfId="10" applyNumberFormat="1" applyFont="1" applyFill="1" applyBorder="1" applyAlignment="1">
      <alignment horizontal="left" vertical="center" wrapText="1"/>
    </xf>
    <xf numFmtId="2" fontId="20" fillId="3" borderId="1" xfId="11" applyNumberFormat="1" applyFont="1" applyFill="1" applyBorder="1" applyAlignment="1">
      <alignment horizontal="right" vertical="center"/>
    </xf>
    <xf numFmtId="0" fontId="20" fillId="3" borderId="1" xfId="11" applyFont="1" applyFill="1" applyBorder="1" applyAlignment="1">
      <alignment horizontal="left" vertical="center"/>
    </xf>
    <xf numFmtId="0" fontId="20" fillId="3" borderId="1" xfId="11" applyFont="1" applyFill="1" applyBorder="1" applyAlignment="1">
      <alignment horizontal="left" vertical="center" wrapText="1"/>
    </xf>
    <xf numFmtId="2" fontId="20" fillId="3" borderId="1" xfId="9" applyNumberFormat="1" applyFont="1" applyFill="1" applyBorder="1" applyAlignment="1">
      <alignment horizontal="right" vertical="center" wrapText="1"/>
    </xf>
    <xf numFmtId="168" fontId="20" fillId="3" borderId="1" xfId="9" applyNumberFormat="1" applyFont="1" applyFill="1" applyBorder="1" applyAlignment="1">
      <alignment horizontal="left" vertical="center" wrapText="1"/>
    </xf>
    <xf numFmtId="0" fontId="20" fillId="3" borderId="1" xfId="10" applyFont="1" applyFill="1" applyBorder="1" applyAlignment="1">
      <alignment horizontal="left" vertical="center" wrapText="1"/>
    </xf>
    <xf numFmtId="2" fontId="20" fillId="3" borderId="1" xfId="21" applyNumberFormat="1" applyFont="1" applyFill="1" applyBorder="1" applyAlignment="1">
      <alignment horizontal="right" vertical="center" wrapText="1"/>
    </xf>
    <xf numFmtId="2" fontId="20" fillId="3" borderId="1" xfId="10" applyNumberFormat="1" applyFont="1" applyFill="1" applyBorder="1" applyAlignment="1">
      <alignment horizontal="right" vertical="center" wrapText="1"/>
    </xf>
    <xf numFmtId="2" fontId="20" fillId="3" borderId="1" xfId="10" applyNumberFormat="1" applyFont="1" applyFill="1" applyBorder="1" applyAlignment="1">
      <alignment horizontal="left" vertical="center" wrapText="1"/>
    </xf>
    <xf numFmtId="2" fontId="22" fillId="3" borderId="1" xfId="11" applyNumberFormat="1" applyFont="1" applyFill="1" applyBorder="1" applyAlignment="1">
      <alignment horizontal="right" vertical="center"/>
    </xf>
    <xf numFmtId="2" fontId="22" fillId="3" borderId="1" xfId="41" applyNumberFormat="1" applyFont="1" applyFill="1" applyBorder="1" applyAlignment="1">
      <alignment horizontal="left" vertical="center" wrapText="1"/>
    </xf>
    <xf numFmtId="2" fontId="22" fillId="3" borderId="1" xfId="41" applyNumberFormat="1" applyFont="1" applyFill="1" applyBorder="1" applyAlignment="1">
      <alignment horizontal="center" vertical="center" wrapText="1"/>
    </xf>
    <xf numFmtId="0" fontId="20" fillId="3" borderId="1" xfId="9" applyFont="1" applyFill="1" applyBorder="1" applyAlignment="1">
      <alignment horizontal="left" vertical="center" wrapText="1"/>
    </xf>
    <xf numFmtId="2" fontId="20" fillId="3" borderId="1" xfId="9" applyNumberFormat="1" applyFont="1" applyFill="1" applyBorder="1" applyAlignment="1">
      <alignment horizontal="left" vertical="center" wrapText="1"/>
    </xf>
    <xf numFmtId="0" fontId="20" fillId="3" borderId="1" xfId="9" applyFont="1" applyFill="1" applyBorder="1" applyAlignment="1">
      <alignment horizontal="center" vertical="center"/>
    </xf>
    <xf numFmtId="165" fontId="23" fillId="3" borderId="1" xfId="0" applyNumberFormat="1" applyFont="1" applyFill="1" applyBorder="1" applyAlignment="1">
      <alignment horizontal="center" vertical="center" wrapText="1"/>
    </xf>
    <xf numFmtId="165" fontId="23" fillId="3" borderId="1" xfId="0" applyNumberFormat="1" applyFont="1" applyFill="1" applyBorder="1" applyAlignment="1">
      <alignment horizontal="left" vertical="center" wrapText="1"/>
    </xf>
    <xf numFmtId="2" fontId="23" fillId="3" borderId="1" xfId="0" applyNumberFormat="1" applyFont="1" applyFill="1" applyBorder="1" applyAlignment="1">
      <alignment horizontal="right" vertical="center" wrapText="1"/>
    </xf>
    <xf numFmtId="0" fontId="23" fillId="3" borderId="1" xfId="0" applyFont="1" applyFill="1" applyBorder="1" applyAlignment="1">
      <alignment horizontal="left" vertical="center"/>
    </xf>
    <xf numFmtId="168" fontId="23" fillId="3" borderId="1" xfId="0" applyNumberFormat="1" applyFont="1" applyFill="1" applyBorder="1" applyAlignment="1">
      <alignment horizontal="left" vertical="center"/>
    </xf>
    <xf numFmtId="168" fontId="23" fillId="3" borderId="1" xfId="0" applyNumberFormat="1" applyFont="1" applyFill="1" applyBorder="1" applyAlignment="1">
      <alignment horizontal="center" vertical="center"/>
    </xf>
    <xf numFmtId="165" fontId="21" fillId="3" borderId="1" xfId="0" applyNumberFormat="1" applyFont="1" applyFill="1" applyBorder="1" applyAlignment="1">
      <alignment horizontal="center" vertical="center" wrapText="1"/>
    </xf>
    <xf numFmtId="0" fontId="21" fillId="3" borderId="1" xfId="0" applyFont="1" applyFill="1" applyBorder="1" applyAlignment="1">
      <alignment horizontal="left" vertical="center" wrapText="1"/>
    </xf>
    <xf numFmtId="2" fontId="22" fillId="3" borderId="1" xfId="10" applyNumberFormat="1" applyFont="1" applyFill="1" applyBorder="1" applyAlignment="1">
      <alignment horizontal="right" vertical="center" wrapText="1"/>
    </xf>
    <xf numFmtId="0" fontId="22" fillId="3" borderId="1" xfId="10" applyFont="1" applyFill="1" applyBorder="1" applyAlignment="1">
      <alignment horizontal="left" vertical="center" wrapText="1"/>
    </xf>
    <xf numFmtId="0" fontId="22" fillId="3" borderId="1" xfId="10" applyFont="1" applyFill="1" applyBorder="1" applyAlignment="1">
      <alignment horizontal="center" vertical="center" wrapText="1"/>
    </xf>
    <xf numFmtId="2" fontId="20" fillId="3" borderId="4" xfId="11" applyNumberFormat="1" applyFont="1" applyFill="1" applyBorder="1" applyAlignment="1">
      <alignment horizontal="right" vertical="center" wrapText="1"/>
    </xf>
    <xf numFmtId="170" fontId="22" fillId="3" borderId="1" xfId="49" applyNumberFormat="1" applyFont="1" applyFill="1" applyBorder="1" applyAlignment="1">
      <alignment horizontal="center" vertical="center" wrapText="1"/>
    </xf>
    <xf numFmtId="0" fontId="20" fillId="3" borderId="1" xfId="1" applyFont="1" applyFill="1" applyBorder="1" applyAlignment="1">
      <alignment horizontal="left" vertical="center" wrapText="1"/>
    </xf>
    <xf numFmtId="0" fontId="22" fillId="3" borderId="1" xfId="9" applyFont="1" applyFill="1" applyBorder="1" applyAlignment="1">
      <alignment horizontal="center" vertical="center"/>
    </xf>
    <xf numFmtId="168" fontId="23" fillId="3" borderId="1" xfId="0" applyNumberFormat="1" applyFont="1" applyFill="1" applyBorder="1" applyAlignment="1">
      <alignment horizontal="left" vertical="center" wrapText="1"/>
    </xf>
    <xf numFmtId="168" fontId="23" fillId="3" borderId="1" xfId="0" applyNumberFormat="1" applyFont="1" applyFill="1" applyBorder="1" applyAlignment="1">
      <alignment horizontal="center" vertical="center" wrapText="1"/>
    </xf>
    <xf numFmtId="0" fontId="46" fillId="3" borderId="1" xfId="0" applyFont="1" applyFill="1" applyBorder="1" applyAlignment="1">
      <alignment horizontal="center"/>
    </xf>
    <xf numFmtId="0" fontId="46" fillId="3" borderId="1" xfId="0" applyFont="1" applyFill="1" applyBorder="1"/>
    <xf numFmtId="2" fontId="46" fillId="3" borderId="1" xfId="0" applyNumberFormat="1" applyFont="1" applyFill="1" applyBorder="1"/>
    <xf numFmtId="0" fontId="46" fillId="3" borderId="1" xfId="0" applyFont="1" applyFill="1" applyBorder="1" applyAlignment="1">
      <alignment horizontal="left"/>
    </xf>
    <xf numFmtId="2" fontId="11" fillId="0" borderId="0" xfId="9" applyNumberFormat="1" applyFont="1" applyFill="1" applyAlignment="1">
      <alignment vertical="center"/>
    </xf>
    <xf numFmtId="168" fontId="11" fillId="0" borderId="0" xfId="9" applyNumberFormat="1" applyFont="1" applyFill="1" applyAlignment="1">
      <alignment horizontal="center" vertical="center"/>
    </xf>
    <xf numFmtId="2" fontId="11" fillId="0" borderId="0" xfId="9" applyNumberFormat="1" applyFont="1" applyFill="1" applyBorder="1" applyAlignment="1">
      <alignment horizontal="center" vertical="center"/>
    </xf>
    <xf numFmtId="2" fontId="11" fillId="0" borderId="0" xfId="9" applyNumberFormat="1" applyFont="1" applyFill="1" applyAlignment="1">
      <alignment horizontal="right" vertical="center"/>
    </xf>
    <xf numFmtId="168" fontId="11" fillId="0" borderId="0" xfId="9" applyNumberFormat="1" applyFont="1" applyFill="1" applyAlignment="1">
      <alignment horizontal="right" vertical="center"/>
    </xf>
    <xf numFmtId="0" fontId="20" fillId="0" borderId="1" xfId="22" applyFont="1" applyFill="1" applyBorder="1" applyAlignment="1">
      <alignment horizontal="left" vertical="center" wrapText="1"/>
    </xf>
    <xf numFmtId="0" fontId="35" fillId="0" borderId="1" xfId="16" applyNumberFormat="1" applyFont="1" applyFill="1" applyBorder="1" applyAlignment="1">
      <alignment horizontal="center"/>
    </xf>
    <xf numFmtId="2" fontId="11" fillId="0" borderId="0" xfId="1"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65" fontId="2" fillId="0" borderId="1" xfId="1"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165" fontId="4" fillId="3" borderId="1" xfId="0" applyNumberFormat="1" applyFont="1" applyFill="1" applyBorder="1" applyAlignment="1">
      <alignment horizontal="center" vertical="center" wrapText="1"/>
    </xf>
    <xf numFmtId="165" fontId="4" fillId="3" borderId="1" xfId="0" applyNumberFormat="1" applyFont="1" applyFill="1" applyBorder="1" applyAlignment="1">
      <alignment horizontal="left" vertical="center" wrapText="1"/>
    </xf>
    <xf numFmtId="0" fontId="4" fillId="3"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2" fontId="2" fillId="0" borderId="1" xfId="0" applyNumberFormat="1" applyFont="1" applyFill="1" applyBorder="1" applyAlignment="1">
      <alignment horizontal="center" vertical="center"/>
    </xf>
    <xf numFmtId="165" fontId="2" fillId="0" borderId="1" xfId="0" applyNumberFormat="1" applyFont="1" applyFill="1" applyBorder="1" applyAlignment="1">
      <alignment horizontal="center" vertical="center" wrapText="1"/>
    </xf>
    <xf numFmtId="0" fontId="39" fillId="3" borderId="1" xfId="22" applyFont="1" applyFill="1" applyBorder="1" applyAlignment="1">
      <alignment horizontal="center" vertical="center" wrapText="1"/>
    </xf>
    <xf numFmtId="0" fontId="2" fillId="0" borderId="1" xfId="1" applyFont="1" applyFill="1" applyBorder="1" applyAlignment="1">
      <alignment horizontal="center" vertical="center" wrapText="1"/>
    </xf>
    <xf numFmtId="165" fontId="2" fillId="0" borderId="1" xfId="0" applyNumberFormat="1" applyFont="1" applyFill="1" applyBorder="1" applyAlignment="1">
      <alignment horizontal="left" vertical="center" wrapText="1"/>
    </xf>
    <xf numFmtId="168"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0" xfId="9" applyFont="1" applyFill="1" applyAlignment="1">
      <alignment horizontal="center" vertical="center"/>
    </xf>
    <xf numFmtId="165" fontId="11" fillId="3" borderId="1" xfId="9" applyNumberFormat="1" applyFont="1" applyFill="1" applyBorder="1" applyAlignment="1">
      <alignment horizontal="left" vertical="center" wrapText="1"/>
    </xf>
    <xf numFmtId="165" fontId="13" fillId="3" borderId="1" xfId="9" applyNumberFormat="1" applyFont="1" applyFill="1" applyBorder="1" applyAlignment="1">
      <alignment horizontal="left" vertical="center" wrapText="1"/>
    </xf>
    <xf numFmtId="2" fontId="11" fillId="3" borderId="1" xfId="9" applyNumberFormat="1" applyFont="1" applyFill="1" applyBorder="1" applyAlignment="1">
      <alignment horizontal="left" vertical="center" wrapText="1"/>
    </xf>
    <xf numFmtId="0" fontId="2" fillId="3" borderId="1" xfId="0" applyFont="1" applyFill="1" applyBorder="1" applyAlignment="1">
      <alignment horizontal="center" vertical="center" wrapText="1"/>
    </xf>
    <xf numFmtId="168" fontId="4" fillId="3" borderId="1" xfId="0" applyNumberFormat="1" applyFont="1" applyFill="1" applyBorder="1" applyAlignment="1">
      <alignment horizontal="left" vertical="top" wrapText="1"/>
    </xf>
    <xf numFmtId="165" fontId="2" fillId="3" borderId="1" xfId="0" applyNumberFormat="1" applyFont="1" applyFill="1" applyBorder="1" applyAlignment="1">
      <alignment horizontal="left" vertical="center" wrapText="1"/>
    </xf>
    <xf numFmtId="2" fontId="2" fillId="3" borderId="1" xfId="0" applyNumberFormat="1" applyFont="1" applyFill="1" applyBorder="1" applyAlignment="1">
      <alignment horizontal="center" vertical="center" wrapText="1"/>
    </xf>
    <xf numFmtId="0" fontId="13" fillId="3" borderId="1" xfId="11" applyFont="1" applyFill="1" applyBorder="1" applyAlignment="1">
      <alignment horizontal="left" vertical="center" wrapText="1"/>
    </xf>
    <xf numFmtId="165" fontId="4" fillId="0" borderId="1" xfId="0" applyNumberFormat="1" applyFont="1" applyFill="1" applyBorder="1" applyAlignment="1">
      <alignment horizontal="center" vertical="center" wrapText="1"/>
    </xf>
    <xf numFmtId="168" fontId="2" fillId="0" borderId="1" xfId="0" applyNumberFormat="1" applyFont="1" applyFill="1" applyBorder="1" applyAlignment="1">
      <alignment horizontal="center"/>
    </xf>
    <xf numFmtId="0" fontId="2" fillId="0" borderId="1" xfId="22"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2" fontId="2" fillId="0" borderId="0" xfId="1" applyNumberFormat="1" applyFont="1" applyFill="1" applyAlignment="1">
      <alignment horizontal="center" vertical="center"/>
    </xf>
    <xf numFmtId="1" fontId="2" fillId="0" borderId="0" xfId="1" applyNumberFormat="1" applyFont="1" applyFill="1" applyAlignment="1">
      <alignment horizontal="center" vertical="center"/>
    </xf>
    <xf numFmtId="0" fontId="2" fillId="0" borderId="0" xfId="1" applyFont="1" applyFill="1" applyAlignment="1">
      <alignment horizontal="center" vertical="center"/>
    </xf>
    <xf numFmtId="0" fontId="2" fillId="0" borderId="0" xfId="1" applyFont="1" applyFill="1" applyAlignment="1">
      <alignment horizontal="left" vertical="center" wrapText="1"/>
    </xf>
    <xf numFmtId="0" fontId="2" fillId="0" borderId="0" xfId="9" applyFont="1" applyFill="1" applyAlignment="1">
      <alignment horizontal="left" vertical="center"/>
    </xf>
    <xf numFmtId="165" fontId="16" fillId="0" borderId="1" xfId="49" applyNumberFormat="1" applyFont="1" applyFill="1" applyBorder="1" applyAlignment="1">
      <alignment horizontal="center" vertical="center" wrapText="1"/>
    </xf>
    <xf numFmtId="2" fontId="2" fillId="3" borderId="1" xfId="0" applyNumberFormat="1" applyFont="1" applyFill="1" applyBorder="1" applyAlignment="1">
      <alignment horizontal="justify" vertical="center" wrapText="1"/>
    </xf>
    <xf numFmtId="0" fontId="4" fillId="3" borderId="1" xfId="0" applyFont="1" applyFill="1" applyBorder="1" applyAlignment="1">
      <alignment vertical="center" wrapText="1"/>
    </xf>
    <xf numFmtId="165" fontId="13" fillId="3" borderId="1" xfId="9" applyNumberFormat="1" applyFont="1" applyFill="1" applyBorder="1" applyAlignment="1">
      <alignment horizontal="center" vertical="center" wrapText="1"/>
    </xf>
    <xf numFmtId="0" fontId="13" fillId="3" borderId="1" xfId="9" quotePrefix="1" applyFont="1" applyFill="1" applyBorder="1" applyAlignment="1">
      <alignment horizontal="center" vertical="center" wrapText="1"/>
    </xf>
    <xf numFmtId="0" fontId="11" fillId="3" borderId="1" xfId="9" applyFont="1" applyFill="1" applyBorder="1" applyAlignment="1">
      <alignment vertical="center" wrapText="1"/>
    </xf>
    <xf numFmtId="0" fontId="11" fillId="3" borderId="1" xfId="9" applyFont="1" applyFill="1" applyBorder="1" applyAlignment="1">
      <alignment horizontal="center" vertical="center"/>
    </xf>
    <xf numFmtId="2" fontId="13" fillId="3" borderId="1" xfId="0" applyNumberFormat="1" applyFont="1" applyFill="1" applyBorder="1" applyAlignment="1">
      <alignment horizontal="justify" vertical="center" wrapText="1"/>
    </xf>
    <xf numFmtId="0" fontId="11" fillId="3" borderId="1" xfId="0" applyFont="1" applyFill="1" applyBorder="1" applyAlignment="1">
      <alignment horizontal="center" vertical="center" wrapText="1"/>
    </xf>
    <xf numFmtId="2" fontId="13" fillId="3" borderId="1" xfId="9" applyNumberFormat="1" applyFont="1" applyFill="1" applyBorder="1" applyAlignment="1">
      <alignment horizontal="center" vertical="center"/>
    </xf>
    <xf numFmtId="0" fontId="13" fillId="3" borderId="1" xfId="9" applyFont="1" applyFill="1" applyBorder="1" applyAlignment="1">
      <alignment vertical="center"/>
    </xf>
    <xf numFmtId="0" fontId="13" fillId="3" borderId="1" xfId="9" applyFont="1" applyFill="1" applyBorder="1" applyAlignment="1">
      <alignment horizontal="left" vertical="center"/>
    </xf>
    <xf numFmtId="165" fontId="16" fillId="0" borderId="1" xfId="9" applyNumberFormat="1" applyFont="1" applyFill="1" applyBorder="1" applyAlignment="1">
      <alignment horizontal="center" vertical="center" wrapText="1"/>
    </xf>
    <xf numFmtId="0" fontId="2" fillId="0" borderId="0" xfId="9" applyFont="1" applyFill="1" applyAlignment="1">
      <alignment horizontal="center" vertical="center"/>
    </xf>
    <xf numFmtId="43" fontId="54" fillId="7" borderId="1" xfId="100" applyNumberFormat="1" applyFont="1" applyFill="1" applyBorder="1" applyAlignment="1">
      <alignment horizontal="center" vertical="center" wrapText="1"/>
    </xf>
    <xf numFmtId="0" fontId="4" fillId="0" borderId="0" xfId="1" applyFont="1" applyFill="1" applyAlignment="1">
      <alignment horizontal="center" vertical="center"/>
    </xf>
    <xf numFmtId="0" fontId="4" fillId="0" borderId="0" xfId="0" applyFont="1" applyFill="1" applyAlignment="1">
      <alignment vertical="center" wrapText="1"/>
    </xf>
    <xf numFmtId="2" fontId="4" fillId="0" borderId="0" xfId="1" applyNumberFormat="1" applyFont="1" applyFill="1" applyAlignment="1">
      <alignment horizontal="center" vertical="center"/>
    </xf>
    <xf numFmtId="168" fontId="2" fillId="0" borderId="1" xfId="1" applyNumberFormat="1" applyFont="1" applyFill="1" applyBorder="1" applyAlignment="1">
      <alignment horizontal="center" vertical="center"/>
    </xf>
    <xf numFmtId="0" fontId="37" fillId="0" borderId="1" xfId="0" applyFont="1" applyFill="1" applyBorder="1" applyAlignment="1">
      <alignment horizontal="center" vertical="center"/>
    </xf>
    <xf numFmtId="0" fontId="37" fillId="0" borderId="1" xfId="0" applyFont="1" applyFill="1" applyBorder="1" applyAlignment="1">
      <alignment horizontal="left" vertical="center"/>
    </xf>
    <xf numFmtId="168" fontId="37" fillId="0" borderId="1" xfId="0" applyNumberFormat="1" applyFont="1" applyFill="1" applyBorder="1" applyAlignment="1">
      <alignment horizontal="right" vertical="center" wrapText="1"/>
    </xf>
    <xf numFmtId="168" fontId="37" fillId="0" borderId="1" xfId="0" applyNumberFormat="1" applyFont="1" applyFill="1" applyBorder="1" applyAlignment="1">
      <alignment horizontal="right"/>
    </xf>
    <xf numFmtId="168" fontId="37" fillId="0" borderId="1" xfId="0" applyNumberFormat="1" applyFont="1" applyFill="1" applyBorder="1" applyAlignment="1">
      <alignment horizontal="right" vertical="center"/>
    </xf>
    <xf numFmtId="165" fontId="37" fillId="0" borderId="1" xfId="88" applyNumberFormat="1" applyFont="1" applyFill="1" applyBorder="1" applyAlignment="1">
      <alignment horizontal="left" vertical="center" wrapText="1"/>
    </xf>
    <xf numFmtId="2" fontId="57" fillId="0" borderId="1" xfId="0" applyNumberFormat="1" applyFont="1" applyFill="1" applyBorder="1" applyAlignment="1">
      <alignment horizontal="right" vertical="center" wrapText="1"/>
    </xf>
    <xf numFmtId="2" fontId="4" fillId="0" borderId="0" xfId="1" applyNumberFormat="1" applyFont="1" applyFill="1" applyAlignment="1">
      <alignment horizontal="center" vertical="center" wrapText="1"/>
    </xf>
    <xf numFmtId="168" fontId="37" fillId="0" borderId="1" xfId="0" applyNumberFormat="1" applyFont="1" applyFill="1" applyBorder="1" applyAlignment="1">
      <alignment horizontal="left" vertical="center" wrapText="1"/>
    </xf>
    <xf numFmtId="0" fontId="37" fillId="0" borderId="1" xfId="0" applyFont="1" applyFill="1" applyBorder="1" applyAlignment="1">
      <alignment horizontal="right" vertical="center" wrapText="1"/>
    </xf>
    <xf numFmtId="0" fontId="37" fillId="0" borderId="1" xfId="0" applyFont="1" applyFill="1" applyBorder="1" applyAlignment="1">
      <alignment horizontal="right"/>
    </xf>
    <xf numFmtId="0" fontId="58" fillId="0" borderId="1" xfId="0" applyFont="1" applyFill="1" applyBorder="1" applyAlignment="1">
      <alignment horizontal="right"/>
    </xf>
    <xf numFmtId="2" fontId="37" fillId="0" borderId="1" xfId="0" applyNumberFormat="1" applyFont="1" applyFill="1" applyBorder="1" applyAlignment="1">
      <alignment horizontal="right" vertical="center" wrapText="1"/>
    </xf>
    <xf numFmtId="168" fontId="57" fillId="0" borderId="1" xfId="0" applyNumberFormat="1" applyFont="1" applyFill="1" applyBorder="1" applyAlignment="1">
      <alignment horizontal="center" vertical="center" wrapText="1"/>
    </xf>
    <xf numFmtId="168" fontId="57" fillId="0" borderId="1" xfId="0" applyNumberFormat="1" applyFont="1" applyFill="1" applyBorder="1" applyAlignment="1">
      <alignment horizontal="right" vertical="center" wrapText="1"/>
    </xf>
    <xf numFmtId="168" fontId="59" fillId="0" borderId="1" xfId="1" applyNumberFormat="1" applyFont="1" applyFill="1" applyBorder="1" applyAlignment="1">
      <alignment horizontal="right" vertical="center" wrapText="1"/>
    </xf>
    <xf numFmtId="0" fontId="27" fillId="0" borderId="0" xfId="1" applyFont="1" applyFill="1" applyAlignment="1">
      <alignment horizontal="center" vertical="center" wrapText="1"/>
    </xf>
    <xf numFmtId="165"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68" fontId="2" fillId="0" borderId="1" xfId="0" applyNumberFormat="1" applyFont="1" applyFill="1" applyBorder="1" applyAlignment="1">
      <alignment horizontal="center"/>
    </xf>
    <xf numFmtId="165" fontId="13" fillId="0" borderId="1" xfId="9" applyNumberFormat="1" applyFont="1" applyFill="1" applyBorder="1" applyAlignment="1">
      <alignment horizontal="left" vertical="center" wrapText="1"/>
    </xf>
    <xf numFmtId="165" fontId="17" fillId="5" borderId="1" xfId="0" applyNumberFormat="1" applyFont="1" applyFill="1" applyBorder="1" applyAlignment="1">
      <alignment horizontal="left" vertical="center" wrapText="1"/>
    </xf>
    <xf numFmtId="0" fontId="2" fillId="0" borderId="1" xfId="22" applyFont="1" applyFill="1" applyBorder="1" applyAlignment="1">
      <alignment horizontal="center" vertical="center" wrapText="1"/>
    </xf>
    <xf numFmtId="0" fontId="4" fillId="0" borderId="1" xfId="0" applyFont="1" applyFill="1" applyBorder="1" applyAlignment="1">
      <alignment horizontal="left" vertical="center" wrapText="1"/>
    </xf>
    <xf numFmtId="165" fontId="11" fillId="0" borderId="1" xfId="1" applyNumberFormat="1" applyFont="1" applyFill="1" applyBorder="1" applyAlignment="1">
      <alignment horizontal="left" vertical="center" wrapText="1"/>
    </xf>
    <xf numFmtId="0" fontId="2" fillId="0" borderId="0" xfId="21" applyFont="1" applyFill="1" applyAlignment="1">
      <alignment horizontal="center" vertical="center"/>
    </xf>
    <xf numFmtId="0" fontId="15" fillId="0" borderId="0" xfId="9" applyFont="1" applyFill="1" applyBorder="1" applyAlignment="1">
      <alignment horizontal="center" vertical="center" wrapText="1"/>
    </xf>
    <xf numFmtId="0" fontId="13" fillId="0" borderId="0" xfId="9" applyFont="1" applyFill="1" applyBorder="1" applyAlignment="1">
      <alignment horizontal="center" vertical="center" wrapText="1"/>
    </xf>
    <xf numFmtId="0" fontId="13" fillId="0" borderId="0" xfId="9" applyFont="1" applyFill="1" applyAlignment="1">
      <alignment horizontal="center" vertical="center" wrapText="1"/>
    </xf>
    <xf numFmtId="0" fontId="13" fillId="0" borderId="8" xfId="9" applyFont="1" applyFill="1" applyBorder="1" applyAlignment="1">
      <alignment horizontal="center" vertical="center" wrapText="1"/>
    </xf>
    <xf numFmtId="0" fontId="13" fillId="0" borderId="7" xfId="9" applyFont="1" applyFill="1" applyBorder="1" applyAlignment="1">
      <alignment horizontal="center" vertical="center" wrapText="1"/>
    </xf>
    <xf numFmtId="0" fontId="13" fillId="0" borderId="1" xfId="0" applyFont="1" applyFill="1" applyBorder="1" applyAlignment="1">
      <alignment horizontal="center" vertical="center"/>
    </xf>
    <xf numFmtId="2" fontId="13" fillId="0" borderId="1" xfId="0" applyNumberFormat="1" applyFont="1" applyFill="1" applyBorder="1" applyAlignment="1">
      <alignment vertical="center"/>
    </xf>
    <xf numFmtId="0" fontId="13" fillId="0" borderId="1" xfId="0" applyFont="1" applyFill="1" applyBorder="1" applyAlignment="1">
      <alignment horizontal="left" vertical="center" wrapText="1"/>
    </xf>
    <xf numFmtId="0" fontId="13" fillId="0" borderId="1" xfId="0" applyFont="1" applyFill="1" applyBorder="1" applyAlignment="1">
      <alignment vertical="center"/>
    </xf>
    <xf numFmtId="0" fontId="13" fillId="0" borderId="0" xfId="0" applyFont="1" applyFill="1"/>
    <xf numFmtId="2" fontId="11" fillId="0" borderId="1" xfId="0" applyNumberFormat="1" applyFont="1" applyFill="1" applyBorder="1" applyAlignment="1">
      <alignment vertical="center"/>
    </xf>
    <xf numFmtId="2" fontId="11" fillId="0" borderId="1" xfId="0" applyNumberFormat="1" applyFont="1" applyFill="1" applyBorder="1" applyAlignment="1">
      <alignment horizontal="right" vertical="center"/>
    </xf>
    <xf numFmtId="0" fontId="11" fillId="0" borderId="1" xfId="0" applyFont="1" applyFill="1" applyBorder="1" applyAlignment="1">
      <alignment vertical="center"/>
    </xf>
    <xf numFmtId="0" fontId="11" fillId="0" borderId="0" xfId="0" applyFont="1" applyFill="1"/>
    <xf numFmtId="0" fontId="37" fillId="0" borderId="1" xfId="22" applyFont="1" applyFill="1" applyBorder="1" applyAlignment="1">
      <alignment horizontal="center" vertical="center" wrapText="1"/>
    </xf>
    <xf numFmtId="0" fontId="37" fillId="0" borderId="1" xfId="22" applyFont="1" applyFill="1" applyBorder="1" applyAlignment="1">
      <alignment horizontal="left" vertical="center" wrapText="1"/>
    </xf>
    <xf numFmtId="4" fontId="37" fillId="0" borderId="1" xfId="22" applyNumberFormat="1" applyFont="1" applyFill="1" applyBorder="1" applyAlignment="1">
      <alignment vertical="center" wrapText="1"/>
    </xf>
    <xf numFmtId="168" fontId="37" fillId="0" borderId="1" xfId="22" applyNumberFormat="1" applyFont="1" applyFill="1" applyBorder="1" applyAlignment="1">
      <alignment vertical="center" wrapText="1"/>
    </xf>
    <xf numFmtId="0" fontId="37" fillId="0" borderId="1" xfId="22" applyFont="1" applyFill="1" applyBorder="1" applyAlignment="1">
      <alignment vertical="center" wrapText="1"/>
    </xf>
    <xf numFmtId="2" fontId="37" fillId="0" borderId="1" xfId="22" applyNumberFormat="1" applyFont="1" applyFill="1" applyBorder="1" applyAlignment="1">
      <alignment vertical="center" wrapText="1"/>
    </xf>
    <xf numFmtId="0" fontId="37" fillId="0" borderId="6" xfId="22" applyFont="1" applyFill="1" applyBorder="1" applyAlignment="1">
      <alignment vertical="center" wrapText="1"/>
    </xf>
    <xf numFmtId="0" fontId="4" fillId="0" borderId="7" xfId="22" applyFont="1" applyFill="1" applyBorder="1" applyAlignment="1">
      <alignment horizontal="center" vertical="center" wrapText="1"/>
    </xf>
    <xf numFmtId="0" fontId="37" fillId="0" borderId="5" xfId="22" applyFont="1" applyFill="1" applyBorder="1" applyAlignment="1">
      <alignment horizontal="center"/>
    </xf>
    <xf numFmtId="0" fontId="57" fillId="0" borderId="0" xfId="22" applyFont="1" applyFill="1"/>
    <xf numFmtId="0" fontId="37" fillId="0" borderId="0" xfId="22" applyFont="1" applyFill="1" applyAlignment="1">
      <alignment vertical="center"/>
    </xf>
    <xf numFmtId="0" fontId="57" fillId="0" borderId="1" xfId="22" applyFont="1" applyFill="1" applyBorder="1" applyAlignment="1">
      <alignment horizontal="center" vertical="center" wrapText="1"/>
    </xf>
    <xf numFmtId="0" fontId="57" fillId="0" borderId="1" xfId="22" applyFont="1" applyFill="1" applyBorder="1" applyAlignment="1">
      <alignment horizontal="left" vertical="center" wrapText="1"/>
    </xf>
    <xf numFmtId="4" fontId="57" fillId="0" borderId="1" xfId="22" applyNumberFormat="1" applyFont="1" applyFill="1" applyBorder="1" applyAlignment="1">
      <alignment vertical="center" wrapText="1"/>
    </xf>
    <xf numFmtId="0" fontId="57" fillId="0" borderId="1" xfId="22" applyFont="1" applyFill="1" applyBorder="1" applyAlignment="1">
      <alignment vertical="center" wrapText="1"/>
    </xf>
    <xf numFmtId="0" fontId="57" fillId="0" borderId="5" xfId="22" applyFont="1" applyFill="1" applyBorder="1" applyAlignment="1">
      <alignment horizontal="center" vertical="center" wrapText="1"/>
    </xf>
    <xf numFmtId="0" fontId="57" fillId="0" borderId="0" xfId="22" applyFont="1" applyFill="1" applyAlignment="1">
      <alignment vertical="center"/>
    </xf>
    <xf numFmtId="0" fontId="37" fillId="0" borderId="1" xfId="22" applyFont="1" applyFill="1" applyBorder="1" applyAlignment="1">
      <alignment horizontal="right" vertical="center" wrapText="1"/>
    </xf>
    <xf numFmtId="0" fontId="37" fillId="0" borderId="5" xfId="22" applyFont="1" applyFill="1" applyBorder="1" applyAlignment="1">
      <alignment horizontal="center" vertical="center" wrapText="1"/>
    </xf>
    <xf numFmtId="2" fontId="4" fillId="0" borderId="1" xfId="22" applyNumberFormat="1" applyFont="1" applyFill="1" applyBorder="1" applyAlignment="1">
      <alignment horizontal="center" vertical="center" wrapText="1"/>
    </xf>
    <xf numFmtId="0" fontId="2" fillId="0" borderId="1" xfId="22" applyFont="1" applyFill="1" applyBorder="1" applyAlignment="1">
      <alignment horizontal="center"/>
    </xf>
    <xf numFmtId="0" fontId="4" fillId="0" borderId="0" xfId="1" applyNumberFormat="1" applyFont="1" applyFill="1" applyBorder="1" applyAlignment="1">
      <alignment horizontal="center" vertical="center" wrapText="1"/>
    </xf>
    <xf numFmtId="0" fontId="4" fillId="0" borderId="0" xfId="0" applyFont="1" applyFill="1" applyAlignment="1">
      <alignment wrapText="1"/>
    </xf>
    <xf numFmtId="165" fontId="2" fillId="0" borderId="5" xfId="9" applyNumberFormat="1" applyFont="1" applyFill="1" applyBorder="1" applyAlignment="1">
      <alignment horizontal="left" vertical="center" wrapText="1"/>
    </xf>
    <xf numFmtId="0" fontId="22" fillId="0" borderId="1" xfId="0" applyFont="1" applyFill="1" applyBorder="1" applyAlignment="1">
      <alignment horizontal="center" vertical="center"/>
    </xf>
    <xf numFmtId="0" fontId="22" fillId="0" borderId="1" xfId="41" applyFont="1" applyFill="1" applyBorder="1" applyAlignment="1">
      <alignment horizontal="left" vertical="center" wrapText="1"/>
    </xf>
    <xf numFmtId="2" fontId="22" fillId="0" borderId="1" xfId="0" applyNumberFormat="1" applyFont="1" applyFill="1" applyBorder="1" applyAlignment="1">
      <alignment vertical="center"/>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wrapText="1"/>
    </xf>
    <xf numFmtId="165" fontId="22" fillId="0" borderId="1" xfId="49" applyNumberFormat="1" applyFont="1" applyFill="1" applyBorder="1" applyAlignment="1">
      <alignment horizontal="center" vertical="center" wrapText="1"/>
    </xf>
    <xf numFmtId="0" fontId="52" fillId="0" borderId="0" xfId="0" applyFont="1" applyFill="1"/>
    <xf numFmtId="0" fontId="20" fillId="0" borderId="1" xfId="0" applyFont="1" applyFill="1" applyBorder="1" applyAlignment="1">
      <alignment horizontal="center" vertical="center"/>
    </xf>
    <xf numFmtId="2" fontId="20" fillId="0" borderId="1" xfId="0" applyNumberFormat="1" applyFont="1" applyFill="1" applyBorder="1" applyAlignment="1">
      <alignment vertical="center"/>
    </xf>
    <xf numFmtId="0" fontId="53" fillId="0" borderId="0" xfId="0" applyFont="1" applyFill="1"/>
    <xf numFmtId="43" fontId="17" fillId="0" borderId="1" xfId="100" applyNumberFormat="1" applyFont="1" applyFill="1" applyBorder="1" applyAlignment="1">
      <alignment horizontal="center" vertical="center" wrapText="1"/>
    </xf>
    <xf numFmtId="0" fontId="56" fillId="0" borderId="1" xfId="22" applyFont="1" applyFill="1" applyBorder="1" applyAlignment="1">
      <alignment horizontal="center" vertical="center" wrapText="1"/>
    </xf>
    <xf numFmtId="0" fontId="56" fillId="0" borderId="1" xfId="22" applyFont="1" applyFill="1" applyBorder="1" applyAlignment="1">
      <alignment horizontal="justify" vertical="center" wrapText="1"/>
    </xf>
    <xf numFmtId="168" fontId="56" fillId="0" borderId="1" xfId="22" applyNumberFormat="1" applyFont="1" applyFill="1" applyBorder="1" applyAlignment="1">
      <alignment vertical="center" wrapText="1"/>
    </xf>
    <xf numFmtId="2" fontId="56" fillId="0" borderId="1" xfId="22" applyNumberFormat="1" applyFont="1" applyFill="1" applyBorder="1" applyAlignment="1">
      <alignment vertical="center" wrapText="1"/>
    </xf>
    <xf numFmtId="165" fontId="56" fillId="0" borderId="1" xfId="0" applyNumberFormat="1" applyFont="1" applyFill="1" applyBorder="1" applyAlignment="1">
      <alignment horizontal="justify" vertical="center" wrapText="1"/>
    </xf>
    <xf numFmtId="0" fontId="55" fillId="0" borderId="1" xfId="22" applyFont="1" applyFill="1" applyBorder="1" applyAlignment="1">
      <alignment horizontal="center" vertical="center" wrapText="1"/>
    </xf>
    <xf numFmtId="0" fontId="55" fillId="0" borderId="1" xfId="22" applyFont="1" applyFill="1" applyBorder="1" applyAlignment="1">
      <alignment horizontal="left" vertical="center" wrapText="1"/>
    </xf>
    <xf numFmtId="4" fontId="55" fillId="0" borderId="1" xfId="22" applyNumberFormat="1" applyFont="1" applyFill="1" applyBorder="1" applyAlignment="1">
      <alignment vertical="center" wrapText="1"/>
    </xf>
    <xf numFmtId="0" fontId="56" fillId="0" borderId="1" xfId="22" applyFont="1" applyFill="1" applyBorder="1" applyAlignment="1">
      <alignment horizontal="left" vertical="center" wrapText="1"/>
    </xf>
    <xf numFmtId="0" fontId="56" fillId="0" borderId="1" xfId="22" applyFont="1" applyFill="1" applyBorder="1" applyAlignment="1">
      <alignment horizontal="right" vertical="center" wrapText="1"/>
    </xf>
    <xf numFmtId="0" fontId="4" fillId="0" borderId="0" xfId="9" applyFont="1" applyFill="1" applyAlignment="1">
      <alignment vertical="center"/>
    </xf>
    <xf numFmtId="0" fontId="4" fillId="0" borderId="0" xfId="9" applyFont="1" applyFill="1" applyAlignment="1">
      <alignment vertical="center" wrapText="1"/>
    </xf>
    <xf numFmtId="168" fontId="11" fillId="0" borderId="1" xfId="95" applyNumberFormat="1" applyFont="1" applyFill="1" applyBorder="1" applyAlignment="1">
      <alignment horizontal="center" vertical="center" wrapText="1"/>
    </xf>
    <xf numFmtId="168" fontId="4" fillId="0" borderId="1" xfId="9" applyNumberFormat="1" applyFont="1" applyFill="1" applyBorder="1" applyAlignment="1">
      <alignment horizontal="left" vertical="center" wrapText="1"/>
    </xf>
    <xf numFmtId="0" fontId="2" fillId="0" borderId="1" xfId="0" applyFont="1" applyFill="1" applyBorder="1" applyAlignment="1">
      <alignment horizontal="center" vertical="top"/>
    </xf>
    <xf numFmtId="0" fontId="11" fillId="0" borderId="0" xfId="9" applyFont="1" applyFill="1" applyAlignment="1">
      <alignment horizontal="center" vertical="center"/>
    </xf>
    <xf numFmtId="0" fontId="4" fillId="6" borderId="1" xfId="0" applyFont="1" applyFill="1" applyBorder="1" applyAlignment="1">
      <alignment horizontal="left" vertical="center" wrapText="1"/>
    </xf>
    <xf numFmtId="168" fontId="18" fillId="5" borderId="1" xfId="0" applyNumberFormat="1" applyFont="1" applyFill="1" applyBorder="1" applyAlignment="1">
      <alignment horizontal="center" vertical="center" wrapText="1"/>
    </xf>
    <xf numFmtId="168" fontId="17" fillId="5" borderId="1" xfId="0" applyNumberFormat="1" applyFont="1" applyFill="1" applyBorder="1" applyAlignment="1">
      <alignment horizontal="center" vertical="center" wrapText="1"/>
    </xf>
    <xf numFmtId="0" fontId="2" fillId="0" borderId="1" xfId="0" quotePrefix="1" applyNumberFormat="1" applyFont="1" applyFill="1" applyBorder="1" applyAlignment="1">
      <alignment vertical="center"/>
    </xf>
    <xf numFmtId="2" fontId="2" fillId="0" borderId="1" xfId="0" applyNumberFormat="1" applyFont="1" applyFill="1" applyBorder="1" applyAlignment="1">
      <alignment vertical="center"/>
    </xf>
    <xf numFmtId="165" fontId="2" fillId="0" borderId="1" xfId="22" applyNumberFormat="1" applyFont="1" applyFill="1" applyBorder="1" applyAlignment="1">
      <alignment horizontal="center" vertical="center" wrapText="1"/>
    </xf>
    <xf numFmtId="0" fontId="2" fillId="0" borderId="6" xfId="1" applyFont="1" applyFill="1" applyBorder="1" applyAlignment="1">
      <alignment vertical="center" wrapText="1"/>
    </xf>
    <xf numFmtId="0" fontId="23" fillId="0" borderId="6" xfId="0" applyFont="1" applyFill="1" applyBorder="1" applyAlignment="1"/>
    <xf numFmtId="0" fontId="2" fillId="0" borderId="1" xfId="21" applyFont="1" applyFill="1" applyBorder="1" applyAlignment="1">
      <alignment horizontal="center" vertical="center"/>
    </xf>
    <xf numFmtId="0" fontId="22" fillId="0" borderId="6" xfId="21" applyFont="1" applyFill="1" applyBorder="1" applyAlignment="1">
      <alignment vertical="center" wrapText="1"/>
    </xf>
    <xf numFmtId="0" fontId="41" fillId="0" borderId="6" xfId="22" applyFont="1" applyFill="1" applyBorder="1" applyAlignment="1">
      <alignment vertical="center" wrapText="1"/>
    </xf>
    <xf numFmtId="0" fontId="2" fillId="0" borderId="1" xfId="9" applyFont="1" applyFill="1" applyBorder="1" applyAlignment="1">
      <alignment vertical="center"/>
    </xf>
    <xf numFmtId="0" fontId="2" fillId="0" borderId="1" xfId="9" applyFont="1" applyFill="1" applyBorder="1" applyAlignment="1">
      <alignment horizontal="center" vertical="center"/>
    </xf>
    <xf numFmtId="0" fontId="18" fillId="0" borderId="6" xfId="0" applyFont="1" applyBorder="1" applyAlignment="1">
      <alignment vertical="center" wrapText="1"/>
    </xf>
    <xf numFmtId="0" fontId="18" fillId="0" borderId="6" xfId="0" applyFont="1" applyFill="1" applyBorder="1" applyAlignment="1">
      <alignment vertical="center" wrapText="1"/>
    </xf>
    <xf numFmtId="1" fontId="2" fillId="0" borderId="1" xfId="9" applyNumberFormat="1" applyFont="1" applyFill="1" applyBorder="1" applyAlignment="1">
      <alignment horizontal="center" vertical="center" wrapText="1"/>
    </xf>
    <xf numFmtId="1" fontId="23" fillId="0" borderId="1" xfId="0" applyNumberFormat="1" applyFont="1" applyFill="1" applyBorder="1" applyAlignment="1">
      <alignment horizontal="center" vertical="center" wrapText="1"/>
    </xf>
    <xf numFmtId="2" fontId="2" fillId="0" borderId="0" xfId="1" applyNumberFormat="1" applyFont="1" applyFill="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Alignment="1">
      <alignment horizontal="center" vertical="center" wrapText="1"/>
    </xf>
    <xf numFmtId="0" fontId="14" fillId="0" borderId="0" xfId="0" applyFont="1" applyFill="1" applyAlignment="1">
      <alignment horizontal="center" vertical="center"/>
    </xf>
    <xf numFmtId="0" fontId="10" fillId="0" borderId="0" xfId="1" applyFont="1" applyFill="1" applyBorder="1" applyAlignment="1">
      <alignment horizontal="center" vertical="center" wrapText="1"/>
    </xf>
    <xf numFmtId="0" fontId="14" fillId="0" borderId="0" xfId="1" applyFont="1" applyFill="1" applyAlignment="1">
      <alignment horizontal="center" vertical="center" wrapText="1"/>
    </xf>
    <xf numFmtId="0" fontId="12" fillId="0" borderId="0" xfId="0" applyFont="1" applyFill="1" applyBorder="1" applyAlignment="1">
      <alignment horizontal="center" vertical="center" wrapText="1"/>
    </xf>
    <xf numFmtId="49" fontId="13" fillId="2" borderId="1" xfId="1" applyNumberFormat="1" applyFont="1" applyFill="1" applyBorder="1" applyAlignment="1">
      <alignment horizontal="center" vertical="center"/>
    </xf>
    <xf numFmtId="0" fontId="13" fillId="2" borderId="1" xfId="1" applyFont="1" applyFill="1" applyBorder="1" applyAlignment="1">
      <alignment horizontal="center" vertical="center" wrapText="1"/>
    </xf>
    <xf numFmtId="1" fontId="13" fillId="2" borderId="1" xfId="1" applyNumberFormat="1" applyFont="1" applyFill="1" applyBorder="1" applyAlignment="1">
      <alignment horizontal="center" vertical="center" wrapText="1"/>
    </xf>
    <xf numFmtId="2" fontId="13" fillId="2" borderId="1" xfId="1"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48" fillId="0" borderId="0" xfId="0" applyFont="1" applyFill="1" applyAlignment="1">
      <alignment horizontal="center" vertical="center" wrapText="1"/>
    </xf>
    <xf numFmtId="0" fontId="12" fillId="0" borderId="0" xfId="1" applyFont="1" applyFill="1" applyBorder="1" applyAlignment="1">
      <alignment horizontal="center" vertical="center" wrapText="1"/>
    </xf>
    <xf numFmtId="0" fontId="12" fillId="0" borderId="10" xfId="1" applyFont="1" applyFill="1" applyBorder="1" applyAlignment="1">
      <alignment horizontal="center" vertical="center" wrapText="1"/>
    </xf>
    <xf numFmtId="2" fontId="10" fillId="2" borderId="1" xfId="1" applyNumberFormat="1" applyFont="1" applyFill="1" applyBorder="1" applyAlignment="1">
      <alignment horizontal="center" vertical="center" wrapText="1"/>
    </xf>
    <xf numFmtId="0" fontId="10" fillId="0" borderId="0" xfId="1" applyFont="1" applyFill="1" applyAlignment="1">
      <alignment horizontal="center" vertical="center"/>
    </xf>
    <xf numFmtId="0" fontId="2" fillId="0" borderId="0" xfId="1" applyFont="1" applyFill="1" applyAlignment="1">
      <alignment horizontal="center" vertical="center" wrapText="1"/>
    </xf>
    <xf numFmtId="0" fontId="13" fillId="0" borderId="1" xfId="11" applyFont="1" applyFill="1" applyBorder="1" applyAlignment="1">
      <alignment horizontal="left" vertical="center" wrapText="1"/>
    </xf>
    <xf numFmtId="0" fontId="13" fillId="3" borderId="1" xfId="11" applyFont="1" applyFill="1" applyBorder="1" applyAlignment="1">
      <alignment horizontal="left" vertical="center" wrapText="1"/>
    </xf>
    <xf numFmtId="0" fontId="2" fillId="0" borderId="1" xfId="22" applyFont="1" applyFill="1" applyBorder="1" applyAlignment="1">
      <alignment horizontal="center" vertical="center" wrapText="1"/>
    </xf>
    <xf numFmtId="49" fontId="2" fillId="0" borderId="1" xfId="22" applyNumberFormat="1" applyFont="1" applyFill="1" applyBorder="1" applyAlignment="1">
      <alignment horizontal="center" vertical="center" wrapText="1"/>
    </xf>
    <xf numFmtId="0" fontId="14" fillId="0" borderId="10" xfId="1" applyFont="1" applyFill="1" applyBorder="1" applyAlignment="1">
      <alignment horizontal="center" vertical="center" wrapText="1"/>
    </xf>
    <xf numFmtId="0" fontId="2" fillId="0" borderId="0" xfId="1" applyFont="1" applyFill="1" applyAlignment="1">
      <alignment horizontal="center" vertical="center"/>
    </xf>
    <xf numFmtId="0" fontId="13" fillId="0" borderId="6" xfId="22" applyFont="1" applyFill="1" applyBorder="1" applyAlignment="1">
      <alignment horizontal="center" vertical="center" wrapText="1"/>
    </xf>
    <xf numFmtId="0" fontId="13" fillId="0" borderId="3" xfId="22" applyFont="1" applyFill="1" applyBorder="1" applyAlignment="1">
      <alignment horizontal="center" vertical="center" wrapText="1"/>
    </xf>
    <xf numFmtId="0" fontId="13" fillId="0" borderId="5" xfId="22" applyFont="1" applyFill="1" applyBorder="1" applyAlignment="1">
      <alignment horizontal="center" vertical="center" wrapText="1"/>
    </xf>
    <xf numFmtId="0" fontId="2" fillId="2" borderId="8" xfId="22" applyFont="1" applyFill="1" applyBorder="1" applyAlignment="1">
      <alignment horizontal="center" vertical="center" wrapText="1"/>
    </xf>
    <xf numFmtId="0" fontId="2" fillId="2" borderId="7" xfId="22" applyFont="1" applyFill="1" applyBorder="1" applyAlignment="1">
      <alignment horizontal="center" vertical="center" wrapText="1"/>
    </xf>
    <xf numFmtId="0" fontId="2" fillId="2" borderId="6" xfId="22" applyFont="1" applyFill="1" applyBorder="1" applyAlignment="1">
      <alignment horizontal="center" vertical="center" wrapText="1"/>
    </xf>
    <xf numFmtId="0" fontId="2" fillId="2" borderId="3" xfId="22" applyFont="1" applyFill="1" applyBorder="1" applyAlignment="1">
      <alignment horizontal="center" vertical="center" wrapText="1"/>
    </xf>
    <xf numFmtId="0" fontId="2" fillId="2" borderId="5" xfId="22" applyFont="1" applyFill="1" applyBorder="1" applyAlignment="1">
      <alignment horizontal="center" vertical="center" wrapText="1"/>
    </xf>
    <xf numFmtId="165" fontId="13" fillId="0" borderId="6" xfId="1" applyNumberFormat="1" applyFont="1" applyFill="1" applyBorder="1" applyAlignment="1">
      <alignment horizontal="left" vertical="center" wrapText="1"/>
    </xf>
    <xf numFmtId="165" fontId="13" fillId="0" borderId="3" xfId="1" applyNumberFormat="1" applyFont="1" applyFill="1" applyBorder="1" applyAlignment="1">
      <alignment horizontal="left" vertical="center" wrapText="1"/>
    </xf>
    <xf numFmtId="165" fontId="13" fillId="0" borderId="5" xfId="1" applyNumberFormat="1" applyFont="1" applyFill="1" applyBorder="1" applyAlignment="1">
      <alignment horizontal="left" vertical="center" wrapText="1"/>
    </xf>
    <xf numFmtId="49" fontId="2" fillId="2" borderId="8" xfId="22" applyNumberFormat="1" applyFont="1" applyFill="1" applyBorder="1" applyAlignment="1">
      <alignment horizontal="center" vertical="center" wrapText="1"/>
    </xf>
    <xf numFmtId="49" fontId="2" fillId="2" borderId="7" xfId="22" applyNumberFormat="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47" fillId="0" borderId="0" xfId="0" applyFont="1" applyFill="1" applyAlignment="1">
      <alignment horizontal="center" vertical="center" wrapText="1"/>
    </xf>
    <xf numFmtId="165" fontId="2" fillId="0" borderId="6" xfId="0" applyNumberFormat="1" applyFont="1" applyFill="1" applyBorder="1" applyAlignment="1">
      <alignment horizontal="left" vertical="center" wrapText="1"/>
    </xf>
    <xf numFmtId="165" fontId="2" fillId="0" borderId="3" xfId="0" applyNumberFormat="1" applyFont="1" applyFill="1" applyBorder="1" applyAlignment="1">
      <alignment horizontal="left" vertical="center" wrapText="1"/>
    </xf>
    <xf numFmtId="165" fontId="2" fillId="0" borderId="5" xfId="0" applyNumberFormat="1" applyFont="1" applyFill="1" applyBorder="1" applyAlignment="1">
      <alignment horizontal="left"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4" fillId="0" borderId="10" xfId="1" applyFont="1" applyFill="1" applyBorder="1" applyAlignment="1">
      <alignment horizontal="center" vertical="center"/>
    </xf>
    <xf numFmtId="0" fontId="2" fillId="0" borderId="6" xfId="22" applyFont="1" applyFill="1" applyBorder="1" applyAlignment="1">
      <alignment horizontal="center" vertical="center" wrapText="1"/>
    </xf>
    <xf numFmtId="0" fontId="2" fillId="0" borderId="3" xfId="22" applyFont="1" applyFill="1" applyBorder="1" applyAlignment="1">
      <alignment horizontal="center" vertical="center" wrapText="1"/>
    </xf>
    <xf numFmtId="0" fontId="2" fillId="0" borderId="5" xfId="22" applyFont="1" applyFill="1" applyBorder="1" applyAlignment="1">
      <alignment horizontal="center" vertical="center" wrapText="1"/>
    </xf>
    <xf numFmtId="0" fontId="2" fillId="0" borderId="8" xfId="22" applyFont="1" applyFill="1" applyBorder="1" applyAlignment="1">
      <alignment horizontal="center" vertical="center" wrapText="1"/>
    </xf>
    <xf numFmtId="0" fontId="2" fillId="0" borderId="7" xfId="22" applyFont="1" applyFill="1" applyBorder="1" applyAlignment="1">
      <alignment horizontal="center" vertical="center" wrapText="1"/>
    </xf>
    <xf numFmtId="49" fontId="2" fillId="0" borderId="8" xfId="22" applyNumberFormat="1" applyFont="1" applyFill="1" applyBorder="1" applyAlignment="1">
      <alignment horizontal="center" vertical="center" wrapText="1"/>
    </xf>
    <xf numFmtId="49" fontId="2" fillId="0" borderId="7" xfId="22" applyNumberFormat="1" applyFont="1" applyFill="1" applyBorder="1" applyAlignment="1">
      <alignment horizontal="center" vertical="center" wrapText="1"/>
    </xf>
    <xf numFmtId="1" fontId="4" fillId="3" borderId="1" xfId="1" applyNumberFormat="1" applyFont="1" applyFill="1" applyBorder="1" applyAlignment="1">
      <alignment horizontal="center" vertical="center" wrapText="1"/>
    </xf>
    <xf numFmtId="165" fontId="11" fillId="0" borderId="1" xfId="1" applyNumberFormat="1" applyFont="1" applyFill="1" applyBorder="1" applyAlignment="1">
      <alignment horizontal="center" vertical="center"/>
    </xf>
    <xf numFmtId="165" fontId="11" fillId="0" borderId="1" xfId="1" applyNumberFormat="1" applyFont="1" applyFill="1" applyBorder="1" applyAlignment="1">
      <alignment horizontal="center" vertical="center" wrapText="1"/>
    </xf>
    <xf numFmtId="165" fontId="11" fillId="0" borderId="1" xfId="1" applyNumberFormat="1" applyFont="1" applyFill="1" applyBorder="1" applyAlignment="1">
      <alignment horizontal="left" vertical="center" wrapText="1"/>
    </xf>
    <xf numFmtId="2" fontId="11" fillId="0" borderId="1" xfId="1"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68" fontId="4" fillId="0" borderId="1" xfId="0" applyNumberFormat="1" applyFont="1" applyFill="1" applyBorder="1" applyAlignment="1">
      <alignment horizontal="left" vertical="top" wrapText="1"/>
    </xf>
    <xf numFmtId="168" fontId="2" fillId="0" borderId="1" xfId="0" applyNumberFormat="1" applyFont="1" applyFill="1" applyBorder="1" applyAlignment="1">
      <alignment horizontal="center"/>
    </xf>
    <xf numFmtId="165" fontId="2" fillId="0" borderId="1" xfId="1" applyNumberFormat="1" applyFont="1" applyFill="1" applyBorder="1" applyAlignment="1">
      <alignment horizontal="left" vertical="center" wrapText="1"/>
    </xf>
    <xf numFmtId="165" fontId="2" fillId="0" borderId="1" xfId="0" applyNumberFormat="1" applyFont="1" applyBorder="1" applyAlignment="1">
      <alignment horizontal="left" vertical="center" wrapText="1"/>
    </xf>
    <xf numFmtId="165" fontId="4" fillId="0" borderId="1" xfId="0" applyNumberFormat="1" applyFont="1" applyBorder="1" applyAlignment="1">
      <alignment horizontal="left" vertical="center" wrapText="1"/>
    </xf>
    <xf numFmtId="0" fontId="2" fillId="0"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2" fontId="2" fillId="0" borderId="1" xfId="89"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3" borderId="1" xfId="0" applyFont="1" applyFill="1" applyBorder="1" applyAlignment="1">
      <alignment horizontal="center" wrapText="1"/>
    </xf>
    <xf numFmtId="0" fontId="2" fillId="3" borderId="1" xfId="0" applyFont="1" applyFill="1" applyBorder="1" applyAlignment="1">
      <alignment horizontal="center"/>
    </xf>
    <xf numFmtId="0" fontId="14" fillId="0" borderId="0" xfId="1" applyFont="1" applyFill="1" applyBorder="1" applyAlignment="1">
      <alignment horizontal="center" vertical="center"/>
    </xf>
    <xf numFmtId="165" fontId="4" fillId="3" borderId="1" xfId="0" applyNumberFormat="1" applyFont="1" applyFill="1" applyBorder="1" applyAlignment="1">
      <alignment horizontal="center" vertical="center" wrapText="1"/>
    </xf>
    <xf numFmtId="165" fontId="4" fillId="3" borderId="1" xfId="0" applyNumberFormat="1" applyFont="1" applyFill="1" applyBorder="1" applyAlignment="1">
      <alignment horizontal="left" vertical="center" wrapText="1"/>
    </xf>
    <xf numFmtId="0" fontId="4" fillId="3" borderId="1" xfId="0" applyFont="1" applyFill="1" applyBorder="1" applyAlignment="1">
      <alignment horizontal="left" vertical="center" wrapText="1"/>
    </xf>
    <xf numFmtId="2" fontId="11" fillId="0" borderId="1" xfId="1" applyNumberFormat="1" applyFont="1" applyFill="1" applyBorder="1" applyAlignment="1">
      <alignment horizontal="left" vertical="center" wrapText="1"/>
    </xf>
    <xf numFmtId="0" fontId="2" fillId="0" borderId="0" xfId="22" applyFont="1" applyFill="1" applyAlignment="1">
      <alignment horizontal="center" vertical="center" wrapText="1"/>
    </xf>
    <xf numFmtId="0" fontId="2" fillId="0" borderId="1" xfId="0" applyFont="1" applyFill="1" applyBorder="1" applyAlignment="1">
      <alignment horizontal="left" vertical="center" wrapText="1"/>
    </xf>
    <xf numFmtId="0" fontId="14" fillId="0" borderId="10" xfId="22" applyFont="1" applyFill="1" applyBorder="1" applyAlignment="1">
      <alignment horizontal="center" vertical="center" wrapText="1"/>
    </xf>
    <xf numFmtId="0" fontId="49" fillId="0" borderId="0" xfId="0" applyFont="1" applyFill="1" applyAlignment="1">
      <alignment horizontal="center" vertical="center" wrapText="1"/>
    </xf>
    <xf numFmtId="171" fontId="2" fillId="0" borderId="0" xfId="1" applyNumberFormat="1" applyFont="1" applyFill="1" applyBorder="1" applyAlignment="1">
      <alignment horizontal="center" vertical="center"/>
    </xf>
    <xf numFmtId="0" fontId="39" fillId="3" borderId="1" xfId="22" applyFont="1" applyFill="1" applyBorder="1" applyAlignment="1">
      <alignment horizontal="center" vertical="center" wrapText="1"/>
    </xf>
    <xf numFmtId="165" fontId="13" fillId="0" borderId="6" xfId="1" applyNumberFormat="1" applyFont="1" applyFill="1" applyBorder="1" applyAlignment="1">
      <alignment horizontal="center" vertical="center" wrapText="1"/>
    </xf>
    <xf numFmtId="165" fontId="13" fillId="0" borderId="3" xfId="1" applyNumberFormat="1" applyFont="1" applyFill="1" applyBorder="1" applyAlignment="1">
      <alignment horizontal="center" vertical="center" wrapText="1"/>
    </xf>
    <xf numFmtId="165" fontId="13" fillId="0" borderId="5" xfId="1" applyNumberFormat="1" applyFont="1" applyFill="1" applyBorder="1" applyAlignment="1">
      <alignment horizontal="center" vertical="center" wrapText="1"/>
    </xf>
    <xf numFmtId="2" fontId="13" fillId="0" borderId="0" xfId="1" applyNumberFormat="1" applyFont="1" applyFill="1" applyAlignment="1">
      <alignment horizontal="center" vertical="center"/>
    </xf>
    <xf numFmtId="0" fontId="13" fillId="0" borderId="6" xfId="11" applyFont="1" applyFill="1" applyBorder="1" applyAlignment="1">
      <alignment horizontal="center" vertical="center" wrapText="1"/>
    </xf>
    <xf numFmtId="0" fontId="13" fillId="0" borderId="3" xfId="11" applyFont="1" applyFill="1" applyBorder="1" applyAlignment="1">
      <alignment horizontal="center" vertical="center" wrapText="1"/>
    </xf>
    <xf numFmtId="0" fontId="13" fillId="0" borderId="5" xfId="11" applyFont="1" applyFill="1" applyBorder="1" applyAlignment="1">
      <alignment horizontal="center" vertical="center" wrapText="1"/>
    </xf>
    <xf numFmtId="167" fontId="4" fillId="0" borderId="8" xfId="1" applyNumberFormat="1" applyFont="1" applyFill="1" applyBorder="1" applyAlignment="1">
      <alignment horizontal="center" vertical="center" wrapText="1"/>
    </xf>
    <xf numFmtId="167" fontId="4" fillId="0" borderId="4" xfId="1" applyNumberFormat="1" applyFont="1" applyFill="1" applyBorder="1" applyAlignment="1">
      <alignment horizontal="center" vertical="center" wrapText="1"/>
    </xf>
    <xf numFmtId="0" fontId="2" fillId="0" borderId="0" xfId="1" applyNumberFormat="1" applyFont="1" applyFill="1" applyBorder="1" applyAlignment="1">
      <alignment horizontal="center" vertical="center" wrapText="1"/>
    </xf>
    <xf numFmtId="168" fontId="2" fillId="0" borderId="1" xfId="98" applyNumberFormat="1" applyFont="1" applyFill="1" applyBorder="1" applyAlignment="1">
      <alignment horizontal="center" vertical="center" wrapText="1"/>
    </xf>
    <xf numFmtId="0" fontId="14" fillId="0" borderId="10" xfId="1" applyNumberFormat="1" applyFont="1" applyFill="1" applyBorder="1" applyAlignment="1">
      <alignment horizontal="center" vertical="center" wrapText="1"/>
    </xf>
    <xf numFmtId="0" fontId="23" fillId="0" borderId="6" xfId="0" applyFont="1" applyFill="1" applyBorder="1" applyAlignment="1">
      <alignment horizontal="left" vertical="center" wrapText="1"/>
    </xf>
    <xf numFmtId="0" fontId="34" fillId="0" borderId="3" xfId="0" applyFont="1" applyFill="1" applyBorder="1"/>
    <xf numFmtId="0" fontId="34" fillId="0" borderId="5" xfId="0" applyFont="1" applyFill="1" applyBorder="1"/>
    <xf numFmtId="0" fontId="4" fillId="0" borderId="1" xfId="0" applyFont="1" applyFill="1" applyBorder="1"/>
    <xf numFmtId="0" fontId="10" fillId="0" borderId="0" xfId="1" applyFont="1" applyFill="1" applyAlignment="1">
      <alignment horizontal="center" vertical="center" wrapText="1"/>
    </xf>
    <xf numFmtId="165" fontId="2" fillId="0" borderId="1" xfId="0" applyNumberFormat="1" applyFont="1" applyFill="1" applyBorder="1" applyAlignment="1">
      <alignment horizontal="left" vertical="center" wrapText="1"/>
    </xf>
    <xf numFmtId="2" fontId="2" fillId="0" borderId="1" xfId="70" applyNumberFormat="1" applyFont="1" applyFill="1" applyBorder="1" applyAlignment="1">
      <alignment horizontal="center" vertical="center" wrapText="1"/>
    </xf>
    <xf numFmtId="168"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65" fontId="13" fillId="0" borderId="6" xfId="9" applyNumberFormat="1" applyFont="1" applyFill="1" applyBorder="1" applyAlignment="1">
      <alignment horizontal="left" vertical="center" wrapText="1"/>
    </xf>
    <xf numFmtId="165" fontId="13" fillId="0" borderId="3" xfId="9" applyNumberFormat="1" applyFont="1" applyFill="1" applyBorder="1" applyAlignment="1">
      <alignment horizontal="left" vertical="center" wrapText="1"/>
    </xf>
    <xf numFmtId="165" fontId="13" fillId="4" borderId="3" xfId="9" applyNumberFormat="1" applyFont="1" applyFill="1" applyBorder="1" applyAlignment="1">
      <alignment horizontal="left" vertical="center" wrapText="1"/>
    </xf>
    <xf numFmtId="165" fontId="13" fillId="0" borderId="5" xfId="9" applyNumberFormat="1" applyFont="1" applyFill="1" applyBorder="1" applyAlignment="1">
      <alignment horizontal="left" vertical="center" wrapText="1"/>
    </xf>
    <xf numFmtId="0" fontId="2" fillId="0" borderId="0" xfId="21" applyFont="1" applyFill="1" applyAlignment="1">
      <alignment horizontal="center" vertical="center"/>
    </xf>
    <xf numFmtId="44" fontId="13" fillId="0" borderId="6" xfId="6" applyFont="1" applyFill="1" applyBorder="1" applyAlignment="1">
      <alignment horizontal="center" vertical="center" wrapText="1"/>
    </xf>
    <xf numFmtId="44" fontId="13" fillId="0" borderId="3" xfId="6" applyFont="1" applyFill="1" applyBorder="1" applyAlignment="1">
      <alignment horizontal="center" vertical="center" wrapText="1"/>
    </xf>
    <xf numFmtId="44" fontId="13" fillId="0" borderId="5" xfId="6"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14" fillId="0" borderId="10" xfId="21" applyFont="1" applyFill="1" applyBorder="1" applyAlignment="1">
      <alignment horizontal="center" vertical="center"/>
    </xf>
    <xf numFmtId="2" fontId="13" fillId="0" borderId="0" xfId="9" applyNumberFormat="1" applyFont="1" applyFill="1" applyAlignment="1">
      <alignment horizontal="center" vertical="center"/>
    </xf>
    <xf numFmtId="49" fontId="13" fillId="0" borderId="8" xfId="9" applyNumberFormat="1" applyFont="1" applyFill="1" applyBorder="1" applyAlignment="1">
      <alignment horizontal="center" vertical="center"/>
    </xf>
    <xf numFmtId="49" fontId="13" fillId="0" borderId="7" xfId="9" applyNumberFormat="1" applyFont="1" applyFill="1" applyBorder="1" applyAlignment="1">
      <alignment horizontal="center" vertical="center"/>
    </xf>
    <xf numFmtId="0" fontId="13" fillId="0" borderId="8" xfId="9" applyFont="1" applyFill="1" applyBorder="1" applyAlignment="1">
      <alignment horizontal="center" vertical="center" wrapText="1"/>
    </xf>
    <xf numFmtId="0" fontId="13" fillId="0" borderId="7" xfId="9" applyFont="1" applyFill="1" applyBorder="1" applyAlignment="1">
      <alignment horizontal="center" vertical="center" wrapText="1"/>
    </xf>
    <xf numFmtId="0" fontId="13" fillId="0" borderId="6" xfId="9" applyFont="1" applyFill="1" applyBorder="1" applyAlignment="1">
      <alignment horizontal="center" vertical="center" wrapText="1"/>
    </xf>
    <xf numFmtId="0" fontId="13" fillId="0" borderId="3" xfId="9" applyFont="1" applyFill="1" applyBorder="1" applyAlignment="1">
      <alignment horizontal="center" vertical="center" wrapText="1"/>
    </xf>
    <xf numFmtId="0" fontId="13" fillId="0" borderId="5" xfId="9" applyFont="1" applyFill="1" applyBorder="1" applyAlignment="1">
      <alignment horizontal="center" vertical="center" wrapText="1"/>
    </xf>
    <xf numFmtId="0" fontId="15" fillId="0" borderId="0" xfId="9" applyFont="1" applyFill="1" applyBorder="1" applyAlignment="1">
      <alignment horizontal="center" vertical="center" wrapText="1"/>
    </xf>
    <xf numFmtId="0" fontId="13" fillId="0" borderId="0" xfId="9" applyFont="1" applyFill="1" applyBorder="1" applyAlignment="1">
      <alignment horizontal="center" vertical="center" wrapText="1"/>
    </xf>
    <xf numFmtId="0" fontId="13" fillId="0" borderId="0" xfId="9" applyFont="1" applyFill="1" applyAlignment="1">
      <alignment horizontal="center" vertical="center" wrapText="1"/>
    </xf>
    <xf numFmtId="0" fontId="11" fillId="0" borderId="0" xfId="9" applyFont="1" applyFill="1" applyAlignment="1">
      <alignment horizontal="center" vertical="center"/>
    </xf>
    <xf numFmtId="0" fontId="15" fillId="0" borderId="0" xfId="9" applyFont="1" applyFill="1" applyBorder="1" applyAlignment="1">
      <alignment horizontal="center" vertical="center"/>
    </xf>
    <xf numFmtId="0" fontId="49" fillId="0" borderId="0" xfId="9" applyFont="1" applyFill="1" applyBorder="1" applyAlignment="1">
      <alignment horizontal="center" vertical="center" wrapText="1"/>
    </xf>
    <xf numFmtId="0" fontId="49" fillId="0" borderId="0" xfId="9" applyFont="1" applyFill="1" applyAlignment="1">
      <alignment horizontal="center" vertical="center" wrapText="1"/>
    </xf>
    <xf numFmtId="0" fontId="50" fillId="0" borderId="0" xfId="9" applyFont="1" applyFill="1" applyAlignment="1">
      <alignment horizontal="center" vertical="center"/>
    </xf>
    <xf numFmtId="165" fontId="13" fillId="0" borderId="6" xfId="49" applyNumberFormat="1" applyFont="1" applyFill="1" applyBorder="1" applyAlignment="1">
      <alignment horizontal="left" vertical="center" wrapText="1"/>
    </xf>
    <xf numFmtId="165" fontId="13" fillId="0" borderId="3" xfId="49" applyNumberFormat="1" applyFont="1" applyFill="1" applyBorder="1" applyAlignment="1">
      <alignment horizontal="left" vertical="center" wrapText="1"/>
    </xf>
    <xf numFmtId="165" fontId="13" fillId="0" borderId="5" xfId="49" applyNumberFormat="1" applyFont="1" applyFill="1" applyBorder="1" applyAlignment="1">
      <alignment horizontal="left" vertical="center" wrapText="1"/>
    </xf>
    <xf numFmtId="0" fontId="22" fillId="3" borderId="6" xfId="83" applyFont="1" applyFill="1" applyBorder="1" applyAlignment="1">
      <alignment horizontal="left" vertical="center" wrapText="1"/>
    </xf>
    <xf numFmtId="0" fontId="22" fillId="3" borderId="3" xfId="83" applyFont="1" applyFill="1" applyBorder="1" applyAlignment="1">
      <alignment horizontal="left" vertical="center" wrapText="1"/>
    </xf>
    <xf numFmtId="0" fontId="22" fillId="3" borderId="5" xfId="83" applyFont="1" applyFill="1" applyBorder="1" applyAlignment="1">
      <alignment horizontal="left" vertical="center" wrapText="1"/>
    </xf>
    <xf numFmtId="0" fontId="39" fillId="0" borderId="0" xfId="9" applyFont="1" applyFill="1" applyBorder="1" applyAlignment="1">
      <alignment horizontal="center" vertical="center" wrapText="1"/>
    </xf>
    <xf numFmtId="0" fontId="51" fillId="0" borderId="0" xfId="9" applyFont="1" applyFill="1" applyBorder="1" applyAlignment="1">
      <alignment horizontal="center" vertical="center"/>
    </xf>
    <xf numFmtId="0" fontId="13" fillId="2" borderId="1" xfId="49" applyFont="1" applyFill="1" applyBorder="1" applyAlignment="1">
      <alignment horizontal="center" vertical="center" wrapText="1"/>
    </xf>
    <xf numFmtId="0" fontId="11" fillId="0" borderId="10" xfId="9" applyFont="1" applyFill="1" applyBorder="1" applyAlignment="1">
      <alignment horizontal="center" vertical="center"/>
    </xf>
    <xf numFmtId="2" fontId="13" fillId="2" borderId="1" xfId="49" applyNumberFormat="1" applyFont="1" applyFill="1" applyBorder="1" applyAlignment="1">
      <alignment horizontal="center" vertical="center" wrapText="1"/>
    </xf>
    <xf numFmtId="2" fontId="13" fillId="2" borderId="1" xfId="70" applyNumberFormat="1" applyFont="1" applyFill="1" applyBorder="1" applyAlignment="1">
      <alignment horizontal="center" vertical="center" wrapText="1"/>
    </xf>
    <xf numFmtId="0" fontId="13" fillId="2" borderId="1" xfId="49" applyNumberFormat="1" applyFont="1" applyFill="1" applyBorder="1" applyAlignment="1">
      <alignment horizontal="center" vertical="center" wrapText="1"/>
    </xf>
    <xf numFmtId="0" fontId="2" fillId="0" borderId="14" xfId="9" applyFont="1" applyFill="1" applyBorder="1" applyAlignment="1">
      <alignment horizontal="center" vertical="center"/>
    </xf>
    <xf numFmtId="0" fontId="2" fillId="0" borderId="0" xfId="9" applyFont="1" applyFill="1" applyAlignment="1">
      <alignment horizontal="center" vertical="center"/>
    </xf>
    <xf numFmtId="0" fontId="13" fillId="2" borderId="1" xfId="9" applyFont="1" applyFill="1" applyBorder="1" applyAlignment="1">
      <alignment horizontal="center" vertical="center" wrapText="1"/>
    </xf>
    <xf numFmtId="49" fontId="13" fillId="2" borderId="1" xfId="9" applyNumberFormat="1" applyFont="1" applyFill="1" applyBorder="1" applyAlignment="1">
      <alignment horizontal="center" vertical="center"/>
    </xf>
    <xf numFmtId="2" fontId="13" fillId="2" borderId="1" xfId="9" applyNumberFormat="1" applyFont="1" applyFill="1" applyBorder="1" applyAlignment="1">
      <alignment horizontal="center" vertical="center" wrapText="1"/>
    </xf>
    <xf numFmtId="0" fontId="10" fillId="0" borderId="0" xfId="9" applyFont="1" applyFill="1" applyBorder="1" applyAlignment="1">
      <alignment horizontal="center" vertical="center" wrapText="1"/>
    </xf>
    <xf numFmtId="49" fontId="23" fillId="0" borderId="6" xfId="0" applyNumberFormat="1" applyFont="1" applyFill="1" applyBorder="1" applyAlignment="1">
      <alignment horizontal="left" vertical="center" wrapText="1"/>
    </xf>
    <xf numFmtId="49" fontId="23" fillId="0" borderId="3" xfId="0" applyNumberFormat="1" applyFont="1" applyFill="1" applyBorder="1" applyAlignment="1">
      <alignment horizontal="left" vertical="center" wrapText="1"/>
    </xf>
    <xf numFmtId="49" fontId="23" fillId="0" borderId="5" xfId="0" applyNumberFormat="1" applyFont="1" applyFill="1" applyBorder="1" applyAlignment="1">
      <alignment horizontal="left" vertical="center" wrapText="1"/>
    </xf>
    <xf numFmtId="0" fontId="21" fillId="0" borderId="8"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39" fillId="0" borderId="0" xfId="9" applyFont="1" applyFill="1" applyAlignment="1">
      <alignment horizontal="center" vertical="center" wrapText="1"/>
    </xf>
    <xf numFmtId="0" fontId="41" fillId="0" borderId="0" xfId="9" applyFont="1" applyFill="1" applyAlignment="1">
      <alignment horizontal="center" vertical="center" wrapText="1"/>
    </xf>
    <xf numFmtId="0" fontId="13" fillId="2" borderId="1" xfId="9" applyNumberFormat="1" applyFont="1" applyFill="1" applyBorder="1" applyAlignment="1">
      <alignment horizontal="center" vertical="center" wrapText="1"/>
    </xf>
    <xf numFmtId="2" fontId="13" fillId="2" borderId="8" xfId="70" applyNumberFormat="1" applyFont="1" applyFill="1" applyBorder="1" applyAlignment="1">
      <alignment horizontal="center" vertical="center" wrapText="1"/>
    </xf>
    <xf numFmtId="2" fontId="13" fillId="2" borderId="7" xfId="70" applyNumberFormat="1" applyFont="1" applyFill="1" applyBorder="1" applyAlignment="1">
      <alignment horizontal="center" vertical="center" wrapText="1"/>
    </xf>
    <xf numFmtId="165" fontId="11" fillId="3" borderId="1" xfId="9" applyNumberFormat="1" applyFont="1" applyFill="1" applyBorder="1" applyAlignment="1">
      <alignment horizontal="center" vertical="center" wrapText="1"/>
    </xf>
    <xf numFmtId="165" fontId="11" fillId="3" borderId="1" xfId="9" applyNumberFormat="1" applyFont="1" applyFill="1" applyBorder="1" applyAlignment="1">
      <alignment horizontal="left" vertical="center" wrapText="1"/>
    </xf>
    <xf numFmtId="0" fontId="11" fillId="3" borderId="1" xfId="9" applyFont="1" applyFill="1" applyBorder="1" applyAlignment="1">
      <alignment horizontal="center" vertical="center" wrapText="1"/>
    </xf>
    <xf numFmtId="0" fontId="11" fillId="3" borderId="1" xfId="9" quotePrefix="1" applyFont="1" applyFill="1" applyBorder="1" applyAlignment="1">
      <alignment horizontal="center" vertical="center" wrapText="1"/>
    </xf>
    <xf numFmtId="165" fontId="13" fillId="3" borderId="1" xfId="9" applyNumberFormat="1" applyFont="1" applyFill="1" applyBorder="1" applyAlignment="1">
      <alignment horizontal="left" vertical="center" wrapText="1"/>
    </xf>
    <xf numFmtId="2" fontId="11" fillId="3" borderId="1" xfId="9" applyNumberFormat="1" applyFont="1" applyFill="1" applyBorder="1" applyAlignment="1">
      <alignment horizontal="left" vertical="center" wrapText="1"/>
    </xf>
    <xf numFmtId="0" fontId="11" fillId="0" borderId="0" xfId="9" applyFont="1" applyFill="1" applyBorder="1" applyAlignment="1">
      <alignment horizontal="center" vertical="center"/>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xf>
    <xf numFmtId="168" fontId="4" fillId="3" borderId="1" xfId="0" applyNumberFormat="1" applyFont="1" applyFill="1" applyBorder="1" applyAlignment="1">
      <alignment horizontal="left" vertical="top" wrapText="1"/>
    </xf>
    <xf numFmtId="0" fontId="4" fillId="3" borderId="1" xfId="0" applyFont="1" applyFill="1" applyBorder="1" applyAlignment="1">
      <alignment horizontal="center" vertical="center" wrapText="1"/>
    </xf>
    <xf numFmtId="165" fontId="2" fillId="3" borderId="1" xfId="0" applyNumberFormat="1" applyFont="1" applyFill="1" applyBorder="1" applyAlignment="1">
      <alignment horizontal="left" vertical="center" wrapText="1"/>
    </xf>
    <xf numFmtId="2" fontId="2" fillId="3" borderId="1" xfId="0" applyNumberFormat="1" applyFont="1" applyFill="1" applyBorder="1" applyAlignment="1">
      <alignment horizontal="center" vertical="center" wrapText="1"/>
    </xf>
    <xf numFmtId="0" fontId="41" fillId="0" borderId="6"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41" fillId="0" borderId="5" xfId="0" applyFont="1" applyFill="1" applyBorder="1" applyAlignment="1">
      <alignment horizontal="center" vertical="center" wrapText="1"/>
    </xf>
    <xf numFmtId="49" fontId="13" fillId="2" borderId="1" xfId="22" applyNumberFormat="1" applyFont="1" applyFill="1" applyBorder="1" applyAlignment="1">
      <alignment horizontal="center" vertical="center"/>
    </xf>
    <xf numFmtId="0" fontId="13" fillId="2" borderId="1" xfId="22" applyFont="1" applyFill="1" applyBorder="1" applyAlignment="1">
      <alignment horizontal="center" vertical="center" wrapText="1"/>
    </xf>
    <xf numFmtId="0" fontId="13" fillId="2" borderId="8" xfId="9" applyFont="1" applyFill="1" applyBorder="1" applyAlignment="1">
      <alignment horizontal="center" vertical="center" wrapText="1"/>
    </xf>
    <xf numFmtId="0" fontId="13" fillId="2" borderId="7" xfId="9" applyFont="1" applyFill="1" applyBorder="1" applyAlignment="1">
      <alignment horizontal="center" vertical="center" wrapText="1"/>
    </xf>
    <xf numFmtId="0" fontId="10" fillId="0" borderId="0" xfId="9" applyFont="1" applyFill="1" applyAlignment="1">
      <alignment horizontal="center" vertical="center" wrapText="1"/>
    </xf>
    <xf numFmtId="0" fontId="10" fillId="3" borderId="6" xfId="22" applyFont="1" applyFill="1" applyBorder="1" applyAlignment="1">
      <alignment horizontal="center" vertical="center" wrapText="1"/>
    </xf>
    <xf numFmtId="0" fontId="10" fillId="3" borderId="3" xfId="22" applyFont="1" applyFill="1" applyBorder="1" applyAlignment="1">
      <alignment horizontal="center" vertical="center" wrapText="1"/>
    </xf>
    <xf numFmtId="0" fontId="10" fillId="3" borderId="5" xfId="22" applyFont="1" applyFill="1" applyBorder="1" applyAlignment="1">
      <alignment horizontal="center" vertical="center" wrapText="1"/>
    </xf>
    <xf numFmtId="165" fontId="11" fillId="0" borderId="8" xfId="9" applyNumberFormat="1" applyFont="1" applyFill="1" applyBorder="1" applyAlignment="1">
      <alignment horizontal="center" vertical="center" wrapText="1"/>
    </xf>
    <xf numFmtId="165" fontId="11" fillId="0" borderId="4" xfId="9" applyNumberFormat="1" applyFont="1" applyFill="1" applyBorder="1" applyAlignment="1">
      <alignment horizontal="center" vertical="center" wrapText="1"/>
    </xf>
    <xf numFmtId="165" fontId="11" fillId="0" borderId="7" xfId="9" applyNumberFormat="1" applyFont="1" applyFill="1" applyBorder="1" applyAlignment="1">
      <alignment horizontal="center" vertical="center" wrapText="1"/>
    </xf>
    <xf numFmtId="165" fontId="36" fillId="0" borderId="8" xfId="9" applyNumberFormat="1" applyFont="1" applyFill="1" applyBorder="1" applyAlignment="1">
      <alignment horizontal="center" vertical="center" wrapText="1"/>
    </xf>
    <xf numFmtId="165" fontId="36" fillId="0" borderId="7" xfId="9" applyNumberFormat="1" applyFont="1" applyFill="1" applyBorder="1" applyAlignment="1">
      <alignment horizontal="center" vertical="center" wrapText="1"/>
    </xf>
    <xf numFmtId="0" fontId="13" fillId="0" borderId="6" xfId="9" applyFont="1" applyFill="1" applyBorder="1" applyAlignment="1">
      <alignment horizontal="left" vertical="center" wrapText="1"/>
    </xf>
    <xf numFmtId="0" fontId="13" fillId="0" borderId="3" xfId="9" applyFont="1" applyFill="1" applyBorder="1" applyAlignment="1">
      <alignment horizontal="left" vertical="center" wrapText="1"/>
    </xf>
    <xf numFmtId="0" fontId="13" fillId="0" borderId="5" xfId="9" applyFont="1" applyFill="1" applyBorder="1" applyAlignment="1">
      <alignment horizontal="left" vertical="center" wrapText="1"/>
    </xf>
    <xf numFmtId="0" fontId="2" fillId="0" borderId="0" xfId="9" applyNumberFormat="1" applyFont="1" applyFill="1" applyBorder="1" applyAlignment="1">
      <alignment horizontal="center" vertical="center"/>
    </xf>
    <xf numFmtId="0" fontId="11" fillId="0" borderId="8"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7" xfId="0" applyFont="1" applyFill="1" applyBorder="1" applyAlignment="1">
      <alignment horizontal="center" vertical="center" wrapText="1"/>
    </xf>
    <xf numFmtId="168" fontId="13" fillId="0" borderId="6" xfId="98" applyNumberFormat="1" applyFont="1" applyFill="1" applyBorder="1" applyAlignment="1">
      <alignment horizontal="left" vertical="center" wrapText="1"/>
    </xf>
    <xf numFmtId="168" fontId="13" fillId="0" borderId="3" xfId="98" applyNumberFormat="1"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5" xfId="0" applyFont="1" applyFill="1" applyBorder="1" applyAlignment="1">
      <alignment horizontal="left" vertical="center" wrapText="1"/>
    </xf>
    <xf numFmtId="165" fontId="13" fillId="0" borderId="1" xfId="9" applyNumberFormat="1" applyFont="1" applyFill="1" applyBorder="1" applyAlignment="1">
      <alignment horizontal="left" vertical="center" wrapText="1"/>
    </xf>
    <xf numFmtId="165" fontId="11" fillId="0" borderId="1" xfId="9" applyNumberFormat="1" applyFont="1" applyFill="1" applyBorder="1" applyAlignment="1">
      <alignment horizontal="left" vertical="center" wrapText="1"/>
    </xf>
    <xf numFmtId="2" fontId="2" fillId="0" borderId="8" xfId="70" applyNumberFormat="1" applyFont="1" applyFill="1" applyBorder="1" applyAlignment="1">
      <alignment horizontal="center" vertical="center" wrapText="1"/>
    </xf>
    <xf numFmtId="2" fontId="2" fillId="0" borderId="7" xfId="70" applyNumberFormat="1" applyFont="1" applyFill="1" applyBorder="1" applyAlignment="1">
      <alignment horizontal="center" vertical="center" wrapText="1"/>
    </xf>
    <xf numFmtId="0" fontId="18" fillId="0" borderId="1" xfId="0" applyFont="1" applyBorder="1" applyAlignment="1">
      <alignment horizontal="center" vertical="center" wrapText="1"/>
    </xf>
    <xf numFmtId="165" fontId="18" fillId="0" borderId="1" xfId="0" applyNumberFormat="1" applyFont="1" applyBorder="1" applyAlignment="1">
      <alignment horizontal="left" vertical="center" wrapText="1"/>
    </xf>
    <xf numFmtId="165" fontId="17" fillId="0" borderId="1" xfId="0" applyNumberFormat="1" applyFont="1" applyBorder="1" applyAlignment="1">
      <alignment horizontal="left" vertical="center" wrapText="1"/>
    </xf>
    <xf numFmtId="0" fontId="18" fillId="0" borderId="1" xfId="0" applyNumberFormat="1" applyFont="1" applyFill="1" applyBorder="1" applyAlignment="1">
      <alignment horizontal="center" vertical="center" wrapText="1"/>
    </xf>
    <xf numFmtId="2" fontId="18" fillId="0" borderId="1" xfId="89" applyNumberFormat="1" applyFont="1" applyFill="1" applyBorder="1" applyAlignment="1">
      <alignment horizontal="center" vertical="center" wrapText="1"/>
    </xf>
    <xf numFmtId="2" fontId="18" fillId="0" borderId="1" xfId="0" applyNumberFormat="1"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165" fontId="18" fillId="5" borderId="1" xfId="0" applyNumberFormat="1" applyFont="1" applyFill="1" applyBorder="1" applyAlignment="1">
      <alignment horizontal="left" vertical="center" wrapText="1"/>
    </xf>
    <xf numFmtId="165" fontId="17" fillId="5" borderId="1" xfId="0" applyNumberFormat="1" applyFont="1" applyFill="1" applyBorder="1" applyAlignment="1">
      <alignment horizontal="left" vertical="center" wrapText="1"/>
    </xf>
    <xf numFmtId="0" fontId="18" fillId="5" borderId="1" xfId="0" applyFont="1" applyFill="1" applyBorder="1" applyAlignment="1">
      <alignment horizontal="left" vertical="center" wrapText="1"/>
    </xf>
    <xf numFmtId="2" fontId="18" fillId="0" borderId="1" xfId="70" applyNumberFormat="1" applyFont="1" applyFill="1" applyBorder="1" applyAlignment="1">
      <alignment horizontal="center" vertical="center" wrapText="1"/>
    </xf>
    <xf numFmtId="165" fontId="2" fillId="0" borderId="6" xfId="0" applyNumberFormat="1" applyFont="1" applyFill="1" applyBorder="1" applyAlignment="1">
      <alignment horizontal="left" vertical="top" wrapText="1"/>
    </xf>
    <xf numFmtId="165" fontId="2" fillId="0" borderId="3" xfId="0" applyNumberFormat="1" applyFont="1" applyFill="1" applyBorder="1" applyAlignment="1">
      <alignment horizontal="left" vertical="top" wrapText="1"/>
    </xf>
    <xf numFmtId="165" fontId="2" fillId="0" borderId="5" xfId="0" applyNumberFormat="1" applyFont="1" applyFill="1" applyBorder="1" applyAlignment="1">
      <alignment horizontal="left" vertical="top" wrapText="1"/>
    </xf>
    <xf numFmtId="44" fontId="13" fillId="0" borderId="6" xfId="75" applyFont="1" applyFill="1" applyBorder="1" applyAlignment="1">
      <alignment vertical="center" wrapText="1"/>
    </xf>
    <xf numFmtId="44" fontId="13" fillId="0" borderId="3" xfId="75" applyFont="1" applyFill="1" applyBorder="1" applyAlignment="1">
      <alignment vertical="center" wrapText="1"/>
    </xf>
    <xf numFmtId="44" fontId="13" fillId="0" borderId="5" xfId="75" applyFont="1" applyFill="1" applyBorder="1" applyAlignment="1">
      <alignment vertical="center" wrapText="1"/>
    </xf>
    <xf numFmtId="49" fontId="13" fillId="2" borderId="1" xfId="9" applyNumberFormat="1" applyFont="1" applyFill="1" applyBorder="1" applyAlignment="1">
      <alignment horizontal="center" vertical="center" wrapText="1"/>
    </xf>
    <xf numFmtId="0" fontId="61" fillId="0" borderId="1" xfId="22" applyFont="1" applyFill="1" applyBorder="1" applyAlignment="1">
      <alignment horizontal="left" vertical="center" wrapText="1"/>
    </xf>
    <xf numFmtId="0" fontId="60" fillId="0" borderId="1" xfId="0" applyFont="1" applyFill="1" applyBorder="1" applyAlignment="1">
      <alignment horizontal="left" vertical="center" wrapText="1"/>
    </xf>
  </cellXfs>
  <cellStyles count="101">
    <cellStyle name="Comma" xfId="91" builtinId="3"/>
    <cellStyle name="Comma 10" xfId="3"/>
    <cellStyle name="Comma 2" xfId="2"/>
    <cellStyle name="Comma 2 2" xfId="86"/>
    <cellStyle name="Comma 3" xfId="96"/>
    <cellStyle name="Comma 4" xfId="4"/>
    <cellStyle name="Comma 5" xfId="5"/>
    <cellStyle name="Currency 2" xfId="75"/>
    <cellStyle name="Currency 3" xfId="6"/>
    <cellStyle name="Header1" xfId="7"/>
    <cellStyle name="Header2" xfId="8"/>
    <cellStyle name="Normal" xfId="0" builtinId="0"/>
    <cellStyle name="Normal 10" xfId="9"/>
    <cellStyle name="Normal 11" xfId="10"/>
    <cellStyle name="Normal 11 2" xfId="88"/>
    <cellStyle name="Normal 11_KE HOACH 6 THANG CUOI NAM" xfId="93"/>
    <cellStyle name="Normal 12" xfId="11"/>
    <cellStyle name="Normal 12 2" xfId="12"/>
    <cellStyle name="Normal 13" xfId="76"/>
    <cellStyle name="Normal 13 2" xfId="13"/>
    <cellStyle name="Normal 14" xfId="14"/>
    <cellStyle name="Normal 14 2" xfId="15"/>
    <cellStyle name="Normal 14 2 2" xfId="77"/>
    <cellStyle name="Normal 14 3" xfId="16"/>
    <cellStyle name="Normal 15" xfId="78"/>
    <cellStyle name="Normal 15 2" xfId="17"/>
    <cellStyle name="Normal 16" xfId="90"/>
    <cellStyle name="Normal 17" xfId="95"/>
    <cellStyle name="Normal 17 2" xfId="18"/>
    <cellStyle name="Normal 18 2" xfId="19"/>
    <cellStyle name="Normal 19" xfId="100"/>
    <cellStyle name="Normal 2" xfId="1"/>
    <cellStyle name="Normal 2 10" xfId="20"/>
    <cellStyle name="Normal 2 2" xfId="21"/>
    <cellStyle name="Normal 2 2 2" xfId="22"/>
    <cellStyle name="Normal 2 2_BIEU 01 - THĐ KY ANH 2019" xfId="87"/>
    <cellStyle name="Normal 2 3" xfId="23"/>
    <cellStyle name="Normal 2 3 2" xfId="24"/>
    <cellStyle name="Normal 2 4" xfId="98"/>
    <cellStyle name="Normal 2_CC HUONG KHE 16.1.2017" xfId="92"/>
    <cellStyle name="Normal 20" xfId="94"/>
    <cellStyle name="Normal 21 2" xfId="25"/>
    <cellStyle name="Normal 22 2" xfId="26"/>
    <cellStyle name="Normal 23 2" xfId="27"/>
    <cellStyle name="Normal 24 2" xfId="28"/>
    <cellStyle name="Normal 25 2" xfId="29"/>
    <cellStyle name="Normal 260" xfId="74"/>
    <cellStyle name="Normal 27 2" xfId="30"/>
    <cellStyle name="Normal 276" xfId="31"/>
    <cellStyle name="Normal 277" xfId="32"/>
    <cellStyle name="Normal 278" xfId="33"/>
    <cellStyle name="Normal 280" xfId="34"/>
    <cellStyle name="Normal 281" xfId="35"/>
    <cellStyle name="Normal 282" xfId="36"/>
    <cellStyle name="Normal 283" xfId="37"/>
    <cellStyle name="Normal 284" xfId="38"/>
    <cellStyle name="Normal 3" xfId="39"/>
    <cellStyle name="Normal 3 2" xfId="40"/>
    <cellStyle name="Normal 3 2 2" xfId="41"/>
    <cellStyle name="Normal 3 2_Danh muc THD ban hành" xfId="42"/>
    <cellStyle name="Normal 31" xfId="79"/>
    <cellStyle name="Normal 31 2" xfId="43"/>
    <cellStyle name="Normal 32 2" xfId="44"/>
    <cellStyle name="Normal 38 2" xfId="45"/>
    <cellStyle name="Normal 39 2" xfId="46"/>
    <cellStyle name="Normal 4" xfId="47"/>
    <cellStyle name="Normal 4 2" xfId="48"/>
    <cellStyle name="Normal 4 2 2" xfId="49"/>
    <cellStyle name="Normal 40 2" xfId="50"/>
    <cellStyle name="Normal 41 2" xfId="51"/>
    <cellStyle name="Normal 42" xfId="52"/>
    <cellStyle name="Normal 42 2" xfId="53"/>
    <cellStyle name="Normal 43 2" xfId="54"/>
    <cellStyle name="Normal 44 2" xfId="55"/>
    <cellStyle name="Normal 45 2" xfId="56"/>
    <cellStyle name="Normal 46 2" xfId="57"/>
    <cellStyle name="Normal 47 2" xfId="58"/>
    <cellStyle name="Normal 48 2" xfId="59"/>
    <cellStyle name="Normal 49 2" xfId="60"/>
    <cellStyle name="Normal 50 2" xfId="61"/>
    <cellStyle name="Normal 51 2" xfId="62"/>
    <cellStyle name="Normal 52 2" xfId="63"/>
    <cellStyle name="Normal 6" xfId="80"/>
    <cellStyle name="Normal 6 2" xfId="64"/>
    <cellStyle name="Normal 6 2 2" xfId="65"/>
    <cellStyle name="Normal 7" xfId="81"/>
    <cellStyle name="Normal 7 2" xfId="66"/>
    <cellStyle name="Normal 8" xfId="82"/>
    <cellStyle name="Normal 8 2" xfId="67"/>
    <cellStyle name="Normal 8 2 2" xfId="68"/>
    <cellStyle name="Normal 9" xfId="83"/>
    <cellStyle name="Normal_Bieu mau (CV )" xfId="84"/>
    <cellStyle name="Normal_Mau Bieu KH câp huyen(Anh) 12_11" xfId="69"/>
    <cellStyle name="Normal_Sheet1" xfId="89"/>
    <cellStyle name="Normal_Sheet1 2" xfId="85"/>
    <cellStyle name="Normal_Sheet1 3" xfId="70"/>
    <cellStyle name="Normal_Sheet1_1" xfId="71"/>
    <cellStyle name="Normal_Sheet1_2" xfId="97"/>
    <cellStyle name="Normal_Sheet1_2 2" xfId="72"/>
    <cellStyle name="Normal_Sheet1_DTH2017moi" xfId="73"/>
    <cellStyle name="Normal_Sheet2" xfId="99"/>
  </cellStyles>
  <dxfs count="25">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219075</xdr:colOff>
      <xdr:row>6</xdr:row>
      <xdr:rowOff>9525</xdr:rowOff>
    </xdr:from>
    <xdr:to>
      <xdr:col>10</xdr:col>
      <xdr:colOff>85725</xdr:colOff>
      <xdr:row>6</xdr:row>
      <xdr:rowOff>9525</xdr:rowOff>
    </xdr:to>
    <xdr:sp macro="" textlink="">
      <xdr:nvSpPr>
        <xdr:cNvPr id="2" name="Line 1"/>
        <xdr:cNvSpPr>
          <a:spLocks noChangeShapeType="1"/>
        </xdr:cNvSpPr>
      </xdr:nvSpPr>
      <xdr:spPr bwMode="auto">
        <a:xfrm>
          <a:off x="3990975" y="1381125"/>
          <a:ext cx="2733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971550</xdr:colOff>
      <xdr:row>2</xdr:row>
      <xdr:rowOff>19050</xdr:rowOff>
    </xdr:from>
    <xdr:to>
      <xdr:col>2</xdr:col>
      <xdr:colOff>523875</xdr:colOff>
      <xdr:row>2</xdr:row>
      <xdr:rowOff>19050</xdr:rowOff>
    </xdr:to>
    <xdr:sp macro="" textlink="">
      <xdr:nvSpPr>
        <xdr:cNvPr id="3" name="Line 1"/>
        <xdr:cNvSpPr>
          <a:spLocks noChangeShapeType="1"/>
        </xdr:cNvSpPr>
      </xdr:nvSpPr>
      <xdr:spPr bwMode="auto">
        <a:xfrm flipV="1">
          <a:off x="1409700" y="476250"/>
          <a:ext cx="838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438150</xdr:colOff>
      <xdr:row>2</xdr:row>
      <xdr:rowOff>28575</xdr:rowOff>
    </xdr:from>
    <xdr:to>
      <xdr:col>11</xdr:col>
      <xdr:colOff>390525</xdr:colOff>
      <xdr:row>2</xdr:row>
      <xdr:rowOff>28575</xdr:rowOff>
    </xdr:to>
    <xdr:sp macro="" textlink="">
      <xdr:nvSpPr>
        <xdr:cNvPr id="4" name="Line 1"/>
        <xdr:cNvSpPr>
          <a:spLocks noChangeShapeType="1"/>
        </xdr:cNvSpPr>
      </xdr:nvSpPr>
      <xdr:spPr bwMode="auto">
        <a:xfrm>
          <a:off x="6838950" y="4857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154260</xdr:colOff>
      <xdr:row>5</xdr:row>
      <xdr:rowOff>247541</xdr:rowOff>
    </xdr:from>
    <xdr:to>
      <xdr:col>10</xdr:col>
      <xdr:colOff>150757</xdr:colOff>
      <xdr:row>5</xdr:row>
      <xdr:rowOff>247541</xdr:rowOff>
    </xdr:to>
    <xdr:sp macro="" textlink="">
      <xdr:nvSpPr>
        <xdr:cNvPr id="3" name="Line 1"/>
        <xdr:cNvSpPr>
          <a:spLocks noChangeShapeType="1"/>
        </xdr:cNvSpPr>
      </xdr:nvSpPr>
      <xdr:spPr bwMode="auto">
        <a:xfrm>
          <a:off x="4664950" y="1506593"/>
          <a:ext cx="319339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1323976</xdr:colOff>
      <xdr:row>2</xdr:row>
      <xdr:rowOff>9526</xdr:rowOff>
    </xdr:from>
    <xdr:to>
      <xdr:col>1</xdr:col>
      <xdr:colOff>1914526</xdr:colOff>
      <xdr:row>2</xdr:row>
      <xdr:rowOff>9526</xdr:rowOff>
    </xdr:to>
    <xdr:sp macro="" textlink="">
      <xdr:nvSpPr>
        <xdr:cNvPr id="4" name="Line 1"/>
        <xdr:cNvSpPr>
          <a:spLocks noChangeShapeType="1"/>
        </xdr:cNvSpPr>
      </xdr:nvSpPr>
      <xdr:spPr bwMode="auto">
        <a:xfrm>
          <a:off x="1657351" y="504826"/>
          <a:ext cx="590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117475</xdr:colOff>
      <xdr:row>2</xdr:row>
      <xdr:rowOff>12700</xdr:rowOff>
    </xdr:from>
    <xdr:to>
      <xdr:col>12</xdr:col>
      <xdr:colOff>333375</xdr:colOff>
      <xdr:row>2</xdr:row>
      <xdr:rowOff>12700</xdr:rowOff>
    </xdr:to>
    <xdr:sp macro="" textlink="">
      <xdr:nvSpPr>
        <xdr:cNvPr id="5" name="Line 1"/>
        <xdr:cNvSpPr>
          <a:spLocks noChangeShapeType="1"/>
        </xdr:cNvSpPr>
      </xdr:nvSpPr>
      <xdr:spPr bwMode="auto">
        <a:xfrm>
          <a:off x="7442200" y="508000"/>
          <a:ext cx="1168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117475</xdr:colOff>
      <xdr:row>2</xdr:row>
      <xdr:rowOff>12700</xdr:rowOff>
    </xdr:from>
    <xdr:to>
      <xdr:col>12</xdr:col>
      <xdr:colOff>333375</xdr:colOff>
      <xdr:row>2</xdr:row>
      <xdr:rowOff>12700</xdr:rowOff>
    </xdr:to>
    <xdr:sp macro="" textlink="">
      <xdr:nvSpPr>
        <xdr:cNvPr id="7" name="Line 1"/>
        <xdr:cNvSpPr>
          <a:spLocks noChangeShapeType="1"/>
        </xdr:cNvSpPr>
      </xdr:nvSpPr>
      <xdr:spPr bwMode="auto">
        <a:xfrm>
          <a:off x="7442200" y="508000"/>
          <a:ext cx="1168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266700</xdr:colOff>
      <xdr:row>2</xdr:row>
      <xdr:rowOff>9525</xdr:rowOff>
    </xdr:from>
    <xdr:to>
      <xdr:col>12</xdr:col>
      <xdr:colOff>419100</xdr:colOff>
      <xdr:row>2</xdr:row>
      <xdr:rowOff>12700</xdr:rowOff>
    </xdr:to>
    <xdr:sp macro="" textlink="">
      <xdr:nvSpPr>
        <xdr:cNvPr id="9" name="Line 1"/>
        <xdr:cNvSpPr>
          <a:spLocks noChangeShapeType="1"/>
        </xdr:cNvSpPr>
      </xdr:nvSpPr>
      <xdr:spPr bwMode="auto">
        <a:xfrm>
          <a:off x="7467600" y="504825"/>
          <a:ext cx="1666875" cy="3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203200</xdr:colOff>
      <xdr:row>5</xdr:row>
      <xdr:rowOff>247650</xdr:rowOff>
    </xdr:from>
    <xdr:to>
      <xdr:col>10</xdr:col>
      <xdr:colOff>15875</xdr:colOff>
      <xdr:row>5</xdr:row>
      <xdr:rowOff>247650</xdr:rowOff>
    </xdr:to>
    <xdr:sp macro="" textlink="">
      <xdr:nvSpPr>
        <xdr:cNvPr id="3" name="Line 1"/>
        <xdr:cNvSpPr>
          <a:spLocks noChangeShapeType="1"/>
        </xdr:cNvSpPr>
      </xdr:nvSpPr>
      <xdr:spPr bwMode="auto">
        <a:xfrm>
          <a:off x="4711700" y="1517650"/>
          <a:ext cx="3019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117475</xdr:colOff>
      <xdr:row>2</xdr:row>
      <xdr:rowOff>12700</xdr:rowOff>
    </xdr:from>
    <xdr:to>
      <xdr:col>12</xdr:col>
      <xdr:colOff>333375</xdr:colOff>
      <xdr:row>2</xdr:row>
      <xdr:rowOff>12700</xdr:rowOff>
    </xdr:to>
    <xdr:sp macro="" textlink="">
      <xdr:nvSpPr>
        <xdr:cNvPr id="5" name="Line 1"/>
        <xdr:cNvSpPr>
          <a:spLocks noChangeShapeType="1"/>
        </xdr:cNvSpPr>
      </xdr:nvSpPr>
      <xdr:spPr bwMode="auto">
        <a:xfrm>
          <a:off x="7442200" y="508000"/>
          <a:ext cx="1168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1295400</xdr:colOff>
      <xdr:row>2</xdr:row>
      <xdr:rowOff>19050</xdr:rowOff>
    </xdr:from>
    <xdr:to>
      <xdr:col>1</xdr:col>
      <xdr:colOff>1889925</xdr:colOff>
      <xdr:row>2</xdr:row>
      <xdr:rowOff>19050</xdr:rowOff>
    </xdr:to>
    <xdr:sp macro="" textlink="">
      <xdr:nvSpPr>
        <xdr:cNvPr id="6" name="Line 1"/>
        <xdr:cNvSpPr>
          <a:spLocks noChangeShapeType="1"/>
        </xdr:cNvSpPr>
      </xdr:nvSpPr>
      <xdr:spPr bwMode="auto">
        <a:xfrm>
          <a:off x="1781175" y="514350"/>
          <a:ext cx="594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117475</xdr:colOff>
      <xdr:row>2</xdr:row>
      <xdr:rowOff>12700</xdr:rowOff>
    </xdr:from>
    <xdr:to>
      <xdr:col>12</xdr:col>
      <xdr:colOff>333375</xdr:colOff>
      <xdr:row>2</xdr:row>
      <xdr:rowOff>12700</xdr:rowOff>
    </xdr:to>
    <xdr:sp macro="" textlink="">
      <xdr:nvSpPr>
        <xdr:cNvPr id="7" name="Line 1"/>
        <xdr:cNvSpPr>
          <a:spLocks noChangeShapeType="1"/>
        </xdr:cNvSpPr>
      </xdr:nvSpPr>
      <xdr:spPr bwMode="auto">
        <a:xfrm>
          <a:off x="7442200" y="508000"/>
          <a:ext cx="1168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117475</xdr:colOff>
      <xdr:row>2</xdr:row>
      <xdr:rowOff>12700</xdr:rowOff>
    </xdr:from>
    <xdr:to>
      <xdr:col>12</xdr:col>
      <xdr:colOff>333375</xdr:colOff>
      <xdr:row>2</xdr:row>
      <xdr:rowOff>12700</xdr:rowOff>
    </xdr:to>
    <xdr:sp macro="" textlink="">
      <xdr:nvSpPr>
        <xdr:cNvPr id="9" name="Line 1"/>
        <xdr:cNvSpPr>
          <a:spLocks noChangeShapeType="1"/>
        </xdr:cNvSpPr>
      </xdr:nvSpPr>
      <xdr:spPr bwMode="auto">
        <a:xfrm>
          <a:off x="7442200" y="508000"/>
          <a:ext cx="1168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117475</xdr:colOff>
      <xdr:row>2</xdr:row>
      <xdr:rowOff>12700</xdr:rowOff>
    </xdr:from>
    <xdr:to>
      <xdr:col>12</xdr:col>
      <xdr:colOff>333375</xdr:colOff>
      <xdr:row>2</xdr:row>
      <xdr:rowOff>12700</xdr:rowOff>
    </xdr:to>
    <xdr:sp macro="" textlink="">
      <xdr:nvSpPr>
        <xdr:cNvPr id="11" name="Line 1"/>
        <xdr:cNvSpPr>
          <a:spLocks noChangeShapeType="1"/>
        </xdr:cNvSpPr>
      </xdr:nvSpPr>
      <xdr:spPr bwMode="auto">
        <a:xfrm>
          <a:off x="7442200" y="508000"/>
          <a:ext cx="1168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371475</xdr:colOff>
      <xdr:row>6</xdr:row>
      <xdr:rowOff>12700</xdr:rowOff>
    </xdr:from>
    <xdr:to>
      <xdr:col>10</xdr:col>
      <xdr:colOff>130175</xdr:colOff>
      <xdr:row>6</xdr:row>
      <xdr:rowOff>12700</xdr:rowOff>
    </xdr:to>
    <xdr:sp macro="" textlink="">
      <xdr:nvSpPr>
        <xdr:cNvPr id="2" name="Line 1"/>
        <xdr:cNvSpPr>
          <a:spLocks noChangeShapeType="1"/>
        </xdr:cNvSpPr>
      </xdr:nvSpPr>
      <xdr:spPr bwMode="auto">
        <a:xfrm>
          <a:off x="4403725" y="1536700"/>
          <a:ext cx="3441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31750</xdr:colOff>
      <xdr:row>2</xdr:row>
      <xdr:rowOff>0</xdr:rowOff>
    </xdr:from>
    <xdr:to>
      <xdr:col>13</xdr:col>
      <xdr:colOff>257175</xdr:colOff>
      <xdr:row>2</xdr:row>
      <xdr:rowOff>12700</xdr:rowOff>
    </xdr:to>
    <xdr:sp macro="" textlink="">
      <xdr:nvSpPr>
        <xdr:cNvPr id="5" name="Line 1"/>
        <xdr:cNvSpPr>
          <a:spLocks noChangeShapeType="1"/>
        </xdr:cNvSpPr>
      </xdr:nvSpPr>
      <xdr:spPr bwMode="auto">
        <a:xfrm flipV="1">
          <a:off x="7737475" y="495300"/>
          <a:ext cx="1739900" cy="12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1333500</xdr:colOff>
      <xdr:row>2</xdr:row>
      <xdr:rowOff>19050</xdr:rowOff>
    </xdr:from>
    <xdr:to>
      <xdr:col>1</xdr:col>
      <xdr:colOff>1966125</xdr:colOff>
      <xdr:row>2</xdr:row>
      <xdr:rowOff>19050</xdr:rowOff>
    </xdr:to>
    <xdr:sp macro="" textlink="">
      <xdr:nvSpPr>
        <xdr:cNvPr id="10" name="Line 1"/>
        <xdr:cNvSpPr>
          <a:spLocks noChangeShapeType="1"/>
        </xdr:cNvSpPr>
      </xdr:nvSpPr>
      <xdr:spPr bwMode="auto">
        <a:xfrm flipV="1">
          <a:off x="1666875" y="514350"/>
          <a:ext cx="632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466725</xdr:colOff>
      <xdr:row>6</xdr:row>
      <xdr:rowOff>0</xdr:rowOff>
    </xdr:from>
    <xdr:to>
      <xdr:col>10</xdr:col>
      <xdr:colOff>323850</xdr:colOff>
      <xdr:row>6</xdr:row>
      <xdr:rowOff>0</xdr:rowOff>
    </xdr:to>
    <xdr:sp macro="" textlink="">
      <xdr:nvSpPr>
        <xdr:cNvPr id="3" name="Line 1"/>
        <xdr:cNvSpPr>
          <a:spLocks noChangeShapeType="1"/>
        </xdr:cNvSpPr>
      </xdr:nvSpPr>
      <xdr:spPr bwMode="auto">
        <a:xfrm>
          <a:off x="4495800" y="1485900"/>
          <a:ext cx="3533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1375382</xdr:colOff>
      <xdr:row>2</xdr:row>
      <xdr:rowOff>19050</xdr:rowOff>
    </xdr:from>
    <xdr:to>
      <xdr:col>1</xdr:col>
      <xdr:colOff>2000442</xdr:colOff>
      <xdr:row>2</xdr:row>
      <xdr:rowOff>19050</xdr:rowOff>
    </xdr:to>
    <xdr:sp macro="" textlink="">
      <xdr:nvSpPr>
        <xdr:cNvPr id="4" name="Line 1"/>
        <xdr:cNvSpPr>
          <a:spLocks noChangeShapeType="1"/>
        </xdr:cNvSpPr>
      </xdr:nvSpPr>
      <xdr:spPr bwMode="auto">
        <a:xfrm flipV="1">
          <a:off x="1708757" y="514350"/>
          <a:ext cx="6250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285321</xdr:colOff>
      <xdr:row>2</xdr:row>
      <xdr:rowOff>3175</xdr:rowOff>
    </xdr:from>
    <xdr:to>
      <xdr:col>12</xdr:col>
      <xdr:colOff>422704</xdr:colOff>
      <xdr:row>2</xdr:row>
      <xdr:rowOff>3175</xdr:rowOff>
    </xdr:to>
    <xdr:sp macro="" textlink="">
      <xdr:nvSpPr>
        <xdr:cNvPr id="5" name="Line 1"/>
        <xdr:cNvSpPr>
          <a:spLocks noChangeShapeType="1"/>
        </xdr:cNvSpPr>
      </xdr:nvSpPr>
      <xdr:spPr bwMode="auto">
        <a:xfrm>
          <a:off x="7486221" y="498475"/>
          <a:ext cx="165185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371475</xdr:colOff>
      <xdr:row>6</xdr:row>
      <xdr:rowOff>0</xdr:rowOff>
    </xdr:from>
    <xdr:to>
      <xdr:col>10</xdr:col>
      <xdr:colOff>209550</xdr:colOff>
      <xdr:row>6</xdr:row>
      <xdr:rowOff>0</xdr:rowOff>
    </xdr:to>
    <xdr:sp macro="" textlink="">
      <xdr:nvSpPr>
        <xdr:cNvPr id="3" name="Line 1"/>
        <xdr:cNvSpPr>
          <a:spLocks noChangeShapeType="1"/>
        </xdr:cNvSpPr>
      </xdr:nvSpPr>
      <xdr:spPr bwMode="auto">
        <a:xfrm>
          <a:off x="4400550" y="1485900"/>
          <a:ext cx="3514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1317782</xdr:colOff>
      <xdr:row>2</xdr:row>
      <xdr:rowOff>19050</xdr:rowOff>
    </xdr:from>
    <xdr:to>
      <xdr:col>1</xdr:col>
      <xdr:colOff>2058042</xdr:colOff>
      <xdr:row>2</xdr:row>
      <xdr:rowOff>19050</xdr:rowOff>
    </xdr:to>
    <xdr:sp macro="" textlink="">
      <xdr:nvSpPr>
        <xdr:cNvPr id="4" name="Line 1"/>
        <xdr:cNvSpPr>
          <a:spLocks noChangeShapeType="1"/>
        </xdr:cNvSpPr>
      </xdr:nvSpPr>
      <xdr:spPr bwMode="auto">
        <a:xfrm flipV="1">
          <a:off x="1651157" y="514350"/>
          <a:ext cx="7402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161897</xdr:colOff>
      <xdr:row>2</xdr:row>
      <xdr:rowOff>12700</xdr:rowOff>
    </xdr:from>
    <xdr:to>
      <xdr:col>13</xdr:col>
      <xdr:colOff>60354</xdr:colOff>
      <xdr:row>2</xdr:row>
      <xdr:rowOff>12700</xdr:rowOff>
    </xdr:to>
    <xdr:sp macro="" textlink="">
      <xdr:nvSpPr>
        <xdr:cNvPr id="5" name="Line 1"/>
        <xdr:cNvSpPr>
          <a:spLocks noChangeShapeType="1"/>
        </xdr:cNvSpPr>
      </xdr:nvSpPr>
      <xdr:spPr bwMode="auto">
        <a:xfrm>
          <a:off x="7362797" y="508000"/>
          <a:ext cx="191775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171450</xdr:colOff>
      <xdr:row>6</xdr:row>
      <xdr:rowOff>6350</xdr:rowOff>
    </xdr:from>
    <xdr:to>
      <xdr:col>10</xdr:col>
      <xdr:colOff>336550</xdr:colOff>
      <xdr:row>6</xdr:row>
      <xdr:rowOff>6350</xdr:rowOff>
    </xdr:to>
    <xdr:sp macro="" textlink="">
      <xdr:nvSpPr>
        <xdr:cNvPr id="2" name="Line 1"/>
        <xdr:cNvSpPr>
          <a:spLocks noChangeShapeType="1"/>
        </xdr:cNvSpPr>
      </xdr:nvSpPr>
      <xdr:spPr bwMode="auto">
        <a:xfrm>
          <a:off x="4676775" y="1492250"/>
          <a:ext cx="3365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1381540</xdr:colOff>
      <xdr:row>2</xdr:row>
      <xdr:rowOff>19050</xdr:rowOff>
    </xdr:from>
    <xdr:to>
      <xdr:col>1</xdr:col>
      <xdr:colOff>1994284</xdr:colOff>
      <xdr:row>2</xdr:row>
      <xdr:rowOff>19050</xdr:rowOff>
    </xdr:to>
    <xdr:sp macro="" textlink="">
      <xdr:nvSpPr>
        <xdr:cNvPr id="3" name="Line 1"/>
        <xdr:cNvSpPr>
          <a:spLocks noChangeShapeType="1"/>
        </xdr:cNvSpPr>
      </xdr:nvSpPr>
      <xdr:spPr bwMode="auto">
        <a:xfrm flipV="1">
          <a:off x="1714915" y="514350"/>
          <a:ext cx="61274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226412</xdr:colOff>
      <xdr:row>2</xdr:row>
      <xdr:rowOff>12700</xdr:rowOff>
    </xdr:from>
    <xdr:to>
      <xdr:col>12</xdr:col>
      <xdr:colOff>500663</xdr:colOff>
      <xdr:row>2</xdr:row>
      <xdr:rowOff>12700</xdr:rowOff>
    </xdr:to>
    <xdr:sp macro="" textlink="">
      <xdr:nvSpPr>
        <xdr:cNvPr id="4" name="Line 1"/>
        <xdr:cNvSpPr>
          <a:spLocks noChangeShapeType="1"/>
        </xdr:cNvSpPr>
      </xdr:nvSpPr>
      <xdr:spPr bwMode="auto">
        <a:xfrm>
          <a:off x="7427312" y="508000"/>
          <a:ext cx="17887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171450</xdr:colOff>
      <xdr:row>6</xdr:row>
      <xdr:rowOff>6350</xdr:rowOff>
    </xdr:from>
    <xdr:to>
      <xdr:col>10</xdr:col>
      <xdr:colOff>336550</xdr:colOff>
      <xdr:row>6</xdr:row>
      <xdr:rowOff>6350</xdr:rowOff>
    </xdr:to>
    <xdr:sp macro="" textlink="">
      <xdr:nvSpPr>
        <xdr:cNvPr id="3" name="Line 1"/>
        <xdr:cNvSpPr>
          <a:spLocks noChangeShapeType="1"/>
        </xdr:cNvSpPr>
      </xdr:nvSpPr>
      <xdr:spPr bwMode="auto">
        <a:xfrm>
          <a:off x="4679950" y="1530350"/>
          <a:ext cx="3371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1310342</xdr:colOff>
      <xdr:row>2</xdr:row>
      <xdr:rowOff>19050</xdr:rowOff>
    </xdr:from>
    <xdr:to>
      <xdr:col>1</xdr:col>
      <xdr:colOff>2065482</xdr:colOff>
      <xdr:row>2</xdr:row>
      <xdr:rowOff>19050</xdr:rowOff>
    </xdr:to>
    <xdr:sp macro="" textlink="">
      <xdr:nvSpPr>
        <xdr:cNvPr id="4" name="Line 1"/>
        <xdr:cNvSpPr>
          <a:spLocks noChangeShapeType="1"/>
        </xdr:cNvSpPr>
      </xdr:nvSpPr>
      <xdr:spPr bwMode="auto">
        <a:xfrm flipV="1">
          <a:off x="1643717" y="514350"/>
          <a:ext cx="7551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260121</xdr:colOff>
      <xdr:row>2</xdr:row>
      <xdr:rowOff>12700</xdr:rowOff>
    </xdr:from>
    <xdr:to>
      <xdr:col>13</xdr:col>
      <xdr:colOff>19279</xdr:colOff>
      <xdr:row>2</xdr:row>
      <xdr:rowOff>12700</xdr:rowOff>
    </xdr:to>
    <xdr:sp macro="" textlink="">
      <xdr:nvSpPr>
        <xdr:cNvPr id="5" name="Line 1"/>
        <xdr:cNvSpPr>
          <a:spLocks noChangeShapeType="1"/>
        </xdr:cNvSpPr>
      </xdr:nvSpPr>
      <xdr:spPr bwMode="auto">
        <a:xfrm>
          <a:off x="7461021" y="508000"/>
          <a:ext cx="177845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1090829</xdr:colOff>
      <xdr:row>1</xdr:row>
      <xdr:rowOff>225079</xdr:rowOff>
    </xdr:from>
    <xdr:to>
      <xdr:col>1</xdr:col>
      <xdr:colOff>1794427</xdr:colOff>
      <xdr:row>1</xdr:row>
      <xdr:rowOff>225079</xdr:rowOff>
    </xdr:to>
    <xdr:sp macro="" textlink="">
      <xdr:nvSpPr>
        <xdr:cNvPr id="2" name="Line 1"/>
        <xdr:cNvSpPr>
          <a:spLocks noChangeShapeType="1"/>
        </xdr:cNvSpPr>
      </xdr:nvSpPr>
      <xdr:spPr bwMode="auto">
        <a:xfrm flipV="1">
          <a:off x="1909979" y="472729"/>
          <a:ext cx="703598" cy="0"/>
        </a:xfrm>
        <a:prstGeom prst="line">
          <a:avLst/>
        </a:prstGeom>
        <a:noFill/>
        <a:ln w="9525">
          <a:solidFill>
            <a:srgbClr val="000000"/>
          </a:solidFill>
          <a:round/>
          <a:headEnd/>
          <a:tailEnd/>
        </a:ln>
      </xdr:spPr>
    </xdr:sp>
    <xdr:clientData/>
  </xdr:twoCellAnchor>
  <xdr:twoCellAnchor>
    <xdr:from>
      <xdr:col>6</xdr:col>
      <xdr:colOff>625688</xdr:colOff>
      <xdr:row>1</xdr:row>
      <xdr:rowOff>227358</xdr:rowOff>
    </xdr:from>
    <xdr:to>
      <xdr:col>8</xdr:col>
      <xdr:colOff>191259</xdr:colOff>
      <xdr:row>1</xdr:row>
      <xdr:rowOff>227358</xdr:rowOff>
    </xdr:to>
    <xdr:sp macro="" textlink="">
      <xdr:nvSpPr>
        <xdr:cNvPr id="3" name="Line 1"/>
        <xdr:cNvSpPr>
          <a:spLocks noChangeShapeType="1"/>
        </xdr:cNvSpPr>
      </xdr:nvSpPr>
      <xdr:spPr bwMode="auto">
        <a:xfrm>
          <a:off x="6731213" y="475008"/>
          <a:ext cx="122292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xdr:row>
      <xdr:rowOff>0</xdr:rowOff>
    </xdr:from>
    <xdr:to>
      <xdr:col>7</xdr:col>
      <xdr:colOff>292376</xdr:colOff>
      <xdr:row>6</xdr:row>
      <xdr:rowOff>0</xdr:rowOff>
    </xdr:to>
    <xdr:sp macro="" textlink="">
      <xdr:nvSpPr>
        <xdr:cNvPr id="4" name="Line 1"/>
        <xdr:cNvSpPr>
          <a:spLocks noChangeShapeType="1"/>
        </xdr:cNvSpPr>
      </xdr:nvSpPr>
      <xdr:spPr bwMode="auto">
        <a:xfrm>
          <a:off x="1047750" y="971550"/>
          <a:ext cx="1864001" cy="0"/>
        </a:xfrm>
        <a:prstGeom prst="line">
          <a:avLst/>
        </a:prstGeom>
        <a:noFill/>
        <a:ln w="9525">
          <a:solidFill>
            <a:srgbClr val="000000"/>
          </a:solidFill>
          <a:round/>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4</xdr:col>
      <xdr:colOff>586202</xdr:colOff>
      <xdr:row>1</xdr:row>
      <xdr:rowOff>208398</xdr:rowOff>
    </xdr:from>
    <xdr:to>
      <xdr:col>6</xdr:col>
      <xdr:colOff>262465</xdr:colOff>
      <xdr:row>2</xdr:row>
      <xdr:rowOff>0</xdr:rowOff>
    </xdr:to>
    <xdr:sp macro="" textlink="">
      <xdr:nvSpPr>
        <xdr:cNvPr id="2" name="Line 1"/>
        <xdr:cNvSpPr>
          <a:spLocks noChangeShapeType="1"/>
        </xdr:cNvSpPr>
      </xdr:nvSpPr>
      <xdr:spPr bwMode="auto">
        <a:xfrm>
          <a:off x="6691727" y="417948"/>
          <a:ext cx="1333613" cy="1152"/>
        </a:xfrm>
        <a:prstGeom prst="line">
          <a:avLst/>
        </a:prstGeom>
        <a:noFill/>
        <a:ln w="9525">
          <a:solidFill>
            <a:srgbClr val="000000"/>
          </a:solidFill>
          <a:round/>
          <a:headEnd/>
          <a:tailEnd/>
        </a:ln>
      </xdr:spPr>
    </xdr:sp>
    <xdr:clientData/>
  </xdr:twoCellAnchor>
  <xdr:twoCellAnchor>
    <xdr:from>
      <xdr:col>1</xdr:col>
      <xdr:colOff>1158054</xdr:colOff>
      <xdr:row>2</xdr:row>
      <xdr:rowOff>3833</xdr:rowOff>
    </xdr:from>
    <xdr:to>
      <xdr:col>1</xdr:col>
      <xdr:colOff>1704264</xdr:colOff>
      <xdr:row>2</xdr:row>
      <xdr:rowOff>3833</xdr:rowOff>
    </xdr:to>
    <xdr:sp macro="" textlink="">
      <xdr:nvSpPr>
        <xdr:cNvPr id="3" name="Line 1"/>
        <xdr:cNvSpPr>
          <a:spLocks noChangeShapeType="1"/>
        </xdr:cNvSpPr>
      </xdr:nvSpPr>
      <xdr:spPr bwMode="auto">
        <a:xfrm flipV="1">
          <a:off x="1977204" y="422933"/>
          <a:ext cx="546210" cy="0"/>
        </a:xfrm>
        <a:prstGeom prst="line">
          <a:avLst/>
        </a:prstGeom>
        <a:noFill/>
        <a:ln w="9525">
          <a:solidFill>
            <a:srgbClr val="000000"/>
          </a:solidFill>
          <a:round/>
          <a:headEnd/>
          <a:tailEnd/>
        </a:ln>
      </xdr:spPr>
    </xdr:sp>
    <xdr:clientData/>
  </xdr:twoCellAnchor>
  <xdr:twoCellAnchor>
    <xdr:from>
      <xdr:col>1</xdr:col>
      <xdr:colOff>2089640</xdr:colOff>
      <xdr:row>6</xdr:row>
      <xdr:rowOff>9525</xdr:rowOff>
    </xdr:from>
    <xdr:to>
      <xdr:col>5</xdr:col>
      <xdr:colOff>256652</xdr:colOff>
      <xdr:row>6</xdr:row>
      <xdr:rowOff>9525</xdr:rowOff>
    </xdr:to>
    <xdr:sp macro="" textlink="">
      <xdr:nvSpPr>
        <xdr:cNvPr id="4" name="Line 1"/>
        <xdr:cNvSpPr>
          <a:spLocks noChangeShapeType="1"/>
        </xdr:cNvSpPr>
      </xdr:nvSpPr>
      <xdr:spPr bwMode="auto">
        <a:xfrm>
          <a:off x="1051415" y="981075"/>
          <a:ext cx="1824612" cy="0"/>
        </a:xfrm>
        <a:prstGeom prst="line">
          <a:avLst/>
        </a:prstGeom>
        <a:noFill/>
        <a:ln w="9525">
          <a:solidFill>
            <a:srgbClr val="000000"/>
          </a:solidFill>
          <a:round/>
          <a:headEnd/>
          <a:tailEnd/>
        </a:ln>
      </xdr:spPr>
    </xdr: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603572</xdr:colOff>
      <xdr:row>2</xdr:row>
      <xdr:rowOff>8373</xdr:rowOff>
    </xdr:from>
    <xdr:to>
      <xdr:col>6</xdr:col>
      <xdr:colOff>257342</xdr:colOff>
      <xdr:row>2</xdr:row>
      <xdr:rowOff>9525</xdr:rowOff>
    </xdr:to>
    <xdr:sp macro="" textlink="">
      <xdr:nvSpPr>
        <xdr:cNvPr id="2" name="Line 1"/>
        <xdr:cNvSpPr>
          <a:spLocks noChangeShapeType="1"/>
        </xdr:cNvSpPr>
      </xdr:nvSpPr>
      <xdr:spPr bwMode="auto">
        <a:xfrm>
          <a:off x="6709097" y="427473"/>
          <a:ext cx="1311120" cy="1152"/>
        </a:xfrm>
        <a:prstGeom prst="line">
          <a:avLst/>
        </a:prstGeom>
        <a:noFill/>
        <a:ln w="9525">
          <a:solidFill>
            <a:srgbClr val="000000"/>
          </a:solidFill>
          <a:round/>
          <a:headEnd/>
          <a:tailEnd/>
        </a:ln>
      </xdr:spPr>
    </xdr:sp>
    <xdr:clientData/>
  </xdr:twoCellAnchor>
  <xdr:twoCellAnchor>
    <xdr:from>
      <xdr:col>1</xdr:col>
      <xdr:colOff>1146041</xdr:colOff>
      <xdr:row>2</xdr:row>
      <xdr:rowOff>3833</xdr:rowOff>
    </xdr:from>
    <xdr:to>
      <xdr:col>1</xdr:col>
      <xdr:colOff>1735328</xdr:colOff>
      <xdr:row>2</xdr:row>
      <xdr:rowOff>3833</xdr:rowOff>
    </xdr:to>
    <xdr:sp macro="" textlink="">
      <xdr:nvSpPr>
        <xdr:cNvPr id="3" name="Line 1"/>
        <xdr:cNvSpPr>
          <a:spLocks noChangeShapeType="1"/>
        </xdr:cNvSpPr>
      </xdr:nvSpPr>
      <xdr:spPr bwMode="auto">
        <a:xfrm flipV="1">
          <a:off x="1965191" y="422933"/>
          <a:ext cx="589287" cy="0"/>
        </a:xfrm>
        <a:prstGeom prst="line">
          <a:avLst/>
        </a:prstGeom>
        <a:noFill/>
        <a:ln w="9525">
          <a:solidFill>
            <a:srgbClr val="000000"/>
          </a:solidFill>
          <a:round/>
          <a:headEnd/>
          <a:tailEnd/>
        </a:ln>
      </xdr:spPr>
    </xdr:sp>
    <xdr:clientData/>
  </xdr:twoCellAnchor>
  <xdr:twoCellAnchor>
    <xdr:from>
      <xdr:col>1</xdr:col>
      <xdr:colOff>2121041</xdr:colOff>
      <xdr:row>6</xdr:row>
      <xdr:rowOff>9525</xdr:rowOff>
    </xdr:from>
    <xdr:to>
      <xdr:col>5</xdr:col>
      <xdr:colOff>288053</xdr:colOff>
      <xdr:row>6</xdr:row>
      <xdr:rowOff>9525</xdr:rowOff>
    </xdr:to>
    <xdr:sp macro="" textlink="">
      <xdr:nvSpPr>
        <xdr:cNvPr id="4" name="Line 1"/>
        <xdr:cNvSpPr>
          <a:spLocks noChangeShapeType="1"/>
        </xdr:cNvSpPr>
      </xdr:nvSpPr>
      <xdr:spPr bwMode="auto">
        <a:xfrm>
          <a:off x="1044716" y="981075"/>
          <a:ext cx="1862712"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1114425</xdr:colOff>
      <xdr:row>2</xdr:row>
      <xdr:rowOff>19050</xdr:rowOff>
    </xdr:from>
    <xdr:to>
      <xdr:col>2</xdr:col>
      <xdr:colOff>504825</xdr:colOff>
      <xdr:row>2</xdr:row>
      <xdr:rowOff>19050</xdr:rowOff>
    </xdr:to>
    <xdr:sp macro="" textlink="">
      <xdr:nvSpPr>
        <xdr:cNvPr id="4" name="Line 1"/>
        <xdr:cNvSpPr>
          <a:spLocks noChangeShapeType="1"/>
        </xdr:cNvSpPr>
      </xdr:nvSpPr>
      <xdr:spPr bwMode="auto">
        <a:xfrm flipV="1">
          <a:off x="1552575" y="476250"/>
          <a:ext cx="676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495300</xdr:colOff>
      <xdr:row>2</xdr:row>
      <xdr:rowOff>28575</xdr:rowOff>
    </xdr:from>
    <xdr:to>
      <xdr:col>11</xdr:col>
      <xdr:colOff>447675</xdr:colOff>
      <xdr:row>2</xdr:row>
      <xdr:rowOff>28575</xdr:rowOff>
    </xdr:to>
    <xdr:sp macro="" textlink="">
      <xdr:nvSpPr>
        <xdr:cNvPr id="5" name="Line 1"/>
        <xdr:cNvSpPr>
          <a:spLocks noChangeShapeType="1"/>
        </xdr:cNvSpPr>
      </xdr:nvSpPr>
      <xdr:spPr bwMode="auto">
        <a:xfrm>
          <a:off x="6896100" y="4857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6</xdr:row>
      <xdr:rowOff>0</xdr:rowOff>
    </xdr:from>
    <xdr:to>
      <xdr:col>10</xdr:col>
      <xdr:colOff>3336</xdr:colOff>
      <xdr:row>6</xdr:row>
      <xdr:rowOff>0</xdr:rowOff>
    </xdr:to>
    <xdr:sp macro="" textlink="">
      <xdr:nvSpPr>
        <xdr:cNvPr id="6" name="Line 1"/>
        <xdr:cNvSpPr>
          <a:spLocks noChangeShapeType="1"/>
        </xdr:cNvSpPr>
      </xdr:nvSpPr>
      <xdr:spPr bwMode="auto">
        <a:xfrm>
          <a:off x="3952875" y="1371600"/>
          <a:ext cx="27560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912348</xdr:colOff>
      <xdr:row>2</xdr:row>
      <xdr:rowOff>9525</xdr:rowOff>
    </xdr:from>
    <xdr:to>
      <xdr:col>7</xdr:col>
      <xdr:colOff>945026</xdr:colOff>
      <xdr:row>2</xdr:row>
      <xdr:rowOff>9525</xdr:rowOff>
    </xdr:to>
    <xdr:sp macro="" textlink="">
      <xdr:nvSpPr>
        <xdr:cNvPr id="2" name="Line 1"/>
        <xdr:cNvSpPr>
          <a:spLocks noChangeShapeType="1"/>
        </xdr:cNvSpPr>
      </xdr:nvSpPr>
      <xdr:spPr bwMode="auto">
        <a:xfrm flipV="1">
          <a:off x="6503523" y="428625"/>
          <a:ext cx="1670978" cy="0"/>
        </a:xfrm>
        <a:prstGeom prst="line">
          <a:avLst/>
        </a:prstGeom>
        <a:noFill/>
        <a:ln w="9525">
          <a:solidFill>
            <a:srgbClr val="000000"/>
          </a:solidFill>
          <a:round/>
          <a:headEnd/>
          <a:tailEnd/>
        </a:ln>
      </xdr:spPr>
    </xdr:sp>
    <xdr:clientData/>
  </xdr:twoCellAnchor>
  <xdr:twoCellAnchor>
    <xdr:from>
      <xdr:col>1</xdr:col>
      <xdr:colOff>1177202</xdr:colOff>
      <xdr:row>2</xdr:row>
      <xdr:rowOff>3833</xdr:rowOff>
    </xdr:from>
    <xdr:to>
      <xdr:col>1</xdr:col>
      <xdr:colOff>1784345</xdr:colOff>
      <xdr:row>2</xdr:row>
      <xdr:rowOff>3833</xdr:rowOff>
    </xdr:to>
    <xdr:sp macro="" textlink="">
      <xdr:nvSpPr>
        <xdr:cNvPr id="3" name="Line 1"/>
        <xdr:cNvSpPr>
          <a:spLocks noChangeShapeType="1"/>
        </xdr:cNvSpPr>
      </xdr:nvSpPr>
      <xdr:spPr bwMode="auto">
        <a:xfrm flipV="1">
          <a:off x="1596302" y="422933"/>
          <a:ext cx="607143" cy="0"/>
        </a:xfrm>
        <a:prstGeom prst="line">
          <a:avLst/>
        </a:prstGeom>
        <a:noFill/>
        <a:ln w="9525">
          <a:solidFill>
            <a:srgbClr val="000000"/>
          </a:solidFill>
          <a:round/>
          <a:headEnd/>
          <a:tailEnd/>
        </a:ln>
      </xdr:spPr>
    </xdr:sp>
    <xdr:clientData/>
  </xdr:twoCellAnchor>
  <xdr:twoCellAnchor>
    <xdr:from>
      <xdr:col>2</xdr:col>
      <xdr:colOff>990601</xdr:colOff>
      <xdr:row>6</xdr:row>
      <xdr:rowOff>9525</xdr:rowOff>
    </xdr:from>
    <xdr:to>
      <xdr:col>6</xdr:col>
      <xdr:colOff>1428751</xdr:colOff>
      <xdr:row>6</xdr:row>
      <xdr:rowOff>9525</xdr:rowOff>
    </xdr:to>
    <xdr:sp macro="" textlink="">
      <xdr:nvSpPr>
        <xdr:cNvPr id="4" name="Line 1"/>
        <xdr:cNvSpPr>
          <a:spLocks noChangeShapeType="1"/>
        </xdr:cNvSpPr>
      </xdr:nvSpPr>
      <xdr:spPr bwMode="auto">
        <a:xfrm>
          <a:off x="1828801" y="981075"/>
          <a:ext cx="2438400" cy="0"/>
        </a:xfrm>
        <a:prstGeom prst="line">
          <a:avLst/>
        </a:prstGeom>
        <a:noFill/>
        <a:ln w="9525">
          <a:solidFill>
            <a:srgbClr val="000000"/>
          </a:solidFill>
          <a:round/>
          <a:headEnd/>
          <a:tailEnd/>
        </a:ln>
      </xdr:spPr>
    </xdr:sp>
    <xdr:clientData/>
  </xdr:twoCellAnchor>
</xdr:wsDr>
</file>

<file path=xl/drawings/drawing21.xml><?xml version="1.0" encoding="utf-8"?>
<xdr:wsDr xmlns:xdr="http://schemas.openxmlformats.org/drawingml/2006/spreadsheetDrawing" xmlns:a="http://schemas.openxmlformats.org/drawingml/2006/main">
  <xdr:twoCellAnchor>
    <xdr:from>
      <xdr:col>6</xdr:col>
      <xdr:colOff>834075</xdr:colOff>
      <xdr:row>2</xdr:row>
      <xdr:rowOff>38100</xdr:rowOff>
    </xdr:from>
    <xdr:to>
      <xdr:col>7</xdr:col>
      <xdr:colOff>1023299</xdr:colOff>
      <xdr:row>2</xdr:row>
      <xdr:rowOff>38100</xdr:rowOff>
    </xdr:to>
    <xdr:sp macro="" textlink="">
      <xdr:nvSpPr>
        <xdr:cNvPr id="2" name="Line 1"/>
        <xdr:cNvSpPr>
          <a:spLocks noChangeShapeType="1"/>
        </xdr:cNvSpPr>
      </xdr:nvSpPr>
      <xdr:spPr bwMode="auto">
        <a:xfrm flipV="1">
          <a:off x="6425250" y="457200"/>
          <a:ext cx="1827524" cy="0"/>
        </a:xfrm>
        <a:prstGeom prst="line">
          <a:avLst/>
        </a:prstGeom>
        <a:noFill/>
        <a:ln w="9525">
          <a:solidFill>
            <a:srgbClr val="000000"/>
          </a:solidFill>
          <a:round/>
          <a:headEnd/>
          <a:tailEnd/>
        </a:ln>
      </xdr:spPr>
    </xdr:sp>
    <xdr:clientData/>
  </xdr:twoCellAnchor>
  <xdr:twoCellAnchor>
    <xdr:from>
      <xdr:col>1</xdr:col>
      <xdr:colOff>1031685</xdr:colOff>
      <xdr:row>2</xdr:row>
      <xdr:rowOff>3833</xdr:rowOff>
    </xdr:from>
    <xdr:to>
      <xdr:col>1</xdr:col>
      <xdr:colOff>1891761</xdr:colOff>
      <xdr:row>2</xdr:row>
      <xdr:rowOff>3833</xdr:rowOff>
    </xdr:to>
    <xdr:sp macro="" textlink="">
      <xdr:nvSpPr>
        <xdr:cNvPr id="3" name="Line 1"/>
        <xdr:cNvSpPr>
          <a:spLocks noChangeShapeType="1"/>
        </xdr:cNvSpPr>
      </xdr:nvSpPr>
      <xdr:spPr bwMode="auto">
        <a:xfrm flipV="1">
          <a:off x="1450785" y="422933"/>
          <a:ext cx="860076" cy="0"/>
        </a:xfrm>
        <a:prstGeom prst="line">
          <a:avLst/>
        </a:prstGeom>
        <a:noFill/>
        <a:ln w="9525">
          <a:solidFill>
            <a:srgbClr val="000000"/>
          </a:solidFill>
          <a:round/>
          <a:headEnd/>
          <a:tailEnd/>
        </a:ln>
      </xdr:spPr>
    </xdr:sp>
    <xdr:clientData/>
  </xdr:twoCellAnchor>
  <xdr:twoCellAnchor>
    <xdr:from>
      <xdr:col>2</xdr:col>
      <xdr:colOff>990601</xdr:colOff>
      <xdr:row>6</xdr:row>
      <xdr:rowOff>9525</xdr:rowOff>
    </xdr:from>
    <xdr:to>
      <xdr:col>6</xdr:col>
      <xdr:colOff>1428751</xdr:colOff>
      <xdr:row>6</xdr:row>
      <xdr:rowOff>9525</xdr:rowOff>
    </xdr:to>
    <xdr:sp macro="" textlink="">
      <xdr:nvSpPr>
        <xdr:cNvPr id="4" name="Line 1"/>
        <xdr:cNvSpPr>
          <a:spLocks noChangeShapeType="1"/>
        </xdr:cNvSpPr>
      </xdr:nvSpPr>
      <xdr:spPr bwMode="auto">
        <a:xfrm>
          <a:off x="1828801" y="981075"/>
          <a:ext cx="2438400" cy="0"/>
        </a:xfrm>
        <a:prstGeom prst="line">
          <a:avLst/>
        </a:prstGeom>
        <a:noFill/>
        <a:ln w="9525">
          <a:solidFill>
            <a:srgbClr val="000000"/>
          </a:solidFill>
          <a:round/>
          <a:headEnd/>
          <a:tailEnd/>
        </a:ln>
      </xdr:spPr>
    </xdr:sp>
    <xdr:clientData/>
  </xdr:twoCellAnchor>
</xdr:wsDr>
</file>

<file path=xl/drawings/drawing22.xml><?xml version="1.0" encoding="utf-8"?>
<xdr:wsDr xmlns:xdr="http://schemas.openxmlformats.org/drawingml/2006/spreadsheetDrawing" xmlns:a="http://schemas.openxmlformats.org/drawingml/2006/main">
  <xdr:twoCellAnchor>
    <xdr:from>
      <xdr:col>6</xdr:col>
      <xdr:colOff>903993</xdr:colOff>
      <xdr:row>2</xdr:row>
      <xdr:rowOff>9525</xdr:rowOff>
    </xdr:from>
    <xdr:to>
      <xdr:col>7</xdr:col>
      <xdr:colOff>953381</xdr:colOff>
      <xdr:row>2</xdr:row>
      <xdr:rowOff>9525</xdr:rowOff>
    </xdr:to>
    <xdr:sp macro="" textlink="">
      <xdr:nvSpPr>
        <xdr:cNvPr id="2" name="Line 1"/>
        <xdr:cNvSpPr>
          <a:spLocks noChangeShapeType="1"/>
        </xdr:cNvSpPr>
      </xdr:nvSpPr>
      <xdr:spPr bwMode="auto">
        <a:xfrm flipV="1">
          <a:off x="6495168" y="428625"/>
          <a:ext cx="1687688" cy="0"/>
        </a:xfrm>
        <a:prstGeom prst="line">
          <a:avLst/>
        </a:prstGeom>
        <a:noFill/>
        <a:ln w="9525">
          <a:solidFill>
            <a:srgbClr val="000000"/>
          </a:solidFill>
          <a:round/>
          <a:headEnd/>
          <a:tailEnd/>
        </a:ln>
      </xdr:spPr>
    </xdr:sp>
    <xdr:clientData/>
  </xdr:twoCellAnchor>
  <xdr:twoCellAnchor>
    <xdr:from>
      <xdr:col>1</xdr:col>
      <xdr:colOff>1148954</xdr:colOff>
      <xdr:row>2</xdr:row>
      <xdr:rowOff>3833</xdr:rowOff>
    </xdr:from>
    <xdr:to>
      <xdr:col>1</xdr:col>
      <xdr:colOff>1774493</xdr:colOff>
      <xdr:row>2</xdr:row>
      <xdr:rowOff>3833</xdr:rowOff>
    </xdr:to>
    <xdr:sp macro="" textlink="">
      <xdr:nvSpPr>
        <xdr:cNvPr id="3" name="Line 1"/>
        <xdr:cNvSpPr>
          <a:spLocks noChangeShapeType="1"/>
        </xdr:cNvSpPr>
      </xdr:nvSpPr>
      <xdr:spPr bwMode="auto">
        <a:xfrm flipV="1">
          <a:off x="1568054" y="422933"/>
          <a:ext cx="625539" cy="0"/>
        </a:xfrm>
        <a:prstGeom prst="line">
          <a:avLst/>
        </a:prstGeom>
        <a:noFill/>
        <a:ln w="9525">
          <a:solidFill>
            <a:srgbClr val="000000"/>
          </a:solidFill>
          <a:round/>
          <a:headEnd/>
          <a:tailEnd/>
        </a:ln>
      </xdr:spPr>
    </xdr:sp>
    <xdr:clientData/>
  </xdr:twoCellAnchor>
  <xdr:twoCellAnchor>
    <xdr:from>
      <xdr:col>2</xdr:col>
      <xdr:colOff>990601</xdr:colOff>
      <xdr:row>6</xdr:row>
      <xdr:rowOff>9525</xdr:rowOff>
    </xdr:from>
    <xdr:to>
      <xdr:col>6</xdr:col>
      <xdr:colOff>1428751</xdr:colOff>
      <xdr:row>6</xdr:row>
      <xdr:rowOff>9525</xdr:rowOff>
    </xdr:to>
    <xdr:sp macro="" textlink="">
      <xdr:nvSpPr>
        <xdr:cNvPr id="4" name="Line 1"/>
        <xdr:cNvSpPr>
          <a:spLocks noChangeShapeType="1"/>
        </xdr:cNvSpPr>
      </xdr:nvSpPr>
      <xdr:spPr bwMode="auto">
        <a:xfrm>
          <a:off x="1828801" y="981075"/>
          <a:ext cx="2438400" cy="0"/>
        </a:xfrm>
        <a:prstGeom prst="line">
          <a:avLst/>
        </a:prstGeom>
        <a:noFill/>
        <a:ln w="9525">
          <a:solidFill>
            <a:srgbClr val="000000"/>
          </a:solidFill>
          <a:round/>
          <a:headEnd/>
          <a:tailEnd/>
        </a:ln>
      </xdr:spPr>
    </xdr: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1096349</xdr:colOff>
      <xdr:row>2</xdr:row>
      <xdr:rowOff>9525</xdr:rowOff>
    </xdr:from>
    <xdr:to>
      <xdr:col>7</xdr:col>
      <xdr:colOff>761026</xdr:colOff>
      <xdr:row>2</xdr:row>
      <xdr:rowOff>9525</xdr:rowOff>
    </xdr:to>
    <xdr:sp macro="" textlink="">
      <xdr:nvSpPr>
        <xdr:cNvPr id="2" name="Line 1"/>
        <xdr:cNvSpPr>
          <a:spLocks noChangeShapeType="1"/>
        </xdr:cNvSpPr>
      </xdr:nvSpPr>
      <xdr:spPr bwMode="auto">
        <a:xfrm flipV="1">
          <a:off x="6687524" y="428625"/>
          <a:ext cx="1302977" cy="0"/>
        </a:xfrm>
        <a:prstGeom prst="line">
          <a:avLst/>
        </a:prstGeom>
        <a:noFill/>
        <a:ln w="9525">
          <a:solidFill>
            <a:srgbClr val="000000"/>
          </a:solidFill>
          <a:round/>
          <a:headEnd/>
          <a:tailEnd/>
        </a:ln>
      </xdr:spPr>
    </xdr:sp>
    <xdr:clientData/>
  </xdr:twoCellAnchor>
  <xdr:twoCellAnchor>
    <xdr:from>
      <xdr:col>1</xdr:col>
      <xdr:colOff>1205395</xdr:colOff>
      <xdr:row>2</xdr:row>
      <xdr:rowOff>3833</xdr:rowOff>
    </xdr:from>
    <xdr:to>
      <xdr:col>1</xdr:col>
      <xdr:colOff>1718051</xdr:colOff>
      <xdr:row>2</xdr:row>
      <xdr:rowOff>3833</xdr:rowOff>
    </xdr:to>
    <xdr:sp macro="" textlink="">
      <xdr:nvSpPr>
        <xdr:cNvPr id="3" name="Line 1"/>
        <xdr:cNvSpPr>
          <a:spLocks noChangeShapeType="1"/>
        </xdr:cNvSpPr>
      </xdr:nvSpPr>
      <xdr:spPr bwMode="auto">
        <a:xfrm flipV="1">
          <a:off x="1624495" y="422933"/>
          <a:ext cx="512656" cy="0"/>
        </a:xfrm>
        <a:prstGeom prst="line">
          <a:avLst/>
        </a:prstGeom>
        <a:noFill/>
        <a:ln w="9525">
          <a:solidFill>
            <a:srgbClr val="000000"/>
          </a:solidFill>
          <a:round/>
          <a:headEnd/>
          <a:tailEnd/>
        </a:ln>
      </xdr:spPr>
    </xdr:sp>
    <xdr:clientData/>
  </xdr:twoCellAnchor>
  <xdr:twoCellAnchor>
    <xdr:from>
      <xdr:col>2</xdr:col>
      <xdr:colOff>990601</xdr:colOff>
      <xdr:row>6</xdr:row>
      <xdr:rowOff>9525</xdr:rowOff>
    </xdr:from>
    <xdr:to>
      <xdr:col>6</xdr:col>
      <xdr:colOff>1428751</xdr:colOff>
      <xdr:row>6</xdr:row>
      <xdr:rowOff>9525</xdr:rowOff>
    </xdr:to>
    <xdr:sp macro="" textlink="">
      <xdr:nvSpPr>
        <xdr:cNvPr id="4" name="Line 1"/>
        <xdr:cNvSpPr>
          <a:spLocks noChangeShapeType="1"/>
        </xdr:cNvSpPr>
      </xdr:nvSpPr>
      <xdr:spPr bwMode="auto">
        <a:xfrm>
          <a:off x="1828801" y="981075"/>
          <a:ext cx="2438400" cy="0"/>
        </a:xfrm>
        <a:prstGeom prst="line">
          <a:avLst/>
        </a:prstGeom>
        <a:noFill/>
        <a:ln w="9525">
          <a:solidFill>
            <a:srgbClr val="000000"/>
          </a:solidFill>
          <a:round/>
          <a:headEnd/>
          <a:tailEnd/>
        </a:ln>
      </xdr:spPr>
    </xdr:sp>
    <xdr:clientData/>
  </xdr:twoCellAnchor>
</xdr:wsDr>
</file>

<file path=xl/drawings/drawing24.xml><?xml version="1.0" encoding="utf-8"?>
<xdr:wsDr xmlns:xdr="http://schemas.openxmlformats.org/drawingml/2006/spreadsheetDrawing" xmlns:a="http://schemas.openxmlformats.org/drawingml/2006/main">
  <xdr:twoCellAnchor>
    <xdr:from>
      <xdr:col>6</xdr:col>
      <xdr:colOff>928811</xdr:colOff>
      <xdr:row>2</xdr:row>
      <xdr:rowOff>9525</xdr:rowOff>
    </xdr:from>
    <xdr:to>
      <xdr:col>7</xdr:col>
      <xdr:colOff>928564</xdr:colOff>
      <xdr:row>2</xdr:row>
      <xdr:rowOff>9525</xdr:rowOff>
    </xdr:to>
    <xdr:sp macro="" textlink="">
      <xdr:nvSpPr>
        <xdr:cNvPr id="2" name="Line 1"/>
        <xdr:cNvSpPr>
          <a:spLocks noChangeShapeType="1"/>
        </xdr:cNvSpPr>
      </xdr:nvSpPr>
      <xdr:spPr bwMode="auto">
        <a:xfrm flipV="1">
          <a:off x="6519986" y="371475"/>
          <a:ext cx="1638053" cy="0"/>
        </a:xfrm>
        <a:prstGeom prst="line">
          <a:avLst/>
        </a:prstGeom>
        <a:noFill/>
        <a:ln w="9525">
          <a:solidFill>
            <a:srgbClr val="000000"/>
          </a:solidFill>
          <a:round/>
          <a:headEnd/>
          <a:tailEnd/>
        </a:ln>
      </xdr:spPr>
    </xdr:sp>
    <xdr:clientData/>
  </xdr:twoCellAnchor>
  <xdr:twoCellAnchor>
    <xdr:from>
      <xdr:col>1</xdr:col>
      <xdr:colOff>1207933</xdr:colOff>
      <xdr:row>2</xdr:row>
      <xdr:rowOff>41933</xdr:rowOff>
    </xdr:from>
    <xdr:to>
      <xdr:col>1</xdr:col>
      <xdr:colOff>1715513</xdr:colOff>
      <xdr:row>2</xdr:row>
      <xdr:rowOff>41933</xdr:rowOff>
    </xdr:to>
    <xdr:sp macro="" textlink="">
      <xdr:nvSpPr>
        <xdr:cNvPr id="3" name="Line 1"/>
        <xdr:cNvSpPr>
          <a:spLocks noChangeShapeType="1"/>
        </xdr:cNvSpPr>
      </xdr:nvSpPr>
      <xdr:spPr bwMode="auto">
        <a:xfrm flipV="1">
          <a:off x="1627033" y="365783"/>
          <a:ext cx="507580" cy="0"/>
        </a:xfrm>
        <a:prstGeom prst="line">
          <a:avLst/>
        </a:prstGeom>
        <a:noFill/>
        <a:ln w="9525">
          <a:solidFill>
            <a:srgbClr val="000000"/>
          </a:solidFill>
          <a:round/>
          <a:headEnd/>
          <a:tailEnd/>
        </a:ln>
      </xdr:spPr>
    </xdr:sp>
    <xdr:clientData/>
  </xdr:twoCellAnchor>
  <xdr:twoCellAnchor>
    <xdr:from>
      <xdr:col>2</xdr:col>
      <xdr:colOff>990601</xdr:colOff>
      <xdr:row>6</xdr:row>
      <xdr:rowOff>9525</xdr:rowOff>
    </xdr:from>
    <xdr:to>
      <xdr:col>6</xdr:col>
      <xdr:colOff>1428751</xdr:colOff>
      <xdr:row>6</xdr:row>
      <xdr:rowOff>9525</xdr:rowOff>
    </xdr:to>
    <xdr:sp macro="" textlink="">
      <xdr:nvSpPr>
        <xdr:cNvPr id="4" name="Line 1"/>
        <xdr:cNvSpPr>
          <a:spLocks noChangeShapeType="1"/>
        </xdr:cNvSpPr>
      </xdr:nvSpPr>
      <xdr:spPr bwMode="auto">
        <a:xfrm>
          <a:off x="1828801" y="981075"/>
          <a:ext cx="2438400" cy="0"/>
        </a:xfrm>
        <a:prstGeom prst="line">
          <a:avLst/>
        </a:prstGeom>
        <a:noFill/>
        <a:ln w="9525">
          <a:solidFill>
            <a:srgbClr val="000000"/>
          </a:solidFill>
          <a:round/>
          <a:headEnd/>
          <a:tailEnd/>
        </a:ln>
      </xdr:spPr>
    </xdr:sp>
    <xdr:clientData/>
  </xdr:twoCellAnchor>
</xdr:wsDr>
</file>

<file path=xl/drawings/drawing25.xml><?xml version="1.0" encoding="utf-8"?>
<xdr:wsDr xmlns:xdr="http://schemas.openxmlformats.org/drawingml/2006/spreadsheetDrawing" xmlns:a="http://schemas.openxmlformats.org/drawingml/2006/main">
  <xdr:twoCellAnchor>
    <xdr:from>
      <xdr:col>6</xdr:col>
      <xdr:colOff>1109186</xdr:colOff>
      <xdr:row>2</xdr:row>
      <xdr:rowOff>28575</xdr:rowOff>
    </xdr:from>
    <xdr:to>
      <xdr:col>7</xdr:col>
      <xdr:colOff>748189</xdr:colOff>
      <xdr:row>2</xdr:row>
      <xdr:rowOff>28575</xdr:rowOff>
    </xdr:to>
    <xdr:sp macro="" textlink="">
      <xdr:nvSpPr>
        <xdr:cNvPr id="2" name="Line 1"/>
        <xdr:cNvSpPr>
          <a:spLocks noChangeShapeType="1"/>
        </xdr:cNvSpPr>
      </xdr:nvSpPr>
      <xdr:spPr bwMode="auto">
        <a:xfrm flipV="1">
          <a:off x="6700361" y="352425"/>
          <a:ext cx="1277303" cy="0"/>
        </a:xfrm>
        <a:prstGeom prst="line">
          <a:avLst/>
        </a:prstGeom>
        <a:noFill/>
        <a:ln w="9525">
          <a:solidFill>
            <a:srgbClr val="000000"/>
          </a:solidFill>
          <a:round/>
          <a:headEnd/>
          <a:tailEnd/>
        </a:ln>
      </xdr:spPr>
    </xdr:sp>
    <xdr:clientData/>
  </xdr:twoCellAnchor>
  <xdr:twoCellAnchor>
    <xdr:from>
      <xdr:col>1</xdr:col>
      <xdr:colOff>1172886</xdr:colOff>
      <xdr:row>2</xdr:row>
      <xdr:rowOff>32408</xdr:rowOff>
    </xdr:from>
    <xdr:to>
      <xdr:col>1</xdr:col>
      <xdr:colOff>1750561</xdr:colOff>
      <xdr:row>2</xdr:row>
      <xdr:rowOff>32408</xdr:rowOff>
    </xdr:to>
    <xdr:sp macro="" textlink="">
      <xdr:nvSpPr>
        <xdr:cNvPr id="3" name="Line 1"/>
        <xdr:cNvSpPr>
          <a:spLocks noChangeShapeType="1"/>
        </xdr:cNvSpPr>
      </xdr:nvSpPr>
      <xdr:spPr bwMode="auto">
        <a:xfrm flipV="1">
          <a:off x="1591986" y="356258"/>
          <a:ext cx="577675" cy="0"/>
        </a:xfrm>
        <a:prstGeom prst="line">
          <a:avLst/>
        </a:prstGeom>
        <a:noFill/>
        <a:ln w="9525">
          <a:solidFill>
            <a:srgbClr val="000000"/>
          </a:solidFill>
          <a:round/>
          <a:headEnd/>
          <a:tailEnd/>
        </a:ln>
      </xdr:spPr>
    </xdr:sp>
    <xdr:clientData/>
  </xdr:twoCellAnchor>
  <xdr:twoCellAnchor>
    <xdr:from>
      <xdr:col>2</xdr:col>
      <xdr:colOff>990601</xdr:colOff>
      <xdr:row>6</xdr:row>
      <xdr:rowOff>9525</xdr:rowOff>
    </xdr:from>
    <xdr:to>
      <xdr:col>6</xdr:col>
      <xdr:colOff>1428751</xdr:colOff>
      <xdr:row>6</xdr:row>
      <xdr:rowOff>9525</xdr:rowOff>
    </xdr:to>
    <xdr:sp macro="" textlink="">
      <xdr:nvSpPr>
        <xdr:cNvPr id="4" name="Line 1"/>
        <xdr:cNvSpPr>
          <a:spLocks noChangeShapeType="1"/>
        </xdr:cNvSpPr>
      </xdr:nvSpPr>
      <xdr:spPr bwMode="auto">
        <a:xfrm>
          <a:off x="1828801" y="981075"/>
          <a:ext cx="2438400" cy="0"/>
        </a:xfrm>
        <a:prstGeom prst="line">
          <a:avLst/>
        </a:prstGeom>
        <a:noFill/>
        <a:ln w="9525">
          <a:solidFill>
            <a:srgbClr val="000000"/>
          </a:solidFill>
          <a:round/>
          <a:headEnd/>
          <a:tailEnd/>
        </a:ln>
      </xdr:spPr>
    </xdr:sp>
    <xdr:clientData/>
  </xdr:twoCellAnchor>
</xdr:wsDr>
</file>

<file path=xl/drawings/drawing26.xml><?xml version="1.0" encoding="utf-8"?>
<xdr:wsDr xmlns:xdr="http://schemas.openxmlformats.org/drawingml/2006/spreadsheetDrawing" xmlns:a="http://schemas.openxmlformats.org/drawingml/2006/main">
  <xdr:twoCellAnchor>
    <xdr:from>
      <xdr:col>6</xdr:col>
      <xdr:colOff>936920</xdr:colOff>
      <xdr:row>2</xdr:row>
      <xdr:rowOff>47625</xdr:rowOff>
    </xdr:from>
    <xdr:to>
      <xdr:col>7</xdr:col>
      <xdr:colOff>920455</xdr:colOff>
      <xdr:row>2</xdr:row>
      <xdr:rowOff>47625</xdr:rowOff>
    </xdr:to>
    <xdr:sp macro="" textlink="">
      <xdr:nvSpPr>
        <xdr:cNvPr id="2" name="Line 1"/>
        <xdr:cNvSpPr>
          <a:spLocks noChangeShapeType="1"/>
        </xdr:cNvSpPr>
      </xdr:nvSpPr>
      <xdr:spPr bwMode="auto">
        <a:xfrm flipV="1">
          <a:off x="6528095" y="371475"/>
          <a:ext cx="1621835" cy="0"/>
        </a:xfrm>
        <a:prstGeom prst="line">
          <a:avLst/>
        </a:prstGeom>
        <a:noFill/>
        <a:ln w="9525">
          <a:solidFill>
            <a:srgbClr val="000000"/>
          </a:solidFill>
          <a:round/>
          <a:headEnd/>
          <a:tailEnd/>
        </a:ln>
      </xdr:spPr>
    </xdr:sp>
    <xdr:clientData/>
  </xdr:twoCellAnchor>
  <xdr:twoCellAnchor>
    <xdr:from>
      <xdr:col>1</xdr:col>
      <xdr:colOff>1167080</xdr:colOff>
      <xdr:row>2</xdr:row>
      <xdr:rowOff>32408</xdr:rowOff>
    </xdr:from>
    <xdr:to>
      <xdr:col>1</xdr:col>
      <xdr:colOff>1756367</xdr:colOff>
      <xdr:row>2</xdr:row>
      <xdr:rowOff>32408</xdr:rowOff>
    </xdr:to>
    <xdr:sp macro="" textlink="">
      <xdr:nvSpPr>
        <xdr:cNvPr id="3" name="Line 1"/>
        <xdr:cNvSpPr>
          <a:spLocks noChangeShapeType="1"/>
        </xdr:cNvSpPr>
      </xdr:nvSpPr>
      <xdr:spPr bwMode="auto">
        <a:xfrm flipV="1">
          <a:off x="1586180" y="356258"/>
          <a:ext cx="589287" cy="0"/>
        </a:xfrm>
        <a:prstGeom prst="line">
          <a:avLst/>
        </a:prstGeom>
        <a:noFill/>
        <a:ln w="9525">
          <a:solidFill>
            <a:srgbClr val="000000"/>
          </a:solidFill>
          <a:round/>
          <a:headEnd/>
          <a:tailEnd/>
        </a:ln>
      </xdr:spPr>
    </xdr:sp>
    <xdr:clientData/>
  </xdr:twoCellAnchor>
  <xdr:twoCellAnchor>
    <xdr:from>
      <xdr:col>2</xdr:col>
      <xdr:colOff>990601</xdr:colOff>
      <xdr:row>6</xdr:row>
      <xdr:rowOff>9525</xdr:rowOff>
    </xdr:from>
    <xdr:to>
      <xdr:col>6</xdr:col>
      <xdr:colOff>1428751</xdr:colOff>
      <xdr:row>6</xdr:row>
      <xdr:rowOff>9525</xdr:rowOff>
    </xdr:to>
    <xdr:sp macro="" textlink="">
      <xdr:nvSpPr>
        <xdr:cNvPr id="4" name="Line 1"/>
        <xdr:cNvSpPr>
          <a:spLocks noChangeShapeType="1"/>
        </xdr:cNvSpPr>
      </xdr:nvSpPr>
      <xdr:spPr bwMode="auto">
        <a:xfrm>
          <a:off x="1828801" y="981075"/>
          <a:ext cx="2438400" cy="0"/>
        </a:xfrm>
        <a:prstGeom prst="line">
          <a:avLst/>
        </a:prstGeom>
        <a:noFill/>
        <a:ln w="9525">
          <a:solidFill>
            <a:srgbClr val="000000"/>
          </a:solidFill>
          <a:round/>
          <a:headEnd/>
          <a:tailEnd/>
        </a:ln>
      </xdr:spPr>
    </xdr:sp>
    <xdr:clientData/>
  </xdr:twoCellAnchor>
</xdr:wsDr>
</file>

<file path=xl/drawings/drawing27.xml><?xml version="1.0" encoding="utf-8"?>
<xdr:wsDr xmlns:xdr="http://schemas.openxmlformats.org/drawingml/2006/spreadsheetDrawing" xmlns:a="http://schemas.openxmlformats.org/drawingml/2006/main">
  <xdr:twoCellAnchor>
    <xdr:from>
      <xdr:col>6</xdr:col>
      <xdr:colOff>1102799</xdr:colOff>
      <xdr:row>2</xdr:row>
      <xdr:rowOff>9525</xdr:rowOff>
    </xdr:from>
    <xdr:to>
      <xdr:col>7</xdr:col>
      <xdr:colOff>754575</xdr:colOff>
      <xdr:row>2</xdr:row>
      <xdr:rowOff>9525</xdr:rowOff>
    </xdr:to>
    <xdr:sp macro="" textlink="">
      <xdr:nvSpPr>
        <xdr:cNvPr id="2" name="Line 1"/>
        <xdr:cNvSpPr>
          <a:spLocks noChangeShapeType="1"/>
        </xdr:cNvSpPr>
      </xdr:nvSpPr>
      <xdr:spPr bwMode="auto">
        <a:xfrm flipV="1">
          <a:off x="6693974" y="333375"/>
          <a:ext cx="1290076" cy="0"/>
        </a:xfrm>
        <a:prstGeom prst="line">
          <a:avLst/>
        </a:prstGeom>
        <a:noFill/>
        <a:ln w="9525">
          <a:solidFill>
            <a:srgbClr val="000000"/>
          </a:solidFill>
          <a:round/>
          <a:headEnd/>
          <a:tailEnd/>
        </a:ln>
      </xdr:spPr>
    </xdr:sp>
    <xdr:clientData/>
  </xdr:twoCellAnchor>
  <xdr:twoCellAnchor>
    <xdr:from>
      <xdr:col>1</xdr:col>
      <xdr:colOff>1165106</xdr:colOff>
      <xdr:row>2</xdr:row>
      <xdr:rowOff>22883</xdr:rowOff>
    </xdr:from>
    <xdr:to>
      <xdr:col>1</xdr:col>
      <xdr:colOff>1720240</xdr:colOff>
      <xdr:row>2</xdr:row>
      <xdr:rowOff>22883</xdr:rowOff>
    </xdr:to>
    <xdr:sp macro="" textlink="">
      <xdr:nvSpPr>
        <xdr:cNvPr id="3" name="Line 1"/>
        <xdr:cNvSpPr>
          <a:spLocks noChangeShapeType="1"/>
        </xdr:cNvSpPr>
      </xdr:nvSpPr>
      <xdr:spPr bwMode="auto">
        <a:xfrm flipV="1">
          <a:off x="1584206" y="346733"/>
          <a:ext cx="555134" cy="0"/>
        </a:xfrm>
        <a:prstGeom prst="line">
          <a:avLst/>
        </a:prstGeom>
        <a:noFill/>
        <a:ln w="9525">
          <a:solidFill>
            <a:srgbClr val="000000"/>
          </a:solidFill>
          <a:round/>
          <a:headEnd/>
          <a:tailEnd/>
        </a:ln>
      </xdr:spPr>
    </xdr:sp>
    <xdr:clientData/>
  </xdr:twoCellAnchor>
  <xdr:twoCellAnchor>
    <xdr:from>
      <xdr:col>2</xdr:col>
      <xdr:colOff>990601</xdr:colOff>
      <xdr:row>6</xdr:row>
      <xdr:rowOff>9525</xdr:rowOff>
    </xdr:from>
    <xdr:to>
      <xdr:col>6</xdr:col>
      <xdr:colOff>1428751</xdr:colOff>
      <xdr:row>6</xdr:row>
      <xdr:rowOff>9525</xdr:rowOff>
    </xdr:to>
    <xdr:sp macro="" textlink="">
      <xdr:nvSpPr>
        <xdr:cNvPr id="4" name="Line 1"/>
        <xdr:cNvSpPr>
          <a:spLocks noChangeShapeType="1"/>
        </xdr:cNvSpPr>
      </xdr:nvSpPr>
      <xdr:spPr bwMode="auto">
        <a:xfrm>
          <a:off x="1828801" y="981075"/>
          <a:ext cx="2438400" cy="0"/>
        </a:xfrm>
        <a:prstGeom prst="line">
          <a:avLst/>
        </a:prstGeom>
        <a:noFill/>
        <a:ln w="9525">
          <a:solidFill>
            <a:srgbClr val="000000"/>
          </a:solidFill>
          <a:round/>
          <a:headEnd/>
          <a:tailEnd/>
        </a:ln>
      </xdr:spPr>
    </xdr:sp>
    <xdr:clientData/>
  </xdr:twoCellAnchor>
</xdr:wsDr>
</file>

<file path=xl/drawings/drawing28.xml><?xml version="1.0" encoding="utf-8"?>
<xdr:wsDr xmlns:xdr="http://schemas.openxmlformats.org/drawingml/2006/spreadsheetDrawing" xmlns:a="http://schemas.openxmlformats.org/drawingml/2006/main">
  <xdr:twoCellAnchor>
    <xdr:from>
      <xdr:col>6</xdr:col>
      <xdr:colOff>920620</xdr:colOff>
      <xdr:row>2</xdr:row>
      <xdr:rowOff>9525</xdr:rowOff>
    </xdr:from>
    <xdr:to>
      <xdr:col>7</xdr:col>
      <xdr:colOff>936754</xdr:colOff>
      <xdr:row>2</xdr:row>
      <xdr:rowOff>9525</xdr:rowOff>
    </xdr:to>
    <xdr:sp macro="" textlink="">
      <xdr:nvSpPr>
        <xdr:cNvPr id="2" name="Line 1"/>
        <xdr:cNvSpPr>
          <a:spLocks noChangeShapeType="1"/>
        </xdr:cNvSpPr>
      </xdr:nvSpPr>
      <xdr:spPr bwMode="auto">
        <a:xfrm flipV="1">
          <a:off x="6511795" y="428625"/>
          <a:ext cx="1654434" cy="0"/>
        </a:xfrm>
        <a:prstGeom prst="line">
          <a:avLst/>
        </a:prstGeom>
        <a:noFill/>
        <a:ln w="9525">
          <a:solidFill>
            <a:srgbClr val="000000"/>
          </a:solidFill>
          <a:round/>
          <a:headEnd/>
          <a:tailEnd/>
        </a:ln>
      </xdr:spPr>
    </xdr:sp>
    <xdr:clientData/>
  </xdr:twoCellAnchor>
  <xdr:twoCellAnchor>
    <xdr:from>
      <xdr:col>1</xdr:col>
      <xdr:colOff>1164133</xdr:colOff>
      <xdr:row>2</xdr:row>
      <xdr:rowOff>3833</xdr:rowOff>
    </xdr:from>
    <xdr:to>
      <xdr:col>1</xdr:col>
      <xdr:colOff>1759313</xdr:colOff>
      <xdr:row>2</xdr:row>
      <xdr:rowOff>3833</xdr:rowOff>
    </xdr:to>
    <xdr:sp macro="" textlink="">
      <xdr:nvSpPr>
        <xdr:cNvPr id="3" name="Line 1"/>
        <xdr:cNvSpPr>
          <a:spLocks noChangeShapeType="1"/>
        </xdr:cNvSpPr>
      </xdr:nvSpPr>
      <xdr:spPr bwMode="auto">
        <a:xfrm flipV="1">
          <a:off x="1583233" y="422933"/>
          <a:ext cx="595180" cy="0"/>
        </a:xfrm>
        <a:prstGeom prst="line">
          <a:avLst/>
        </a:prstGeom>
        <a:noFill/>
        <a:ln w="9525">
          <a:solidFill>
            <a:srgbClr val="000000"/>
          </a:solidFill>
          <a:round/>
          <a:headEnd/>
          <a:tailEnd/>
        </a:ln>
      </xdr:spPr>
    </xdr:sp>
    <xdr:clientData/>
  </xdr:twoCellAnchor>
  <xdr:twoCellAnchor>
    <xdr:from>
      <xdr:col>2</xdr:col>
      <xdr:colOff>990601</xdr:colOff>
      <xdr:row>6</xdr:row>
      <xdr:rowOff>9525</xdr:rowOff>
    </xdr:from>
    <xdr:to>
      <xdr:col>6</xdr:col>
      <xdr:colOff>1428751</xdr:colOff>
      <xdr:row>6</xdr:row>
      <xdr:rowOff>9525</xdr:rowOff>
    </xdr:to>
    <xdr:sp macro="" textlink="">
      <xdr:nvSpPr>
        <xdr:cNvPr id="4" name="Line 1"/>
        <xdr:cNvSpPr>
          <a:spLocks noChangeShapeType="1"/>
        </xdr:cNvSpPr>
      </xdr:nvSpPr>
      <xdr:spPr bwMode="auto">
        <a:xfrm>
          <a:off x="1571626" y="981075"/>
          <a:ext cx="2095500" cy="0"/>
        </a:xfrm>
        <a:prstGeom prst="line">
          <a:avLst/>
        </a:prstGeom>
        <a:noFill/>
        <a:ln w="9525">
          <a:solidFill>
            <a:srgbClr val="000000"/>
          </a:solidFill>
          <a:round/>
          <a:headEnd/>
          <a:tailEnd/>
        </a:ln>
      </xdr:spPr>
    </xdr:sp>
    <xdr:clientData/>
  </xdr:twoCellAnchor>
</xdr:wsDr>
</file>

<file path=xl/drawings/drawing29.xml><?xml version="1.0" encoding="utf-8"?>
<xdr:wsDr xmlns:xdr="http://schemas.openxmlformats.org/drawingml/2006/spreadsheetDrawing" xmlns:a="http://schemas.openxmlformats.org/drawingml/2006/main">
  <xdr:twoCellAnchor>
    <xdr:from>
      <xdr:col>6</xdr:col>
      <xdr:colOff>1115509</xdr:colOff>
      <xdr:row>2</xdr:row>
      <xdr:rowOff>9525</xdr:rowOff>
    </xdr:from>
    <xdr:to>
      <xdr:col>7</xdr:col>
      <xdr:colOff>741865</xdr:colOff>
      <xdr:row>2</xdr:row>
      <xdr:rowOff>9525</xdr:rowOff>
    </xdr:to>
    <xdr:sp macro="" textlink="">
      <xdr:nvSpPr>
        <xdr:cNvPr id="2" name="Line 1"/>
        <xdr:cNvSpPr>
          <a:spLocks noChangeShapeType="1"/>
        </xdr:cNvSpPr>
      </xdr:nvSpPr>
      <xdr:spPr bwMode="auto">
        <a:xfrm flipV="1">
          <a:off x="6706684" y="428625"/>
          <a:ext cx="1264656" cy="0"/>
        </a:xfrm>
        <a:prstGeom prst="line">
          <a:avLst/>
        </a:prstGeom>
        <a:noFill/>
        <a:ln w="9525">
          <a:solidFill>
            <a:srgbClr val="000000"/>
          </a:solidFill>
          <a:round/>
          <a:headEnd/>
          <a:tailEnd/>
        </a:ln>
      </xdr:spPr>
    </xdr:sp>
    <xdr:clientData/>
  </xdr:twoCellAnchor>
  <xdr:twoCellAnchor>
    <xdr:from>
      <xdr:col>1</xdr:col>
      <xdr:colOff>1133000</xdr:colOff>
      <xdr:row>2</xdr:row>
      <xdr:rowOff>3833</xdr:rowOff>
    </xdr:from>
    <xdr:to>
      <xdr:col>1</xdr:col>
      <xdr:colOff>1790447</xdr:colOff>
      <xdr:row>2</xdr:row>
      <xdr:rowOff>3833</xdr:rowOff>
    </xdr:to>
    <xdr:sp macro="" textlink="">
      <xdr:nvSpPr>
        <xdr:cNvPr id="3" name="Line 1"/>
        <xdr:cNvSpPr>
          <a:spLocks noChangeShapeType="1"/>
        </xdr:cNvSpPr>
      </xdr:nvSpPr>
      <xdr:spPr bwMode="auto">
        <a:xfrm flipV="1">
          <a:off x="1552100" y="422933"/>
          <a:ext cx="657447" cy="0"/>
        </a:xfrm>
        <a:prstGeom prst="line">
          <a:avLst/>
        </a:prstGeom>
        <a:noFill/>
        <a:ln w="9525">
          <a:solidFill>
            <a:srgbClr val="000000"/>
          </a:solidFill>
          <a:round/>
          <a:headEnd/>
          <a:tailEnd/>
        </a:ln>
      </xdr:spPr>
    </xdr:sp>
    <xdr:clientData/>
  </xdr:twoCellAnchor>
  <xdr:twoCellAnchor>
    <xdr:from>
      <xdr:col>2</xdr:col>
      <xdr:colOff>990601</xdr:colOff>
      <xdr:row>6</xdr:row>
      <xdr:rowOff>9525</xdr:rowOff>
    </xdr:from>
    <xdr:to>
      <xdr:col>6</xdr:col>
      <xdr:colOff>1428751</xdr:colOff>
      <xdr:row>6</xdr:row>
      <xdr:rowOff>9525</xdr:rowOff>
    </xdr:to>
    <xdr:sp macro="" textlink="">
      <xdr:nvSpPr>
        <xdr:cNvPr id="4" name="Line 1"/>
        <xdr:cNvSpPr>
          <a:spLocks noChangeShapeType="1"/>
        </xdr:cNvSpPr>
      </xdr:nvSpPr>
      <xdr:spPr bwMode="auto">
        <a:xfrm>
          <a:off x="1571626" y="981075"/>
          <a:ext cx="209550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1104899</xdr:colOff>
      <xdr:row>2</xdr:row>
      <xdr:rowOff>19049</xdr:rowOff>
    </xdr:from>
    <xdr:to>
      <xdr:col>2</xdr:col>
      <xdr:colOff>457199</xdr:colOff>
      <xdr:row>2</xdr:row>
      <xdr:rowOff>19049</xdr:rowOff>
    </xdr:to>
    <xdr:sp macro="" textlink="">
      <xdr:nvSpPr>
        <xdr:cNvPr id="4" name="Line 1"/>
        <xdr:cNvSpPr>
          <a:spLocks noChangeShapeType="1"/>
        </xdr:cNvSpPr>
      </xdr:nvSpPr>
      <xdr:spPr bwMode="auto">
        <a:xfrm flipV="1">
          <a:off x="1543049" y="476249"/>
          <a:ext cx="638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504825</xdr:colOff>
      <xdr:row>2</xdr:row>
      <xdr:rowOff>28575</xdr:rowOff>
    </xdr:from>
    <xdr:to>
      <xdr:col>11</xdr:col>
      <xdr:colOff>457200</xdr:colOff>
      <xdr:row>2</xdr:row>
      <xdr:rowOff>28575</xdr:rowOff>
    </xdr:to>
    <xdr:sp macro="" textlink="">
      <xdr:nvSpPr>
        <xdr:cNvPr id="5" name="Line 1"/>
        <xdr:cNvSpPr>
          <a:spLocks noChangeShapeType="1"/>
        </xdr:cNvSpPr>
      </xdr:nvSpPr>
      <xdr:spPr bwMode="auto">
        <a:xfrm>
          <a:off x="6905625" y="485775"/>
          <a:ext cx="1571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108857</xdr:colOff>
      <xdr:row>6</xdr:row>
      <xdr:rowOff>0</xdr:rowOff>
    </xdr:from>
    <xdr:to>
      <xdr:col>9</xdr:col>
      <xdr:colOff>883104</xdr:colOff>
      <xdr:row>6</xdr:row>
      <xdr:rowOff>0</xdr:rowOff>
    </xdr:to>
    <xdr:sp macro="" textlink="">
      <xdr:nvSpPr>
        <xdr:cNvPr id="6" name="Line 1"/>
        <xdr:cNvSpPr>
          <a:spLocks noChangeShapeType="1"/>
        </xdr:cNvSpPr>
      </xdr:nvSpPr>
      <xdr:spPr bwMode="auto">
        <a:xfrm>
          <a:off x="3878036" y="1387929"/>
          <a:ext cx="2733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0.xml><?xml version="1.0" encoding="utf-8"?>
<xdr:wsDr xmlns:xdr="http://schemas.openxmlformats.org/drawingml/2006/spreadsheetDrawing" xmlns:a="http://schemas.openxmlformats.org/drawingml/2006/main">
  <xdr:twoCellAnchor>
    <xdr:from>
      <xdr:col>6</xdr:col>
      <xdr:colOff>1109186</xdr:colOff>
      <xdr:row>2</xdr:row>
      <xdr:rowOff>9525</xdr:rowOff>
    </xdr:from>
    <xdr:to>
      <xdr:col>7</xdr:col>
      <xdr:colOff>748189</xdr:colOff>
      <xdr:row>2</xdr:row>
      <xdr:rowOff>9525</xdr:rowOff>
    </xdr:to>
    <xdr:sp macro="" textlink="">
      <xdr:nvSpPr>
        <xdr:cNvPr id="2" name="Line 1"/>
        <xdr:cNvSpPr>
          <a:spLocks noChangeShapeType="1"/>
        </xdr:cNvSpPr>
      </xdr:nvSpPr>
      <xdr:spPr bwMode="auto">
        <a:xfrm flipV="1">
          <a:off x="6700361" y="428625"/>
          <a:ext cx="1277303" cy="0"/>
        </a:xfrm>
        <a:prstGeom prst="line">
          <a:avLst/>
        </a:prstGeom>
        <a:noFill/>
        <a:ln w="9525">
          <a:solidFill>
            <a:srgbClr val="000000"/>
          </a:solidFill>
          <a:round/>
          <a:headEnd/>
          <a:tailEnd/>
        </a:ln>
      </xdr:spPr>
    </xdr:sp>
    <xdr:clientData/>
  </xdr:twoCellAnchor>
  <xdr:twoCellAnchor>
    <xdr:from>
      <xdr:col>1</xdr:col>
      <xdr:colOff>1156696</xdr:colOff>
      <xdr:row>2</xdr:row>
      <xdr:rowOff>3833</xdr:rowOff>
    </xdr:from>
    <xdr:to>
      <xdr:col>1</xdr:col>
      <xdr:colOff>1728651</xdr:colOff>
      <xdr:row>2</xdr:row>
      <xdr:rowOff>3833</xdr:rowOff>
    </xdr:to>
    <xdr:sp macro="" textlink="">
      <xdr:nvSpPr>
        <xdr:cNvPr id="3" name="Line 1"/>
        <xdr:cNvSpPr>
          <a:spLocks noChangeShapeType="1"/>
        </xdr:cNvSpPr>
      </xdr:nvSpPr>
      <xdr:spPr bwMode="auto">
        <a:xfrm flipV="1">
          <a:off x="1575796" y="422933"/>
          <a:ext cx="571955" cy="0"/>
        </a:xfrm>
        <a:prstGeom prst="line">
          <a:avLst/>
        </a:prstGeom>
        <a:noFill/>
        <a:ln w="9525">
          <a:solidFill>
            <a:srgbClr val="000000"/>
          </a:solidFill>
          <a:round/>
          <a:headEnd/>
          <a:tailEnd/>
        </a:ln>
      </xdr:spPr>
    </xdr:sp>
    <xdr:clientData/>
  </xdr:twoCellAnchor>
  <xdr:twoCellAnchor>
    <xdr:from>
      <xdr:col>2</xdr:col>
      <xdr:colOff>990601</xdr:colOff>
      <xdr:row>6</xdr:row>
      <xdr:rowOff>9525</xdr:rowOff>
    </xdr:from>
    <xdr:to>
      <xdr:col>6</xdr:col>
      <xdr:colOff>1428751</xdr:colOff>
      <xdr:row>6</xdr:row>
      <xdr:rowOff>9525</xdr:rowOff>
    </xdr:to>
    <xdr:sp macro="" textlink="">
      <xdr:nvSpPr>
        <xdr:cNvPr id="4" name="Line 1"/>
        <xdr:cNvSpPr>
          <a:spLocks noChangeShapeType="1"/>
        </xdr:cNvSpPr>
      </xdr:nvSpPr>
      <xdr:spPr bwMode="auto">
        <a:xfrm>
          <a:off x="1571626" y="981075"/>
          <a:ext cx="2095500" cy="0"/>
        </a:xfrm>
        <a:prstGeom prst="line">
          <a:avLst/>
        </a:prstGeom>
        <a:noFill/>
        <a:ln w="9525">
          <a:solidFill>
            <a:srgbClr val="000000"/>
          </a:solidFill>
          <a:round/>
          <a:headEnd/>
          <a:tailEnd/>
        </a:ln>
      </xdr:spPr>
    </xdr:sp>
    <xdr:clientData/>
  </xdr:twoCellAnchor>
</xdr:wsDr>
</file>

<file path=xl/drawings/drawing31.xml><?xml version="1.0" encoding="utf-8"?>
<xdr:wsDr xmlns:xdr="http://schemas.openxmlformats.org/drawingml/2006/spreadsheetDrawing" xmlns:a="http://schemas.openxmlformats.org/drawingml/2006/main">
  <xdr:twoCellAnchor>
    <xdr:from>
      <xdr:col>6</xdr:col>
      <xdr:colOff>1102799</xdr:colOff>
      <xdr:row>2</xdr:row>
      <xdr:rowOff>9525</xdr:rowOff>
    </xdr:from>
    <xdr:to>
      <xdr:col>7</xdr:col>
      <xdr:colOff>754575</xdr:colOff>
      <xdr:row>2</xdr:row>
      <xdr:rowOff>9525</xdr:rowOff>
    </xdr:to>
    <xdr:sp macro="" textlink="">
      <xdr:nvSpPr>
        <xdr:cNvPr id="2" name="Line 1"/>
        <xdr:cNvSpPr>
          <a:spLocks noChangeShapeType="1"/>
        </xdr:cNvSpPr>
      </xdr:nvSpPr>
      <xdr:spPr bwMode="auto">
        <a:xfrm flipV="1">
          <a:off x="6693974" y="428625"/>
          <a:ext cx="1290076" cy="0"/>
        </a:xfrm>
        <a:prstGeom prst="line">
          <a:avLst/>
        </a:prstGeom>
        <a:noFill/>
        <a:ln w="9525">
          <a:solidFill>
            <a:srgbClr val="000000"/>
          </a:solidFill>
          <a:round/>
          <a:headEnd/>
          <a:tailEnd/>
        </a:ln>
      </xdr:spPr>
    </xdr:sp>
    <xdr:clientData/>
  </xdr:twoCellAnchor>
  <xdr:twoCellAnchor>
    <xdr:from>
      <xdr:col>1</xdr:col>
      <xdr:colOff>1167080</xdr:colOff>
      <xdr:row>2</xdr:row>
      <xdr:rowOff>3833</xdr:rowOff>
    </xdr:from>
    <xdr:to>
      <xdr:col>1</xdr:col>
      <xdr:colOff>1756367</xdr:colOff>
      <xdr:row>2</xdr:row>
      <xdr:rowOff>3833</xdr:rowOff>
    </xdr:to>
    <xdr:sp macro="" textlink="">
      <xdr:nvSpPr>
        <xdr:cNvPr id="3" name="Line 1"/>
        <xdr:cNvSpPr>
          <a:spLocks noChangeShapeType="1"/>
        </xdr:cNvSpPr>
      </xdr:nvSpPr>
      <xdr:spPr bwMode="auto">
        <a:xfrm flipV="1">
          <a:off x="1586180" y="422933"/>
          <a:ext cx="589287" cy="0"/>
        </a:xfrm>
        <a:prstGeom prst="line">
          <a:avLst/>
        </a:prstGeom>
        <a:noFill/>
        <a:ln w="9525">
          <a:solidFill>
            <a:srgbClr val="000000"/>
          </a:solidFill>
          <a:round/>
          <a:headEnd/>
          <a:tailEnd/>
        </a:ln>
      </xdr:spPr>
    </xdr:sp>
    <xdr:clientData/>
  </xdr:twoCellAnchor>
  <xdr:twoCellAnchor>
    <xdr:from>
      <xdr:col>2</xdr:col>
      <xdr:colOff>990601</xdr:colOff>
      <xdr:row>6</xdr:row>
      <xdr:rowOff>9525</xdr:rowOff>
    </xdr:from>
    <xdr:to>
      <xdr:col>6</xdr:col>
      <xdr:colOff>1428751</xdr:colOff>
      <xdr:row>6</xdr:row>
      <xdr:rowOff>9525</xdr:rowOff>
    </xdr:to>
    <xdr:sp macro="" textlink="">
      <xdr:nvSpPr>
        <xdr:cNvPr id="4" name="Line 1"/>
        <xdr:cNvSpPr>
          <a:spLocks noChangeShapeType="1"/>
        </xdr:cNvSpPr>
      </xdr:nvSpPr>
      <xdr:spPr bwMode="auto">
        <a:xfrm>
          <a:off x="3743326" y="1266825"/>
          <a:ext cx="3276600" cy="0"/>
        </a:xfrm>
        <a:prstGeom prst="line">
          <a:avLst/>
        </a:prstGeom>
        <a:noFill/>
        <a:ln w="9525">
          <a:solidFill>
            <a:srgbClr val="000000"/>
          </a:solidFill>
          <a:round/>
          <a:headEnd/>
          <a:tailEnd/>
        </a:ln>
      </xdr:spPr>
    </xdr:sp>
    <xdr:clientData/>
  </xdr:twoCellAnchor>
</xdr:wsDr>
</file>

<file path=xl/drawings/drawing32.xml><?xml version="1.0" encoding="utf-8"?>
<xdr:wsDr xmlns:xdr="http://schemas.openxmlformats.org/drawingml/2006/spreadsheetDrawing" xmlns:a="http://schemas.openxmlformats.org/drawingml/2006/main">
  <xdr:twoCellAnchor>
    <xdr:from>
      <xdr:col>6</xdr:col>
      <xdr:colOff>1076608</xdr:colOff>
      <xdr:row>2</xdr:row>
      <xdr:rowOff>9525</xdr:rowOff>
    </xdr:from>
    <xdr:to>
      <xdr:col>7</xdr:col>
      <xdr:colOff>780767</xdr:colOff>
      <xdr:row>2</xdr:row>
      <xdr:rowOff>9525</xdr:rowOff>
    </xdr:to>
    <xdr:sp macro="" textlink="">
      <xdr:nvSpPr>
        <xdr:cNvPr id="2" name="Line 1"/>
        <xdr:cNvSpPr>
          <a:spLocks noChangeShapeType="1"/>
        </xdr:cNvSpPr>
      </xdr:nvSpPr>
      <xdr:spPr bwMode="auto">
        <a:xfrm flipV="1">
          <a:off x="6667783" y="428625"/>
          <a:ext cx="1342459" cy="0"/>
        </a:xfrm>
        <a:prstGeom prst="line">
          <a:avLst/>
        </a:prstGeom>
        <a:noFill/>
        <a:ln w="9525">
          <a:solidFill>
            <a:srgbClr val="000000"/>
          </a:solidFill>
          <a:round/>
          <a:headEnd/>
          <a:tailEnd/>
        </a:ln>
      </xdr:spPr>
    </xdr:sp>
    <xdr:clientData/>
  </xdr:twoCellAnchor>
  <xdr:twoCellAnchor>
    <xdr:from>
      <xdr:col>1</xdr:col>
      <xdr:colOff>1155116</xdr:colOff>
      <xdr:row>2</xdr:row>
      <xdr:rowOff>3833</xdr:rowOff>
    </xdr:from>
    <xdr:to>
      <xdr:col>1</xdr:col>
      <xdr:colOff>1768330</xdr:colOff>
      <xdr:row>2</xdr:row>
      <xdr:rowOff>3833</xdr:rowOff>
    </xdr:to>
    <xdr:sp macro="" textlink="">
      <xdr:nvSpPr>
        <xdr:cNvPr id="3" name="Line 1"/>
        <xdr:cNvSpPr>
          <a:spLocks noChangeShapeType="1"/>
        </xdr:cNvSpPr>
      </xdr:nvSpPr>
      <xdr:spPr bwMode="auto">
        <a:xfrm flipV="1">
          <a:off x="1574216" y="422933"/>
          <a:ext cx="613214" cy="0"/>
        </a:xfrm>
        <a:prstGeom prst="line">
          <a:avLst/>
        </a:prstGeom>
        <a:noFill/>
        <a:ln w="9525">
          <a:solidFill>
            <a:srgbClr val="000000"/>
          </a:solidFill>
          <a:round/>
          <a:headEnd/>
          <a:tailEnd/>
        </a:ln>
      </xdr:spPr>
    </xdr:sp>
    <xdr:clientData/>
  </xdr:twoCellAnchor>
  <xdr:twoCellAnchor>
    <xdr:from>
      <xdr:col>2</xdr:col>
      <xdr:colOff>990601</xdr:colOff>
      <xdr:row>6</xdr:row>
      <xdr:rowOff>9525</xdr:rowOff>
    </xdr:from>
    <xdr:to>
      <xdr:col>6</xdr:col>
      <xdr:colOff>1428751</xdr:colOff>
      <xdr:row>6</xdr:row>
      <xdr:rowOff>9525</xdr:rowOff>
    </xdr:to>
    <xdr:sp macro="" textlink="">
      <xdr:nvSpPr>
        <xdr:cNvPr id="4" name="Line 1"/>
        <xdr:cNvSpPr>
          <a:spLocks noChangeShapeType="1"/>
        </xdr:cNvSpPr>
      </xdr:nvSpPr>
      <xdr:spPr bwMode="auto">
        <a:xfrm>
          <a:off x="1571626" y="981075"/>
          <a:ext cx="2095500"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31750</xdr:colOff>
      <xdr:row>6</xdr:row>
      <xdr:rowOff>28575</xdr:rowOff>
    </xdr:from>
    <xdr:to>
      <xdr:col>10</xdr:col>
      <xdr:colOff>323850</xdr:colOff>
      <xdr:row>6</xdr:row>
      <xdr:rowOff>28575</xdr:rowOff>
    </xdr:to>
    <xdr:sp macro="" textlink="">
      <xdr:nvSpPr>
        <xdr:cNvPr id="2" name="Line 1"/>
        <xdr:cNvSpPr>
          <a:spLocks noChangeShapeType="1"/>
        </xdr:cNvSpPr>
      </xdr:nvSpPr>
      <xdr:spPr bwMode="auto">
        <a:xfrm>
          <a:off x="4476750" y="1552575"/>
          <a:ext cx="3213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1238250</xdr:colOff>
      <xdr:row>2</xdr:row>
      <xdr:rowOff>19050</xdr:rowOff>
    </xdr:from>
    <xdr:to>
      <xdr:col>1</xdr:col>
      <xdr:colOff>1982000</xdr:colOff>
      <xdr:row>2</xdr:row>
      <xdr:rowOff>19050</xdr:rowOff>
    </xdr:to>
    <xdr:sp macro="" textlink="">
      <xdr:nvSpPr>
        <xdr:cNvPr id="3" name="Line 1"/>
        <xdr:cNvSpPr>
          <a:spLocks noChangeShapeType="1"/>
        </xdr:cNvSpPr>
      </xdr:nvSpPr>
      <xdr:spPr bwMode="auto">
        <a:xfrm flipV="1">
          <a:off x="1571625" y="514350"/>
          <a:ext cx="743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22225</xdr:colOff>
      <xdr:row>2</xdr:row>
      <xdr:rowOff>12700</xdr:rowOff>
    </xdr:from>
    <xdr:to>
      <xdr:col>12</xdr:col>
      <xdr:colOff>238125</xdr:colOff>
      <xdr:row>2</xdr:row>
      <xdr:rowOff>12700</xdr:rowOff>
    </xdr:to>
    <xdr:sp macro="" textlink="">
      <xdr:nvSpPr>
        <xdr:cNvPr id="7" name="Line 1"/>
        <xdr:cNvSpPr>
          <a:spLocks noChangeShapeType="1"/>
        </xdr:cNvSpPr>
      </xdr:nvSpPr>
      <xdr:spPr bwMode="auto">
        <a:xfrm>
          <a:off x="7737475" y="520700"/>
          <a:ext cx="1231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136525</xdr:colOff>
      <xdr:row>5</xdr:row>
      <xdr:rowOff>247650</xdr:rowOff>
    </xdr:from>
    <xdr:to>
      <xdr:col>10</xdr:col>
      <xdr:colOff>371475</xdr:colOff>
      <xdr:row>5</xdr:row>
      <xdr:rowOff>247650</xdr:rowOff>
    </xdr:to>
    <xdr:sp macro="" textlink="">
      <xdr:nvSpPr>
        <xdr:cNvPr id="2" name="Line 1"/>
        <xdr:cNvSpPr>
          <a:spLocks noChangeShapeType="1"/>
        </xdr:cNvSpPr>
      </xdr:nvSpPr>
      <xdr:spPr bwMode="auto">
        <a:xfrm>
          <a:off x="4581525" y="1517650"/>
          <a:ext cx="3155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1219200</xdr:colOff>
      <xdr:row>2</xdr:row>
      <xdr:rowOff>19050</xdr:rowOff>
    </xdr:from>
    <xdr:to>
      <xdr:col>1</xdr:col>
      <xdr:colOff>1988350</xdr:colOff>
      <xdr:row>2</xdr:row>
      <xdr:rowOff>19050</xdr:rowOff>
    </xdr:to>
    <xdr:sp macro="" textlink="">
      <xdr:nvSpPr>
        <xdr:cNvPr id="4" name="Line 1"/>
        <xdr:cNvSpPr>
          <a:spLocks noChangeShapeType="1"/>
        </xdr:cNvSpPr>
      </xdr:nvSpPr>
      <xdr:spPr bwMode="auto">
        <a:xfrm flipV="1">
          <a:off x="1552575" y="514350"/>
          <a:ext cx="769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409576</xdr:colOff>
      <xdr:row>2</xdr:row>
      <xdr:rowOff>9525</xdr:rowOff>
    </xdr:from>
    <xdr:to>
      <xdr:col>13</xdr:col>
      <xdr:colOff>415926</xdr:colOff>
      <xdr:row>2</xdr:row>
      <xdr:rowOff>12700</xdr:rowOff>
    </xdr:to>
    <xdr:sp macro="" textlink="">
      <xdr:nvSpPr>
        <xdr:cNvPr id="5" name="Line 1"/>
        <xdr:cNvSpPr>
          <a:spLocks noChangeShapeType="1"/>
        </xdr:cNvSpPr>
      </xdr:nvSpPr>
      <xdr:spPr bwMode="auto">
        <a:xfrm>
          <a:off x="7048501" y="504825"/>
          <a:ext cx="2025650" cy="3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66675</xdr:colOff>
      <xdr:row>5</xdr:row>
      <xdr:rowOff>247650</xdr:rowOff>
    </xdr:from>
    <xdr:to>
      <xdr:col>10</xdr:col>
      <xdr:colOff>358775</xdr:colOff>
      <xdr:row>5</xdr:row>
      <xdr:rowOff>247650</xdr:rowOff>
    </xdr:to>
    <xdr:sp macro="" textlink="">
      <xdr:nvSpPr>
        <xdr:cNvPr id="2" name="Line 1"/>
        <xdr:cNvSpPr>
          <a:spLocks noChangeShapeType="1"/>
        </xdr:cNvSpPr>
      </xdr:nvSpPr>
      <xdr:spPr bwMode="auto">
        <a:xfrm>
          <a:off x="4511675" y="1517650"/>
          <a:ext cx="3213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117475</xdr:colOff>
      <xdr:row>2</xdr:row>
      <xdr:rowOff>12700</xdr:rowOff>
    </xdr:from>
    <xdr:to>
      <xdr:col>12</xdr:col>
      <xdr:colOff>333375</xdr:colOff>
      <xdr:row>2</xdr:row>
      <xdr:rowOff>12700</xdr:rowOff>
    </xdr:to>
    <xdr:sp macro="" textlink="">
      <xdr:nvSpPr>
        <xdr:cNvPr id="5" name="Line 1"/>
        <xdr:cNvSpPr>
          <a:spLocks noChangeShapeType="1"/>
        </xdr:cNvSpPr>
      </xdr:nvSpPr>
      <xdr:spPr bwMode="auto">
        <a:xfrm>
          <a:off x="7442200" y="508000"/>
          <a:ext cx="1168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117475</xdr:colOff>
      <xdr:row>2</xdr:row>
      <xdr:rowOff>12700</xdr:rowOff>
    </xdr:from>
    <xdr:to>
      <xdr:col>12</xdr:col>
      <xdr:colOff>333375</xdr:colOff>
      <xdr:row>2</xdr:row>
      <xdr:rowOff>12700</xdr:rowOff>
    </xdr:to>
    <xdr:sp macro="" textlink="">
      <xdr:nvSpPr>
        <xdr:cNvPr id="7" name="Line 1"/>
        <xdr:cNvSpPr>
          <a:spLocks noChangeShapeType="1"/>
        </xdr:cNvSpPr>
      </xdr:nvSpPr>
      <xdr:spPr bwMode="auto">
        <a:xfrm>
          <a:off x="7442200" y="508000"/>
          <a:ext cx="1168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117475</xdr:colOff>
      <xdr:row>2</xdr:row>
      <xdr:rowOff>12700</xdr:rowOff>
    </xdr:from>
    <xdr:to>
      <xdr:col>12</xdr:col>
      <xdr:colOff>333375</xdr:colOff>
      <xdr:row>2</xdr:row>
      <xdr:rowOff>12700</xdr:rowOff>
    </xdr:to>
    <xdr:sp macro="" textlink="">
      <xdr:nvSpPr>
        <xdr:cNvPr id="9" name="Line 1"/>
        <xdr:cNvSpPr>
          <a:spLocks noChangeShapeType="1"/>
        </xdr:cNvSpPr>
      </xdr:nvSpPr>
      <xdr:spPr bwMode="auto">
        <a:xfrm>
          <a:off x="7442200" y="508000"/>
          <a:ext cx="1168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117475</xdr:colOff>
      <xdr:row>2</xdr:row>
      <xdr:rowOff>12700</xdr:rowOff>
    </xdr:from>
    <xdr:to>
      <xdr:col>12</xdr:col>
      <xdr:colOff>333375</xdr:colOff>
      <xdr:row>2</xdr:row>
      <xdr:rowOff>12700</xdr:rowOff>
    </xdr:to>
    <xdr:sp macro="" textlink="">
      <xdr:nvSpPr>
        <xdr:cNvPr id="11" name="Line 1"/>
        <xdr:cNvSpPr>
          <a:spLocks noChangeShapeType="1"/>
        </xdr:cNvSpPr>
      </xdr:nvSpPr>
      <xdr:spPr bwMode="auto">
        <a:xfrm>
          <a:off x="7442200" y="508000"/>
          <a:ext cx="1168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117475</xdr:colOff>
      <xdr:row>2</xdr:row>
      <xdr:rowOff>12700</xdr:rowOff>
    </xdr:from>
    <xdr:to>
      <xdr:col>12</xdr:col>
      <xdr:colOff>333375</xdr:colOff>
      <xdr:row>2</xdr:row>
      <xdr:rowOff>12700</xdr:rowOff>
    </xdr:to>
    <xdr:sp macro="" textlink="">
      <xdr:nvSpPr>
        <xdr:cNvPr id="13" name="Line 1"/>
        <xdr:cNvSpPr>
          <a:spLocks noChangeShapeType="1"/>
        </xdr:cNvSpPr>
      </xdr:nvSpPr>
      <xdr:spPr bwMode="auto">
        <a:xfrm>
          <a:off x="7442200" y="508000"/>
          <a:ext cx="1168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1419225</xdr:colOff>
      <xdr:row>2</xdr:row>
      <xdr:rowOff>19048</xdr:rowOff>
    </xdr:from>
    <xdr:to>
      <xdr:col>1</xdr:col>
      <xdr:colOff>1928025</xdr:colOff>
      <xdr:row>2</xdr:row>
      <xdr:rowOff>19049</xdr:rowOff>
    </xdr:to>
    <xdr:sp macro="" textlink="">
      <xdr:nvSpPr>
        <xdr:cNvPr id="14" name="Line 1"/>
        <xdr:cNvSpPr>
          <a:spLocks noChangeShapeType="1"/>
        </xdr:cNvSpPr>
      </xdr:nvSpPr>
      <xdr:spPr bwMode="auto">
        <a:xfrm flipV="1">
          <a:off x="1752600" y="514348"/>
          <a:ext cx="508800"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469900</xdr:colOff>
      <xdr:row>2</xdr:row>
      <xdr:rowOff>12700</xdr:rowOff>
    </xdr:from>
    <xdr:to>
      <xdr:col>12</xdr:col>
      <xdr:colOff>180975</xdr:colOff>
      <xdr:row>2</xdr:row>
      <xdr:rowOff>12700</xdr:rowOff>
    </xdr:to>
    <xdr:sp macro="" textlink="">
      <xdr:nvSpPr>
        <xdr:cNvPr id="15" name="Line 1"/>
        <xdr:cNvSpPr>
          <a:spLocks noChangeShapeType="1"/>
        </xdr:cNvSpPr>
      </xdr:nvSpPr>
      <xdr:spPr bwMode="auto">
        <a:xfrm>
          <a:off x="7670800" y="508000"/>
          <a:ext cx="1225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209550</xdr:colOff>
      <xdr:row>6</xdr:row>
      <xdr:rowOff>0</xdr:rowOff>
    </xdr:from>
    <xdr:to>
      <xdr:col>10</xdr:col>
      <xdr:colOff>476250</xdr:colOff>
      <xdr:row>6</xdr:row>
      <xdr:rowOff>0</xdr:rowOff>
    </xdr:to>
    <xdr:sp macro="" textlink="">
      <xdr:nvSpPr>
        <xdr:cNvPr id="2" name="Line 1"/>
        <xdr:cNvSpPr>
          <a:spLocks noChangeShapeType="1"/>
        </xdr:cNvSpPr>
      </xdr:nvSpPr>
      <xdr:spPr bwMode="auto">
        <a:xfrm>
          <a:off x="4714875" y="1485900"/>
          <a:ext cx="3467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117475</xdr:colOff>
      <xdr:row>2</xdr:row>
      <xdr:rowOff>12700</xdr:rowOff>
    </xdr:from>
    <xdr:to>
      <xdr:col>12</xdr:col>
      <xdr:colOff>333375</xdr:colOff>
      <xdr:row>2</xdr:row>
      <xdr:rowOff>12700</xdr:rowOff>
    </xdr:to>
    <xdr:sp macro="" textlink="">
      <xdr:nvSpPr>
        <xdr:cNvPr id="7" name="Line 1"/>
        <xdr:cNvSpPr>
          <a:spLocks noChangeShapeType="1"/>
        </xdr:cNvSpPr>
      </xdr:nvSpPr>
      <xdr:spPr bwMode="auto">
        <a:xfrm>
          <a:off x="7442200" y="508000"/>
          <a:ext cx="1168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117475</xdr:colOff>
      <xdr:row>2</xdr:row>
      <xdr:rowOff>12700</xdr:rowOff>
    </xdr:from>
    <xdr:to>
      <xdr:col>12</xdr:col>
      <xdr:colOff>333375</xdr:colOff>
      <xdr:row>2</xdr:row>
      <xdr:rowOff>12700</xdr:rowOff>
    </xdr:to>
    <xdr:sp macro="" textlink="">
      <xdr:nvSpPr>
        <xdr:cNvPr id="9" name="Line 1"/>
        <xdr:cNvSpPr>
          <a:spLocks noChangeShapeType="1"/>
        </xdr:cNvSpPr>
      </xdr:nvSpPr>
      <xdr:spPr bwMode="auto">
        <a:xfrm>
          <a:off x="7442200" y="508000"/>
          <a:ext cx="1168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117475</xdr:colOff>
      <xdr:row>2</xdr:row>
      <xdr:rowOff>12700</xdr:rowOff>
    </xdr:from>
    <xdr:to>
      <xdr:col>12</xdr:col>
      <xdr:colOff>333375</xdr:colOff>
      <xdr:row>2</xdr:row>
      <xdr:rowOff>12700</xdr:rowOff>
    </xdr:to>
    <xdr:sp macro="" textlink="">
      <xdr:nvSpPr>
        <xdr:cNvPr id="11" name="Line 1"/>
        <xdr:cNvSpPr>
          <a:spLocks noChangeShapeType="1"/>
        </xdr:cNvSpPr>
      </xdr:nvSpPr>
      <xdr:spPr bwMode="auto">
        <a:xfrm>
          <a:off x="7442200" y="508000"/>
          <a:ext cx="1168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1314449</xdr:colOff>
      <xdr:row>2</xdr:row>
      <xdr:rowOff>19048</xdr:rowOff>
    </xdr:from>
    <xdr:to>
      <xdr:col>1</xdr:col>
      <xdr:colOff>1947074</xdr:colOff>
      <xdr:row>2</xdr:row>
      <xdr:rowOff>19049</xdr:rowOff>
    </xdr:to>
    <xdr:sp macro="" textlink="">
      <xdr:nvSpPr>
        <xdr:cNvPr id="12" name="Line 1"/>
        <xdr:cNvSpPr>
          <a:spLocks noChangeShapeType="1"/>
        </xdr:cNvSpPr>
      </xdr:nvSpPr>
      <xdr:spPr bwMode="auto">
        <a:xfrm flipV="1">
          <a:off x="1647824" y="514348"/>
          <a:ext cx="632625"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209550</xdr:colOff>
      <xdr:row>2</xdr:row>
      <xdr:rowOff>9525</xdr:rowOff>
    </xdr:from>
    <xdr:to>
      <xdr:col>13</xdr:col>
      <xdr:colOff>9525</xdr:colOff>
      <xdr:row>2</xdr:row>
      <xdr:rowOff>12700</xdr:rowOff>
    </xdr:to>
    <xdr:sp macro="" textlink="">
      <xdr:nvSpPr>
        <xdr:cNvPr id="13" name="Line 1"/>
        <xdr:cNvSpPr>
          <a:spLocks noChangeShapeType="1"/>
        </xdr:cNvSpPr>
      </xdr:nvSpPr>
      <xdr:spPr bwMode="auto">
        <a:xfrm>
          <a:off x="7410450" y="504825"/>
          <a:ext cx="1819275" cy="3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447675</xdr:colOff>
      <xdr:row>6</xdr:row>
      <xdr:rowOff>0</xdr:rowOff>
    </xdr:from>
    <xdr:to>
      <xdr:col>10</xdr:col>
      <xdr:colOff>457200</xdr:colOff>
      <xdr:row>6</xdr:row>
      <xdr:rowOff>0</xdr:rowOff>
    </xdr:to>
    <xdr:sp macro="" textlink="">
      <xdr:nvSpPr>
        <xdr:cNvPr id="2" name="Line 1"/>
        <xdr:cNvSpPr>
          <a:spLocks noChangeShapeType="1"/>
        </xdr:cNvSpPr>
      </xdr:nvSpPr>
      <xdr:spPr bwMode="auto">
        <a:xfrm>
          <a:off x="4476750" y="1485900"/>
          <a:ext cx="3686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1371600</xdr:colOff>
      <xdr:row>2</xdr:row>
      <xdr:rowOff>9524</xdr:rowOff>
    </xdr:from>
    <xdr:to>
      <xdr:col>1</xdr:col>
      <xdr:colOff>1971675</xdr:colOff>
      <xdr:row>2</xdr:row>
      <xdr:rowOff>9525</xdr:rowOff>
    </xdr:to>
    <xdr:sp macro="" textlink="">
      <xdr:nvSpPr>
        <xdr:cNvPr id="4" name="Line 1"/>
        <xdr:cNvSpPr>
          <a:spLocks noChangeShapeType="1"/>
        </xdr:cNvSpPr>
      </xdr:nvSpPr>
      <xdr:spPr bwMode="auto">
        <a:xfrm flipV="1">
          <a:off x="1704975" y="504824"/>
          <a:ext cx="600075"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117475</xdr:colOff>
      <xdr:row>2</xdr:row>
      <xdr:rowOff>12700</xdr:rowOff>
    </xdr:from>
    <xdr:to>
      <xdr:col>12</xdr:col>
      <xdr:colOff>333375</xdr:colOff>
      <xdr:row>2</xdr:row>
      <xdr:rowOff>12700</xdr:rowOff>
    </xdr:to>
    <xdr:sp macro="" textlink="">
      <xdr:nvSpPr>
        <xdr:cNvPr id="5" name="Line 1"/>
        <xdr:cNvSpPr>
          <a:spLocks noChangeShapeType="1"/>
        </xdr:cNvSpPr>
      </xdr:nvSpPr>
      <xdr:spPr bwMode="auto">
        <a:xfrm>
          <a:off x="7442200" y="508000"/>
          <a:ext cx="1168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117475</xdr:colOff>
      <xdr:row>2</xdr:row>
      <xdr:rowOff>12700</xdr:rowOff>
    </xdr:from>
    <xdr:to>
      <xdr:col>12</xdr:col>
      <xdr:colOff>333375</xdr:colOff>
      <xdr:row>2</xdr:row>
      <xdr:rowOff>12700</xdr:rowOff>
    </xdr:to>
    <xdr:sp macro="" textlink="">
      <xdr:nvSpPr>
        <xdr:cNvPr id="7" name="Line 1"/>
        <xdr:cNvSpPr>
          <a:spLocks noChangeShapeType="1"/>
        </xdr:cNvSpPr>
      </xdr:nvSpPr>
      <xdr:spPr bwMode="auto">
        <a:xfrm>
          <a:off x="7442200" y="508000"/>
          <a:ext cx="1168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117475</xdr:colOff>
      <xdr:row>2</xdr:row>
      <xdr:rowOff>12700</xdr:rowOff>
    </xdr:from>
    <xdr:to>
      <xdr:col>12</xdr:col>
      <xdr:colOff>333375</xdr:colOff>
      <xdr:row>2</xdr:row>
      <xdr:rowOff>12700</xdr:rowOff>
    </xdr:to>
    <xdr:sp macro="" textlink="">
      <xdr:nvSpPr>
        <xdr:cNvPr id="9" name="Line 1"/>
        <xdr:cNvSpPr>
          <a:spLocks noChangeShapeType="1"/>
        </xdr:cNvSpPr>
      </xdr:nvSpPr>
      <xdr:spPr bwMode="auto">
        <a:xfrm>
          <a:off x="7442200" y="508000"/>
          <a:ext cx="1168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285750</xdr:colOff>
      <xdr:row>2</xdr:row>
      <xdr:rowOff>9525</xdr:rowOff>
    </xdr:from>
    <xdr:to>
      <xdr:col>13</xdr:col>
      <xdr:colOff>0</xdr:colOff>
      <xdr:row>2</xdr:row>
      <xdr:rowOff>12700</xdr:rowOff>
    </xdr:to>
    <xdr:sp macro="" textlink="">
      <xdr:nvSpPr>
        <xdr:cNvPr id="11" name="Line 1"/>
        <xdr:cNvSpPr>
          <a:spLocks noChangeShapeType="1"/>
        </xdr:cNvSpPr>
      </xdr:nvSpPr>
      <xdr:spPr bwMode="auto">
        <a:xfrm>
          <a:off x="7486650" y="504825"/>
          <a:ext cx="1733550" cy="3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266700</xdr:colOff>
      <xdr:row>6</xdr:row>
      <xdr:rowOff>0</xdr:rowOff>
    </xdr:from>
    <xdr:to>
      <xdr:col>10</xdr:col>
      <xdr:colOff>76200</xdr:colOff>
      <xdr:row>6</xdr:row>
      <xdr:rowOff>0</xdr:rowOff>
    </xdr:to>
    <xdr:sp macro="" textlink="">
      <xdr:nvSpPr>
        <xdr:cNvPr id="3" name="Line 1"/>
        <xdr:cNvSpPr>
          <a:spLocks noChangeShapeType="1"/>
        </xdr:cNvSpPr>
      </xdr:nvSpPr>
      <xdr:spPr bwMode="auto">
        <a:xfrm>
          <a:off x="4772025" y="1485900"/>
          <a:ext cx="3009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117475</xdr:colOff>
      <xdr:row>2</xdr:row>
      <xdr:rowOff>12700</xdr:rowOff>
    </xdr:from>
    <xdr:to>
      <xdr:col>12</xdr:col>
      <xdr:colOff>333375</xdr:colOff>
      <xdr:row>2</xdr:row>
      <xdr:rowOff>12700</xdr:rowOff>
    </xdr:to>
    <xdr:sp macro="" textlink="">
      <xdr:nvSpPr>
        <xdr:cNvPr id="5" name="Line 1"/>
        <xdr:cNvSpPr>
          <a:spLocks noChangeShapeType="1"/>
        </xdr:cNvSpPr>
      </xdr:nvSpPr>
      <xdr:spPr bwMode="auto">
        <a:xfrm>
          <a:off x="7442200" y="508000"/>
          <a:ext cx="1168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117475</xdr:colOff>
      <xdr:row>2</xdr:row>
      <xdr:rowOff>12700</xdr:rowOff>
    </xdr:from>
    <xdr:to>
      <xdr:col>12</xdr:col>
      <xdr:colOff>333375</xdr:colOff>
      <xdr:row>2</xdr:row>
      <xdr:rowOff>12700</xdr:rowOff>
    </xdr:to>
    <xdr:sp macro="" textlink="">
      <xdr:nvSpPr>
        <xdr:cNvPr id="7" name="Line 1"/>
        <xdr:cNvSpPr>
          <a:spLocks noChangeShapeType="1"/>
        </xdr:cNvSpPr>
      </xdr:nvSpPr>
      <xdr:spPr bwMode="auto">
        <a:xfrm>
          <a:off x="7442200" y="508000"/>
          <a:ext cx="1168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323850</xdr:colOff>
      <xdr:row>2</xdr:row>
      <xdr:rowOff>9525</xdr:rowOff>
    </xdr:from>
    <xdr:to>
      <xdr:col>12</xdr:col>
      <xdr:colOff>428625</xdr:colOff>
      <xdr:row>2</xdr:row>
      <xdr:rowOff>12700</xdr:rowOff>
    </xdr:to>
    <xdr:sp macro="" textlink="">
      <xdr:nvSpPr>
        <xdr:cNvPr id="9" name="Line 1"/>
        <xdr:cNvSpPr>
          <a:spLocks noChangeShapeType="1"/>
        </xdr:cNvSpPr>
      </xdr:nvSpPr>
      <xdr:spPr bwMode="auto">
        <a:xfrm>
          <a:off x="7524750" y="504825"/>
          <a:ext cx="1619250" cy="3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1381125</xdr:colOff>
      <xdr:row>2</xdr:row>
      <xdr:rowOff>19050</xdr:rowOff>
    </xdr:from>
    <xdr:to>
      <xdr:col>1</xdr:col>
      <xdr:colOff>2000250</xdr:colOff>
      <xdr:row>2</xdr:row>
      <xdr:rowOff>19050</xdr:rowOff>
    </xdr:to>
    <xdr:sp macro="" textlink="">
      <xdr:nvSpPr>
        <xdr:cNvPr id="10" name="Line 1"/>
        <xdr:cNvSpPr>
          <a:spLocks noChangeShapeType="1"/>
        </xdr:cNvSpPr>
      </xdr:nvSpPr>
      <xdr:spPr bwMode="auto">
        <a:xfrm>
          <a:off x="1714500" y="514350"/>
          <a:ext cx="619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27"/>
  <sheetViews>
    <sheetView showZeros="0" view="pageLayout" zoomScaleSheetLayoutView="100" workbookViewId="0">
      <selection activeCell="M11" sqref="M11"/>
    </sheetView>
  </sheetViews>
  <sheetFormatPr defaultColWidth="9" defaultRowHeight="27.95" customHeight="1"/>
  <cols>
    <col min="1" max="1" width="5.75" style="1" customWidth="1"/>
    <col min="2" max="2" width="16.875" style="5" customWidth="1"/>
    <col min="3" max="3" width="8.625" style="42" customWidth="1"/>
    <col min="4" max="4" width="9.625" style="8" customWidth="1"/>
    <col min="5" max="9" width="8.625" style="8" customWidth="1"/>
    <col min="10" max="10" width="12.625" style="8" customWidth="1"/>
    <col min="11" max="15" width="8.625" style="8" customWidth="1"/>
    <col min="16" max="16" width="11.125" style="1" customWidth="1"/>
    <col min="17" max="17" width="0" style="1" hidden="1" customWidth="1"/>
    <col min="18" max="16384" width="9" style="1"/>
  </cols>
  <sheetData>
    <row r="1" spans="1:17" s="52" customFormat="1" ht="18" customHeight="1">
      <c r="A1" s="1580" t="s">
        <v>2559</v>
      </c>
      <c r="B1" s="1580"/>
      <c r="C1" s="1580"/>
      <c r="D1" s="1580"/>
      <c r="E1" s="1580"/>
      <c r="F1" s="1581" t="s">
        <v>44</v>
      </c>
      <c r="G1" s="1581"/>
      <c r="H1" s="1581"/>
      <c r="I1" s="1581"/>
      <c r="J1" s="1581"/>
      <c r="K1" s="1581"/>
      <c r="L1" s="1581"/>
      <c r="M1" s="1581"/>
      <c r="N1" s="1581"/>
      <c r="O1" s="1581"/>
      <c r="P1" s="1581"/>
    </row>
    <row r="2" spans="1:17" s="52" customFormat="1" ht="18" customHeight="1">
      <c r="A2" s="1581" t="s">
        <v>2560</v>
      </c>
      <c r="B2" s="1581"/>
      <c r="C2" s="1581"/>
      <c r="D2" s="1581"/>
      <c r="E2" s="1581"/>
      <c r="F2" s="1581" t="s">
        <v>45</v>
      </c>
      <c r="G2" s="1581"/>
      <c r="H2" s="1581"/>
      <c r="I2" s="1581"/>
      <c r="J2" s="1581"/>
      <c r="K2" s="1581"/>
      <c r="L2" s="1581"/>
      <c r="M2" s="1581"/>
      <c r="N2" s="1581"/>
      <c r="O2" s="1581"/>
      <c r="P2" s="1581"/>
    </row>
    <row r="3" spans="1:17" s="52" customFormat="1" ht="11.45" customHeight="1">
      <c r="A3" s="1582"/>
      <c r="B3" s="1582"/>
      <c r="C3" s="1582"/>
      <c r="D3" s="1582"/>
      <c r="E3" s="1582"/>
      <c r="F3" s="1582"/>
      <c r="G3" s="1582"/>
      <c r="H3" s="1582"/>
      <c r="I3" s="1582"/>
      <c r="J3" s="1582"/>
      <c r="K3" s="1582"/>
      <c r="L3" s="1582"/>
      <c r="M3" s="1582"/>
      <c r="N3" s="1582"/>
      <c r="O3" s="1582"/>
      <c r="P3" s="1582"/>
    </row>
    <row r="4" spans="1:17" s="52" customFormat="1" ht="18" customHeight="1">
      <c r="A4" s="1583" t="s">
        <v>169</v>
      </c>
      <c r="B4" s="1584"/>
      <c r="C4" s="1584"/>
      <c r="D4" s="1584"/>
      <c r="E4" s="1584"/>
      <c r="F4" s="1584"/>
      <c r="G4" s="1584"/>
      <c r="H4" s="1584"/>
      <c r="I4" s="1584"/>
      <c r="J4" s="1584"/>
      <c r="K4" s="1584"/>
      <c r="L4" s="1584"/>
      <c r="M4" s="1584"/>
      <c r="N4" s="1584"/>
      <c r="O4" s="1584"/>
      <c r="P4" s="1584"/>
    </row>
    <row r="5" spans="1:17" s="52" customFormat="1" ht="18" customHeight="1">
      <c r="A5" s="1583" t="s">
        <v>22</v>
      </c>
      <c r="B5" s="1583"/>
      <c r="C5" s="1583"/>
      <c r="D5" s="1583"/>
      <c r="E5" s="1583"/>
      <c r="F5" s="1583"/>
      <c r="G5" s="1583"/>
      <c r="H5" s="1583"/>
      <c r="I5" s="1583"/>
      <c r="J5" s="1583"/>
      <c r="K5" s="1583"/>
      <c r="L5" s="1583"/>
      <c r="M5" s="1583"/>
      <c r="N5" s="1583"/>
      <c r="O5" s="1583"/>
      <c r="P5" s="1583"/>
    </row>
    <row r="6" spans="1:17" s="52" customFormat="1" ht="18" customHeight="1">
      <c r="A6" s="1585" t="s">
        <v>2618</v>
      </c>
      <c r="B6" s="1585"/>
      <c r="C6" s="1585"/>
      <c r="D6" s="1585"/>
      <c r="E6" s="1585"/>
      <c r="F6" s="1585"/>
      <c r="G6" s="1585"/>
      <c r="H6" s="1585"/>
      <c r="I6" s="1585"/>
      <c r="J6" s="1585"/>
      <c r="K6" s="1585"/>
      <c r="L6" s="1585"/>
      <c r="M6" s="1585"/>
      <c r="N6" s="1585"/>
      <c r="O6" s="1585"/>
      <c r="P6" s="1585"/>
    </row>
    <row r="7" spans="1:17" ht="9.6" customHeight="1">
      <c r="A7" s="1590"/>
      <c r="B7" s="1590"/>
      <c r="C7" s="1590"/>
      <c r="D7" s="1590"/>
      <c r="E7" s="1590"/>
      <c r="F7" s="1590"/>
      <c r="G7" s="1590"/>
      <c r="H7" s="1590"/>
      <c r="I7" s="1590"/>
      <c r="J7" s="1590"/>
      <c r="K7" s="1590"/>
      <c r="L7" s="1590"/>
      <c r="M7" s="1590"/>
      <c r="N7" s="1590"/>
      <c r="O7" s="1590"/>
      <c r="P7" s="1590"/>
    </row>
    <row r="8" spans="1:17" s="61" customFormat="1" ht="30" customHeight="1">
      <c r="A8" s="1586" t="s">
        <v>21</v>
      </c>
      <c r="B8" s="1587" t="s">
        <v>20</v>
      </c>
      <c r="C8" s="1588" t="s">
        <v>19</v>
      </c>
      <c r="D8" s="1589" t="s">
        <v>18</v>
      </c>
      <c r="E8" s="1589" t="s">
        <v>17</v>
      </c>
      <c r="F8" s="1589"/>
      <c r="G8" s="1589"/>
      <c r="H8" s="1589"/>
      <c r="I8" s="919"/>
      <c r="J8" s="1589" t="s">
        <v>16</v>
      </c>
      <c r="K8" s="1589" t="s">
        <v>15</v>
      </c>
      <c r="L8" s="1589"/>
      <c r="M8" s="1589"/>
      <c r="N8" s="1589"/>
      <c r="O8" s="1589"/>
      <c r="P8" s="1587" t="s">
        <v>64</v>
      </c>
    </row>
    <row r="9" spans="1:17" s="61" customFormat="1" ht="30" customHeight="1">
      <c r="A9" s="1586"/>
      <c r="B9" s="1587"/>
      <c r="C9" s="1588"/>
      <c r="D9" s="1589"/>
      <c r="E9" s="108" t="s">
        <v>13</v>
      </c>
      <c r="F9" s="108" t="s">
        <v>12</v>
      </c>
      <c r="G9" s="108" t="s">
        <v>11</v>
      </c>
      <c r="H9" s="108" t="s">
        <v>26</v>
      </c>
      <c r="I9" s="919"/>
      <c r="J9" s="1589"/>
      <c r="K9" s="108" t="s">
        <v>10</v>
      </c>
      <c r="L9" s="108" t="s">
        <v>9</v>
      </c>
      <c r="M9" s="108" t="s">
        <v>8</v>
      </c>
      <c r="N9" s="108" t="s">
        <v>7</v>
      </c>
      <c r="O9" s="108" t="s">
        <v>6</v>
      </c>
      <c r="P9" s="1587"/>
    </row>
    <row r="10" spans="1:17" s="54" customFormat="1" ht="18.75" customHeight="1">
      <c r="A10" s="53">
        <v>-1</v>
      </c>
      <c r="B10" s="65">
        <v>-2</v>
      </c>
      <c r="C10" s="53">
        <v>-3</v>
      </c>
      <c r="D10" s="53" t="s">
        <v>5</v>
      </c>
      <c r="E10" s="53">
        <v>-5</v>
      </c>
      <c r="F10" s="53">
        <v>-6</v>
      </c>
      <c r="G10" s="53">
        <v>-7</v>
      </c>
      <c r="H10" s="53">
        <v>-8</v>
      </c>
      <c r="I10" s="53"/>
      <c r="J10" s="53" t="s">
        <v>4</v>
      </c>
      <c r="K10" s="53">
        <v>-10</v>
      </c>
      <c r="L10" s="53">
        <v>-11</v>
      </c>
      <c r="M10" s="53">
        <v>-12</v>
      </c>
      <c r="N10" s="53">
        <v>-13</v>
      </c>
      <c r="O10" s="53">
        <v>-14</v>
      </c>
      <c r="P10" s="53">
        <v>-15</v>
      </c>
      <c r="Q10" s="132"/>
    </row>
    <row r="11" spans="1:17" s="59" customFormat="1" ht="27.95" customHeight="1">
      <c r="A11" s="55"/>
      <c r="B11" s="56" t="s">
        <v>0</v>
      </c>
      <c r="C11" s="57">
        <f>SUM(C12:C24)</f>
        <v>1111</v>
      </c>
      <c r="D11" s="58">
        <f t="shared" ref="D11:O11" si="0">SUM(D12:D24)</f>
        <v>2625.7510000000002</v>
      </c>
      <c r="E11" s="58">
        <f t="shared" si="0"/>
        <v>1000.0199999999999</v>
      </c>
      <c r="F11" s="58">
        <f t="shared" si="0"/>
        <v>153.74</v>
      </c>
      <c r="G11" s="58">
        <f t="shared" si="0"/>
        <v>0</v>
      </c>
      <c r="H11" s="58">
        <f t="shared" si="0"/>
        <v>1471.989</v>
      </c>
      <c r="I11" s="58"/>
      <c r="J11" s="58">
        <f t="shared" si="0"/>
        <v>2876.0495870000009</v>
      </c>
      <c r="K11" s="58">
        <f t="shared" si="0"/>
        <v>329.65897599999988</v>
      </c>
      <c r="L11" s="58">
        <f t="shared" si="0"/>
        <v>517.26546799999994</v>
      </c>
      <c r="M11" s="58">
        <f t="shared" si="0"/>
        <v>724.61107699999991</v>
      </c>
      <c r="N11" s="58">
        <f t="shared" si="0"/>
        <v>395.83672200000007</v>
      </c>
      <c r="O11" s="58">
        <f t="shared" si="0"/>
        <v>908.67550800000004</v>
      </c>
      <c r="P11" s="58"/>
    </row>
    <row r="12" spans="1:17" ht="27.95" customHeight="1">
      <c r="A12" s="66">
        <v>1</v>
      </c>
      <c r="B12" s="67" t="s">
        <v>3</v>
      </c>
      <c r="C12" s="68">
        <f>'1b.Moi'!C12+'1a.CTiep'!C12</f>
        <v>121</v>
      </c>
      <c r="D12" s="69">
        <f>'1b.Moi'!D12+'1a.CTiep'!D12</f>
        <v>396.5</v>
      </c>
      <c r="E12" s="69">
        <f>'1b.Moi'!E12+'1a.CTiep'!E12</f>
        <v>270.89</v>
      </c>
      <c r="F12" s="69">
        <f>'1b.Moi'!F12+'1a.CTiep'!F12</f>
        <v>0</v>
      </c>
      <c r="G12" s="69">
        <f>'1b.Moi'!G12+'1a.CTiep'!G12</f>
        <v>0</v>
      </c>
      <c r="H12" s="69">
        <f>'1b.Moi'!H12+'1a.CTiep'!H12</f>
        <v>125.60999999999999</v>
      </c>
      <c r="I12" s="69"/>
      <c r="J12" s="69">
        <f>'1b.Moi'!J12+'1a.CTiep'!J12</f>
        <v>1000.8152200000002</v>
      </c>
      <c r="K12" s="69">
        <f>'1b.Moi'!K12+'1a.CTiep'!K12</f>
        <v>1.27</v>
      </c>
      <c r="L12" s="69">
        <f>'1b.Moi'!L12+'1a.CTiep'!L12</f>
        <v>138.738</v>
      </c>
      <c r="M12" s="69">
        <f>'1b.Moi'!M12+'1a.CTiep'!M12</f>
        <v>451.58722000000012</v>
      </c>
      <c r="N12" s="69">
        <f>'1b.Moi'!N12+'1a.CTiep'!N12</f>
        <v>55.730000000000004</v>
      </c>
      <c r="O12" s="69">
        <f>'1b.Moi'!O12+'1a.CTiep'!O12</f>
        <v>353.49</v>
      </c>
      <c r="P12" s="69" t="s">
        <v>65</v>
      </c>
      <c r="Q12" s="42"/>
    </row>
    <row r="13" spans="1:17" ht="27.95" customHeight="1">
      <c r="A13" s="70">
        <v>2</v>
      </c>
      <c r="B13" s="71" t="s">
        <v>2</v>
      </c>
      <c r="C13" s="72">
        <f>'1.2.TXHL'!A75</f>
        <v>43</v>
      </c>
      <c r="D13" s="73">
        <f>'1.2.TXHL'!C75</f>
        <v>148.77699999999999</v>
      </c>
      <c r="E13" s="73">
        <v>72.44</v>
      </c>
      <c r="F13" s="73">
        <v>6.4</v>
      </c>
      <c r="G13" s="73">
        <f>'1.2.TXHL'!F75</f>
        <v>0</v>
      </c>
      <c r="H13" s="73">
        <f>'1.2.TXHL'!G75</f>
        <v>69.935000000000002</v>
      </c>
      <c r="I13" s="73">
        <f>'1.2.TXHL'!H75</f>
        <v>0</v>
      </c>
      <c r="J13" s="73">
        <f>'1.2.TXHL'!I75</f>
        <v>201.45000000000002</v>
      </c>
      <c r="K13" s="73">
        <f>'1.2.TXHL'!J75</f>
        <v>0</v>
      </c>
      <c r="L13" s="73">
        <f>'1.2.TXHL'!K75</f>
        <v>32.82</v>
      </c>
      <c r="M13" s="73">
        <f>'1.2.TXHL'!L75</f>
        <v>99.5</v>
      </c>
      <c r="N13" s="73">
        <f>'1.2.TXHL'!M75</f>
        <v>14.52</v>
      </c>
      <c r="O13" s="73">
        <f>'1.2.TXHL'!N75</f>
        <v>54.61</v>
      </c>
      <c r="P13" s="73" t="s">
        <v>66</v>
      </c>
      <c r="Q13" s="42"/>
    </row>
    <row r="14" spans="1:17" ht="27.95" customHeight="1">
      <c r="A14" s="70">
        <v>3</v>
      </c>
      <c r="B14" s="71" t="s">
        <v>1</v>
      </c>
      <c r="C14" s="72">
        <f>'1.3.TXKA'!A119</f>
        <v>81</v>
      </c>
      <c r="D14" s="73">
        <f>'1.3.TXKA'!C119</f>
        <v>251.08999999999997</v>
      </c>
      <c r="E14" s="73">
        <f>'1.3.TXKA'!D119</f>
        <v>60.540000000000006</v>
      </c>
      <c r="F14" s="73">
        <f>'1.3.TXKA'!E119</f>
        <v>15.05</v>
      </c>
      <c r="G14" s="73">
        <f>'1.3.TXKA'!F119</f>
        <v>0</v>
      </c>
      <c r="H14" s="73">
        <f>'1.3.TXKA'!G119</f>
        <v>175.5</v>
      </c>
      <c r="I14" s="73">
        <f>'1.3.TXKA'!H119</f>
        <v>0</v>
      </c>
      <c r="J14" s="73">
        <f>'1.3.TXKA'!I119</f>
        <v>150.98000000000005</v>
      </c>
      <c r="K14" s="73">
        <f>'1.3.TXKA'!J119</f>
        <v>64.12</v>
      </c>
      <c r="L14" s="73">
        <f>'1.3.TXKA'!K119</f>
        <v>10.63</v>
      </c>
      <c r="M14" s="73">
        <f>'1.3.TXKA'!L119</f>
        <v>29.009999999999998</v>
      </c>
      <c r="N14" s="73">
        <f>'1.3.TXKA'!M119</f>
        <v>43.759999999999991</v>
      </c>
      <c r="O14" s="73">
        <f>'1.3.TXKA'!N119</f>
        <v>3.46</v>
      </c>
      <c r="P14" s="73" t="s">
        <v>67</v>
      </c>
      <c r="Q14" s="42"/>
    </row>
    <row r="15" spans="1:17" ht="27.95" customHeight="1">
      <c r="A15" s="70">
        <v>4</v>
      </c>
      <c r="B15" s="71" t="s">
        <v>46</v>
      </c>
      <c r="C15" s="72">
        <f>'1.4.NX'!A69</f>
        <v>30</v>
      </c>
      <c r="D15" s="73">
        <f>'1.4.NX'!C69</f>
        <v>142.42999999999998</v>
      </c>
      <c r="E15" s="73">
        <f>'1.4.NX'!D69</f>
        <v>66.63</v>
      </c>
      <c r="F15" s="73">
        <f>'1.4.NX'!E69</f>
        <v>16.310000000000002</v>
      </c>
      <c r="G15" s="73">
        <f>'1.4.NX'!F69</f>
        <v>0</v>
      </c>
      <c r="H15" s="73">
        <f>'1.4.NX'!G69</f>
        <v>59.49</v>
      </c>
      <c r="I15" s="73">
        <f>'1.4.NX'!H69</f>
        <v>0</v>
      </c>
      <c r="J15" s="73">
        <f>'1.4.NX'!I69</f>
        <v>184.41</v>
      </c>
      <c r="K15" s="73">
        <f>'1.4.NX'!J69</f>
        <v>85.52</v>
      </c>
      <c r="L15" s="73">
        <f>'1.4.NX'!K69</f>
        <v>46.15</v>
      </c>
      <c r="M15" s="73">
        <f>'1.4.NX'!L69</f>
        <v>13.9</v>
      </c>
      <c r="N15" s="73">
        <f>'1.4.NX'!M69</f>
        <v>7.3</v>
      </c>
      <c r="O15" s="73">
        <f>'1.4.NX'!N69</f>
        <v>31.54</v>
      </c>
      <c r="P15" s="73" t="s">
        <v>68</v>
      </c>
      <c r="Q15" s="42"/>
    </row>
    <row r="16" spans="1:17" ht="27.95" customHeight="1">
      <c r="A16" s="70">
        <v>5</v>
      </c>
      <c r="B16" s="71" t="s">
        <v>47</v>
      </c>
      <c r="C16" s="72">
        <f>'1.5.TH'!A179</f>
        <v>146</v>
      </c>
      <c r="D16" s="73">
        <f>'1.5.TH'!C179</f>
        <v>99.81</v>
      </c>
      <c r="E16" s="73">
        <f>'1.5.TH'!D179</f>
        <v>58.259999999999991</v>
      </c>
      <c r="F16" s="73">
        <f>'1.5.TH'!E179</f>
        <v>0.78</v>
      </c>
      <c r="G16" s="73">
        <f>'1.5.TH'!F179</f>
        <v>0</v>
      </c>
      <c r="H16" s="73">
        <f>'1.5.TH'!G179</f>
        <v>40.769999999999996</v>
      </c>
      <c r="I16" s="73">
        <f>'1.5.TH'!H179</f>
        <v>0</v>
      </c>
      <c r="J16" s="73">
        <f>'1.5.TH'!I179</f>
        <v>400.26198599999998</v>
      </c>
      <c r="K16" s="73">
        <f>'1.5.TH'!J179</f>
        <v>150</v>
      </c>
      <c r="L16" s="73">
        <f>'1.5.TH'!K179</f>
        <v>152.75</v>
      </c>
      <c r="M16" s="73">
        <f>'1.5.TH'!L179</f>
        <v>18.281805000000002</v>
      </c>
      <c r="N16" s="73">
        <f>'1.5.TH'!M179</f>
        <v>73.840644999999995</v>
      </c>
      <c r="O16" s="73">
        <f>'1.5.TH'!N179</f>
        <v>5.39</v>
      </c>
      <c r="P16" s="73" t="s">
        <v>69</v>
      </c>
      <c r="Q16" s="42"/>
    </row>
    <row r="17" spans="1:17" ht="27.95" customHeight="1">
      <c r="A17" s="70">
        <v>6</v>
      </c>
      <c r="B17" s="71" t="s">
        <v>48</v>
      </c>
      <c r="C17" s="72">
        <f>'1.6.CX'!A151</f>
        <v>109</v>
      </c>
      <c r="D17" s="73">
        <f>'1.6.CX'!C151</f>
        <v>542.18000000000006</v>
      </c>
      <c r="E17" s="73">
        <f>'1.6.CX'!D151</f>
        <v>120.41999999999999</v>
      </c>
      <c r="F17" s="73">
        <f>'1.6.CX'!E151</f>
        <v>25.8</v>
      </c>
      <c r="G17" s="73">
        <f>'1.6.CX'!F151</f>
        <v>0</v>
      </c>
      <c r="H17" s="73">
        <f>'1.6.CX'!G151</f>
        <v>395.96</v>
      </c>
      <c r="I17" s="73">
        <f>'1.6.CX'!H151</f>
        <v>0</v>
      </c>
      <c r="J17" s="73">
        <f>'1.6.CX'!I151</f>
        <v>449.80734100000006</v>
      </c>
      <c r="K17" s="73">
        <f>'1.6.CX'!J151</f>
        <v>0</v>
      </c>
      <c r="L17" s="73">
        <f>'1.6.CX'!K151</f>
        <v>12.509028000000001</v>
      </c>
      <c r="M17" s="73">
        <f>'1.6.CX'!L151</f>
        <v>3.8846719999999992</v>
      </c>
      <c r="N17" s="73">
        <f>'1.6.CX'!M151</f>
        <v>49.066433000000004</v>
      </c>
      <c r="O17" s="73">
        <f>'1.6.CX'!N151</f>
        <v>384.34720800000002</v>
      </c>
      <c r="P17" s="73" t="s">
        <v>70</v>
      </c>
      <c r="Q17" s="42"/>
    </row>
    <row r="18" spans="1:17" ht="27.95" customHeight="1">
      <c r="A18" s="70">
        <v>7</v>
      </c>
      <c r="B18" s="71" t="s">
        <v>49</v>
      </c>
      <c r="C18" s="72">
        <f>'1.7.HS'!A141</f>
        <v>104</v>
      </c>
      <c r="D18" s="73">
        <f>'1.7.HS'!C141</f>
        <v>166.32999999999998</v>
      </c>
      <c r="E18" s="73">
        <f>'1.7.HS'!D141</f>
        <v>44.11</v>
      </c>
      <c r="F18" s="73">
        <f>'1.7.HS'!E141</f>
        <v>51.2</v>
      </c>
      <c r="G18" s="73">
        <f>'1.7.HS'!F141</f>
        <v>0</v>
      </c>
      <c r="H18" s="73">
        <f>'1.7.HS'!G141</f>
        <v>71.02</v>
      </c>
      <c r="I18" s="73">
        <f>'1.7.HS'!H141</f>
        <v>0</v>
      </c>
      <c r="J18" s="73">
        <f>'1.7.HS'!I141</f>
        <v>106.13</v>
      </c>
      <c r="K18" s="73">
        <f>'1.7.HS'!J141</f>
        <v>7.0200000000000005</v>
      </c>
      <c r="L18" s="73">
        <f>'1.7.HS'!K141</f>
        <v>7.61</v>
      </c>
      <c r="M18" s="73">
        <f>'1.7.HS'!L141</f>
        <v>6.7899999999999991</v>
      </c>
      <c r="N18" s="73">
        <f>'1.7.HS'!M141</f>
        <v>28.38</v>
      </c>
      <c r="O18" s="73">
        <f>'1.7.HS'!N141</f>
        <v>56.33</v>
      </c>
      <c r="P18" s="73" t="s">
        <v>71</v>
      </c>
      <c r="Q18" s="42"/>
    </row>
    <row r="19" spans="1:17" ht="27.95" customHeight="1">
      <c r="A19" s="70">
        <v>8</v>
      </c>
      <c r="B19" s="71" t="s">
        <v>50</v>
      </c>
      <c r="C19" s="72">
        <f>'1.8.DT'!A178</f>
        <v>137</v>
      </c>
      <c r="D19" s="73">
        <f>'1.8.DT'!C178</f>
        <v>157.374</v>
      </c>
      <c r="E19" s="73">
        <f>'1.8.DT'!D178</f>
        <v>100.82</v>
      </c>
      <c r="F19" s="73">
        <f>'1.8.DT'!E178</f>
        <v>0</v>
      </c>
      <c r="G19" s="73">
        <f>'1.8.DT'!F178</f>
        <v>0</v>
      </c>
      <c r="H19" s="73">
        <f>'1.8.DT'!G178</f>
        <v>56.553999999999995</v>
      </c>
      <c r="I19" s="73">
        <f>'1.8.DT'!H178</f>
        <v>0</v>
      </c>
      <c r="J19" s="73">
        <f>'1.8.DT'!I178</f>
        <v>55.370999999999995</v>
      </c>
      <c r="K19" s="73">
        <f>'1.8.DT'!J178</f>
        <v>5.6909999999999998</v>
      </c>
      <c r="L19" s="73">
        <f>'1.8.DT'!K178</f>
        <v>2.95</v>
      </c>
      <c r="M19" s="73">
        <f>'1.8.DT'!L178</f>
        <v>24.81</v>
      </c>
      <c r="N19" s="73">
        <f>'1.8.DT'!M178</f>
        <v>14.46</v>
      </c>
      <c r="O19" s="73">
        <f>'1.8.DT'!N178</f>
        <v>7.46</v>
      </c>
      <c r="P19" s="73" t="s">
        <v>72</v>
      </c>
      <c r="Q19" s="42"/>
    </row>
    <row r="20" spans="1:17" ht="27.95" customHeight="1">
      <c r="A20" s="70">
        <v>9</v>
      </c>
      <c r="B20" s="71" t="s">
        <v>51</v>
      </c>
      <c r="C20" s="72">
        <f>'1.9.CL'!A118</f>
        <v>89</v>
      </c>
      <c r="D20" s="73">
        <f>'1.9.CL'!C118</f>
        <v>75.850000000000009</v>
      </c>
      <c r="E20" s="73">
        <f>'1.9.CL'!D118</f>
        <v>44.089999999999996</v>
      </c>
      <c r="F20" s="73">
        <f>'1.9.CL'!E118</f>
        <v>0</v>
      </c>
      <c r="G20" s="73">
        <f>'1.9.CL'!F118</f>
        <v>0</v>
      </c>
      <c r="H20" s="73">
        <f>'1.9.CL'!G118</f>
        <v>31.76</v>
      </c>
      <c r="I20" s="73">
        <f>'1.9.CL'!H118</f>
        <v>0</v>
      </c>
      <c r="J20" s="73">
        <f>'1.9.CL'!I118</f>
        <v>40.081772000000001</v>
      </c>
      <c r="K20" s="73">
        <f>'1.9.CL'!J118</f>
        <v>1.5579359999999998</v>
      </c>
      <c r="L20" s="73">
        <f>'1.9.CL'!K118</f>
        <v>6.1379999999999999</v>
      </c>
      <c r="M20" s="73">
        <f>'1.9.CL'!L118</f>
        <v>1.2</v>
      </c>
      <c r="N20" s="73">
        <f>'1.9.CL'!M118</f>
        <v>29.035236000000005</v>
      </c>
      <c r="O20" s="73">
        <f>'1.9.CL'!N118</f>
        <v>2.1482999999999999</v>
      </c>
      <c r="P20" s="73" t="s">
        <v>73</v>
      </c>
      <c r="Q20" s="42"/>
    </row>
    <row r="21" spans="1:17" ht="27.95" customHeight="1">
      <c r="A21" s="70">
        <v>10</v>
      </c>
      <c r="B21" s="71" t="s">
        <v>52</v>
      </c>
      <c r="C21" s="72">
        <v>71</v>
      </c>
      <c r="D21" s="73">
        <f>'1.10.KAH'!C106</f>
        <v>368.34</v>
      </c>
      <c r="E21" s="73">
        <f>'1.10.KAH'!D106</f>
        <v>102.22</v>
      </c>
      <c r="F21" s="73">
        <f>'1.10.KAH'!E106</f>
        <v>11</v>
      </c>
      <c r="G21" s="73">
        <f>'1.10.KAH'!F106</f>
        <v>0</v>
      </c>
      <c r="H21" s="73">
        <f>'1.10.KAH'!G106</f>
        <v>255.11999999999998</v>
      </c>
      <c r="I21" s="73">
        <f>'1.10.KAH'!H106</f>
        <v>0</v>
      </c>
      <c r="J21" s="73">
        <f>'1.10.KAH'!I106</f>
        <v>121.88</v>
      </c>
      <c r="K21" s="73">
        <f>'1.10.KAH'!J106</f>
        <v>2</v>
      </c>
      <c r="L21" s="73">
        <f>'1.10.KAH'!K106</f>
        <v>66.31</v>
      </c>
      <c r="M21" s="73">
        <f>'1.10.KAH'!L106</f>
        <v>22.54</v>
      </c>
      <c r="N21" s="73">
        <f>'1.10.KAH'!M106</f>
        <v>30.240000000000002</v>
      </c>
      <c r="O21" s="73">
        <f>'1.10.KAH'!N106</f>
        <v>0.79</v>
      </c>
      <c r="P21" s="73" t="s">
        <v>74</v>
      </c>
      <c r="Q21" s="42"/>
    </row>
    <row r="22" spans="1:17" ht="27.95" customHeight="1">
      <c r="A22" s="70">
        <v>11</v>
      </c>
      <c r="B22" s="71" t="s">
        <v>53</v>
      </c>
      <c r="C22" s="72">
        <f>'1.11.HK'!A82</f>
        <v>53</v>
      </c>
      <c r="D22" s="73">
        <f>'1.11.HK'!C82</f>
        <v>97.03</v>
      </c>
      <c r="E22" s="73">
        <f>'1.11.HK'!D82</f>
        <v>8.66</v>
      </c>
      <c r="F22" s="73">
        <f>'1.11.HK'!E82</f>
        <v>0</v>
      </c>
      <c r="G22" s="73">
        <f>'1.11.HK'!F82</f>
        <v>0</v>
      </c>
      <c r="H22" s="73">
        <f>'1.11.HK'!G82</f>
        <v>88.37</v>
      </c>
      <c r="I22" s="73">
        <f>'1.11.HK'!H82</f>
        <v>0</v>
      </c>
      <c r="J22" s="73">
        <f>'1.11.HK'!I82</f>
        <v>54.340000000000011</v>
      </c>
      <c r="K22" s="73">
        <f>'1.11.HK'!J82</f>
        <v>12.250000000000002</v>
      </c>
      <c r="L22" s="73">
        <f>'1.11.HK'!K82</f>
        <v>32.620000000000005</v>
      </c>
      <c r="M22" s="73">
        <f>'1.11.HK'!L82</f>
        <v>0</v>
      </c>
      <c r="N22" s="73">
        <f>'1.11.HK'!M82</f>
        <v>9.4699999999999989</v>
      </c>
      <c r="O22" s="73">
        <f>'1.11.HK'!N82</f>
        <v>0</v>
      </c>
      <c r="P22" s="73" t="s">
        <v>75</v>
      </c>
      <c r="Q22" s="42"/>
    </row>
    <row r="23" spans="1:17" ht="27.95" customHeight="1">
      <c r="A23" s="70">
        <v>12</v>
      </c>
      <c r="B23" s="71" t="s">
        <v>54</v>
      </c>
      <c r="C23" s="72">
        <f>'1.12.VQ'!A50</f>
        <v>26</v>
      </c>
      <c r="D23" s="73">
        <f>'1.12.VQ'!C50</f>
        <v>27.819999999999997</v>
      </c>
      <c r="E23" s="73">
        <f>'1.12.VQ'!D50</f>
        <v>7.43</v>
      </c>
      <c r="F23" s="73">
        <f>'1.12.VQ'!E50</f>
        <v>0</v>
      </c>
      <c r="G23" s="73">
        <f>'1.12.VQ'!F50</f>
        <v>0</v>
      </c>
      <c r="H23" s="73">
        <f>'1.12.VQ'!G50</f>
        <v>20.39</v>
      </c>
      <c r="I23" s="73">
        <f>'1.12.VQ'!H50</f>
        <v>0</v>
      </c>
      <c r="J23" s="73">
        <f>'1.12.VQ'!I50</f>
        <v>11.361999999999998</v>
      </c>
      <c r="K23" s="73">
        <f>'1.12.VQ'!J50</f>
        <v>0</v>
      </c>
      <c r="L23" s="73">
        <f>'1.12.VQ'!K50</f>
        <v>5.51</v>
      </c>
      <c r="M23" s="73">
        <f>'1.12.VQ'!L50</f>
        <v>4.7520000000000007</v>
      </c>
      <c r="N23" s="73">
        <f>'1.12.VQ'!M50</f>
        <v>1.1000000000000001</v>
      </c>
      <c r="O23" s="73">
        <f>'1.12.VQ'!N50</f>
        <v>0</v>
      </c>
      <c r="P23" s="73" t="s">
        <v>76</v>
      </c>
      <c r="Q23" s="42"/>
    </row>
    <row r="24" spans="1:17" ht="27.95" customHeight="1">
      <c r="A24" s="74">
        <v>13</v>
      </c>
      <c r="B24" s="75" t="s">
        <v>55</v>
      </c>
      <c r="C24" s="76">
        <f>'1.13 LOH'!A134</f>
        <v>101</v>
      </c>
      <c r="D24" s="77">
        <f>'1.13 LOH'!C134</f>
        <v>152.22</v>
      </c>
      <c r="E24" s="77">
        <f>'1.13 LOH'!D134</f>
        <v>43.51</v>
      </c>
      <c r="F24" s="77">
        <f>'1.13 LOH'!E134</f>
        <v>27.2</v>
      </c>
      <c r="G24" s="77">
        <f>'1.13 LOH'!F134</f>
        <v>0</v>
      </c>
      <c r="H24" s="77">
        <f>'1.13 LOH'!G134</f>
        <v>81.509999999999991</v>
      </c>
      <c r="I24" s="77">
        <f>'1.13 LOH'!H134</f>
        <v>0</v>
      </c>
      <c r="J24" s="77">
        <f>'1.13 LOH'!I134</f>
        <v>99.160268000000002</v>
      </c>
      <c r="K24" s="77">
        <f>'1.13 LOH'!J134</f>
        <v>0.23003999999999999</v>
      </c>
      <c r="L24" s="77">
        <f>'1.13 LOH'!K134</f>
        <v>2.53044</v>
      </c>
      <c r="M24" s="77">
        <f>'1.13 LOH'!L134</f>
        <v>48.355379999999997</v>
      </c>
      <c r="N24" s="77">
        <f>'1.13 LOH'!M134</f>
        <v>38.934407999999998</v>
      </c>
      <c r="O24" s="77">
        <f>'1.13 LOH'!N134</f>
        <v>9.1100000000000012</v>
      </c>
      <c r="P24" s="77" t="s">
        <v>77</v>
      </c>
      <c r="Q24" s="42"/>
    </row>
    <row r="25" spans="1:17" ht="13.15" customHeight="1"/>
    <row r="26" spans="1:17" ht="27.95" customHeight="1">
      <c r="L26" s="1579" t="s">
        <v>2558</v>
      </c>
      <c r="M26" s="1579"/>
      <c r="N26" s="1579"/>
      <c r="O26" s="1579"/>
      <c r="P26" s="1579"/>
    </row>
    <row r="27" spans="1:17" ht="27.95" customHeight="1">
      <c r="D27" s="42"/>
      <c r="E27" s="42"/>
      <c r="F27" s="42"/>
      <c r="G27" s="42"/>
      <c r="H27" s="42"/>
      <c r="I27" s="42"/>
      <c r="J27" s="42"/>
      <c r="K27" s="42"/>
      <c r="L27" s="42"/>
      <c r="M27" s="42"/>
      <c r="N27" s="1447"/>
      <c r="O27" s="1447"/>
      <c r="P27" s="1448">
        <f>'1a.CTiep'!P11</f>
        <v>0</v>
      </c>
    </row>
  </sheetData>
  <mergeCells count="18">
    <mergeCell ref="K8:O8"/>
    <mergeCell ref="P8:P9"/>
    <mergeCell ref="L26:P26"/>
    <mergeCell ref="A1:E1"/>
    <mergeCell ref="F1:P1"/>
    <mergeCell ref="A2:E2"/>
    <mergeCell ref="F2:P2"/>
    <mergeCell ref="A3:P3"/>
    <mergeCell ref="A4:P4"/>
    <mergeCell ref="A5:P5"/>
    <mergeCell ref="A6:P6"/>
    <mergeCell ref="A8:A9"/>
    <mergeCell ref="B8:B9"/>
    <mergeCell ref="C8:C9"/>
    <mergeCell ref="D8:D9"/>
    <mergeCell ref="A7:P7"/>
    <mergeCell ref="E8:H8"/>
    <mergeCell ref="J8:J9"/>
  </mergeCells>
  <printOptions horizontalCentered="1"/>
  <pageMargins left="0.39370078740157483" right="0.39370078740157483" top="0.39370078740157483" bottom="0.39370078740157483" header="0.11811023622047245" footer="0.27559055118110237"/>
  <pageSetup paperSize="9" scale="86" fitToHeight="100" orientation="landscape" r:id="rId1"/>
  <headerFooter>
    <oddFooter>&amp;L&amp;"Times New Roman,nghiêng"&amp;9Phụ lục &amp;A&amp;R&amp;10&amp;P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Z192"/>
  <sheetViews>
    <sheetView showZeros="0" view="pageLayout" zoomScaleSheetLayoutView="70" workbookViewId="0">
      <selection activeCell="B70" sqref="B70"/>
    </sheetView>
  </sheetViews>
  <sheetFormatPr defaultColWidth="9" defaultRowHeight="12.75"/>
  <cols>
    <col min="1" max="1" width="4.375" style="1" customWidth="1"/>
    <col min="2" max="2" width="27.75" style="5" customWidth="1"/>
    <col min="3" max="3" width="8.25" style="1" customWidth="1"/>
    <col min="4" max="7" width="6.25" style="1" customWidth="1"/>
    <col min="8" max="8" width="15" style="1" customWidth="1"/>
    <col min="9" max="9" width="14.125" style="1" customWidth="1"/>
    <col min="10" max="14" width="6.625" style="1" customWidth="1"/>
    <col min="15" max="15" width="29.25" style="5" customWidth="1"/>
    <col min="16" max="16" width="8.75" style="1" customWidth="1"/>
    <col min="17" max="16384" width="9" style="1"/>
  </cols>
  <sheetData>
    <row r="1" spans="1:52" s="52" customFormat="1" ht="20.100000000000001" customHeight="1">
      <c r="A1" s="1580" t="s">
        <v>2559</v>
      </c>
      <c r="B1" s="1580"/>
      <c r="C1" s="1580"/>
      <c r="D1" s="1580"/>
      <c r="E1" s="1580"/>
      <c r="F1" s="1581" t="s">
        <v>44</v>
      </c>
      <c r="G1" s="1581"/>
      <c r="H1" s="1581"/>
      <c r="I1" s="1581"/>
      <c r="J1" s="1581"/>
      <c r="K1" s="1581"/>
      <c r="L1" s="1581"/>
      <c r="M1" s="1581"/>
      <c r="N1" s="1581"/>
      <c r="O1" s="1581"/>
      <c r="P1" s="1581"/>
      <c r="S1" s="113"/>
    </row>
    <row r="2" spans="1:52" s="52" customFormat="1" ht="20.100000000000001" customHeight="1">
      <c r="A2" s="1581" t="s">
        <v>2560</v>
      </c>
      <c r="B2" s="1581"/>
      <c r="C2" s="1581"/>
      <c r="D2" s="1581"/>
      <c r="E2" s="1581"/>
      <c r="F2" s="1591" t="s">
        <v>45</v>
      </c>
      <c r="G2" s="1581"/>
      <c r="H2" s="1581"/>
      <c r="I2" s="1581"/>
      <c r="J2" s="1581"/>
      <c r="K2" s="1581"/>
      <c r="L2" s="1581"/>
      <c r="M2" s="1581"/>
      <c r="N2" s="1581"/>
      <c r="O2" s="1581"/>
      <c r="P2" s="1581"/>
      <c r="S2" s="113"/>
    </row>
    <row r="3" spans="1:52" s="52" customFormat="1" ht="10.5" customHeight="1">
      <c r="A3" s="1582"/>
      <c r="B3" s="1582"/>
      <c r="C3" s="1582"/>
      <c r="D3" s="1582"/>
      <c r="E3" s="1582"/>
      <c r="F3" s="1582"/>
      <c r="G3" s="1582"/>
      <c r="H3" s="1582"/>
      <c r="I3" s="1582"/>
      <c r="J3" s="1582"/>
      <c r="K3" s="1582"/>
      <c r="L3" s="1582"/>
      <c r="M3" s="1582"/>
      <c r="N3" s="1582"/>
      <c r="O3" s="1582"/>
      <c r="P3" s="1582"/>
      <c r="S3" s="114"/>
    </row>
    <row r="4" spans="1:52" s="62" customFormat="1" ht="20.100000000000001" customHeight="1">
      <c r="A4" s="1583" t="s">
        <v>180</v>
      </c>
      <c r="B4" s="1583"/>
      <c r="C4" s="1583"/>
      <c r="D4" s="1583"/>
      <c r="E4" s="1583"/>
      <c r="F4" s="1583"/>
      <c r="G4" s="1583"/>
      <c r="H4" s="1583"/>
      <c r="I4" s="1583"/>
      <c r="J4" s="1583"/>
      <c r="K4" s="1583"/>
      <c r="L4" s="1583"/>
      <c r="M4" s="1583"/>
      <c r="N4" s="1583"/>
      <c r="O4" s="1583"/>
      <c r="P4" s="1583"/>
      <c r="Q4" s="106"/>
      <c r="R4" s="106"/>
      <c r="S4" s="114"/>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row>
    <row r="5" spans="1:52" s="62" customFormat="1" ht="20.100000000000001" customHeight="1">
      <c r="A5" s="1583" t="s">
        <v>35</v>
      </c>
      <c r="B5" s="1583"/>
      <c r="C5" s="1583"/>
      <c r="D5" s="1583"/>
      <c r="E5" s="1583"/>
      <c r="F5" s="1583"/>
      <c r="G5" s="1583"/>
      <c r="H5" s="1583"/>
      <c r="I5" s="1583"/>
      <c r="J5" s="1583"/>
      <c r="K5" s="1583"/>
      <c r="L5" s="1583"/>
      <c r="M5" s="1583"/>
      <c r="N5" s="1583"/>
      <c r="O5" s="1583"/>
      <c r="P5" s="1583"/>
      <c r="Q5" s="106"/>
      <c r="R5" s="106"/>
      <c r="S5" s="114"/>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row>
    <row r="6" spans="1:52" s="52" customFormat="1" ht="20.100000000000001" customHeight="1">
      <c r="A6" s="1592" t="str">
        <f>'1.THD.Tong'!A6:P6</f>
        <v>(Kèm theo Tờ trình số 395/TTr-UBND ngày 05 tháng 12 năm 2018 của Ủy ban nhân dân tỉnh)</v>
      </c>
      <c r="B6" s="1592"/>
      <c r="C6" s="1592"/>
      <c r="D6" s="1592"/>
      <c r="E6" s="1592"/>
      <c r="F6" s="1592"/>
      <c r="G6" s="1592"/>
      <c r="H6" s="1592"/>
      <c r="I6" s="1592"/>
      <c r="J6" s="1592"/>
      <c r="K6" s="1592"/>
      <c r="L6" s="1592"/>
      <c r="M6" s="1592"/>
      <c r="N6" s="1592"/>
      <c r="O6" s="1592"/>
      <c r="P6" s="1592"/>
      <c r="S6" s="114"/>
    </row>
    <row r="7" spans="1:52" s="52" customFormat="1" ht="20.100000000000001" customHeight="1">
      <c r="A7" s="1624"/>
      <c r="B7" s="1624"/>
      <c r="C7" s="1624"/>
      <c r="D7" s="1624"/>
      <c r="E7" s="1624"/>
      <c r="F7" s="1624"/>
      <c r="G7" s="1624"/>
      <c r="H7" s="1624"/>
      <c r="I7" s="1624"/>
      <c r="J7" s="1624"/>
      <c r="K7" s="1624"/>
      <c r="L7" s="1624"/>
      <c r="M7" s="1624"/>
      <c r="N7" s="1624"/>
      <c r="O7" s="1624"/>
      <c r="P7" s="1624"/>
      <c r="S7" s="115" t="s">
        <v>104</v>
      </c>
    </row>
    <row r="8" spans="1:52" s="1161" customFormat="1" ht="20.100000000000001" customHeight="1">
      <c r="A8" s="1630" t="s">
        <v>21</v>
      </c>
      <c r="B8" s="1628" t="s">
        <v>31</v>
      </c>
      <c r="C8" s="1628" t="s">
        <v>30</v>
      </c>
      <c r="D8" s="1625" t="s">
        <v>63</v>
      </c>
      <c r="E8" s="1626"/>
      <c r="F8" s="1626"/>
      <c r="G8" s="1627"/>
      <c r="H8" s="1628" t="s">
        <v>62</v>
      </c>
      <c r="I8" s="1628" t="s">
        <v>16</v>
      </c>
      <c r="J8" s="1625" t="s">
        <v>15</v>
      </c>
      <c r="K8" s="1626"/>
      <c r="L8" s="1626"/>
      <c r="M8" s="1626"/>
      <c r="N8" s="1627"/>
      <c r="O8" s="1628" t="s">
        <v>33</v>
      </c>
      <c r="P8" s="1628" t="s">
        <v>14</v>
      </c>
      <c r="S8" s="115" t="s">
        <v>104</v>
      </c>
    </row>
    <row r="9" spans="1:52" s="6" customFormat="1" ht="35.25" customHeight="1">
      <c r="A9" s="1631"/>
      <c r="B9" s="1629"/>
      <c r="C9" s="1629"/>
      <c r="D9" s="220" t="s">
        <v>13</v>
      </c>
      <c r="E9" s="220" t="s">
        <v>12</v>
      </c>
      <c r="F9" s="220" t="s">
        <v>27</v>
      </c>
      <c r="G9" s="220" t="s">
        <v>26</v>
      </c>
      <c r="H9" s="1629"/>
      <c r="I9" s="1629"/>
      <c r="J9" s="220" t="s">
        <v>10</v>
      </c>
      <c r="K9" s="220" t="s">
        <v>9</v>
      </c>
      <c r="L9" s="220" t="s">
        <v>32</v>
      </c>
      <c r="M9" s="220" t="s">
        <v>25</v>
      </c>
      <c r="N9" s="220" t="s">
        <v>6</v>
      </c>
      <c r="O9" s="1629"/>
      <c r="P9" s="1629"/>
      <c r="S9" s="115" t="s">
        <v>104</v>
      </c>
    </row>
    <row r="10" spans="1:52" s="90" customFormat="1" ht="20.100000000000001" customHeight="1">
      <c r="A10" s="53">
        <v>-1</v>
      </c>
      <c r="B10" s="53">
        <v>-2</v>
      </c>
      <c r="C10" s="53" t="s">
        <v>24</v>
      </c>
      <c r="D10" s="53">
        <v>-4</v>
      </c>
      <c r="E10" s="53">
        <v>-5</v>
      </c>
      <c r="F10" s="53">
        <v>-6</v>
      </c>
      <c r="G10" s="53">
        <v>-7</v>
      </c>
      <c r="H10" s="53">
        <v>-8</v>
      </c>
      <c r="I10" s="53" t="s">
        <v>23</v>
      </c>
      <c r="J10" s="53">
        <v>-10</v>
      </c>
      <c r="K10" s="53">
        <v>-11</v>
      </c>
      <c r="L10" s="53">
        <v>-12</v>
      </c>
      <c r="M10" s="53">
        <v>-13</v>
      </c>
      <c r="N10" s="53">
        <v>-14</v>
      </c>
      <c r="O10" s="53">
        <v>-15</v>
      </c>
      <c r="P10" s="53">
        <v>-16</v>
      </c>
      <c r="S10" s="115" t="s">
        <v>104</v>
      </c>
    </row>
    <row r="11" spans="1:52" ht="17.25" customHeight="1">
      <c r="A11" s="1662" t="s">
        <v>174</v>
      </c>
      <c r="B11" s="1663"/>
      <c r="C11" s="1663"/>
      <c r="D11" s="1663"/>
      <c r="E11" s="1663"/>
      <c r="F11" s="1663"/>
      <c r="G11" s="1663"/>
      <c r="H11" s="1663"/>
      <c r="I11" s="1663"/>
      <c r="J11" s="1663"/>
      <c r="K11" s="1663"/>
      <c r="L11" s="1663"/>
      <c r="M11" s="1663"/>
      <c r="N11" s="1663"/>
      <c r="O11" s="1663"/>
      <c r="P11" s="1664"/>
      <c r="S11" s="115" t="s">
        <v>104</v>
      </c>
    </row>
    <row r="12" spans="1:52">
      <c r="A12" s="9" t="s">
        <v>208</v>
      </c>
      <c r="B12" s="10" t="s">
        <v>279</v>
      </c>
      <c r="C12" s="15">
        <v>0.2</v>
      </c>
      <c r="D12" s="15"/>
      <c r="E12" s="15"/>
      <c r="F12" s="15"/>
      <c r="G12" s="15">
        <v>0.2</v>
      </c>
      <c r="H12" s="15"/>
      <c r="I12" s="15">
        <v>0.2</v>
      </c>
      <c r="J12" s="15"/>
      <c r="K12" s="15">
        <v>0.2</v>
      </c>
      <c r="L12" s="15"/>
      <c r="M12" s="15"/>
      <c r="N12" s="15"/>
      <c r="O12" s="35"/>
      <c r="P12" s="3"/>
      <c r="S12" s="115"/>
    </row>
    <row r="13" spans="1:52">
      <c r="A13" s="223">
        <v>1</v>
      </c>
      <c r="B13" s="7" t="s">
        <v>1078</v>
      </c>
      <c r="C13" s="222">
        <v>0.2</v>
      </c>
      <c r="D13" s="222"/>
      <c r="E13" s="222"/>
      <c r="F13" s="222"/>
      <c r="G13" s="222">
        <v>0.2</v>
      </c>
      <c r="H13" s="12" t="s">
        <v>1079</v>
      </c>
      <c r="I13" s="222">
        <v>0.2</v>
      </c>
      <c r="J13" s="222"/>
      <c r="K13" s="222">
        <v>0.2</v>
      </c>
      <c r="L13" s="222"/>
      <c r="M13" s="222"/>
      <c r="N13" s="222"/>
      <c r="O13" s="553"/>
      <c r="P13" s="12"/>
      <c r="S13" s="115"/>
    </row>
    <row r="14" spans="1:52">
      <c r="A14" s="239" t="s">
        <v>213</v>
      </c>
      <c r="B14" s="260" t="s">
        <v>209</v>
      </c>
      <c r="C14" s="517">
        <v>1.3</v>
      </c>
      <c r="D14" s="517">
        <v>0.92</v>
      </c>
      <c r="E14" s="517"/>
      <c r="F14" s="517"/>
      <c r="G14" s="517">
        <v>0.38</v>
      </c>
      <c r="H14" s="557"/>
      <c r="I14" s="517">
        <v>1.27</v>
      </c>
      <c r="J14" s="517"/>
      <c r="K14" s="517">
        <v>1.27</v>
      </c>
      <c r="L14" s="517"/>
      <c r="M14" s="517"/>
      <c r="N14" s="517"/>
      <c r="O14" s="832"/>
      <c r="P14" s="557"/>
      <c r="S14" s="115"/>
    </row>
    <row r="15" spans="1:52" s="1467" customFormat="1" ht="25.5">
      <c r="A15" s="263">
        <v>1</v>
      </c>
      <c r="B15" s="241" t="s">
        <v>1080</v>
      </c>
      <c r="C15" s="836">
        <v>0.08</v>
      </c>
      <c r="D15" s="836"/>
      <c r="E15" s="836"/>
      <c r="F15" s="836"/>
      <c r="G15" s="836">
        <v>0.08</v>
      </c>
      <c r="H15" s="262" t="s">
        <v>1081</v>
      </c>
      <c r="I15" s="836">
        <v>0.08</v>
      </c>
      <c r="J15" s="836"/>
      <c r="K15" s="836">
        <v>0.08</v>
      </c>
      <c r="L15" s="836"/>
      <c r="M15" s="836"/>
      <c r="N15" s="836"/>
      <c r="O15" s="241"/>
      <c r="P15" s="262"/>
      <c r="S15" s="1468"/>
    </row>
    <row r="16" spans="1:52" s="1467" customFormat="1" ht="25.5">
      <c r="A16" s="263">
        <v>2</v>
      </c>
      <c r="B16" s="241" t="s">
        <v>1082</v>
      </c>
      <c r="C16" s="836">
        <v>0.52</v>
      </c>
      <c r="D16" s="836">
        <v>0.52</v>
      </c>
      <c r="E16" s="836"/>
      <c r="F16" s="836"/>
      <c r="G16" s="836"/>
      <c r="H16" s="836" t="s">
        <v>1083</v>
      </c>
      <c r="I16" s="836">
        <v>0.52</v>
      </c>
      <c r="J16" s="836"/>
      <c r="K16" s="836">
        <v>0.52</v>
      </c>
      <c r="L16" s="836"/>
      <c r="M16" s="836"/>
      <c r="N16" s="836"/>
      <c r="O16" s="277"/>
      <c r="P16" s="130"/>
      <c r="S16" s="1468"/>
    </row>
    <row r="17" spans="1:19" s="1467" customFormat="1" ht="25.5">
      <c r="A17" s="263">
        <v>3</v>
      </c>
      <c r="B17" s="241" t="s">
        <v>1084</v>
      </c>
      <c r="C17" s="836">
        <v>0.3</v>
      </c>
      <c r="D17" s="836"/>
      <c r="E17" s="836"/>
      <c r="F17" s="836"/>
      <c r="G17" s="836">
        <v>0.3</v>
      </c>
      <c r="H17" s="262" t="s">
        <v>1085</v>
      </c>
      <c r="I17" s="836">
        <v>0.28999999999999998</v>
      </c>
      <c r="J17" s="836"/>
      <c r="K17" s="836">
        <v>0.28999999999999998</v>
      </c>
      <c r="L17" s="836"/>
      <c r="M17" s="836"/>
      <c r="N17" s="836"/>
      <c r="O17" s="241"/>
      <c r="P17" s="262"/>
      <c r="S17" s="1468"/>
    </row>
    <row r="18" spans="1:19" s="1467" customFormat="1" ht="25.5">
      <c r="A18" s="263">
        <v>4</v>
      </c>
      <c r="B18" s="241" t="s">
        <v>1086</v>
      </c>
      <c r="C18" s="836">
        <v>0.4</v>
      </c>
      <c r="D18" s="836">
        <v>0.4</v>
      </c>
      <c r="E18" s="836"/>
      <c r="F18" s="836"/>
      <c r="G18" s="836"/>
      <c r="H18" s="836" t="s">
        <v>1085</v>
      </c>
      <c r="I18" s="836">
        <v>0.38</v>
      </c>
      <c r="J18" s="836"/>
      <c r="K18" s="836">
        <v>0.38</v>
      </c>
      <c r="L18" s="836"/>
      <c r="M18" s="836"/>
      <c r="N18" s="836"/>
      <c r="O18" s="277"/>
      <c r="P18" s="130"/>
      <c r="S18" s="1468"/>
    </row>
    <row r="19" spans="1:19">
      <c r="A19" s="239" t="s">
        <v>217</v>
      </c>
      <c r="B19" s="260" t="s">
        <v>214</v>
      </c>
      <c r="C19" s="517">
        <v>4.7</v>
      </c>
      <c r="D19" s="517">
        <v>2.2999999999999998</v>
      </c>
      <c r="E19" s="517"/>
      <c r="F19" s="517"/>
      <c r="G19" s="517">
        <v>2.4</v>
      </c>
      <c r="H19" s="557"/>
      <c r="I19" s="517">
        <v>4.5199999999999996</v>
      </c>
      <c r="J19" s="517"/>
      <c r="K19" s="517"/>
      <c r="L19" s="517"/>
      <c r="M19" s="517">
        <v>4.5199999999999996</v>
      </c>
      <c r="N19" s="517"/>
      <c r="O19" s="260"/>
      <c r="P19" s="557"/>
      <c r="S19" s="115"/>
    </row>
    <row r="20" spans="1:19">
      <c r="A20" s="223">
        <v>1</v>
      </c>
      <c r="B20" s="7" t="s">
        <v>1087</v>
      </c>
      <c r="C20" s="222">
        <v>1.3</v>
      </c>
      <c r="D20" s="222">
        <v>1</v>
      </c>
      <c r="E20" s="222"/>
      <c r="F20" s="222"/>
      <c r="G20" s="222">
        <v>0.3</v>
      </c>
      <c r="H20" s="12" t="s">
        <v>1088</v>
      </c>
      <c r="I20" s="222">
        <v>1.1499999999999999</v>
      </c>
      <c r="J20" s="222"/>
      <c r="K20" s="222"/>
      <c r="L20" s="222"/>
      <c r="M20" s="222">
        <v>1.1499999999999999</v>
      </c>
      <c r="N20" s="222"/>
      <c r="O20" s="7"/>
      <c r="P20" s="12"/>
      <c r="S20" s="115"/>
    </row>
    <row r="21" spans="1:19">
      <c r="A21" s="223">
        <v>2</v>
      </c>
      <c r="B21" s="7" t="s">
        <v>1089</v>
      </c>
      <c r="C21" s="222">
        <v>1.3</v>
      </c>
      <c r="D21" s="222">
        <v>1.3</v>
      </c>
      <c r="E21" s="222"/>
      <c r="F21" s="222"/>
      <c r="G21" s="222"/>
      <c r="H21" s="12" t="s">
        <v>1081</v>
      </c>
      <c r="I21" s="222">
        <v>1.24</v>
      </c>
      <c r="J21" s="222"/>
      <c r="K21" s="222"/>
      <c r="L21" s="222"/>
      <c r="M21" s="222">
        <v>1.24</v>
      </c>
      <c r="N21" s="222"/>
      <c r="O21" s="7"/>
      <c r="P21" s="12"/>
      <c r="S21" s="115"/>
    </row>
    <row r="22" spans="1:19">
      <c r="A22" s="223">
        <v>3</v>
      </c>
      <c r="B22" s="7" t="s">
        <v>1090</v>
      </c>
      <c r="C22" s="222">
        <v>1.3</v>
      </c>
      <c r="D22" s="222"/>
      <c r="E22" s="222"/>
      <c r="F22" s="222"/>
      <c r="G22" s="222">
        <v>1.3</v>
      </c>
      <c r="H22" s="12" t="s">
        <v>1091</v>
      </c>
      <c r="I22" s="222">
        <v>1.37</v>
      </c>
      <c r="J22" s="222"/>
      <c r="K22" s="222"/>
      <c r="L22" s="222"/>
      <c r="M22" s="222">
        <v>1.37</v>
      </c>
      <c r="N22" s="222"/>
      <c r="O22" s="7"/>
      <c r="P22" s="12"/>
      <c r="S22" s="115"/>
    </row>
    <row r="23" spans="1:19">
      <c r="A23" s="223">
        <v>4</v>
      </c>
      <c r="B23" s="7" t="s">
        <v>618</v>
      </c>
      <c r="C23" s="222">
        <v>0.8</v>
      </c>
      <c r="D23" s="222"/>
      <c r="E23" s="222"/>
      <c r="F23" s="222"/>
      <c r="G23" s="222">
        <v>0.8</v>
      </c>
      <c r="H23" s="12" t="s">
        <v>1092</v>
      </c>
      <c r="I23" s="222">
        <v>0.76</v>
      </c>
      <c r="J23" s="222"/>
      <c r="K23" s="222"/>
      <c r="L23" s="222"/>
      <c r="M23" s="222">
        <v>0.76</v>
      </c>
      <c r="N23" s="222"/>
      <c r="O23" s="7"/>
      <c r="P23" s="12"/>
      <c r="S23" s="115"/>
    </row>
    <row r="24" spans="1:19">
      <c r="A24" s="239" t="s">
        <v>238</v>
      </c>
      <c r="B24" s="260" t="s">
        <v>218</v>
      </c>
      <c r="C24" s="517">
        <v>4.12</v>
      </c>
      <c r="D24" s="517">
        <v>2.25</v>
      </c>
      <c r="E24" s="517"/>
      <c r="F24" s="517"/>
      <c r="G24" s="517">
        <v>1.87</v>
      </c>
      <c r="H24" s="557"/>
      <c r="I24" s="517">
        <v>4.0999999999999996</v>
      </c>
      <c r="J24" s="517"/>
      <c r="K24" s="517">
        <v>7.0000000000000007E-2</v>
      </c>
      <c r="L24" s="517"/>
      <c r="M24" s="517">
        <v>4.03</v>
      </c>
      <c r="N24" s="517"/>
      <c r="O24" s="260"/>
      <c r="P24" s="557"/>
      <c r="S24" s="115"/>
    </row>
    <row r="25" spans="1:19" ht="25.5">
      <c r="A25" s="223">
        <v>1</v>
      </c>
      <c r="B25" s="7" t="s">
        <v>1093</v>
      </c>
      <c r="C25" s="222">
        <v>1.1000000000000001</v>
      </c>
      <c r="D25" s="222">
        <v>1.1000000000000001</v>
      </c>
      <c r="E25" s="222"/>
      <c r="F25" s="222"/>
      <c r="G25" s="222"/>
      <c r="H25" s="12" t="s">
        <v>1094</v>
      </c>
      <c r="I25" s="222">
        <v>1.05</v>
      </c>
      <c r="J25" s="222"/>
      <c r="K25" s="222"/>
      <c r="L25" s="222"/>
      <c r="M25" s="222">
        <v>1.05</v>
      </c>
      <c r="N25" s="222"/>
      <c r="O25" s="7"/>
      <c r="P25" s="12"/>
      <c r="S25" s="115"/>
    </row>
    <row r="26" spans="1:19">
      <c r="A26" s="223">
        <v>2</v>
      </c>
      <c r="B26" s="7" t="s">
        <v>1095</v>
      </c>
      <c r="C26" s="222">
        <v>0.75</v>
      </c>
      <c r="D26" s="222">
        <v>0.45</v>
      </c>
      <c r="E26" s="222"/>
      <c r="F26" s="222"/>
      <c r="G26" s="222">
        <v>0.3</v>
      </c>
      <c r="H26" s="12" t="s">
        <v>1088</v>
      </c>
      <c r="I26" s="222">
        <v>0.74</v>
      </c>
      <c r="J26" s="222"/>
      <c r="K26" s="222"/>
      <c r="L26" s="222"/>
      <c r="M26" s="222">
        <v>0.74</v>
      </c>
      <c r="N26" s="222"/>
      <c r="O26" s="7"/>
      <c r="P26" s="12"/>
      <c r="S26" s="115"/>
    </row>
    <row r="27" spans="1:19" ht="25.5">
      <c r="A27" s="223">
        <v>3</v>
      </c>
      <c r="B27" s="7" t="s">
        <v>1096</v>
      </c>
      <c r="C27" s="222">
        <v>2</v>
      </c>
      <c r="D27" s="222">
        <v>0.5</v>
      </c>
      <c r="E27" s="222"/>
      <c r="F27" s="222"/>
      <c r="G27" s="222">
        <v>1.5</v>
      </c>
      <c r="H27" s="12" t="s">
        <v>1091</v>
      </c>
      <c r="I27" s="222">
        <v>2.0499999999999998</v>
      </c>
      <c r="J27" s="222"/>
      <c r="K27" s="222"/>
      <c r="L27" s="222"/>
      <c r="M27" s="222">
        <v>2.0499999999999998</v>
      </c>
      <c r="N27" s="222"/>
      <c r="O27" s="7"/>
      <c r="P27" s="12"/>
      <c r="S27" s="115"/>
    </row>
    <row r="28" spans="1:19">
      <c r="A28" s="223">
        <v>4</v>
      </c>
      <c r="B28" s="7" t="s">
        <v>1097</v>
      </c>
      <c r="C28" s="222">
        <v>7.0000000000000007E-2</v>
      </c>
      <c r="D28" s="222"/>
      <c r="E28" s="222"/>
      <c r="F28" s="222"/>
      <c r="G28" s="222">
        <v>7.0000000000000007E-2</v>
      </c>
      <c r="H28" s="12" t="s">
        <v>1098</v>
      </c>
      <c r="I28" s="222">
        <v>7.0000000000000007E-2</v>
      </c>
      <c r="J28" s="222"/>
      <c r="K28" s="222">
        <v>7.0000000000000007E-2</v>
      </c>
      <c r="L28" s="222"/>
      <c r="M28" s="222"/>
      <c r="N28" s="222"/>
      <c r="O28" s="7"/>
      <c r="P28" s="12"/>
      <c r="S28" s="115"/>
    </row>
    <row r="29" spans="1:19" ht="25.5">
      <c r="A29" s="223">
        <v>5</v>
      </c>
      <c r="B29" s="7" t="s">
        <v>1099</v>
      </c>
      <c r="C29" s="222">
        <v>0.2</v>
      </c>
      <c r="D29" s="222">
        <v>0.2</v>
      </c>
      <c r="E29" s="222"/>
      <c r="F29" s="222"/>
      <c r="G29" s="222"/>
      <c r="H29" s="12" t="s">
        <v>1085</v>
      </c>
      <c r="I29" s="222">
        <v>0.19</v>
      </c>
      <c r="J29" s="222"/>
      <c r="K29" s="222"/>
      <c r="L29" s="222"/>
      <c r="M29" s="222">
        <v>0.19</v>
      </c>
      <c r="N29" s="222"/>
      <c r="O29" s="7"/>
      <c r="P29" s="12"/>
      <c r="S29" s="115"/>
    </row>
    <row r="30" spans="1:19">
      <c r="A30" s="239" t="s">
        <v>246</v>
      </c>
      <c r="B30" s="260" t="s">
        <v>239</v>
      </c>
      <c r="C30" s="517">
        <v>2.33</v>
      </c>
      <c r="D30" s="517">
        <v>0.4</v>
      </c>
      <c r="E30" s="517">
        <v>0.7</v>
      </c>
      <c r="F30" s="517"/>
      <c r="G30" s="517">
        <v>1.23</v>
      </c>
      <c r="H30" s="557"/>
      <c r="I30" s="517">
        <v>1.73</v>
      </c>
      <c r="J30" s="517"/>
      <c r="K30" s="517"/>
      <c r="L30" s="517">
        <v>1.73</v>
      </c>
      <c r="M30" s="517"/>
      <c r="N30" s="517"/>
      <c r="O30" s="260"/>
      <c r="P30" s="557"/>
      <c r="S30" s="115"/>
    </row>
    <row r="31" spans="1:19" s="1467" customFormat="1">
      <c r="A31" s="263">
        <v>1</v>
      </c>
      <c r="B31" s="241" t="s">
        <v>1100</v>
      </c>
      <c r="C31" s="836">
        <v>0.33</v>
      </c>
      <c r="D31" s="836">
        <v>0.1</v>
      </c>
      <c r="E31" s="836"/>
      <c r="F31" s="836"/>
      <c r="G31" s="836">
        <v>0.23</v>
      </c>
      <c r="H31" s="836" t="s">
        <v>1101</v>
      </c>
      <c r="I31" s="836">
        <v>0.32</v>
      </c>
      <c r="J31" s="836"/>
      <c r="K31" s="836"/>
      <c r="L31" s="836">
        <v>0.32</v>
      </c>
      <c r="M31" s="836"/>
      <c r="N31" s="836"/>
      <c r="O31" s="274"/>
      <c r="P31" s="262"/>
      <c r="S31" s="1468"/>
    </row>
    <row r="32" spans="1:19" s="1467" customFormat="1">
      <c r="A32" s="262">
        <v>2</v>
      </c>
      <c r="B32" s="241" t="s">
        <v>1102</v>
      </c>
      <c r="C32" s="836">
        <v>1</v>
      </c>
      <c r="D32" s="836">
        <v>0.1</v>
      </c>
      <c r="E32" s="836">
        <v>0.7</v>
      </c>
      <c r="F32" s="836"/>
      <c r="G32" s="836">
        <v>0.2</v>
      </c>
      <c r="H32" s="836" t="s">
        <v>1101</v>
      </c>
      <c r="I32" s="836">
        <v>0.38</v>
      </c>
      <c r="J32" s="836"/>
      <c r="K32" s="836"/>
      <c r="L32" s="836">
        <v>0.38</v>
      </c>
      <c r="M32" s="836"/>
      <c r="N32" s="836"/>
      <c r="O32" s="274"/>
      <c r="P32" s="272"/>
      <c r="Q32" s="1469"/>
      <c r="S32" s="1468"/>
    </row>
    <row r="33" spans="1:19" s="1467" customFormat="1">
      <c r="A33" s="263">
        <v>3</v>
      </c>
      <c r="B33" s="241" t="s">
        <v>1103</v>
      </c>
      <c r="C33" s="836">
        <v>1</v>
      </c>
      <c r="D33" s="836">
        <v>0.2</v>
      </c>
      <c r="E33" s="836"/>
      <c r="F33" s="836"/>
      <c r="G33" s="836">
        <v>0.8</v>
      </c>
      <c r="H33" s="836" t="s">
        <v>1101</v>
      </c>
      <c r="I33" s="836">
        <v>1.03</v>
      </c>
      <c r="J33" s="836"/>
      <c r="K33" s="836"/>
      <c r="L33" s="836">
        <v>1.03</v>
      </c>
      <c r="M33" s="836"/>
      <c r="N33" s="836"/>
      <c r="O33" s="277"/>
      <c r="P33" s="130"/>
      <c r="S33" s="1468"/>
    </row>
    <row r="34" spans="1:19">
      <c r="A34" s="239" t="s">
        <v>251</v>
      </c>
      <c r="B34" s="260" t="s">
        <v>247</v>
      </c>
      <c r="C34" s="517">
        <f>C35+C36+C37</f>
        <v>34.68</v>
      </c>
      <c r="D34" s="517">
        <f t="shared" ref="D34:N34" si="0">D35+D36+D37</f>
        <v>7.12</v>
      </c>
      <c r="E34" s="517">
        <f t="shared" si="0"/>
        <v>0</v>
      </c>
      <c r="F34" s="517">
        <f t="shared" si="0"/>
        <v>0</v>
      </c>
      <c r="G34" s="517">
        <f t="shared" si="0"/>
        <v>27.56</v>
      </c>
      <c r="H34" s="517" t="e">
        <f t="shared" si="0"/>
        <v>#VALUE!</v>
      </c>
      <c r="I34" s="517">
        <f t="shared" si="0"/>
        <v>32.71</v>
      </c>
      <c r="J34" s="517">
        <f t="shared" si="0"/>
        <v>0</v>
      </c>
      <c r="K34" s="517">
        <f t="shared" si="0"/>
        <v>0</v>
      </c>
      <c r="L34" s="517">
        <f t="shared" si="0"/>
        <v>0</v>
      </c>
      <c r="M34" s="517">
        <f t="shared" si="0"/>
        <v>0</v>
      </c>
      <c r="N34" s="517">
        <f t="shared" si="0"/>
        <v>32.71</v>
      </c>
      <c r="O34" s="260"/>
      <c r="P34" s="557"/>
      <c r="S34" s="115"/>
    </row>
    <row r="35" spans="1:19" ht="51">
      <c r="A35" s="223">
        <v>1</v>
      </c>
      <c r="B35" s="7" t="s">
        <v>1104</v>
      </c>
      <c r="C35" s="222">
        <v>33.5</v>
      </c>
      <c r="D35" s="222">
        <v>6.6</v>
      </c>
      <c r="E35" s="222"/>
      <c r="F35" s="222"/>
      <c r="G35" s="222">
        <v>26.9</v>
      </c>
      <c r="H35" s="12" t="s">
        <v>1105</v>
      </c>
      <c r="I35" s="222">
        <v>31.9</v>
      </c>
      <c r="J35" s="222"/>
      <c r="K35" s="222"/>
      <c r="L35" s="222"/>
      <c r="M35" s="222"/>
      <c r="N35" s="222">
        <v>31.9</v>
      </c>
      <c r="O35" s="7" t="s">
        <v>1106</v>
      </c>
      <c r="P35" s="12"/>
      <c r="S35" s="115"/>
    </row>
    <row r="36" spans="1:19" ht="89.25">
      <c r="A36" s="1262">
        <v>2</v>
      </c>
      <c r="B36" s="1271" t="s">
        <v>2580</v>
      </c>
      <c r="C36" s="1265">
        <v>0.15</v>
      </c>
      <c r="D36" s="1265">
        <v>0.12</v>
      </c>
      <c r="E36" s="1265"/>
      <c r="F36" s="1265"/>
      <c r="G36" s="1265">
        <v>0.03</v>
      </c>
      <c r="H36" s="1276" t="s">
        <v>2581</v>
      </c>
      <c r="I36" s="1265">
        <v>0.14000000000000001</v>
      </c>
      <c r="J36" s="1271"/>
      <c r="K36" s="1265"/>
      <c r="L36" s="1265"/>
      <c r="M36" s="1265"/>
      <c r="N36" s="1530">
        <v>0.14000000000000001</v>
      </c>
      <c r="O36" s="1262" t="s">
        <v>2582</v>
      </c>
      <c r="P36" s="1531"/>
      <c r="S36" s="115"/>
    </row>
    <row r="37" spans="1:19" ht="38.25">
      <c r="A37" s="223">
        <v>3</v>
      </c>
      <c r="B37" s="7" t="s">
        <v>1107</v>
      </c>
      <c r="C37" s="222">
        <v>1.03</v>
      </c>
      <c r="D37" s="222">
        <v>0.4</v>
      </c>
      <c r="E37" s="222"/>
      <c r="F37" s="222"/>
      <c r="G37" s="222">
        <v>0.63</v>
      </c>
      <c r="H37" s="12" t="s">
        <v>1108</v>
      </c>
      <c r="I37" s="222">
        <v>0.67</v>
      </c>
      <c r="J37" s="222"/>
      <c r="K37" s="222"/>
      <c r="L37" s="222"/>
      <c r="M37" s="222"/>
      <c r="N37" s="222">
        <v>0.67</v>
      </c>
      <c r="O37" s="7" t="s">
        <v>664</v>
      </c>
      <c r="P37" s="12"/>
      <c r="S37" s="115"/>
    </row>
    <row r="38" spans="1:19">
      <c r="A38" s="239" t="s">
        <v>254</v>
      </c>
      <c r="B38" s="260" t="s">
        <v>255</v>
      </c>
      <c r="C38" s="517">
        <v>11.08</v>
      </c>
      <c r="D38" s="517">
        <v>4.75</v>
      </c>
      <c r="E38" s="517"/>
      <c r="F38" s="517"/>
      <c r="G38" s="517">
        <v>6.33</v>
      </c>
      <c r="H38" s="557"/>
      <c r="I38" s="517">
        <v>8.6999999999999993</v>
      </c>
      <c r="J38" s="517"/>
      <c r="K38" s="517"/>
      <c r="L38" s="517"/>
      <c r="M38" s="517">
        <v>8.6999999999999993</v>
      </c>
      <c r="N38" s="517"/>
      <c r="O38" s="550"/>
      <c r="P38" s="557"/>
      <c r="S38" s="115"/>
    </row>
    <row r="39" spans="1:19" ht="25.5">
      <c r="A39" s="223">
        <v>1</v>
      </c>
      <c r="B39" s="833" t="s">
        <v>1109</v>
      </c>
      <c r="C39" s="222">
        <v>0.3</v>
      </c>
      <c r="D39" s="222">
        <v>0.1</v>
      </c>
      <c r="E39" s="222"/>
      <c r="F39" s="222"/>
      <c r="G39" s="222">
        <v>0.2</v>
      </c>
      <c r="H39" s="834" t="s">
        <v>1094</v>
      </c>
      <c r="I39" s="836">
        <v>0.1</v>
      </c>
      <c r="J39" s="834"/>
      <c r="K39" s="834"/>
      <c r="L39" s="834"/>
      <c r="M39" s="836">
        <v>0.1</v>
      </c>
      <c r="N39" s="834"/>
      <c r="O39" s="1669" t="s">
        <v>1110</v>
      </c>
      <c r="P39" s="835"/>
      <c r="S39" s="115"/>
    </row>
    <row r="40" spans="1:19" ht="25.5">
      <c r="A40" s="223">
        <v>2</v>
      </c>
      <c r="B40" s="7" t="s">
        <v>1111</v>
      </c>
      <c r="C40" s="222">
        <v>0.5</v>
      </c>
      <c r="D40" s="222">
        <v>0.1</v>
      </c>
      <c r="E40" s="222"/>
      <c r="F40" s="222"/>
      <c r="G40" s="222">
        <v>0.4</v>
      </c>
      <c r="H40" s="12" t="s">
        <v>1094</v>
      </c>
      <c r="I40" s="222">
        <v>0.48</v>
      </c>
      <c r="J40" s="222"/>
      <c r="K40" s="222"/>
      <c r="L40" s="222"/>
      <c r="M40" s="222">
        <v>0.48</v>
      </c>
      <c r="N40" s="222"/>
      <c r="O40" s="1670"/>
      <c r="P40" s="12"/>
      <c r="S40" s="115"/>
    </row>
    <row r="41" spans="1:19">
      <c r="A41" s="223">
        <v>3</v>
      </c>
      <c r="B41" s="7" t="s">
        <v>1112</v>
      </c>
      <c r="C41" s="222">
        <v>0.7</v>
      </c>
      <c r="D41" s="222"/>
      <c r="E41" s="222"/>
      <c r="F41" s="222"/>
      <c r="G41" s="222">
        <v>0.7</v>
      </c>
      <c r="H41" s="12" t="s">
        <v>1113</v>
      </c>
      <c r="I41" s="222">
        <v>0.7</v>
      </c>
      <c r="J41" s="222"/>
      <c r="K41" s="222"/>
      <c r="L41" s="222"/>
      <c r="M41" s="222">
        <v>0.7</v>
      </c>
      <c r="N41" s="222"/>
      <c r="O41" s="1670"/>
      <c r="P41" s="12"/>
      <c r="S41" s="115"/>
    </row>
    <row r="42" spans="1:19">
      <c r="A42" s="223">
        <v>4</v>
      </c>
      <c r="B42" s="7" t="s">
        <v>1114</v>
      </c>
      <c r="C42" s="222">
        <v>0.4</v>
      </c>
      <c r="D42" s="222">
        <v>0.4</v>
      </c>
      <c r="E42" s="222"/>
      <c r="F42" s="222"/>
      <c r="G42" s="222"/>
      <c r="H42" s="12"/>
      <c r="I42" s="222">
        <v>0.38</v>
      </c>
      <c r="J42" s="222"/>
      <c r="K42" s="222"/>
      <c r="L42" s="222"/>
      <c r="M42" s="222">
        <v>0.38</v>
      </c>
      <c r="N42" s="222"/>
      <c r="O42" s="1670"/>
      <c r="P42" s="12"/>
      <c r="S42" s="115"/>
    </row>
    <row r="43" spans="1:19">
      <c r="A43" s="223">
        <v>5</v>
      </c>
      <c r="B43" s="7" t="s">
        <v>1115</v>
      </c>
      <c r="C43" s="222">
        <v>0.15</v>
      </c>
      <c r="D43" s="222"/>
      <c r="E43" s="222"/>
      <c r="F43" s="222"/>
      <c r="G43" s="222">
        <v>0.15</v>
      </c>
      <c r="H43" s="12" t="s">
        <v>1116</v>
      </c>
      <c r="I43" s="222">
        <v>0.1</v>
      </c>
      <c r="J43" s="222"/>
      <c r="K43" s="222"/>
      <c r="L43" s="222"/>
      <c r="M43" s="222">
        <v>0.1</v>
      </c>
      <c r="N43" s="222"/>
      <c r="O43" s="1670"/>
      <c r="P43" s="12"/>
      <c r="S43" s="115"/>
    </row>
    <row r="44" spans="1:19">
      <c r="A44" s="223">
        <v>6</v>
      </c>
      <c r="B44" s="7" t="s">
        <v>1117</v>
      </c>
      <c r="C44" s="222">
        <v>0.2</v>
      </c>
      <c r="D44" s="222"/>
      <c r="E44" s="222"/>
      <c r="F44" s="222"/>
      <c r="G44" s="222">
        <v>0.2</v>
      </c>
      <c r="H44" s="12" t="s">
        <v>1118</v>
      </c>
      <c r="I44" s="222">
        <v>0.19</v>
      </c>
      <c r="J44" s="222"/>
      <c r="K44" s="222"/>
      <c r="L44" s="222"/>
      <c r="M44" s="222">
        <v>0.19</v>
      </c>
      <c r="N44" s="222"/>
      <c r="O44" s="1670"/>
      <c r="P44" s="12"/>
      <c r="S44" s="115"/>
    </row>
    <row r="45" spans="1:19">
      <c r="A45" s="223">
        <v>7</v>
      </c>
      <c r="B45" s="7" t="s">
        <v>1119</v>
      </c>
      <c r="C45" s="222">
        <v>0.05</v>
      </c>
      <c r="D45" s="222"/>
      <c r="E45" s="222"/>
      <c r="F45" s="222"/>
      <c r="G45" s="222">
        <v>0.05</v>
      </c>
      <c r="H45" s="12" t="s">
        <v>1105</v>
      </c>
      <c r="I45" s="222">
        <v>0.05</v>
      </c>
      <c r="J45" s="222"/>
      <c r="K45" s="222"/>
      <c r="L45" s="222"/>
      <c r="M45" s="222">
        <v>0.05</v>
      </c>
      <c r="N45" s="222"/>
      <c r="O45" s="1670"/>
      <c r="P45" s="12"/>
      <c r="S45" s="115"/>
    </row>
    <row r="46" spans="1:19">
      <c r="A46" s="223">
        <v>8</v>
      </c>
      <c r="B46" s="7" t="s">
        <v>1120</v>
      </c>
      <c r="C46" s="222">
        <v>0.4</v>
      </c>
      <c r="D46" s="222"/>
      <c r="E46" s="222"/>
      <c r="F46" s="222"/>
      <c r="G46" s="222">
        <v>0.4</v>
      </c>
      <c r="H46" s="12" t="s">
        <v>1105</v>
      </c>
      <c r="I46" s="222">
        <v>0.38</v>
      </c>
      <c r="J46" s="222"/>
      <c r="K46" s="222"/>
      <c r="L46" s="222"/>
      <c r="M46" s="222">
        <v>0.38</v>
      </c>
      <c r="N46" s="222"/>
      <c r="O46" s="1670"/>
      <c r="P46" s="12"/>
      <c r="S46" s="115"/>
    </row>
    <row r="47" spans="1:19">
      <c r="A47" s="223">
        <v>9</v>
      </c>
      <c r="B47" s="7" t="s">
        <v>1121</v>
      </c>
      <c r="C47" s="222">
        <v>0.5</v>
      </c>
      <c r="D47" s="222">
        <v>0.5</v>
      </c>
      <c r="E47" s="222"/>
      <c r="F47" s="222"/>
      <c r="G47" s="222"/>
      <c r="H47" s="12" t="s">
        <v>1122</v>
      </c>
      <c r="I47" s="222">
        <v>0.48</v>
      </c>
      <c r="J47" s="222"/>
      <c r="K47" s="222"/>
      <c r="L47" s="222"/>
      <c r="M47" s="222">
        <v>0.48</v>
      </c>
      <c r="N47" s="222"/>
      <c r="O47" s="1670"/>
      <c r="P47" s="12"/>
      <c r="S47" s="115"/>
    </row>
    <row r="48" spans="1:19">
      <c r="A48" s="223">
        <v>10</v>
      </c>
      <c r="B48" s="7" t="s">
        <v>1123</v>
      </c>
      <c r="C48" s="222">
        <v>0.5</v>
      </c>
      <c r="D48" s="222">
        <v>0.5</v>
      </c>
      <c r="E48" s="222"/>
      <c r="F48" s="222"/>
      <c r="G48" s="222"/>
      <c r="H48" s="12" t="s">
        <v>1124</v>
      </c>
      <c r="I48" s="222">
        <v>0.48</v>
      </c>
      <c r="J48" s="222"/>
      <c r="K48" s="222"/>
      <c r="L48" s="222"/>
      <c r="M48" s="222">
        <v>0.48</v>
      </c>
      <c r="N48" s="222"/>
      <c r="O48" s="1670"/>
      <c r="P48" s="12"/>
      <c r="S48" s="115"/>
    </row>
    <row r="49" spans="1:19">
      <c r="A49" s="223">
        <v>11</v>
      </c>
      <c r="B49" s="7" t="s">
        <v>1125</v>
      </c>
      <c r="C49" s="222">
        <v>0.43</v>
      </c>
      <c r="D49" s="222"/>
      <c r="E49" s="222"/>
      <c r="F49" s="222"/>
      <c r="G49" s="222">
        <v>0.43</v>
      </c>
      <c r="H49" s="12" t="s">
        <v>1124</v>
      </c>
      <c r="I49" s="222">
        <v>0.41</v>
      </c>
      <c r="J49" s="222"/>
      <c r="K49" s="222"/>
      <c r="L49" s="222"/>
      <c r="M49" s="222">
        <v>0.41</v>
      </c>
      <c r="N49" s="222"/>
      <c r="O49" s="1670"/>
      <c r="P49" s="12"/>
      <c r="S49" s="115"/>
    </row>
    <row r="50" spans="1:19">
      <c r="A50" s="223">
        <v>12</v>
      </c>
      <c r="B50" s="7" t="s">
        <v>1126</v>
      </c>
      <c r="C50" s="222">
        <v>0.5</v>
      </c>
      <c r="D50" s="222">
        <v>0.2</v>
      </c>
      <c r="E50" s="222"/>
      <c r="F50" s="222"/>
      <c r="G50" s="222">
        <v>0.3</v>
      </c>
      <c r="H50" s="12" t="s">
        <v>1079</v>
      </c>
      <c r="I50" s="222">
        <v>0.48</v>
      </c>
      <c r="J50" s="222"/>
      <c r="K50" s="222"/>
      <c r="L50" s="222"/>
      <c r="M50" s="222">
        <v>0.48</v>
      </c>
      <c r="N50" s="222"/>
      <c r="O50" s="1670"/>
      <c r="P50" s="12"/>
      <c r="S50" s="115"/>
    </row>
    <row r="51" spans="1:19">
      <c r="A51" s="223">
        <v>13</v>
      </c>
      <c r="B51" s="7" t="s">
        <v>1127</v>
      </c>
      <c r="C51" s="222">
        <v>0.2</v>
      </c>
      <c r="D51" s="222">
        <v>0.2</v>
      </c>
      <c r="E51" s="222"/>
      <c r="F51" s="222"/>
      <c r="G51" s="222"/>
      <c r="H51" s="12" t="s">
        <v>1128</v>
      </c>
      <c r="I51" s="222">
        <v>0.19</v>
      </c>
      <c r="J51" s="222"/>
      <c r="K51" s="222"/>
      <c r="L51" s="222"/>
      <c r="M51" s="222">
        <v>0.19</v>
      </c>
      <c r="N51" s="222"/>
      <c r="O51" s="1670"/>
      <c r="P51" s="12"/>
      <c r="S51" s="115"/>
    </row>
    <row r="52" spans="1:19" ht="25.5">
      <c r="A52" s="223">
        <v>14</v>
      </c>
      <c r="B52" s="7" t="s">
        <v>1129</v>
      </c>
      <c r="C52" s="222">
        <v>0.75</v>
      </c>
      <c r="D52" s="222">
        <v>0.35</v>
      </c>
      <c r="E52" s="222"/>
      <c r="F52" s="222"/>
      <c r="G52" s="222">
        <v>0.4</v>
      </c>
      <c r="H52" s="12" t="s">
        <v>1130</v>
      </c>
      <c r="I52" s="222">
        <v>0.35</v>
      </c>
      <c r="J52" s="222"/>
      <c r="K52" s="222"/>
      <c r="L52" s="222"/>
      <c r="M52" s="222">
        <v>0.35</v>
      </c>
      <c r="N52" s="222"/>
      <c r="O52" s="1670"/>
      <c r="P52" s="12"/>
      <c r="S52" s="115"/>
    </row>
    <row r="53" spans="1:19" ht="25.5">
      <c r="A53" s="223">
        <v>15</v>
      </c>
      <c r="B53" s="7" t="s">
        <v>1131</v>
      </c>
      <c r="C53" s="222">
        <v>0.12</v>
      </c>
      <c r="D53" s="222">
        <v>0.03</v>
      </c>
      <c r="E53" s="222"/>
      <c r="F53" s="222"/>
      <c r="G53" s="222">
        <v>0.09</v>
      </c>
      <c r="H53" s="12" t="s">
        <v>1130</v>
      </c>
      <c r="I53" s="222">
        <v>0.11</v>
      </c>
      <c r="J53" s="222"/>
      <c r="K53" s="222"/>
      <c r="L53" s="222"/>
      <c r="M53" s="222">
        <v>0.11</v>
      </c>
      <c r="N53" s="222"/>
      <c r="O53" s="1670"/>
      <c r="P53" s="12"/>
      <c r="S53" s="115"/>
    </row>
    <row r="54" spans="1:19">
      <c r="A54" s="223">
        <v>16</v>
      </c>
      <c r="B54" s="1297" t="s">
        <v>1132</v>
      </c>
      <c r="C54" s="222">
        <v>0.6</v>
      </c>
      <c r="D54" s="222"/>
      <c r="E54" s="222"/>
      <c r="F54" s="222"/>
      <c r="G54" s="222">
        <v>0.6</v>
      </c>
      <c r="H54" s="12" t="s">
        <v>1088</v>
      </c>
      <c r="I54" s="222">
        <v>0.06</v>
      </c>
      <c r="J54" s="222"/>
      <c r="K54" s="222"/>
      <c r="L54" s="222"/>
      <c r="M54" s="222">
        <v>0.06</v>
      </c>
      <c r="N54" s="222"/>
      <c r="O54" s="1670"/>
      <c r="P54" s="12"/>
      <c r="S54" s="115"/>
    </row>
    <row r="55" spans="1:19">
      <c r="A55" s="223">
        <v>17</v>
      </c>
      <c r="B55" s="1416" t="s">
        <v>2553</v>
      </c>
      <c r="C55" s="222">
        <v>0.3</v>
      </c>
      <c r="D55" s="222">
        <v>0.3</v>
      </c>
      <c r="E55" s="222"/>
      <c r="F55" s="222"/>
      <c r="G55" s="222"/>
      <c r="H55" s="12" t="s">
        <v>1133</v>
      </c>
      <c r="I55" s="222">
        <v>0.38</v>
      </c>
      <c r="J55" s="222"/>
      <c r="K55" s="222"/>
      <c r="L55" s="222"/>
      <c r="M55" s="222">
        <v>0.38</v>
      </c>
      <c r="N55" s="222"/>
      <c r="O55" s="1670"/>
      <c r="P55" s="12"/>
      <c r="S55" s="115"/>
    </row>
    <row r="56" spans="1:19">
      <c r="A56" s="223">
        <v>18</v>
      </c>
      <c r="B56" s="1416" t="s">
        <v>1226</v>
      </c>
      <c r="C56" s="222">
        <v>0.12</v>
      </c>
      <c r="D56" s="222">
        <v>0.02</v>
      </c>
      <c r="E56" s="222"/>
      <c r="F56" s="222"/>
      <c r="G56" s="222">
        <v>0.1</v>
      </c>
      <c r="H56" s="12" t="s">
        <v>1134</v>
      </c>
      <c r="I56" s="222">
        <v>0.02</v>
      </c>
      <c r="J56" s="222"/>
      <c r="K56" s="222"/>
      <c r="L56" s="222"/>
      <c r="M56" s="222">
        <v>0.02</v>
      </c>
      <c r="N56" s="222"/>
      <c r="O56" s="1670"/>
      <c r="P56" s="12"/>
      <c r="S56" s="115"/>
    </row>
    <row r="57" spans="1:19">
      <c r="A57" s="223">
        <v>19</v>
      </c>
      <c r="B57" s="1416" t="s">
        <v>1227</v>
      </c>
      <c r="C57" s="222">
        <v>0.3</v>
      </c>
      <c r="D57" s="222">
        <v>0.03</v>
      </c>
      <c r="E57" s="222"/>
      <c r="F57" s="222"/>
      <c r="G57" s="222">
        <v>0.27</v>
      </c>
      <c r="H57" s="12" t="s">
        <v>1134</v>
      </c>
      <c r="I57" s="222">
        <v>0.03</v>
      </c>
      <c r="J57" s="222"/>
      <c r="K57" s="222"/>
      <c r="L57" s="222"/>
      <c r="M57" s="222">
        <v>0.03</v>
      </c>
      <c r="N57" s="222"/>
      <c r="O57" s="1670"/>
      <c r="P57" s="12"/>
      <c r="S57" s="115"/>
    </row>
    <row r="58" spans="1:19">
      <c r="A58" s="223">
        <v>20</v>
      </c>
      <c r="B58" s="1416" t="s">
        <v>2554</v>
      </c>
      <c r="C58" s="222">
        <v>0.5</v>
      </c>
      <c r="D58" s="222"/>
      <c r="E58" s="222"/>
      <c r="F58" s="222"/>
      <c r="G58" s="222">
        <v>0.5</v>
      </c>
      <c r="H58" s="12" t="s">
        <v>1081</v>
      </c>
      <c r="I58" s="222">
        <v>0.48</v>
      </c>
      <c r="J58" s="222"/>
      <c r="K58" s="222"/>
      <c r="L58" s="222"/>
      <c r="M58" s="222">
        <v>0.48</v>
      </c>
      <c r="N58" s="222"/>
      <c r="O58" s="1670"/>
      <c r="P58" s="12"/>
      <c r="S58" s="115"/>
    </row>
    <row r="59" spans="1:19">
      <c r="A59" s="223">
        <v>21</v>
      </c>
      <c r="B59" s="1416" t="s">
        <v>2555</v>
      </c>
      <c r="C59" s="222">
        <v>0.49</v>
      </c>
      <c r="D59" s="222"/>
      <c r="E59" s="222"/>
      <c r="F59" s="222"/>
      <c r="G59" s="222">
        <v>0.49</v>
      </c>
      <c r="H59" s="12" t="s">
        <v>1081</v>
      </c>
      <c r="I59" s="222">
        <v>0.47</v>
      </c>
      <c r="J59" s="222"/>
      <c r="K59" s="222"/>
      <c r="L59" s="222"/>
      <c r="M59" s="222">
        <v>0.47</v>
      </c>
      <c r="N59" s="222"/>
      <c r="O59" s="1670"/>
      <c r="P59" s="12"/>
      <c r="S59" s="115"/>
    </row>
    <row r="60" spans="1:19">
      <c r="A60" s="223">
        <v>22</v>
      </c>
      <c r="B60" s="1416" t="s">
        <v>1235</v>
      </c>
      <c r="C60" s="222">
        <v>0.35</v>
      </c>
      <c r="D60" s="222">
        <v>0.35</v>
      </c>
      <c r="E60" s="222"/>
      <c r="F60" s="222"/>
      <c r="G60" s="222"/>
      <c r="H60" s="12" t="s">
        <v>1083</v>
      </c>
      <c r="I60" s="222">
        <v>0.33</v>
      </c>
      <c r="J60" s="222"/>
      <c r="K60" s="222"/>
      <c r="L60" s="222"/>
      <c r="M60" s="222">
        <v>0.33</v>
      </c>
      <c r="N60" s="222"/>
      <c r="O60" s="1670"/>
      <c r="P60" s="12"/>
      <c r="S60" s="115"/>
    </row>
    <row r="61" spans="1:19">
      <c r="A61" s="223">
        <v>23</v>
      </c>
      <c r="B61" s="1416" t="s">
        <v>1228</v>
      </c>
      <c r="C61" s="222">
        <v>0.6</v>
      </c>
      <c r="D61" s="222">
        <v>0.6</v>
      </c>
      <c r="E61" s="222"/>
      <c r="F61" s="222"/>
      <c r="G61" s="222"/>
      <c r="H61" s="12" t="s">
        <v>1135</v>
      </c>
      <c r="I61" s="222">
        <v>0.57999999999999996</v>
      </c>
      <c r="J61" s="222"/>
      <c r="K61" s="222"/>
      <c r="L61" s="222"/>
      <c r="M61" s="222">
        <v>0.57999999999999996</v>
      </c>
      <c r="N61" s="222"/>
      <c r="O61" s="1670"/>
      <c r="P61" s="12"/>
      <c r="S61" s="115"/>
    </row>
    <row r="62" spans="1:19" ht="25.5">
      <c r="A62" s="223">
        <v>24</v>
      </c>
      <c r="B62" s="1416" t="s">
        <v>1229</v>
      </c>
      <c r="C62" s="222">
        <v>0.37</v>
      </c>
      <c r="D62" s="222">
        <v>0.37</v>
      </c>
      <c r="E62" s="222"/>
      <c r="F62" s="222"/>
      <c r="G62" s="222"/>
      <c r="H62" s="12" t="s">
        <v>1136</v>
      </c>
      <c r="I62" s="222">
        <v>0.35</v>
      </c>
      <c r="J62" s="222"/>
      <c r="K62" s="222"/>
      <c r="L62" s="222"/>
      <c r="M62" s="222">
        <v>0.35</v>
      </c>
      <c r="N62" s="222"/>
      <c r="O62" s="1670"/>
      <c r="P62" s="12"/>
      <c r="S62" s="115"/>
    </row>
    <row r="63" spans="1:19">
      <c r="A63" s="223">
        <v>25</v>
      </c>
      <c r="B63" s="1416" t="s">
        <v>2556</v>
      </c>
      <c r="C63" s="222">
        <v>0.5</v>
      </c>
      <c r="D63" s="222"/>
      <c r="E63" s="222"/>
      <c r="F63" s="222"/>
      <c r="G63" s="222">
        <v>0.5</v>
      </c>
      <c r="H63" s="12" t="s">
        <v>1137</v>
      </c>
      <c r="I63" s="222">
        <v>0.05</v>
      </c>
      <c r="J63" s="222"/>
      <c r="K63" s="222"/>
      <c r="L63" s="222"/>
      <c r="M63" s="222">
        <v>0.05</v>
      </c>
      <c r="N63" s="222"/>
      <c r="O63" s="1670"/>
      <c r="P63" s="12"/>
      <c r="S63" s="115"/>
    </row>
    <row r="64" spans="1:19" ht="25.5">
      <c r="A64" s="263">
        <v>26</v>
      </c>
      <c r="B64" s="1416" t="s">
        <v>1138</v>
      </c>
      <c r="C64" s="836">
        <v>0.45</v>
      </c>
      <c r="D64" s="836">
        <v>0.3</v>
      </c>
      <c r="E64" s="836"/>
      <c r="F64" s="836"/>
      <c r="G64" s="836">
        <v>0.15</v>
      </c>
      <c r="H64" s="836" t="s">
        <v>1139</v>
      </c>
      <c r="I64" s="836">
        <v>0.3</v>
      </c>
      <c r="J64" s="836"/>
      <c r="K64" s="836"/>
      <c r="L64" s="836"/>
      <c r="M64" s="836">
        <v>0.3</v>
      </c>
      <c r="N64" s="836"/>
      <c r="O64" s="1670"/>
      <c r="P64" s="130"/>
      <c r="S64" s="115"/>
    </row>
    <row r="65" spans="1:19" ht="18" customHeight="1">
      <c r="A65" s="263">
        <v>27</v>
      </c>
      <c r="B65" s="1809" t="s">
        <v>2557</v>
      </c>
      <c r="C65" s="836">
        <v>0.3</v>
      </c>
      <c r="D65" s="836"/>
      <c r="E65" s="836"/>
      <c r="F65" s="836"/>
      <c r="G65" s="836">
        <v>0.3</v>
      </c>
      <c r="H65" s="262" t="s">
        <v>1139</v>
      </c>
      <c r="I65" s="836">
        <v>0.28999999999999998</v>
      </c>
      <c r="J65" s="836"/>
      <c r="K65" s="836"/>
      <c r="L65" s="836"/>
      <c r="M65" s="836">
        <v>0.28999999999999998</v>
      </c>
      <c r="N65" s="836"/>
      <c r="O65" s="1670"/>
      <c r="P65" s="262"/>
      <c r="S65" s="115"/>
    </row>
    <row r="66" spans="1:19">
      <c r="A66" s="263">
        <v>28</v>
      </c>
      <c r="B66" s="1297" t="s">
        <v>1140</v>
      </c>
      <c r="C66" s="836">
        <v>0.1</v>
      </c>
      <c r="D66" s="836"/>
      <c r="E66" s="836"/>
      <c r="F66" s="836"/>
      <c r="G66" s="836">
        <v>0.1</v>
      </c>
      <c r="H66" s="836" t="s">
        <v>1141</v>
      </c>
      <c r="I66" s="836">
        <v>0.1</v>
      </c>
      <c r="J66" s="836"/>
      <c r="K66" s="836"/>
      <c r="L66" s="836"/>
      <c r="M66" s="836">
        <v>0.1</v>
      </c>
      <c r="N66" s="836"/>
      <c r="O66" s="1670"/>
      <c r="P66" s="130"/>
      <c r="S66" s="115"/>
    </row>
    <row r="67" spans="1:19">
      <c r="A67" s="223">
        <v>29</v>
      </c>
      <c r="B67" s="7" t="s">
        <v>1142</v>
      </c>
      <c r="C67" s="222">
        <v>0.35</v>
      </c>
      <c r="D67" s="222">
        <v>0.35</v>
      </c>
      <c r="E67" s="222"/>
      <c r="F67" s="222"/>
      <c r="G67" s="222"/>
      <c r="H67" s="12" t="s">
        <v>1143</v>
      </c>
      <c r="I67" s="222">
        <v>0.33</v>
      </c>
      <c r="J67" s="222"/>
      <c r="K67" s="222"/>
      <c r="L67" s="222"/>
      <c r="M67" s="222">
        <v>0.33</v>
      </c>
      <c r="N67" s="222"/>
      <c r="O67" s="1670"/>
      <c r="P67" s="12"/>
      <c r="S67" s="115"/>
    </row>
    <row r="68" spans="1:19">
      <c r="A68" s="223">
        <v>30</v>
      </c>
      <c r="B68" s="7" t="s">
        <v>1144</v>
      </c>
      <c r="C68" s="222">
        <v>0.05</v>
      </c>
      <c r="D68" s="222">
        <v>0.05</v>
      </c>
      <c r="E68" s="222"/>
      <c r="F68" s="222"/>
      <c r="G68" s="222"/>
      <c r="H68" s="12" t="s">
        <v>1145</v>
      </c>
      <c r="I68" s="222">
        <v>0.05</v>
      </c>
      <c r="J68" s="222"/>
      <c r="K68" s="222"/>
      <c r="L68" s="222"/>
      <c r="M68" s="222">
        <v>0.05</v>
      </c>
      <c r="N68" s="222"/>
      <c r="O68" s="1670"/>
      <c r="P68" s="12"/>
      <c r="S68" s="115"/>
    </row>
    <row r="69" spans="1:19">
      <c r="A69" s="9" t="s">
        <v>268</v>
      </c>
      <c r="B69" s="14" t="s">
        <v>631</v>
      </c>
      <c r="C69" s="15">
        <v>6.95</v>
      </c>
      <c r="D69" s="15">
        <v>6.95</v>
      </c>
      <c r="E69" s="15"/>
      <c r="F69" s="15"/>
      <c r="G69" s="15"/>
      <c r="H69" s="15"/>
      <c r="I69" s="15">
        <v>6.64</v>
      </c>
      <c r="J69" s="15"/>
      <c r="K69" s="15"/>
      <c r="L69" s="15"/>
      <c r="M69" s="15">
        <v>0.05</v>
      </c>
      <c r="N69" s="15">
        <v>6.59</v>
      </c>
      <c r="O69" s="837"/>
      <c r="P69" s="3"/>
      <c r="S69" s="115"/>
    </row>
    <row r="70" spans="1:19" ht="38.25">
      <c r="A70" s="223">
        <v>1</v>
      </c>
      <c r="B70" s="7" t="s">
        <v>1146</v>
      </c>
      <c r="C70" s="222">
        <v>0.05</v>
      </c>
      <c r="D70" s="222">
        <v>0.05</v>
      </c>
      <c r="E70" s="222"/>
      <c r="F70" s="222"/>
      <c r="G70" s="222"/>
      <c r="H70" s="12" t="s">
        <v>1085</v>
      </c>
      <c r="I70" s="222">
        <v>0.05</v>
      </c>
      <c r="J70" s="222"/>
      <c r="K70" s="222"/>
      <c r="L70" s="222"/>
      <c r="M70" s="222">
        <v>0.05</v>
      </c>
      <c r="N70" s="222"/>
      <c r="O70" s="553" t="s">
        <v>1110</v>
      </c>
      <c r="P70" s="12"/>
      <c r="S70" s="115"/>
    </row>
    <row r="71" spans="1:19" ht="25.5">
      <c r="A71" s="223">
        <v>2</v>
      </c>
      <c r="B71" s="7" t="s">
        <v>1147</v>
      </c>
      <c r="C71" s="222">
        <v>6.9</v>
      </c>
      <c r="D71" s="222">
        <v>6.9</v>
      </c>
      <c r="E71" s="222"/>
      <c r="F71" s="222"/>
      <c r="G71" s="222"/>
      <c r="H71" s="12" t="s">
        <v>1085</v>
      </c>
      <c r="I71" s="222">
        <v>6.59</v>
      </c>
      <c r="J71" s="222"/>
      <c r="K71" s="222"/>
      <c r="L71" s="222"/>
      <c r="M71" s="222"/>
      <c r="N71" s="222">
        <v>6.59</v>
      </c>
      <c r="O71" s="554"/>
      <c r="P71" s="12"/>
      <c r="S71" s="115"/>
    </row>
    <row r="72" spans="1:19">
      <c r="A72" s="9" t="s">
        <v>274</v>
      </c>
      <c r="B72" s="14" t="s">
        <v>415</v>
      </c>
      <c r="C72" s="15">
        <v>5.48</v>
      </c>
      <c r="D72" s="15"/>
      <c r="E72" s="15">
        <v>4</v>
      </c>
      <c r="F72" s="15"/>
      <c r="G72" s="15">
        <v>1.48</v>
      </c>
      <c r="H72" s="15"/>
      <c r="I72" s="15">
        <v>1.95</v>
      </c>
      <c r="J72" s="15"/>
      <c r="K72" s="15"/>
      <c r="L72" s="15"/>
      <c r="M72" s="15">
        <v>1.95</v>
      </c>
      <c r="N72" s="15"/>
      <c r="O72" s="35"/>
      <c r="P72" s="3"/>
      <c r="S72" s="115"/>
    </row>
    <row r="73" spans="1:19" ht="63.75">
      <c r="A73" s="223">
        <v>1</v>
      </c>
      <c r="B73" s="7" t="s">
        <v>1148</v>
      </c>
      <c r="C73" s="222">
        <v>1.48</v>
      </c>
      <c r="D73" s="222"/>
      <c r="E73" s="222"/>
      <c r="F73" s="222"/>
      <c r="G73" s="222">
        <v>1.48</v>
      </c>
      <c r="H73" s="12" t="s">
        <v>1139</v>
      </c>
      <c r="I73" s="222">
        <v>1.55</v>
      </c>
      <c r="J73" s="222"/>
      <c r="K73" s="222"/>
      <c r="L73" s="222"/>
      <c r="M73" s="222">
        <v>1.55</v>
      </c>
      <c r="N73" s="222"/>
      <c r="O73" s="553" t="s">
        <v>1149</v>
      </c>
      <c r="P73" s="12"/>
      <c r="S73" s="115"/>
    </row>
    <row r="74" spans="1:19">
      <c r="A74" s="223">
        <v>2</v>
      </c>
      <c r="B74" s="7" t="s">
        <v>1150</v>
      </c>
      <c r="C74" s="222">
        <v>4</v>
      </c>
      <c r="D74" s="222"/>
      <c r="E74" s="222">
        <v>4</v>
      </c>
      <c r="F74" s="222"/>
      <c r="G74" s="222"/>
      <c r="H74" s="12" t="s">
        <v>1145</v>
      </c>
      <c r="I74" s="222">
        <v>0.4</v>
      </c>
      <c r="J74" s="222"/>
      <c r="K74" s="222"/>
      <c r="L74" s="222"/>
      <c r="M74" s="222">
        <v>0.4</v>
      </c>
      <c r="N74" s="222"/>
      <c r="O74" s="554"/>
      <c r="P74" s="12"/>
      <c r="S74" s="115"/>
    </row>
    <row r="75" spans="1:19">
      <c r="A75" s="9" t="s">
        <v>333</v>
      </c>
      <c r="B75" s="14" t="s">
        <v>269</v>
      </c>
      <c r="C75" s="15">
        <v>0.2</v>
      </c>
      <c r="D75" s="15">
        <v>0.2</v>
      </c>
      <c r="E75" s="15"/>
      <c r="F75" s="15"/>
      <c r="G75" s="15"/>
      <c r="H75" s="15"/>
      <c r="I75" s="15">
        <v>0.19</v>
      </c>
      <c r="J75" s="15"/>
      <c r="K75" s="15"/>
      <c r="L75" s="15"/>
      <c r="M75" s="15">
        <v>0.19</v>
      </c>
      <c r="N75" s="15"/>
      <c r="O75" s="35"/>
      <c r="P75" s="3"/>
      <c r="S75" s="115"/>
    </row>
    <row r="76" spans="1:19">
      <c r="A76" s="223">
        <v>1</v>
      </c>
      <c r="B76" s="7" t="s">
        <v>1151</v>
      </c>
      <c r="C76" s="222">
        <v>0.2</v>
      </c>
      <c r="D76" s="222">
        <v>0.2</v>
      </c>
      <c r="E76" s="222"/>
      <c r="F76" s="222"/>
      <c r="G76" s="222"/>
      <c r="H76" s="12" t="s">
        <v>1094</v>
      </c>
      <c r="I76" s="222">
        <v>0.19</v>
      </c>
      <c r="J76" s="222"/>
      <c r="K76" s="222"/>
      <c r="L76" s="222"/>
      <c r="M76" s="222">
        <v>0.19</v>
      </c>
      <c r="N76" s="222"/>
      <c r="O76" s="7"/>
      <c r="P76" s="12"/>
      <c r="S76" s="115"/>
    </row>
    <row r="77" spans="1:19">
      <c r="A77" s="13">
        <v>55</v>
      </c>
      <c r="B77" s="14" t="s">
        <v>520</v>
      </c>
      <c r="C77" s="11">
        <f>C75+C72+C69+C38+C34+C30+C24+C19+C14+C12</f>
        <v>71.040000000000006</v>
      </c>
      <c r="D77" s="11">
        <f t="shared" ref="D77:N77" si="1">D75+D72+D69+D38+D34+D30+D24+D19+D14+D12</f>
        <v>24.89</v>
      </c>
      <c r="E77" s="11">
        <f t="shared" si="1"/>
        <v>4.7</v>
      </c>
      <c r="F77" s="11">
        <f t="shared" si="1"/>
        <v>0</v>
      </c>
      <c r="G77" s="11">
        <f t="shared" si="1"/>
        <v>41.449999999999996</v>
      </c>
      <c r="H77" s="11"/>
      <c r="I77" s="11">
        <f t="shared" si="1"/>
        <v>62.01</v>
      </c>
      <c r="J77" s="11">
        <f t="shared" si="1"/>
        <v>0</v>
      </c>
      <c r="K77" s="11">
        <f t="shared" si="1"/>
        <v>1.54</v>
      </c>
      <c r="L77" s="11">
        <f t="shared" si="1"/>
        <v>1.73</v>
      </c>
      <c r="M77" s="11">
        <f t="shared" si="1"/>
        <v>19.439999999999998</v>
      </c>
      <c r="N77" s="11">
        <f t="shared" si="1"/>
        <v>39.299999999999997</v>
      </c>
      <c r="O77" s="7"/>
      <c r="P77" s="12"/>
      <c r="S77" s="115"/>
    </row>
    <row r="78" spans="1:19" ht="12.75" customHeight="1">
      <c r="A78" s="1666" t="s">
        <v>1152</v>
      </c>
      <c r="B78" s="1667"/>
      <c r="C78" s="1667"/>
      <c r="D78" s="1667"/>
      <c r="E78" s="1667"/>
      <c r="F78" s="1667"/>
      <c r="G78" s="1667"/>
      <c r="H78" s="1667"/>
      <c r="I78" s="1667"/>
      <c r="J78" s="1667"/>
      <c r="K78" s="1667"/>
      <c r="L78" s="1667"/>
      <c r="M78" s="1667"/>
      <c r="N78" s="1667"/>
      <c r="O78" s="1667"/>
      <c r="P78" s="1668"/>
      <c r="S78" s="115"/>
    </row>
    <row r="79" spans="1:19">
      <c r="A79" s="13" t="s">
        <v>208</v>
      </c>
      <c r="B79" s="14" t="s">
        <v>379</v>
      </c>
      <c r="C79" s="15">
        <v>4.5</v>
      </c>
      <c r="D79" s="15"/>
      <c r="E79" s="15"/>
      <c r="F79" s="15"/>
      <c r="G79" s="15">
        <v>4.5</v>
      </c>
      <c r="H79" s="15"/>
      <c r="I79" s="15">
        <v>4.3</v>
      </c>
      <c r="J79" s="15"/>
      <c r="K79" s="15">
        <v>4.3</v>
      </c>
      <c r="L79" s="15"/>
      <c r="M79" s="15"/>
      <c r="N79" s="15"/>
      <c r="O79" s="35"/>
      <c r="P79" s="3"/>
      <c r="S79" s="115"/>
    </row>
    <row r="80" spans="1:19" ht="25.5">
      <c r="A80" s="223">
        <v>1</v>
      </c>
      <c r="B80" s="7" t="s">
        <v>1153</v>
      </c>
      <c r="C80" s="222">
        <v>4.5</v>
      </c>
      <c r="D80" s="222">
        <v>0</v>
      </c>
      <c r="E80" s="222"/>
      <c r="F80" s="222"/>
      <c r="G80" s="222">
        <v>4.5</v>
      </c>
      <c r="H80" s="12" t="s">
        <v>1091</v>
      </c>
      <c r="I80" s="222">
        <v>4.3</v>
      </c>
      <c r="J80" s="222"/>
      <c r="K80" s="222">
        <v>4.3</v>
      </c>
      <c r="L80" s="222"/>
      <c r="M80" s="222"/>
      <c r="N80" s="222"/>
      <c r="O80" s="7" t="s">
        <v>1013</v>
      </c>
      <c r="P80" s="12"/>
      <c r="S80" s="115"/>
    </row>
    <row r="81" spans="1:19">
      <c r="A81" s="9" t="s">
        <v>213</v>
      </c>
      <c r="B81" s="10" t="s">
        <v>209</v>
      </c>
      <c r="C81" s="15">
        <v>0.1</v>
      </c>
      <c r="D81" s="15">
        <v>0.05</v>
      </c>
      <c r="E81" s="15">
        <v>0</v>
      </c>
      <c r="F81" s="15">
        <v>0</v>
      </c>
      <c r="G81" s="15">
        <v>0.05</v>
      </c>
      <c r="H81" s="15"/>
      <c r="I81" s="15">
        <v>0.1</v>
      </c>
      <c r="J81" s="15">
        <v>0</v>
      </c>
      <c r="K81" s="15">
        <v>0</v>
      </c>
      <c r="L81" s="15">
        <v>0.1</v>
      </c>
      <c r="M81" s="15">
        <v>0</v>
      </c>
      <c r="N81" s="15">
        <v>0</v>
      </c>
      <c r="O81" s="35"/>
      <c r="P81" s="3"/>
      <c r="S81" s="115"/>
    </row>
    <row r="82" spans="1:19" ht="25.5">
      <c r="A82" s="223">
        <v>1</v>
      </c>
      <c r="B82" s="7" t="s">
        <v>1154</v>
      </c>
      <c r="C82" s="222">
        <v>0.1</v>
      </c>
      <c r="D82" s="222">
        <v>0.05</v>
      </c>
      <c r="E82" s="222"/>
      <c r="F82" s="222"/>
      <c r="G82" s="222">
        <v>0.05</v>
      </c>
      <c r="H82" s="12" t="s">
        <v>1092</v>
      </c>
      <c r="I82" s="222">
        <v>0.1</v>
      </c>
      <c r="J82" s="222"/>
      <c r="K82" s="222"/>
      <c r="L82" s="222">
        <v>0.1</v>
      </c>
      <c r="M82" s="222"/>
      <c r="N82" s="222"/>
      <c r="O82" s="7" t="s">
        <v>1013</v>
      </c>
      <c r="P82" s="12"/>
      <c r="S82" s="115"/>
    </row>
    <row r="83" spans="1:19">
      <c r="A83" s="239" t="s">
        <v>217</v>
      </c>
      <c r="B83" s="260" t="s">
        <v>214</v>
      </c>
      <c r="C83" s="517">
        <v>1.3599999999999999</v>
      </c>
      <c r="D83" s="517">
        <v>0.36</v>
      </c>
      <c r="E83" s="517">
        <v>0</v>
      </c>
      <c r="F83" s="517">
        <v>0</v>
      </c>
      <c r="G83" s="517">
        <v>1</v>
      </c>
      <c r="H83" s="557"/>
      <c r="I83" s="517">
        <v>1.29</v>
      </c>
      <c r="J83" s="517">
        <v>0</v>
      </c>
      <c r="K83" s="517">
        <v>0</v>
      </c>
      <c r="L83" s="517">
        <v>0</v>
      </c>
      <c r="M83" s="517">
        <v>1.29</v>
      </c>
      <c r="N83" s="517"/>
      <c r="O83" s="260"/>
      <c r="P83" s="557"/>
      <c r="S83" s="115"/>
    </row>
    <row r="84" spans="1:19" ht="25.5">
      <c r="A84" s="223">
        <v>1</v>
      </c>
      <c r="B84" s="7" t="s">
        <v>1155</v>
      </c>
      <c r="C84" s="222">
        <v>1</v>
      </c>
      <c r="D84" s="222">
        <v>0</v>
      </c>
      <c r="E84" s="222"/>
      <c r="F84" s="222"/>
      <c r="G84" s="222">
        <v>1</v>
      </c>
      <c r="H84" s="12" t="s">
        <v>1083</v>
      </c>
      <c r="I84" s="222">
        <v>0.95</v>
      </c>
      <c r="J84" s="222"/>
      <c r="K84" s="222"/>
      <c r="L84" s="222"/>
      <c r="M84" s="222">
        <v>0.95</v>
      </c>
      <c r="N84" s="222"/>
      <c r="O84" s="7" t="s">
        <v>1013</v>
      </c>
      <c r="P84" s="12"/>
      <c r="S84" s="115"/>
    </row>
    <row r="85" spans="1:19" s="1467" customFormat="1">
      <c r="A85" s="263">
        <v>2</v>
      </c>
      <c r="B85" s="241" t="s">
        <v>1156</v>
      </c>
      <c r="C85" s="836">
        <v>0.36</v>
      </c>
      <c r="D85" s="836">
        <v>0.36</v>
      </c>
      <c r="E85" s="836"/>
      <c r="F85" s="836"/>
      <c r="G85" s="836">
        <v>0</v>
      </c>
      <c r="H85" s="836" t="s">
        <v>1113</v>
      </c>
      <c r="I85" s="836">
        <v>0.34</v>
      </c>
      <c r="J85" s="836"/>
      <c r="K85" s="836"/>
      <c r="L85" s="836"/>
      <c r="M85" s="836">
        <v>0.34</v>
      </c>
      <c r="N85" s="836"/>
      <c r="O85" s="277" t="s">
        <v>1042</v>
      </c>
      <c r="P85" s="130"/>
      <c r="S85" s="1468"/>
    </row>
    <row r="86" spans="1:19">
      <c r="A86" s="239" t="s">
        <v>238</v>
      </c>
      <c r="B86" s="260" t="s">
        <v>218</v>
      </c>
      <c r="C86" s="517">
        <v>41.01</v>
      </c>
      <c r="D86" s="517">
        <v>6.7</v>
      </c>
      <c r="E86" s="517">
        <v>19.899999999999999</v>
      </c>
      <c r="F86" s="517">
        <v>0</v>
      </c>
      <c r="G86" s="517">
        <v>14.41</v>
      </c>
      <c r="H86" s="557">
        <v>0</v>
      </c>
      <c r="I86" s="517">
        <v>15.24</v>
      </c>
      <c r="J86" s="517">
        <v>7.0200000000000005</v>
      </c>
      <c r="K86" s="517">
        <v>1.4</v>
      </c>
      <c r="L86" s="517">
        <v>4.9599999999999991</v>
      </c>
      <c r="M86" s="517">
        <v>1.36</v>
      </c>
      <c r="N86" s="517">
        <v>0.5</v>
      </c>
      <c r="O86" s="260"/>
      <c r="P86" s="557"/>
      <c r="S86" s="115"/>
    </row>
    <row r="87" spans="1:19" s="1467" customFormat="1" ht="25.5">
      <c r="A87" s="263">
        <v>1</v>
      </c>
      <c r="B87" s="241" t="s">
        <v>1157</v>
      </c>
      <c r="C87" s="836">
        <v>3.7</v>
      </c>
      <c r="D87" s="836">
        <v>3.7</v>
      </c>
      <c r="E87" s="836"/>
      <c r="F87" s="836"/>
      <c r="G87" s="836">
        <v>0</v>
      </c>
      <c r="H87" s="836" t="s">
        <v>1158</v>
      </c>
      <c r="I87" s="836">
        <v>3.53</v>
      </c>
      <c r="J87" s="836"/>
      <c r="K87" s="836"/>
      <c r="L87" s="836">
        <v>3.53</v>
      </c>
      <c r="M87" s="836"/>
      <c r="N87" s="836"/>
      <c r="O87" s="277" t="s">
        <v>1013</v>
      </c>
      <c r="P87" s="130"/>
      <c r="S87" s="1468"/>
    </row>
    <row r="88" spans="1:19" ht="38.25">
      <c r="A88" s="223">
        <v>2</v>
      </c>
      <c r="B88" s="7" t="s">
        <v>1159</v>
      </c>
      <c r="C88" s="222">
        <v>3.7</v>
      </c>
      <c r="D88" s="222">
        <v>0</v>
      </c>
      <c r="E88" s="222">
        <v>2</v>
      </c>
      <c r="F88" s="222"/>
      <c r="G88" s="222">
        <v>1.7</v>
      </c>
      <c r="H88" s="12" t="s">
        <v>1137</v>
      </c>
      <c r="I88" s="222">
        <v>0.2</v>
      </c>
      <c r="J88" s="222"/>
      <c r="K88" s="222">
        <v>0.2</v>
      </c>
      <c r="L88" s="222"/>
      <c r="M88" s="222"/>
      <c r="N88" s="222"/>
      <c r="O88" s="553"/>
      <c r="P88" s="12"/>
      <c r="S88" s="115"/>
    </row>
    <row r="89" spans="1:19" ht="25.5">
      <c r="A89" s="223">
        <v>3</v>
      </c>
      <c r="B89" s="7" t="s">
        <v>1160</v>
      </c>
      <c r="C89" s="222">
        <v>0.1</v>
      </c>
      <c r="D89" s="222">
        <v>0</v>
      </c>
      <c r="E89" s="222"/>
      <c r="F89" s="222"/>
      <c r="G89" s="222">
        <v>0.1</v>
      </c>
      <c r="H89" s="12" t="s">
        <v>1139</v>
      </c>
      <c r="I89" s="222">
        <v>0.11</v>
      </c>
      <c r="J89" s="222"/>
      <c r="K89" s="222"/>
      <c r="L89" s="222"/>
      <c r="M89" s="222">
        <v>0.11</v>
      </c>
      <c r="N89" s="222"/>
      <c r="O89" s="7"/>
      <c r="P89" s="12"/>
      <c r="S89" s="115"/>
    </row>
    <row r="90" spans="1:19" ht="25.5">
      <c r="A90" s="223">
        <v>4</v>
      </c>
      <c r="B90" s="7" t="s">
        <v>1161</v>
      </c>
      <c r="C90" s="222">
        <v>1</v>
      </c>
      <c r="D90" s="222">
        <v>1</v>
      </c>
      <c r="E90" s="222"/>
      <c r="F90" s="222"/>
      <c r="G90" s="222">
        <v>0</v>
      </c>
      <c r="H90" s="12" t="s">
        <v>1091</v>
      </c>
      <c r="I90" s="222">
        <v>0.95</v>
      </c>
      <c r="J90" s="222"/>
      <c r="K90" s="222"/>
      <c r="L90" s="222">
        <v>0.95</v>
      </c>
      <c r="M90" s="222"/>
      <c r="N90" s="222"/>
      <c r="O90" s="7"/>
      <c r="P90" s="12"/>
      <c r="S90" s="115"/>
    </row>
    <row r="91" spans="1:19" ht="25.5">
      <c r="A91" s="223">
        <v>5</v>
      </c>
      <c r="B91" s="7" t="s">
        <v>1162</v>
      </c>
      <c r="C91" s="222">
        <v>1</v>
      </c>
      <c r="D91" s="222">
        <v>0.5</v>
      </c>
      <c r="E91" s="222"/>
      <c r="F91" s="222"/>
      <c r="G91" s="222">
        <v>0.5</v>
      </c>
      <c r="H91" s="12" t="s">
        <v>1163</v>
      </c>
      <c r="I91" s="222">
        <v>0.95</v>
      </c>
      <c r="J91" s="222"/>
      <c r="K91" s="222"/>
      <c r="L91" s="222"/>
      <c r="M91" s="222">
        <v>0.95</v>
      </c>
      <c r="N91" s="222"/>
      <c r="O91" s="553"/>
      <c r="P91" s="12"/>
      <c r="S91" s="115"/>
    </row>
    <row r="92" spans="1:19" ht="25.5">
      <c r="A92" s="223">
        <v>6</v>
      </c>
      <c r="B92" s="7" t="s">
        <v>1164</v>
      </c>
      <c r="C92" s="222">
        <v>1.26</v>
      </c>
      <c r="D92" s="222">
        <v>0</v>
      </c>
      <c r="E92" s="222"/>
      <c r="F92" s="222"/>
      <c r="G92" s="222">
        <v>1.26</v>
      </c>
      <c r="H92" s="12" t="s">
        <v>1165</v>
      </c>
      <c r="I92" s="222">
        <v>1.2</v>
      </c>
      <c r="J92" s="222"/>
      <c r="K92" s="222">
        <v>1.2</v>
      </c>
      <c r="L92" s="222"/>
      <c r="M92" s="222"/>
      <c r="N92" s="222"/>
      <c r="O92" s="7"/>
      <c r="P92" s="12"/>
      <c r="S92" s="115"/>
    </row>
    <row r="93" spans="1:19">
      <c r="A93" s="223">
        <v>7</v>
      </c>
      <c r="B93" s="7" t="s">
        <v>1166</v>
      </c>
      <c r="C93" s="222">
        <v>0.5</v>
      </c>
      <c r="D93" s="222">
        <v>0</v>
      </c>
      <c r="E93" s="222"/>
      <c r="F93" s="222"/>
      <c r="G93" s="222">
        <v>0.5</v>
      </c>
      <c r="H93" s="12" t="s">
        <v>1143</v>
      </c>
      <c r="I93" s="222">
        <v>0.48</v>
      </c>
      <c r="J93" s="222"/>
      <c r="K93" s="222"/>
      <c r="L93" s="222">
        <v>0.48</v>
      </c>
      <c r="M93" s="222"/>
      <c r="N93" s="222"/>
      <c r="O93" s="7"/>
      <c r="P93" s="12"/>
      <c r="S93" s="115"/>
    </row>
    <row r="94" spans="1:19" ht="25.5">
      <c r="A94" s="223">
        <v>8</v>
      </c>
      <c r="B94" s="7" t="s">
        <v>1167</v>
      </c>
      <c r="C94" s="222">
        <v>22</v>
      </c>
      <c r="D94" s="222">
        <v>1</v>
      </c>
      <c r="E94" s="222">
        <v>17.899999999999999</v>
      </c>
      <c r="F94" s="222"/>
      <c r="G94" s="222">
        <v>3.1</v>
      </c>
      <c r="H94" s="12" t="s">
        <v>1168</v>
      </c>
      <c r="I94" s="222">
        <v>5.49</v>
      </c>
      <c r="J94" s="222">
        <v>5.49</v>
      </c>
      <c r="K94" s="222"/>
      <c r="L94" s="222"/>
      <c r="M94" s="222"/>
      <c r="N94" s="222"/>
      <c r="O94" s="7"/>
      <c r="P94" s="12"/>
      <c r="S94" s="115"/>
    </row>
    <row r="95" spans="1:19">
      <c r="A95" s="223">
        <v>9</v>
      </c>
      <c r="B95" s="7" t="s">
        <v>1169</v>
      </c>
      <c r="C95" s="222">
        <v>2</v>
      </c>
      <c r="D95" s="222">
        <v>0.5</v>
      </c>
      <c r="E95" s="222"/>
      <c r="F95" s="222"/>
      <c r="G95" s="222">
        <v>1.5</v>
      </c>
      <c r="H95" s="12" t="s">
        <v>1170</v>
      </c>
      <c r="I95" s="222">
        <v>1.53</v>
      </c>
      <c r="J95" s="222">
        <v>1.53</v>
      </c>
      <c r="K95" s="222"/>
      <c r="L95" s="222"/>
      <c r="M95" s="222"/>
      <c r="N95" s="222"/>
      <c r="O95" s="7"/>
      <c r="P95" s="12"/>
      <c r="S95" s="115"/>
    </row>
    <row r="96" spans="1:19" ht="25.5">
      <c r="A96" s="223">
        <v>10</v>
      </c>
      <c r="B96" s="7" t="s">
        <v>1171</v>
      </c>
      <c r="C96" s="222">
        <v>5</v>
      </c>
      <c r="D96" s="222">
        <v>0</v>
      </c>
      <c r="E96" s="222"/>
      <c r="F96" s="222"/>
      <c r="G96" s="222">
        <v>5</v>
      </c>
      <c r="H96" s="12" t="s">
        <v>1128</v>
      </c>
      <c r="I96" s="222">
        <v>0.5</v>
      </c>
      <c r="J96" s="222"/>
      <c r="K96" s="222"/>
      <c r="L96" s="222"/>
      <c r="M96" s="222"/>
      <c r="N96" s="222">
        <v>0.5</v>
      </c>
      <c r="O96" s="7" t="s">
        <v>1042</v>
      </c>
      <c r="P96" s="12"/>
      <c r="S96" s="115"/>
    </row>
    <row r="97" spans="1:19">
      <c r="A97" s="263">
        <v>11</v>
      </c>
      <c r="B97" s="241" t="s">
        <v>1172</v>
      </c>
      <c r="C97" s="836">
        <v>0.5</v>
      </c>
      <c r="D97" s="836">
        <v>0</v>
      </c>
      <c r="E97" s="836"/>
      <c r="F97" s="836"/>
      <c r="G97" s="836">
        <v>0.5</v>
      </c>
      <c r="H97" s="836" t="s">
        <v>1173</v>
      </c>
      <c r="I97" s="836">
        <v>0.05</v>
      </c>
      <c r="J97" s="836"/>
      <c r="K97" s="836"/>
      <c r="L97" s="836"/>
      <c r="M97" s="836">
        <v>0.05</v>
      </c>
      <c r="N97" s="836"/>
      <c r="O97" s="277"/>
      <c r="P97" s="130"/>
      <c r="S97" s="115"/>
    </row>
    <row r="98" spans="1:19">
      <c r="A98" s="12">
        <v>12</v>
      </c>
      <c r="B98" s="221" t="s">
        <v>1174</v>
      </c>
      <c r="C98" s="222">
        <v>0.25</v>
      </c>
      <c r="D98" s="20">
        <v>0</v>
      </c>
      <c r="E98" s="222"/>
      <c r="F98" s="222"/>
      <c r="G98" s="20">
        <v>0.25</v>
      </c>
      <c r="H98" s="21" t="s">
        <v>1175</v>
      </c>
      <c r="I98" s="222">
        <v>0.25</v>
      </c>
      <c r="J98" s="22"/>
      <c r="K98" s="22"/>
      <c r="L98" s="22"/>
      <c r="M98" s="22">
        <v>0.25</v>
      </c>
      <c r="N98" s="22"/>
      <c r="O98" s="7"/>
      <c r="P98" s="41"/>
      <c r="S98" s="115"/>
    </row>
    <row r="99" spans="1:19">
      <c r="A99" s="239" t="s">
        <v>246</v>
      </c>
      <c r="B99" s="260" t="s">
        <v>247</v>
      </c>
      <c r="C99" s="517">
        <v>22.91</v>
      </c>
      <c r="D99" s="517">
        <v>0</v>
      </c>
      <c r="E99" s="517">
        <v>22.9</v>
      </c>
      <c r="F99" s="517">
        <v>0</v>
      </c>
      <c r="G99" s="517">
        <v>0.01</v>
      </c>
      <c r="H99" s="557"/>
      <c r="I99" s="517">
        <v>2.2999999999999998</v>
      </c>
      <c r="J99" s="517">
        <v>0</v>
      </c>
      <c r="K99" s="517">
        <v>0</v>
      </c>
      <c r="L99" s="517">
        <v>0</v>
      </c>
      <c r="M99" s="517">
        <v>0</v>
      </c>
      <c r="N99" s="517">
        <v>2.2999999999999998</v>
      </c>
      <c r="O99" s="260"/>
      <c r="P99" s="557"/>
      <c r="S99" s="115"/>
    </row>
    <row r="100" spans="1:19">
      <c r="A100" s="263">
        <v>1</v>
      </c>
      <c r="B100" s="241" t="s">
        <v>1176</v>
      </c>
      <c r="C100" s="836">
        <v>22.9</v>
      </c>
      <c r="D100" s="836">
        <v>0</v>
      </c>
      <c r="E100" s="836">
        <v>22.9</v>
      </c>
      <c r="F100" s="836"/>
      <c r="G100" s="836">
        <v>0</v>
      </c>
      <c r="H100" s="836" t="s">
        <v>1137</v>
      </c>
      <c r="I100" s="836">
        <v>2.29</v>
      </c>
      <c r="J100" s="836"/>
      <c r="K100" s="836"/>
      <c r="L100" s="836"/>
      <c r="M100" s="836"/>
      <c r="N100" s="836">
        <v>2.29</v>
      </c>
      <c r="O100" s="277" t="s">
        <v>1013</v>
      </c>
      <c r="P100" s="130"/>
      <c r="S100" s="115"/>
    </row>
    <row r="101" spans="1:19">
      <c r="A101" s="223">
        <v>2</v>
      </c>
      <c r="B101" s="7" t="s">
        <v>1177</v>
      </c>
      <c r="C101" s="222">
        <v>0.01</v>
      </c>
      <c r="D101" s="222">
        <v>0</v>
      </c>
      <c r="E101" s="222"/>
      <c r="F101" s="222"/>
      <c r="G101" s="222">
        <v>0.01</v>
      </c>
      <c r="H101" s="12" t="s">
        <v>1101</v>
      </c>
      <c r="I101" s="222">
        <v>0.01</v>
      </c>
      <c r="J101" s="222"/>
      <c r="K101" s="222"/>
      <c r="L101" s="222"/>
      <c r="M101" s="222"/>
      <c r="N101" s="222">
        <v>0.01</v>
      </c>
      <c r="O101" s="7"/>
      <c r="P101" s="12"/>
      <c r="S101" s="115"/>
    </row>
    <row r="102" spans="1:19">
      <c r="A102" s="239" t="s">
        <v>251</v>
      </c>
      <c r="B102" s="260" t="s">
        <v>305</v>
      </c>
      <c r="C102" s="517">
        <v>0.1</v>
      </c>
      <c r="D102" s="517">
        <v>0.1</v>
      </c>
      <c r="E102" s="517">
        <v>0</v>
      </c>
      <c r="F102" s="517">
        <v>0</v>
      </c>
      <c r="G102" s="517">
        <v>0</v>
      </c>
      <c r="H102" s="557"/>
      <c r="I102" s="517">
        <v>0.1</v>
      </c>
      <c r="J102" s="517">
        <v>0</v>
      </c>
      <c r="K102" s="517">
        <v>0</v>
      </c>
      <c r="L102" s="517">
        <v>0</v>
      </c>
      <c r="M102" s="517">
        <v>0.1</v>
      </c>
      <c r="N102" s="517">
        <v>0</v>
      </c>
      <c r="O102" s="260"/>
      <c r="P102" s="557"/>
      <c r="S102" s="115"/>
    </row>
    <row r="103" spans="1:19" ht="25.5">
      <c r="A103" s="263">
        <v>1</v>
      </c>
      <c r="B103" s="241" t="s">
        <v>1178</v>
      </c>
      <c r="C103" s="836">
        <v>0.1</v>
      </c>
      <c r="D103" s="836">
        <v>0.1</v>
      </c>
      <c r="E103" s="836"/>
      <c r="F103" s="836"/>
      <c r="G103" s="836">
        <v>0</v>
      </c>
      <c r="H103" s="836" t="s">
        <v>1179</v>
      </c>
      <c r="I103" s="836">
        <v>0.1</v>
      </c>
      <c r="J103" s="836"/>
      <c r="K103" s="836"/>
      <c r="L103" s="836"/>
      <c r="M103" s="836">
        <v>0.1</v>
      </c>
      <c r="N103" s="836"/>
      <c r="O103" s="277" t="s">
        <v>1013</v>
      </c>
      <c r="P103" s="130"/>
      <c r="S103" s="115"/>
    </row>
    <row r="104" spans="1:19">
      <c r="A104" s="239" t="s">
        <v>254</v>
      </c>
      <c r="B104" s="260" t="s">
        <v>252</v>
      </c>
      <c r="C104" s="517">
        <v>3.7</v>
      </c>
      <c r="D104" s="517">
        <v>0</v>
      </c>
      <c r="E104" s="517">
        <v>3.7</v>
      </c>
      <c r="F104" s="517">
        <v>0</v>
      </c>
      <c r="G104" s="517">
        <v>0</v>
      </c>
      <c r="H104" s="557"/>
      <c r="I104" s="517">
        <v>0.37</v>
      </c>
      <c r="J104" s="517">
        <v>0</v>
      </c>
      <c r="K104" s="517">
        <v>0.37</v>
      </c>
      <c r="L104" s="517">
        <v>0</v>
      </c>
      <c r="M104" s="517">
        <v>0</v>
      </c>
      <c r="N104" s="517"/>
      <c r="O104" s="260"/>
      <c r="P104" s="557"/>
      <c r="S104" s="115"/>
    </row>
    <row r="105" spans="1:19" ht="25.5">
      <c r="A105" s="263">
        <v>1</v>
      </c>
      <c r="B105" s="241" t="s">
        <v>1180</v>
      </c>
      <c r="C105" s="836">
        <v>2.7</v>
      </c>
      <c r="D105" s="836">
        <v>0</v>
      </c>
      <c r="E105" s="836">
        <v>2.7</v>
      </c>
      <c r="F105" s="836"/>
      <c r="G105" s="836">
        <v>0</v>
      </c>
      <c r="H105" s="836" t="s">
        <v>1137</v>
      </c>
      <c r="I105" s="836">
        <v>0.27</v>
      </c>
      <c r="J105" s="836"/>
      <c r="K105" s="836">
        <v>0.27</v>
      </c>
      <c r="L105" s="836"/>
      <c r="M105" s="836"/>
      <c r="N105" s="836"/>
      <c r="O105" s="277" t="s">
        <v>1013</v>
      </c>
      <c r="P105" s="130"/>
      <c r="S105" s="115"/>
    </row>
    <row r="106" spans="1:19" ht="25.5">
      <c r="A106" s="223">
        <v>2</v>
      </c>
      <c r="B106" s="7" t="s">
        <v>1181</v>
      </c>
      <c r="C106" s="222">
        <v>1</v>
      </c>
      <c r="D106" s="222">
        <v>0</v>
      </c>
      <c r="E106" s="222">
        <v>1</v>
      </c>
      <c r="F106" s="222"/>
      <c r="G106" s="222">
        <v>0</v>
      </c>
      <c r="H106" s="12" t="s">
        <v>1137</v>
      </c>
      <c r="I106" s="222">
        <v>0.1</v>
      </c>
      <c r="J106" s="222"/>
      <c r="K106" s="222">
        <v>0.1</v>
      </c>
      <c r="L106" s="222"/>
      <c r="M106" s="222"/>
      <c r="N106" s="222"/>
      <c r="O106" s="7"/>
      <c r="P106" s="12"/>
      <c r="S106" s="115"/>
    </row>
    <row r="107" spans="1:19">
      <c r="A107" s="239" t="s">
        <v>268</v>
      </c>
      <c r="B107" s="260" t="s">
        <v>255</v>
      </c>
      <c r="C107" s="517">
        <v>19.87</v>
      </c>
      <c r="D107" s="517">
        <v>10.99</v>
      </c>
      <c r="E107" s="517">
        <v>0</v>
      </c>
      <c r="F107" s="517">
        <v>0</v>
      </c>
      <c r="G107" s="517">
        <v>8.8800000000000008</v>
      </c>
      <c r="H107" s="557">
        <v>0</v>
      </c>
      <c r="I107" s="517">
        <v>18.71</v>
      </c>
      <c r="J107" s="517">
        <v>0</v>
      </c>
      <c r="K107" s="517">
        <v>0</v>
      </c>
      <c r="L107" s="517">
        <v>0</v>
      </c>
      <c r="M107" s="517">
        <v>4.4800000000000004</v>
      </c>
      <c r="N107" s="517">
        <v>14.23</v>
      </c>
      <c r="O107" s="260"/>
      <c r="P107" s="557"/>
      <c r="S107" s="115"/>
    </row>
    <row r="108" spans="1:19" ht="25.5">
      <c r="A108" s="223">
        <v>1</v>
      </c>
      <c r="B108" s="7" t="s">
        <v>1182</v>
      </c>
      <c r="C108" s="222">
        <v>0.35</v>
      </c>
      <c r="D108" s="222">
        <v>0</v>
      </c>
      <c r="E108" s="222"/>
      <c r="F108" s="222"/>
      <c r="G108" s="222">
        <v>0.35</v>
      </c>
      <c r="H108" s="12" t="s">
        <v>1183</v>
      </c>
      <c r="I108" s="222">
        <v>0.3</v>
      </c>
      <c r="J108" s="222"/>
      <c r="K108" s="222"/>
      <c r="L108" s="222"/>
      <c r="M108" s="222">
        <v>0.3</v>
      </c>
      <c r="N108" s="222"/>
      <c r="O108" s="7" t="s">
        <v>1013</v>
      </c>
      <c r="P108" s="12"/>
      <c r="S108" s="115"/>
    </row>
    <row r="109" spans="1:19">
      <c r="A109" s="223">
        <v>2</v>
      </c>
      <c r="B109" s="7" t="s">
        <v>1184</v>
      </c>
      <c r="C109" s="222">
        <v>0.15</v>
      </c>
      <c r="D109" s="222">
        <v>0</v>
      </c>
      <c r="E109" s="222"/>
      <c r="F109" s="222"/>
      <c r="G109" s="222">
        <v>0.15</v>
      </c>
      <c r="H109" s="12" t="s">
        <v>1083</v>
      </c>
      <c r="I109" s="222">
        <v>0.14000000000000001</v>
      </c>
      <c r="J109" s="222"/>
      <c r="K109" s="222"/>
      <c r="L109" s="222"/>
      <c r="M109" s="222">
        <v>0.14000000000000001</v>
      </c>
      <c r="N109" s="222"/>
      <c r="O109" s="7"/>
      <c r="P109" s="12"/>
      <c r="S109" s="115"/>
    </row>
    <row r="110" spans="1:19">
      <c r="A110" s="223">
        <v>3</v>
      </c>
      <c r="B110" s="7" t="s">
        <v>1185</v>
      </c>
      <c r="C110" s="222">
        <v>0.36</v>
      </c>
      <c r="D110" s="222">
        <v>0.36</v>
      </c>
      <c r="E110" s="222"/>
      <c r="F110" s="222"/>
      <c r="G110" s="222">
        <v>0</v>
      </c>
      <c r="H110" s="12" t="s">
        <v>1135</v>
      </c>
      <c r="I110" s="222">
        <v>0.34</v>
      </c>
      <c r="J110" s="222"/>
      <c r="K110" s="222"/>
      <c r="L110" s="222"/>
      <c r="M110" s="222">
        <v>0.34</v>
      </c>
      <c r="N110" s="222"/>
      <c r="O110" s="7"/>
      <c r="P110" s="12"/>
      <c r="S110" s="115"/>
    </row>
    <row r="111" spans="1:19">
      <c r="A111" s="223">
        <v>4</v>
      </c>
      <c r="B111" s="7" t="s">
        <v>1186</v>
      </c>
      <c r="C111" s="222">
        <v>0.35</v>
      </c>
      <c r="D111" s="222">
        <v>0</v>
      </c>
      <c r="E111" s="222"/>
      <c r="F111" s="222"/>
      <c r="G111" s="222">
        <v>0.35</v>
      </c>
      <c r="H111" s="12" t="s">
        <v>1187</v>
      </c>
      <c r="I111" s="222">
        <v>0.24</v>
      </c>
      <c r="J111" s="222"/>
      <c r="K111" s="222"/>
      <c r="L111" s="222"/>
      <c r="M111" s="222">
        <v>0.24</v>
      </c>
      <c r="N111" s="222"/>
      <c r="O111" s="7"/>
      <c r="P111" s="12"/>
      <c r="S111" s="115"/>
    </row>
    <row r="112" spans="1:19">
      <c r="A112" s="223">
        <v>5</v>
      </c>
      <c r="B112" s="7" t="s">
        <v>1188</v>
      </c>
      <c r="C112" s="222">
        <v>0.3</v>
      </c>
      <c r="D112" s="222">
        <v>0</v>
      </c>
      <c r="E112" s="222"/>
      <c r="F112" s="222"/>
      <c r="G112" s="222">
        <v>0.3</v>
      </c>
      <c r="H112" s="12" t="s">
        <v>1091</v>
      </c>
      <c r="I112" s="222">
        <v>0.28999999999999998</v>
      </c>
      <c r="J112" s="222"/>
      <c r="K112" s="222"/>
      <c r="L112" s="222"/>
      <c r="M112" s="222">
        <v>0.28999999999999998</v>
      </c>
      <c r="N112" s="222"/>
      <c r="O112" s="7"/>
      <c r="P112" s="12"/>
      <c r="S112" s="115"/>
    </row>
    <row r="113" spans="1:19">
      <c r="A113" s="223">
        <v>6</v>
      </c>
      <c r="B113" s="7" t="s">
        <v>1189</v>
      </c>
      <c r="C113" s="222">
        <v>0.2</v>
      </c>
      <c r="D113" s="222">
        <v>0</v>
      </c>
      <c r="E113" s="222"/>
      <c r="F113" s="222"/>
      <c r="G113" s="222">
        <v>0.2</v>
      </c>
      <c r="H113" s="12" t="s">
        <v>1091</v>
      </c>
      <c r="I113" s="222">
        <v>0.19</v>
      </c>
      <c r="J113" s="222"/>
      <c r="K113" s="222"/>
      <c r="L113" s="222"/>
      <c r="M113" s="222">
        <v>0.19</v>
      </c>
      <c r="N113" s="222"/>
      <c r="O113" s="7"/>
      <c r="P113" s="12"/>
      <c r="S113" s="115"/>
    </row>
    <row r="114" spans="1:19">
      <c r="A114" s="223">
        <v>7</v>
      </c>
      <c r="B114" s="7" t="s">
        <v>1190</v>
      </c>
      <c r="C114" s="222">
        <v>0.2</v>
      </c>
      <c r="D114" s="222">
        <v>0</v>
      </c>
      <c r="E114" s="222"/>
      <c r="F114" s="222"/>
      <c r="G114" s="222">
        <v>0.2</v>
      </c>
      <c r="H114" s="12" t="s">
        <v>1163</v>
      </c>
      <c r="I114" s="222">
        <v>0.19</v>
      </c>
      <c r="J114" s="222"/>
      <c r="K114" s="222"/>
      <c r="L114" s="222"/>
      <c r="M114" s="222">
        <v>0.19</v>
      </c>
      <c r="N114" s="222"/>
      <c r="O114" s="7"/>
      <c r="P114" s="12"/>
      <c r="S114" s="115"/>
    </row>
    <row r="115" spans="1:19">
      <c r="A115" s="223">
        <v>8</v>
      </c>
      <c r="B115" s="7" t="s">
        <v>1191</v>
      </c>
      <c r="C115" s="222">
        <v>0.2</v>
      </c>
      <c r="D115" s="222">
        <v>0</v>
      </c>
      <c r="E115" s="222"/>
      <c r="F115" s="222"/>
      <c r="G115" s="222">
        <v>0.2</v>
      </c>
      <c r="H115" s="12" t="s">
        <v>1163</v>
      </c>
      <c r="I115" s="222">
        <v>0.19</v>
      </c>
      <c r="J115" s="222"/>
      <c r="K115" s="222"/>
      <c r="L115" s="222"/>
      <c r="M115" s="222">
        <v>0.19</v>
      </c>
      <c r="N115" s="222"/>
      <c r="O115" s="7"/>
      <c r="P115" s="12"/>
      <c r="S115" s="115"/>
    </row>
    <row r="116" spans="1:19">
      <c r="A116" s="223">
        <v>9</v>
      </c>
      <c r="B116" s="7" t="s">
        <v>1192</v>
      </c>
      <c r="C116" s="222">
        <v>0.1</v>
      </c>
      <c r="D116" s="222">
        <v>0</v>
      </c>
      <c r="E116" s="222"/>
      <c r="F116" s="222"/>
      <c r="G116" s="222">
        <v>0.1</v>
      </c>
      <c r="H116" s="12" t="s">
        <v>1163</v>
      </c>
      <c r="I116" s="222">
        <v>0.1</v>
      </c>
      <c r="J116" s="222"/>
      <c r="K116" s="222"/>
      <c r="L116" s="222"/>
      <c r="M116" s="222">
        <v>0.1</v>
      </c>
      <c r="N116" s="222"/>
      <c r="O116" s="7"/>
      <c r="P116" s="12"/>
      <c r="S116" s="115"/>
    </row>
    <row r="117" spans="1:19">
      <c r="A117" s="223">
        <v>10</v>
      </c>
      <c r="B117" s="7" t="s">
        <v>1193</v>
      </c>
      <c r="C117" s="222">
        <v>0.4</v>
      </c>
      <c r="D117" s="222">
        <v>0</v>
      </c>
      <c r="E117" s="222"/>
      <c r="F117" s="222"/>
      <c r="G117" s="222">
        <v>0.4</v>
      </c>
      <c r="H117" s="12" t="s">
        <v>1163</v>
      </c>
      <c r="I117" s="222">
        <v>0.42</v>
      </c>
      <c r="J117" s="222"/>
      <c r="K117" s="222"/>
      <c r="L117" s="222"/>
      <c r="M117" s="222">
        <v>0.42</v>
      </c>
      <c r="N117" s="222"/>
      <c r="O117" s="7"/>
      <c r="P117" s="12"/>
      <c r="S117" s="115"/>
    </row>
    <row r="118" spans="1:19">
      <c r="A118" s="223">
        <v>11</v>
      </c>
      <c r="B118" s="7" t="s">
        <v>1194</v>
      </c>
      <c r="C118" s="222">
        <v>0.12</v>
      </c>
      <c r="D118" s="222">
        <v>0.12</v>
      </c>
      <c r="E118" s="222"/>
      <c r="F118" s="222"/>
      <c r="G118" s="222">
        <v>0</v>
      </c>
      <c r="H118" s="12" t="s">
        <v>1195</v>
      </c>
      <c r="I118" s="222">
        <v>0.11</v>
      </c>
      <c r="J118" s="222"/>
      <c r="K118" s="222"/>
      <c r="L118" s="222"/>
      <c r="M118" s="222">
        <v>0.11</v>
      </c>
      <c r="N118" s="222"/>
      <c r="O118" s="7"/>
      <c r="P118" s="12"/>
      <c r="S118" s="115"/>
    </row>
    <row r="119" spans="1:19">
      <c r="A119" s="223">
        <v>12</v>
      </c>
      <c r="B119" s="7" t="s">
        <v>1196</v>
      </c>
      <c r="C119" s="222">
        <v>0.04</v>
      </c>
      <c r="D119" s="222">
        <v>0</v>
      </c>
      <c r="E119" s="222"/>
      <c r="F119" s="222"/>
      <c r="G119" s="222">
        <v>0.04</v>
      </c>
      <c r="H119" s="12" t="s">
        <v>1195</v>
      </c>
      <c r="I119" s="222">
        <v>0.04</v>
      </c>
      <c r="J119" s="222"/>
      <c r="K119" s="222"/>
      <c r="L119" s="222"/>
      <c r="M119" s="222">
        <v>0.04</v>
      </c>
      <c r="N119" s="222"/>
      <c r="O119" s="7"/>
      <c r="P119" s="12"/>
      <c r="S119" s="115"/>
    </row>
    <row r="120" spans="1:19">
      <c r="A120" s="223">
        <v>13</v>
      </c>
      <c r="B120" s="7" t="s">
        <v>1197</v>
      </c>
      <c r="C120" s="222">
        <v>0.4</v>
      </c>
      <c r="D120" s="222">
        <v>0</v>
      </c>
      <c r="E120" s="222"/>
      <c r="F120" s="222"/>
      <c r="G120" s="222">
        <v>0.4</v>
      </c>
      <c r="H120" s="12" t="s">
        <v>1175</v>
      </c>
      <c r="I120" s="222">
        <v>0.38</v>
      </c>
      <c r="J120" s="222"/>
      <c r="K120" s="222"/>
      <c r="L120" s="222"/>
      <c r="M120" s="222">
        <v>0.38</v>
      </c>
      <c r="N120" s="222"/>
      <c r="O120" s="7"/>
      <c r="P120" s="12"/>
      <c r="S120" s="115"/>
    </row>
    <row r="121" spans="1:19" ht="25.5">
      <c r="A121" s="223">
        <v>14</v>
      </c>
      <c r="B121" s="7" t="s">
        <v>1198</v>
      </c>
      <c r="C121" s="222">
        <v>0.15</v>
      </c>
      <c r="D121" s="222">
        <v>0.15</v>
      </c>
      <c r="E121" s="222"/>
      <c r="F121" s="222"/>
      <c r="G121" s="222">
        <v>0</v>
      </c>
      <c r="H121" s="12" t="s">
        <v>1122</v>
      </c>
      <c r="I121" s="222">
        <v>0.14000000000000001</v>
      </c>
      <c r="J121" s="222"/>
      <c r="K121" s="222"/>
      <c r="L121" s="222"/>
      <c r="M121" s="222">
        <v>0.14000000000000001</v>
      </c>
      <c r="N121" s="222"/>
      <c r="O121" s="7" t="s">
        <v>1042</v>
      </c>
      <c r="P121" s="12"/>
      <c r="S121" s="115"/>
    </row>
    <row r="122" spans="1:19" ht="25.5">
      <c r="A122" s="223">
        <v>15</v>
      </c>
      <c r="B122" s="7" t="s">
        <v>1199</v>
      </c>
      <c r="C122" s="222">
        <v>0.22</v>
      </c>
      <c r="D122" s="222">
        <v>0.05</v>
      </c>
      <c r="E122" s="222"/>
      <c r="F122" s="222"/>
      <c r="G122" s="222">
        <v>0.17</v>
      </c>
      <c r="H122" s="12" t="s">
        <v>1200</v>
      </c>
      <c r="I122" s="222">
        <v>0.05</v>
      </c>
      <c r="J122" s="222"/>
      <c r="K122" s="222"/>
      <c r="L122" s="222"/>
      <c r="M122" s="222">
        <v>0.05</v>
      </c>
      <c r="N122" s="222"/>
      <c r="O122" s="7" t="s">
        <v>1013</v>
      </c>
      <c r="P122" s="12"/>
      <c r="S122" s="115"/>
    </row>
    <row r="123" spans="1:19">
      <c r="A123" s="223">
        <v>16</v>
      </c>
      <c r="B123" s="7" t="s">
        <v>1201</v>
      </c>
      <c r="C123" s="222">
        <v>0.1</v>
      </c>
      <c r="D123" s="222">
        <v>0</v>
      </c>
      <c r="E123" s="222"/>
      <c r="F123" s="222"/>
      <c r="G123" s="222">
        <v>0.1</v>
      </c>
      <c r="H123" s="12" t="s">
        <v>1101</v>
      </c>
      <c r="I123" s="222">
        <v>0.1</v>
      </c>
      <c r="J123" s="222"/>
      <c r="K123" s="222"/>
      <c r="L123" s="222"/>
      <c r="M123" s="222">
        <v>0.1</v>
      </c>
      <c r="N123" s="222"/>
      <c r="O123" s="7"/>
      <c r="P123" s="12"/>
      <c r="S123" s="115"/>
    </row>
    <row r="124" spans="1:19">
      <c r="A124" s="223">
        <v>17</v>
      </c>
      <c r="B124" s="7" t="s">
        <v>1202</v>
      </c>
      <c r="C124" s="222">
        <v>0.45</v>
      </c>
      <c r="D124" s="222">
        <v>0</v>
      </c>
      <c r="E124" s="222"/>
      <c r="F124" s="222"/>
      <c r="G124" s="222">
        <v>0.45</v>
      </c>
      <c r="H124" s="12" t="s">
        <v>1101</v>
      </c>
      <c r="I124" s="222">
        <v>0.43</v>
      </c>
      <c r="J124" s="222"/>
      <c r="K124" s="222"/>
      <c r="L124" s="222"/>
      <c r="M124" s="222">
        <v>0.43</v>
      </c>
      <c r="N124" s="222"/>
      <c r="O124" s="7"/>
      <c r="P124" s="12"/>
      <c r="S124" s="115"/>
    </row>
    <row r="125" spans="1:19">
      <c r="A125" s="223">
        <v>18</v>
      </c>
      <c r="B125" s="7" t="s">
        <v>1203</v>
      </c>
      <c r="C125" s="222">
        <v>0.4</v>
      </c>
      <c r="D125" s="222">
        <v>0.1</v>
      </c>
      <c r="E125" s="222"/>
      <c r="F125" s="222"/>
      <c r="G125" s="222">
        <v>0.3</v>
      </c>
      <c r="H125" s="12" t="s">
        <v>1098</v>
      </c>
      <c r="I125" s="222">
        <v>0.38</v>
      </c>
      <c r="J125" s="222"/>
      <c r="K125" s="222"/>
      <c r="L125" s="222"/>
      <c r="M125" s="222">
        <v>0.38</v>
      </c>
      <c r="N125" s="222"/>
      <c r="O125" s="7"/>
      <c r="P125" s="12"/>
      <c r="S125" s="115"/>
    </row>
    <row r="126" spans="1:19" ht="20.25" customHeight="1">
      <c r="A126" s="223">
        <v>19</v>
      </c>
      <c r="B126" s="7" t="s">
        <v>1204</v>
      </c>
      <c r="C126" s="222">
        <v>0.46</v>
      </c>
      <c r="D126" s="222">
        <v>0.46</v>
      </c>
      <c r="E126" s="222"/>
      <c r="F126" s="222"/>
      <c r="G126" s="222">
        <v>0</v>
      </c>
      <c r="H126" s="12" t="s">
        <v>1205</v>
      </c>
      <c r="I126" s="222">
        <v>0.44</v>
      </c>
      <c r="J126" s="222"/>
      <c r="K126" s="222"/>
      <c r="L126" s="222"/>
      <c r="M126" s="222">
        <v>0.44</v>
      </c>
      <c r="N126" s="222"/>
      <c r="O126" s="7" t="s">
        <v>1042</v>
      </c>
      <c r="P126" s="12"/>
      <c r="S126" s="115"/>
    </row>
    <row r="127" spans="1:19">
      <c r="A127" s="263">
        <v>20</v>
      </c>
      <c r="B127" s="241" t="s">
        <v>1115</v>
      </c>
      <c r="C127" s="836">
        <v>0.02</v>
      </c>
      <c r="D127" s="836">
        <v>0</v>
      </c>
      <c r="E127" s="836"/>
      <c r="F127" s="836"/>
      <c r="G127" s="836">
        <v>0.02</v>
      </c>
      <c r="H127" s="836" t="s">
        <v>1206</v>
      </c>
      <c r="I127" s="836">
        <v>0.01</v>
      </c>
      <c r="J127" s="836"/>
      <c r="K127" s="836"/>
      <c r="L127" s="836"/>
      <c r="M127" s="836">
        <v>0.01</v>
      </c>
      <c r="N127" s="836"/>
      <c r="O127" s="277"/>
      <c r="P127" s="130"/>
      <c r="S127" s="115"/>
    </row>
    <row r="128" spans="1:19" ht="25.5">
      <c r="A128" s="223">
        <v>21</v>
      </c>
      <c r="B128" s="7" t="s">
        <v>1207</v>
      </c>
      <c r="C128" s="222">
        <v>14.9</v>
      </c>
      <c r="D128" s="222">
        <v>9.75</v>
      </c>
      <c r="E128" s="222"/>
      <c r="F128" s="222"/>
      <c r="G128" s="222">
        <v>5.15</v>
      </c>
      <c r="H128" s="12" t="s">
        <v>1098</v>
      </c>
      <c r="I128" s="222">
        <v>14.23</v>
      </c>
      <c r="J128" s="222"/>
      <c r="K128" s="222"/>
      <c r="L128" s="222"/>
      <c r="M128" s="222"/>
      <c r="N128" s="222">
        <v>14.23</v>
      </c>
      <c r="O128" s="7"/>
      <c r="P128" s="12"/>
      <c r="S128" s="115"/>
    </row>
    <row r="129" spans="1:19">
      <c r="A129" s="239" t="s">
        <v>274</v>
      </c>
      <c r="B129" s="260" t="s">
        <v>631</v>
      </c>
      <c r="C129" s="517">
        <v>0.32</v>
      </c>
      <c r="D129" s="517">
        <v>0.32</v>
      </c>
      <c r="E129" s="517">
        <v>0</v>
      </c>
      <c r="F129" s="517">
        <v>0</v>
      </c>
      <c r="G129" s="517">
        <v>0</v>
      </c>
      <c r="H129" s="557"/>
      <c r="I129" s="517">
        <v>0.31</v>
      </c>
      <c r="J129" s="517">
        <v>0</v>
      </c>
      <c r="K129" s="517">
        <v>0</v>
      </c>
      <c r="L129" s="517">
        <v>0</v>
      </c>
      <c r="M129" s="517">
        <v>0.31</v>
      </c>
      <c r="N129" s="517"/>
      <c r="O129" s="260"/>
      <c r="P129" s="557"/>
      <c r="S129" s="115"/>
    </row>
    <row r="130" spans="1:19" ht="25.5">
      <c r="A130" s="223">
        <v>1</v>
      </c>
      <c r="B130" s="7" t="s">
        <v>1208</v>
      </c>
      <c r="C130" s="222">
        <v>0.09</v>
      </c>
      <c r="D130" s="222">
        <v>0.09</v>
      </c>
      <c r="E130" s="222"/>
      <c r="F130" s="222"/>
      <c r="G130" s="222">
        <v>0</v>
      </c>
      <c r="H130" s="12" t="s">
        <v>1085</v>
      </c>
      <c r="I130" s="222">
        <v>0.09</v>
      </c>
      <c r="J130" s="222"/>
      <c r="K130" s="222"/>
      <c r="L130" s="222"/>
      <c r="M130" s="222">
        <v>0.09</v>
      </c>
      <c r="N130" s="222"/>
      <c r="O130" s="7" t="s">
        <v>1013</v>
      </c>
      <c r="P130" s="12"/>
      <c r="S130" s="115"/>
    </row>
    <row r="131" spans="1:19">
      <c r="A131" s="263">
        <v>2</v>
      </c>
      <c r="B131" s="241" t="s">
        <v>1209</v>
      </c>
      <c r="C131" s="836">
        <v>0.23</v>
      </c>
      <c r="D131" s="836">
        <v>0.23</v>
      </c>
      <c r="E131" s="836"/>
      <c r="F131" s="836"/>
      <c r="G131" s="836">
        <v>0</v>
      </c>
      <c r="H131" s="836" t="s">
        <v>1085</v>
      </c>
      <c r="I131" s="836">
        <v>0.22</v>
      </c>
      <c r="J131" s="836"/>
      <c r="K131" s="836"/>
      <c r="L131" s="836"/>
      <c r="M131" s="836">
        <v>0.22</v>
      </c>
      <c r="N131" s="836"/>
      <c r="O131" s="241"/>
      <c r="P131" s="262"/>
      <c r="S131" s="115"/>
    </row>
    <row r="132" spans="1:19">
      <c r="A132" s="239" t="s">
        <v>333</v>
      </c>
      <c r="B132" s="260" t="s">
        <v>415</v>
      </c>
      <c r="C132" s="517">
        <v>0.6</v>
      </c>
      <c r="D132" s="517">
        <v>0.1</v>
      </c>
      <c r="E132" s="517">
        <v>0</v>
      </c>
      <c r="F132" s="517">
        <v>0</v>
      </c>
      <c r="G132" s="517">
        <v>0.5</v>
      </c>
      <c r="H132" s="557"/>
      <c r="I132" s="517">
        <v>0.62</v>
      </c>
      <c r="J132" s="517">
        <v>0</v>
      </c>
      <c r="K132" s="517">
        <v>0</v>
      </c>
      <c r="L132" s="517">
        <v>0</v>
      </c>
      <c r="M132" s="517">
        <v>0.62</v>
      </c>
      <c r="N132" s="517"/>
      <c r="O132" s="260"/>
      <c r="P132" s="557"/>
      <c r="S132" s="115"/>
    </row>
    <row r="133" spans="1:19">
      <c r="A133" s="263">
        <v>1</v>
      </c>
      <c r="B133" s="241" t="s">
        <v>1210</v>
      </c>
      <c r="C133" s="836">
        <v>0.1</v>
      </c>
      <c r="D133" s="836">
        <v>0</v>
      </c>
      <c r="E133" s="836"/>
      <c r="F133" s="836"/>
      <c r="G133" s="836">
        <v>0.1</v>
      </c>
      <c r="H133" s="836" t="s">
        <v>1133</v>
      </c>
      <c r="I133" s="836">
        <v>0.1</v>
      </c>
      <c r="J133" s="836"/>
      <c r="K133" s="836"/>
      <c r="L133" s="836"/>
      <c r="M133" s="836">
        <v>0.1</v>
      </c>
      <c r="N133" s="836"/>
      <c r="O133" s="277" t="s">
        <v>1013</v>
      </c>
      <c r="P133" s="130"/>
      <c r="S133" s="115"/>
    </row>
    <row r="134" spans="1:19">
      <c r="A134" s="223">
        <v>2</v>
      </c>
      <c r="B134" s="7" t="s">
        <v>1211</v>
      </c>
      <c r="C134" s="222">
        <v>0.5</v>
      </c>
      <c r="D134" s="222">
        <v>0.1</v>
      </c>
      <c r="E134" s="222"/>
      <c r="F134" s="222"/>
      <c r="G134" s="222">
        <v>0.4</v>
      </c>
      <c r="H134" s="12" t="s">
        <v>1137</v>
      </c>
      <c r="I134" s="222">
        <v>0.52</v>
      </c>
      <c r="J134" s="222"/>
      <c r="K134" s="222"/>
      <c r="L134" s="222"/>
      <c r="M134" s="222">
        <v>0.52</v>
      </c>
      <c r="N134" s="222"/>
      <c r="O134" s="7"/>
      <c r="P134" s="12"/>
      <c r="S134" s="115"/>
    </row>
    <row r="135" spans="1:19" ht="25.5">
      <c r="A135" s="239" t="s">
        <v>337</v>
      </c>
      <c r="B135" s="260" t="s">
        <v>636</v>
      </c>
      <c r="C135" s="517">
        <v>0.6</v>
      </c>
      <c r="D135" s="517">
        <v>0.6</v>
      </c>
      <c r="E135" s="517">
        <v>0</v>
      </c>
      <c r="F135" s="517">
        <v>0</v>
      </c>
      <c r="G135" s="517">
        <v>0</v>
      </c>
      <c r="H135" s="557"/>
      <c r="I135" s="517">
        <v>0.56999999999999995</v>
      </c>
      <c r="J135" s="517">
        <v>0</v>
      </c>
      <c r="K135" s="517">
        <v>0</v>
      </c>
      <c r="L135" s="517">
        <v>0</v>
      </c>
      <c r="M135" s="517">
        <v>0.56999999999999995</v>
      </c>
      <c r="N135" s="517"/>
      <c r="O135" s="260"/>
      <c r="P135" s="557"/>
      <c r="S135" s="115"/>
    </row>
    <row r="136" spans="1:19" ht="25.5">
      <c r="A136" s="223">
        <v>1</v>
      </c>
      <c r="B136" s="7" t="s">
        <v>1212</v>
      </c>
      <c r="C136" s="222">
        <v>0.6</v>
      </c>
      <c r="D136" s="222">
        <v>0.6</v>
      </c>
      <c r="E136" s="222"/>
      <c r="F136" s="222"/>
      <c r="G136" s="222">
        <v>0</v>
      </c>
      <c r="H136" s="12" t="s">
        <v>1213</v>
      </c>
      <c r="I136" s="222">
        <v>0.56999999999999995</v>
      </c>
      <c r="J136" s="222"/>
      <c r="K136" s="222"/>
      <c r="L136" s="222"/>
      <c r="M136" s="222">
        <v>0.56999999999999995</v>
      </c>
      <c r="N136" s="222"/>
      <c r="O136" s="7" t="s">
        <v>1042</v>
      </c>
      <c r="P136" s="12"/>
      <c r="S136" s="115"/>
    </row>
    <row r="137" spans="1:19">
      <c r="A137" s="239" t="s">
        <v>635</v>
      </c>
      <c r="B137" s="260" t="s">
        <v>269</v>
      </c>
      <c r="C137" s="517">
        <v>0.22</v>
      </c>
      <c r="D137" s="517">
        <v>0</v>
      </c>
      <c r="E137" s="517">
        <v>0</v>
      </c>
      <c r="F137" s="517">
        <v>0</v>
      </c>
      <c r="G137" s="517">
        <v>0.22</v>
      </c>
      <c r="H137" s="557"/>
      <c r="I137" s="517">
        <v>0.21000000000000002</v>
      </c>
      <c r="J137" s="517">
        <v>0</v>
      </c>
      <c r="K137" s="517">
        <v>0</v>
      </c>
      <c r="L137" s="517">
        <v>0</v>
      </c>
      <c r="M137" s="517">
        <v>0.21000000000000002</v>
      </c>
      <c r="N137" s="517"/>
      <c r="O137" s="260"/>
      <c r="P137" s="557"/>
      <c r="S137" s="115"/>
    </row>
    <row r="138" spans="1:19" ht="25.5">
      <c r="A138" s="223">
        <v>1</v>
      </c>
      <c r="B138" s="7" t="s">
        <v>1214</v>
      </c>
      <c r="C138" s="222">
        <v>0.1</v>
      </c>
      <c r="D138" s="222">
        <v>0</v>
      </c>
      <c r="E138" s="222"/>
      <c r="F138" s="222"/>
      <c r="G138" s="222">
        <v>0.1</v>
      </c>
      <c r="H138" s="12" t="s">
        <v>1083</v>
      </c>
      <c r="I138" s="222">
        <v>0.1</v>
      </c>
      <c r="J138" s="222"/>
      <c r="K138" s="222"/>
      <c r="L138" s="222"/>
      <c r="M138" s="222">
        <v>0.1</v>
      </c>
      <c r="N138" s="222"/>
      <c r="O138" s="7" t="s">
        <v>1013</v>
      </c>
      <c r="P138" s="12"/>
      <c r="S138" s="115"/>
    </row>
    <row r="139" spans="1:19">
      <c r="A139" s="262">
        <v>2</v>
      </c>
      <c r="B139" s="241" t="s">
        <v>1215</v>
      </c>
      <c r="C139" s="838">
        <v>0.12</v>
      </c>
      <c r="D139" s="838">
        <v>0</v>
      </c>
      <c r="E139" s="838"/>
      <c r="F139" s="838"/>
      <c r="G139" s="838">
        <v>0.12</v>
      </c>
      <c r="H139" s="838" t="s">
        <v>1216</v>
      </c>
      <c r="I139" s="838">
        <v>0.11</v>
      </c>
      <c r="J139" s="838"/>
      <c r="K139" s="838"/>
      <c r="L139" s="838"/>
      <c r="M139" s="838">
        <v>0.11</v>
      </c>
      <c r="N139" s="838"/>
      <c r="O139" s="241"/>
      <c r="P139" s="262"/>
      <c r="S139" s="115"/>
    </row>
    <row r="140" spans="1:19">
      <c r="A140" s="13">
        <v>49</v>
      </c>
      <c r="B140" s="14" t="s">
        <v>1217</v>
      </c>
      <c r="C140" s="11">
        <v>95.289999999999992</v>
      </c>
      <c r="D140" s="11">
        <v>19.22</v>
      </c>
      <c r="E140" s="11">
        <v>46.5</v>
      </c>
      <c r="F140" s="11">
        <v>0</v>
      </c>
      <c r="G140" s="11">
        <v>29.570000000000004</v>
      </c>
      <c r="H140" s="11">
        <v>0</v>
      </c>
      <c r="I140" s="11">
        <v>44.120000000000005</v>
      </c>
      <c r="J140" s="11">
        <v>7.0200000000000005</v>
      </c>
      <c r="K140" s="11">
        <v>6.07</v>
      </c>
      <c r="L140" s="11">
        <v>5.0599999999999987</v>
      </c>
      <c r="M140" s="11">
        <v>8.9400000000000013</v>
      </c>
      <c r="N140" s="11">
        <v>17.03</v>
      </c>
      <c r="O140" s="14"/>
      <c r="P140" s="13"/>
      <c r="S140" s="115"/>
    </row>
    <row r="141" spans="1:19">
      <c r="A141" s="259">
        <f>A140+A77</f>
        <v>104</v>
      </c>
      <c r="B141" s="839" t="s">
        <v>2610</v>
      </c>
      <c r="C141" s="1470">
        <f>C140+C77</f>
        <v>166.32999999999998</v>
      </c>
      <c r="D141" s="1470">
        <f t="shared" ref="D141:N141" si="2">D140+D77</f>
        <v>44.11</v>
      </c>
      <c r="E141" s="1470">
        <f t="shared" si="2"/>
        <v>51.2</v>
      </c>
      <c r="F141" s="1470">
        <f t="shared" si="2"/>
        <v>0</v>
      </c>
      <c r="G141" s="1470">
        <f t="shared" si="2"/>
        <v>71.02</v>
      </c>
      <c r="H141" s="1470">
        <f t="shared" si="2"/>
        <v>0</v>
      </c>
      <c r="I141" s="1470">
        <f t="shared" si="2"/>
        <v>106.13</v>
      </c>
      <c r="J141" s="1470">
        <f t="shared" si="2"/>
        <v>7.0200000000000005</v>
      </c>
      <c r="K141" s="1470">
        <f t="shared" si="2"/>
        <v>7.61</v>
      </c>
      <c r="L141" s="1470">
        <f t="shared" si="2"/>
        <v>6.7899999999999991</v>
      </c>
      <c r="M141" s="1470">
        <f t="shared" si="2"/>
        <v>28.38</v>
      </c>
      <c r="N141" s="1470">
        <f t="shared" si="2"/>
        <v>56.33</v>
      </c>
      <c r="O141" s="839"/>
      <c r="P141" s="259"/>
      <c r="S141" s="115"/>
    </row>
    <row r="142" spans="1:19">
      <c r="J142" s="1665"/>
      <c r="K142" s="1665"/>
      <c r="L142" s="1665"/>
      <c r="M142" s="1665"/>
      <c r="N142" s="1665"/>
      <c r="O142" s="1665"/>
      <c r="P142" s="1665"/>
      <c r="S142" s="115"/>
    </row>
    <row r="143" spans="1:19">
      <c r="N143" s="1602" t="s">
        <v>2558</v>
      </c>
      <c r="O143" s="1602"/>
      <c r="P143" s="1602"/>
      <c r="S143" s="115"/>
    </row>
    <row r="144" spans="1:19">
      <c r="N144" s="1602"/>
      <c r="O144" s="1602"/>
      <c r="P144" s="1602"/>
      <c r="S144" s="115"/>
    </row>
    <row r="145" spans="19:19">
      <c r="S145" s="115"/>
    </row>
    <row r="146" spans="19:19">
      <c r="S146" s="115"/>
    </row>
    <row r="147" spans="19:19">
      <c r="S147" s="115"/>
    </row>
    <row r="148" spans="19:19">
      <c r="S148" s="115"/>
    </row>
    <row r="149" spans="19:19">
      <c r="S149" s="115"/>
    </row>
    <row r="150" spans="19:19">
      <c r="S150" s="115"/>
    </row>
    <row r="151" spans="19:19">
      <c r="S151" s="115"/>
    </row>
    <row r="152" spans="19:19">
      <c r="S152" s="115"/>
    </row>
    <row r="153" spans="19:19">
      <c r="S153" s="115"/>
    </row>
    <row r="154" spans="19:19">
      <c r="S154" s="115"/>
    </row>
    <row r="155" spans="19:19">
      <c r="S155" s="115"/>
    </row>
    <row r="156" spans="19:19">
      <c r="S156" s="115"/>
    </row>
    <row r="157" spans="19:19">
      <c r="S157" s="115"/>
    </row>
    <row r="158" spans="19:19">
      <c r="S158" s="115"/>
    </row>
    <row r="159" spans="19:19">
      <c r="S159" s="115"/>
    </row>
    <row r="160" spans="19:19">
      <c r="S160" s="115"/>
    </row>
    <row r="161" spans="19:19">
      <c r="S161" s="115"/>
    </row>
    <row r="162" spans="19:19">
      <c r="S162" s="115"/>
    </row>
    <row r="163" spans="19:19">
      <c r="S163" s="115"/>
    </row>
    <row r="164" spans="19:19">
      <c r="S164" s="115"/>
    </row>
    <row r="165" spans="19:19">
      <c r="S165" s="115"/>
    </row>
    <row r="166" spans="19:19">
      <c r="S166" s="115"/>
    </row>
    <row r="167" spans="19:19">
      <c r="S167" s="115"/>
    </row>
    <row r="168" spans="19:19">
      <c r="S168" s="115"/>
    </row>
    <row r="169" spans="19:19">
      <c r="S169" s="115"/>
    </row>
    <row r="170" spans="19:19">
      <c r="S170" s="115"/>
    </row>
    <row r="171" spans="19:19">
      <c r="S171" s="115"/>
    </row>
    <row r="172" spans="19:19">
      <c r="S172" s="115"/>
    </row>
    <row r="173" spans="19:19">
      <c r="S173" s="115"/>
    </row>
    <row r="174" spans="19:19">
      <c r="S174" s="115"/>
    </row>
    <row r="175" spans="19:19">
      <c r="S175" s="115"/>
    </row>
    <row r="176" spans="19:19">
      <c r="S176" s="115"/>
    </row>
    <row r="177" spans="19:19">
      <c r="S177" s="115"/>
    </row>
    <row r="178" spans="19:19">
      <c r="S178" s="115"/>
    </row>
    <row r="179" spans="19:19">
      <c r="S179" s="115"/>
    </row>
    <row r="180" spans="19:19">
      <c r="S180" s="115"/>
    </row>
    <row r="181" spans="19:19">
      <c r="S181" s="115"/>
    </row>
    <row r="182" spans="19:19">
      <c r="S182" s="115"/>
    </row>
    <row r="183" spans="19:19">
      <c r="S183" s="115"/>
    </row>
    <row r="184" spans="19:19">
      <c r="S184" s="115"/>
    </row>
    <row r="185" spans="19:19">
      <c r="S185" s="115"/>
    </row>
    <row r="186" spans="19:19">
      <c r="S186" s="115"/>
    </row>
    <row r="187" spans="19:19">
      <c r="S187" s="115"/>
    </row>
    <row r="188" spans="19:19">
      <c r="S188" s="115"/>
    </row>
    <row r="189" spans="19:19">
      <c r="S189" s="115"/>
    </row>
    <row r="190" spans="19:19">
      <c r="S190" s="115"/>
    </row>
    <row r="191" spans="19:19" ht="25.5">
      <c r="S191" s="115" t="s">
        <v>104</v>
      </c>
    </row>
    <row r="192" spans="19:19" ht="25.5">
      <c r="S192" s="115" t="s">
        <v>104</v>
      </c>
    </row>
  </sheetData>
  <mergeCells count="24">
    <mergeCell ref="A4:P4"/>
    <mergeCell ref="A1:E1"/>
    <mergeCell ref="A2:E2"/>
    <mergeCell ref="F1:P1"/>
    <mergeCell ref="F2:P2"/>
    <mergeCell ref="A3:E3"/>
    <mergeCell ref="F3:P3"/>
    <mergeCell ref="A5:P5"/>
    <mergeCell ref="A11:P11"/>
    <mergeCell ref="A8:A9"/>
    <mergeCell ref="H8:H9"/>
    <mergeCell ref="I8:I9"/>
    <mergeCell ref="J8:N8"/>
    <mergeCell ref="O8:O9"/>
    <mergeCell ref="P8:P9"/>
    <mergeCell ref="N143:P144"/>
    <mergeCell ref="J142:P142"/>
    <mergeCell ref="A6:P6"/>
    <mergeCell ref="B8:B9"/>
    <mergeCell ref="C8:C9"/>
    <mergeCell ref="D8:G8"/>
    <mergeCell ref="A7:P7"/>
    <mergeCell ref="A78:P78"/>
    <mergeCell ref="O39:O68"/>
  </mergeCells>
  <printOptions horizontalCentered="1"/>
  <pageMargins left="0.39370078740157499" right="0.39370078740157499" top="0.39370078740157499" bottom="0.39370078740157499" header="0.118110236220472" footer="0.27559055118110198"/>
  <pageSetup paperSize="9" scale="67" fitToHeight="80" orientation="landscape" r:id="rId1"/>
  <headerFooter>
    <oddFooter>&amp;L&amp;"Times New Roman,nghiêng"&amp;9Phụ lục &amp;A&amp;R&amp;10&amp;P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S197"/>
  <sheetViews>
    <sheetView showZeros="0" view="pageLayout" topLeftCell="A34" workbookViewId="0">
      <selection activeCell="B185" sqref="B185"/>
    </sheetView>
  </sheetViews>
  <sheetFormatPr defaultColWidth="9" defaultRowHeight="12.75"/>
  <cols>
    <col min="1" max="1" width="6.375" style="117" customWidth="1"/>
    <col min="2" max="2" width="27.75" style="126" customWidth="1"/>
    <col min="3" max="3" width="8.25" style="117" customWidth="1"/>
    <col min="4" max="7" width="6.25" style="117" customWidth="1"/>
    <col min="8" max="8" width="15" style="117" customWidth="1"/>
    <col min="9" max="9" width="14.125" style="127" customWidth="1"/>
    <col min="10" max="14" width="6.625" style="127" customWidth="1"/>
    <col min="15" max="15" width="29.25" style="126" customWidth="1"/>
    <col min="16" max="16" width="15" style="17" customWidth="1"/>
    <col min="17" max="16384" width="9" style="117"/>
  </cols>
  <sheetData>
    <row r="1" spans="1:19" s="122" customFormat="1" ht="20.100000000000001" customHeight="1">
      <c r="A1" s="1580" t="s">
        <v>2561</v>
      </c>
      <c r="B1" s="1580"/>
      <c r="C1" s="1580"/>
      <c r="D1" s="1580"/>
      <c r="E1" s="1580"/>
      <c r="F1" s="1581" t="s">
        <v>44</v>
      </c>
      <c r="G1" s="1581"/>
      <c r="H1" s="1581"/>
      <c r="I1" s="1581"/>
      <c r="J1" s="1581"/>
      <c r="K1" s="1581"/>
      <c r="L1" s="1581"/>
      <c r="M1" s="1581"/>
      <c r="N1" s="1581"/>
      <c r="O1" s="1581"/>
      <c r="P1" s="1581"/>
      <c r="S1" s="113"/>
    </row>
    <row r="2" spans="1:19" s="122" customFormat="1" ht="20.100000000000001" customHeight="1">
      <c r="A2" s="1581" t="s">
        <v>2560</v>
      </c>
      <c r="B2" s="1581"/>
      <c r="C2" s="1581"/>
      <c r="D2" s="1581"/>
      <c r="E2" s="1581"/>
      <c r="F2" s="1591" t="s">
        <v>45</v>
      </c>
      <c r="G2" s="1581"/>
      <c r="H2" s="1581"/>
      <c r="I2" s="1581"/>
      <c r="J2" s="1581"/>
      <c r="K2" s="1581"/>
      <c r="L2" s="1581"/>
      <c r="M2" s="1581"/>
      <c r="N2" s="1581"/>
      <c r="O2" s="1581"/>
      <c r="P2" s="1581"/>
      <c r="S2" s="113"/>
    </row>
    <row r="3" spans="1:19" s="122" customFormat="1" ht="20.100000000000001" customHeight="1">
      <c r="A3" s="1582"/>
      <c r="B3" s="1582"/>
      <c r="C3" s="1582"/>
      <c r="D3" s="1582"/>
      <c r="E3" s="1582"/>
      <c r="F3" s="1582"/>
      <c r="G3" s="1582"/>
      <c r="H3" s="1582"/>
      <c r="I3" s="1582"/>
      <c r="J3" s="1582"/>
      <c r="K3" s="1582"/>
      <c r="L3" s="1582"/>
      <c r="M3" s="1582"/>
      <c r="N3" s="1582"/>
      <c r="O3" s="1582"/>
      <c r="P3" s="1582"/>
      <c r="S3" s="114"/>
    </row>
    <row r="4" spans="1:19" s="123" customFormat="1" ht="20.100000000000001" customHeight="1">
      <c r="A4" s="1583" t="s">
        <v>181</v>
      </c>
      <c r="B4" s="1583"/>
      <c r="C4" s="1583"/>
      <c r="D4" s="1583"/>
      <c r="E4" s="1583"/>
      <c r="F4" s="1583"/>
      <c r="G4" s="1583"/>
      <c r="H4" s="1583"/>
      <c r="I4" s="1583"/>
      <c r="J4" s="1583"/>
      <c r="K4" s="1583"/>
      <c r="L4" s="1583"/>
      <c r="M4" s="1583"/>
      <c r="N4" s="1583"/>
      <c r="O4" s="1583"/>
      <c r="P4" s="1583"/>
      <c r="S4" s="114"/>
    </row>
    <row r="5" spans="1:19" s="123" customFormat="1" ht="20.100000000000001" customHeight="1">
      <c r="A5" s="1583" t="s">
        <v>36</v>
      </c>
      <c r="B5" s="1583"/>
      <c r="C5" s="1583"/>
      <c r="D5" s="1583"/>
      <c r="E5" s="1583"/>
      <c r="F5" s="1583"/>
      <c r="G5" s="1583"/>
      <c r="H5" s="1583"/>
      <c r="I5" s="1583"/>
      <c r="J5" s="1583"/>
      <c r="K5" s="1583"/>
      <c r="L5" s="1583"/>
      <c r="M5" s="1583"/>
      <c r="N5" s="1583"/>
      <c r="O5" s="1583"/>
      <c r="P5" s="1583"/>
      <c r="S5" s="114"/>
    </row>
    <row r="6" spans="1:19" s="52" customFormat="1" ht="20.100000000000001" customHeight="1">
      <c r="A6" s="1592" t="str">
        <f>'1.THD.Tong'!A6:P6</f>
        <v>(Kèm theo Tờ trình số 395/TTr-UBND ngày 05 tháng 12 năm 2018 của Ủy ban nhân dân tỉnh)</v>
      </c>
      <c r="B6" s="1592"/>
      <c r="C6" s="1592"/>
      <c r="D6" s="1592"/>
      <c r="E6" s="1592"/>
      <c r="F6" s="1592"/>
      <c r="G6" s="1592"/>
      <c r="H6" s="1592"/>
      <c r="I6" s="1592"/>
      <c r="J6" s="1592"/>
      <c r="K6" s="1592"/>
      <c r="L6" s="1592"/>
      <c r="M6" s="1592"/>
      <c r="N6" s="1592"/>
      <c r="O6" s="1592"/>
      <c r="P6" s="1592"/>
      <c r="S6" s="114"/>
    </row>
    <row r="7" spans="1:19" s="122" customFormat="1" ht="20.100000000000001" customHeight="1">
      <c r="A7" s="1673"/>
      <c r="B7" s="1673"/>
      <c r="C7" s="1673"/>
      <c r="D7" s="1673"/>
      <c r="E7" s="1673"/>
      <c r="F7" s="1673"/>
      <c r="G7" s="1673"/>
      <c r="H7" s="1673"/>
      <c r="I7" s="1673"/>
      <c r="J7" s="1673"/>
      <c r="K7" s="1673"/>
      <c r="L7" s="1673"/>
      <c r="M7" s="1673"/>
      <c r="N7" s="1673"/>
      <c r="O7" s="1673"/>
      <c r="P7" s="1673"/>
      <c r="S7" s="115" t="s">
        <v>104</v>
      </c>
    </row>
    <row r="8" spans="1:19" s="1335" customFormat="1" ht="20.100000000000001" customHeight="1">
      <c r="A8" s="1630" t="s">
        <v>21</v>
      </c>
      <c r="B8" s="1628" t="s">
        <v>31</v>
      </c>
      <c r="C8" s="1628" t="s">
        <v>30</v>
      </c>
      <c r="D8" s="1625" t="s">
        <v>63</v>
      </c>
      <c r="E8" s="1626"/>
      <c r="F8" s="1626"/>
      <c r="G8" s="1627"/>
      <c r="H8" s="1628" t="s">
        <v>62</v>
      </c>
      <c r="I8" s="1628" t="s">
        <v>16</v>
      </c>
      <c r="J8" s="1625" t="s">
        <v>15</v>
      </c>
      <c r="K8" s="1626"/>
      <c r="L8" s="1626"/>
      <c r="M8" s="1626"/>
      <c r="N8" s="1627"/>
      <c r="O8" s="1628" t="s">
        <v>33</v>
      </c>
      <c r="P8" s="1628" t="s">
        <v>14</v>
      </c>
      <c r="S8" s="115" t="s">
        <v>104</v>
      </c>
    </row>
    <row r="9" spans="1:19" s="124" customFormat="1" ht="35.25" customHeight="1">
      <c r="A9" s="1631"/>
      <c r="B9" s="1629"/>
      <c r="C9" s="1629"/>
      <c r="D9" s="220" t="s">
        <v>13</v>
      </c>
      <c r="E9" s="220" t="s">
        <v>12</v>
      </c>
      <c r="F9" s="220" t="s">
        <v>27</v>
      </c>
      <c r="G9" s="220" t="s">
        <v>26</v>
      </c>
      <c r="H9" s="1629"/>
      <c r="I9" s="1629"/>
      <c r="J9" s="220" t="s">
        <v>10</v>
      </c>
      <c r="K9" s="220" t="s">
        <v>9</v>
      </c>
      <c r="L9" s="220" t="s">
        <v>32</v>
      </c>
      <c r="M9" s="220" t="s">
        <v>25</v>
      </c>
      <c r="N9" s="220" t="s">
        <v>6</v>
      </c>
      <c r="O9" s="1629"/>
      <c r="P9" s="1629"/>
      <c r="S9" s="115" t="s">
        <v>104</v>
      </c>
    </row>
    <row r="10" spans="1:19" s="125" customFormat="1" ht="20.100000000000001" customHeight="1">
      <c r="A10" s="53">
        <v>-1</v>
      </c>
      <c r="B10" s="53">
        <v>-2</v>
      </c>
      <c r="C10" s="53" t="s">
        <v>24</v>
      </c>
      <c r="D10" s="53">
        <v>-4</v>
      </c>
      <c r="E10" s="53">
        <v>-5</v>
      </c>
      <c r="F10" s="53">
        <v>-6</v>
      </c>
      <c r="G10" s="53">
        <v>-7</v>
      </c>
      <c r="H10" s="53">
        <v>-8</v>
      </c>
      <c r="I10" s="91" t="s">
        <v>23</v>
      </c>
      <c r="J10" s="53">
        <v>-10</v>
      </c>
      <c r="K10" s="53">
        <v>-11</v>
      </c>
      <c r="L10" s="53">
        <v>-12</v>
      </c>
      <c r="M10" s="53">
        <v>-13</v>
      </c>
      <c r="N10" s="53">
        <v>-14</v>
      </c>
      <c r="O10" s="53">
        <v>-15</v>
      </c>
      <c r="P10" s="53">
        <v>-16</v>
      </c>
      <c r="S10" s="115" t="s">
        <v>104</v>
      </c>
    </row>
    <row r="11" spans="1:19" ht="25.5">
      <c r="A11" s="1662" t="s">
        <v>174</v>
      </c>
      <c r="B11" s="1663"/>
      <c r="C11" s="1663"/>
      <c r="D11" s="1663"/>
      <c r="E11" s="1663"/>
      <c r="F11" s="1663"/>
      <c r="G11" s="1663"/>
      <c r="H11" s="1663"/>
      <c r="I11" s="1663"/>
      <c r="J11" s="1663"/>
      <c r="K11" s="1663"/>
      <c r="L11" s="1663"/>
      <c r="M11" s="1663"/>
      <c r="N11" s="1663"/>
      <c r="O11" s="1663"/>
      <c r="P11" s="1664"/>
      <c r="S11" s="115" t="s">
        <v>104</v>
      </c>
    </row>
    <row r="12" spans="1:19">
      <c r="A12" s="1029" t="s">
        <v>208</v>
      </c>
      <c r="B12" s="1030" t="s">
        <v>371</v>
      </c>
      <c r="C12" s="1031">
        <f>SUM(C13:C25)</f>
        <v>8.6300000000000008</v>
      </c>
      <c r="D12" s="1031">
        <f t="shared" ref="D12:G12" si="0">SUM(D13:D25)</f>
        <v>4.3</v>
      </c>
      <c r="E12" s="1031">
        <f t="shared" si="0"/>
        <v>0</v>
      </c>
      <c r="F12" s="1031">
        <f t="shared" si="0"/>
        <v>0</v>
      </c>
      <c r="G12" s="1031">
        <f t="shared" si="0"/>
        <v>4.33</v>
      </c>
      <c r="H12" s="1032"/>
      <c r="I12" s="1031">
        <f t="shared" ref="I12:N12" si="1">SUM(I13:I25)</f>
        <v>4.68</v>
      </c>
      <c r="J12" s="1031">
        <f t="shared" si="1"/>
        <v>0</v>
      </c>
      <c r="K12" s="1031">
        <f t="shared" si="1"/>
        <v>0</v>
      </c>
      <c r="L12" s="1031">
        <f t="shared" si="1"/>
        <v>0.14000000000000001</v>
      </c>
      <c r="M12" s="1031">
        <f t="shared" si="1"/>
        <v>4.54</v>
      </c>
      <c r="N12" s="1031">
        <f t="shared" si="1"/>
        <v>0</v>
      </c>
      <c r="O12" s="1033"/>
      <c r="P12" s="1033">
        <f>C12-D12-E12-F12-G12</f>
        <v>0</v>
      </c>
      <c r="S12" s="115"/>
    </row>
    <row r="13" spans="1:19" ht="25.5">
      <c r="A13" s="1034">
        <v>1</v>
      </c>
      <c r="B13" s="1035" t="s">
        <v>1702</v>
      </c>
      <c r="C13" s="1036">
        <f>D13</f>
        <v>0.54</v>
      </c>
      <c r="D13" s="1036">
        <v>0.54</v>
      </c>
      <c r="E13" s="1036"/>
      <c r="F13" s="1036"/>
      <c r="G13" s="1036"/>
      <c r="H13" s="1037" t="s">
        <v>1703</v>
      </c>
      <c r="I13" s="1036">
        <f>J13+K13+L13+M13+N13</f>
        <v>0.25</v>
      </c>
      <c r="J13" s="1036"/>
      <c r="K13" s="1036"/>
      <c r="L13" s="1036"/>
      <c r="M13" s="1036">
        <v>0.25</v>
      </c>
      <c r="N13" s="925"/>
      <c r="O13" s="1621" t="s">
        <v>1701</v>
      </c>
      <c r="P13" s="1038"/>
      <c r="S13" s="115"/>
    </row>
    <row r="14" spans="1:19" ht="25.5">
      <c r="A14" s="1034">
        <v>2</v>
      </c>
      <c r="B14" s="424" t="s">
        <v>1704</v>
      </c>
      <c r="C14" s="1036">
        <v>0.22</v>
      </c>
      <c r="D14" s="1036">
        <v>0.22</v>
      </c>
      <c r="E14" s="1036"/>
      <c r="F14" s="1036"/>
      <c r="G14" s="1036"/>
      <c r="H14" s="1037" t="s">
        <v>1705</v>
      </c>
      <c r="I14" s="1036">
        <f t="shared" ref="I14:I51" si="2">J14+K14+L14+M14+N14</f>
        <v>0.15</v>
      </c>
      <c r="J14" s="1036"/>
      <c r="K14" s="1036"/>
      <c r="L14" s="1036"/>
      <c r="M14" s="1036">
        <v>0.15</v>
      </c>
      <c r="N14" s="925"/>
      <c r="O14" s="1623"/>
      <c r="P14" s="1038"/>
      <c r="S14" s="115"/>
    </row>
    <row r="15" spans="1:19" ht="25.5">
      <c r="A15" s="1034">
        <v>3</v>
      </c>
      <c r="B15" s="424" t="s">
        <v>1706</v>
      </c>
      <c r="C15" s="1036">
        <v>0.4</v>
      </c>
      <c r="D15" s="1036">
        <v>0.4</v>
      </c>
      <c r="E15" s="1036"/>
      <c r="F15" s="1036"/>
      <c r="G15" s="1036"/>
      <c r="H15" s="1037" t="s">
        <v>1705</v>
      </c>
      <c r="I15" s="1036">
        <f t="shared" si="2"/>
        <v>0.18</v>
      </c>
      <c r="J15" s="1036"/>
      <c r="K15" s="1036"/>
      <c r="L15" s="1036"/>
      <c r="M15" s="1036">
        <v>0.18</v>
      </c>
      <c r="N15" s="925"/>
      <c r="O15" s="1623"/>
      <c r="P15" s="1038"/>
      <c r="S15" s="115"/>
    </row>
    <row r="16" spans="1:19" ht="25.5">
      <c r="A16" s="1034">
        <v>4</v>
      </c>
      <c r="B16" s="1047" t="s">
        <v>2542</v>
      </c>
      <c r="C16" s="1036">
        <v>0.21</v>
      </c>
      <c r="D16" s="1036">
        <v>0.08</v>
      </c>
      <c r="E16" s="1036"/>
      <c r="F16" s="1036"/>
      <c r="G16" s="1036">
        <v>0.13</v>
      </c>
      <c r="H16" s="1247" t="s">
        <v>2543</v>
      </c>
      <c r="I16" s="1036">
        <v>1</v>
      </c>
      <c r="J16" s="1036"/>
      <c r="K16" s="1036"/>
      <c r="L16" s="1036"/>
      <c r="M16" s="1036">
        <v>1</v>
      </c>
      <c r="N16" s="1248"/>
      <c r="O16" s="1623"/>
      <c r="P16" s="1038"/>
      <c r="S16" s="115"/>
    </row>
    <row r="17" spans="1:19" ht="25.5">
      <c r="A17" s="1034">
        <v>5</v>
      </c>
      <c r="B17" s="424" t="s">
        <v>1707</v>
      </c>
      <c r="C17" s="1036">
        <v>1.5</v>
      </c>
      <c r="D17" s="1036">
        <v>1.5</v>
      </c>
      <c r="E17" s="1036"/>
      <c r="F17" s="1036"/>
      <c r="G17" s="1036"/>
      <c r="H17" s="1037" t="s">
        <v>1708</v>
      </c>
      <c r="I17" s="1036">
        <f t="shared" si="2"/>
        <v>0.69000000000000006</v>
      </c>
      <c r="J17" s="1036"/>
      <c r="K17" s="1036"/>
      <c r="L17" s="1036"/>
      <c r="M17" s="1036">
        <v>0.69000000000000006</v>
      </c>
      <c r="N17" s="925"/>
      <c r="O17" s="1623"/>
      <c r="P17" s="1038"/>
      <c r="S17" s="115"/>
    </row>
    <row r="18" spans="1:19" ht="25.5">
      <c r="A18" s="1034">
        <v>6</v>
      </c>
      <c r="B18" s="424" t="s">
        <v>1869</v>
      </c>
      <c r="C18" s="1039">
        <v>0.04</v>
      </c>
      <c r="D18" s="1039">
        <v>0.04</v>
      </c>
      <c r="E18" s="1036"/>
      <c r="F18" s="1039"/>
      <c r="G18" s="1040">
        <v>0</v>
      </c>
      <c r="H18" s="1037" t="s">
        <v>1710</v>
      </c>
      <c r="I18" s="1036">
        <f t="shared" si="2"/>
        <v>0.02</v>
      </c>
      <c r="J18" s="1036"/>
      <c r="K18" s="1036"/>
      <c r="L18" s="1036"/>
      <c r="M18" s="1036">
        <v>0.02</v>
      </c>
      <c r="N18" s="925"/>
      <c r="O18" s="1623"/>
      <c r="P18" s="1038"/>
      <c r="S18" s="115"/>
    </row>
    <row r="19" spans="1:19" ht="25.5">
      <c r="A19" s="1034">
        <v>7</v>
      </c>
      <c r="B19" s="424" t="s">
        <v>1711</v>
      </c>
      <c r="C19" s="1039">
        <v>0.4</v>
      </c>
      <c r="D19" s="1041">
        <v>0.3</v>
      </c>
      <c r="E19" s="1041"/>
      <c r="F19" s="1041"/>
      <c r="G19" s="1042">
        <v>0.1</v>
      </c>
      <c r="H19" s="1037" t="s">
        <v>1712</v>
      </c>
      <c r="I19" s="1036">
        <f t="shared" si="2"/>
        <v>0.18</v>
      </c>
      <c r="J19" s="1036"/>
      <c r="K19" s="1036"/>
      <c r="L19" s="1036"/>
      <c r="M19" s="1036">
        <v>0.18</v>
      </c>
      <c r="N19" s="925"/>
      <c r="O19" s="1623"/>
      <c r="P19" s="1038"/>
      <c r="S19" s="115"/>
    </row>
    <row r="20" spans="1:19" ht="25.5">
      <c r="A20" s="1034">
        <v>8</v>
      </c>
      <c r="B20" s="424" t="s">
        <v>1870</v>
      </c>
      <c r="C20" s="1039">
        <v>0.25</v>
      </c>
      <c r="D20" s="1039"/>
      <c r="E20" s="1036"/>
      <c r="F20" s="1039"/>
      <c r="G20" s="1040">
        <v>0.25</v>
      </c>
      <c r="H20" s="1037" t="s">
        <v>1712</v>
      </c>
      <c r="I20" s="1036">
        <f t="shared" si="2"/>
        <v>0.1</v>
      </c>
      <c r="J20" s="1036"/>
      <c r="K20" s="1036"/>
      <c r="L20" s="1036"/>
      <c r="M20" s="1036">
        <v>0.1</v>
      </c>
      <c r="N20" s="925"/>
      <c r="O20" s="1623"/>
      <c r="P20" s="1038"/>
      <c r="S20" s="115"/>
    </row>
    <row r="21" spans="1:19" ht="38.25">
      <c r="A21" s="1034">
        <v>9</v>
      </c>
      <c r="B21" s="424" t="s">
        <v>1713</v>
      </c>
      <c r="C21" s="1039">
        <v>0.5</v>
      </c>
      <c r="D21" s="1039">
        <v>0.3</v>
      </c>
      <c r="E21" s="1036"/>
      <c r="F21" s="1039"/>
      <c r="G21" s="1040">
        <v>0.2</v>
      </c>
      <c r="H21" s="1037" t="s">
        <v>1714</v>
      </c>
      <c r="I21" s="1036">
        <f t="shared" si="2"/>
        <v>0.22</v>
      </c>
      <c r="J21" s="1036"/>
      <c r="K21" s="1036"/>
      <c r="L21" s="1036"/>
      <c r="M21" s="1036">
        <v>0.22</v>
      </c>
      <c r="N21" s="925"/>
      <c r="O21" s="1623"/>
      <c r="P21" s="1038"/>
      <c r="S21" s="115"/>
    </row>
    <row r="22" spans="1:19" ht="25.5">
      <c r="A22" s="1034">
        <v>10</v>
      </c>
      <c r="B22" s="424" t="s">
        <v>1715</v>
      </c>
      <c r="C22" s="1043">
        <v>0.3</v>
      </c>
      <c r="D22" s="1043">
        <v>0.3</v>
      </c>
      <c r="E22" s="1044"/>
      <c r="F22" s="1044"/>
      <c r="G22" s="1037"/>
      <c r="H22" s="1037" t="s">
        <v>1716</v>
      </c>
      <c r="I22" s="1036">
        <v>0.14000000000000001</v>
      </c>
      <c r="J22" s="1036"/>
      <c r="K22" s="1036"/>
      <c r="L22" s="1036">
        <v>0.14000000000000001</v>
      </c>
      <c r="M22" s="1036"/>
      <c r="N22" s="925"/>
      <c r="O22" s="1623"/>
      <c r="P22" s="1038"/>
      <c r="S22" s="115"/>
    </row>
    <row r="23" spans="1:19" ht="25.5">
      <c r="A23" s="1034">
        <v>11</v>
      </c>
      <c r="B23" s="424" t="s">
        <v>1717</v>
      </c>
      <c r="C23" s="1039">
        <v>0.02</v>
      </c>
      <c r="D23" s="1039">
        <v>0.02</v>
      </c>
      <c r="E23" s="1036"/>
      <c r="F23" s="1039"/>
      <c r="G23" s="1040">
        <v>0</v>
      </c>
      <c r="H23" s="1037" t="s">
        <v>1718</v>
      </c>
      <c r="I23" s="1036">
        <f t="shared" si="2"/>
        <v>0.01</v>
      </c>
      <c r="J23" s="1036"/>
      <c r="K23" s="1036"/>
      <c r="L23" s="1036"/>
      <c r="M23" s="1036">
        <v>0.01</v>
      </c>
      <c r="N23" s="925"/>
      <c r="O23" s="1623"/>
      <c r="P23" s="1038"/>
      <c r="S23" s="115"/>
    </row>
    <row r="24" spans="1:19" ht="38.25">
      <c r="A24" s="1034">
        <v>12</v>
      </c>
      <c r="B24" s="424" t="s">
        <v>1719</v>
      </c>
      <c r="C24" s="1039">
        <v>3.6</v>
      </c>
      <c r="D24" s="1039">
        <v>0.6</v>
      </c>
      <c r="E24" s="1039"/>
      <c r="F24" s="1039"/>
      <c r="G24" s="1040">
        <v>3</v>
      </c>
      <c r="H24" s="1037" t="s">
        <v>1720</v>
      </c>
      <c r="I24" s="1036">
        <f t="shared" si="2"/>
        <v>1.48</v>
      </c>
      <c r="J24" s="1036"/>
      <c r="K24" s="1036"/>
      <c r="L24" s="1036"/>
      <c r="M24" s="1036">
        <v>1.48</v>
      </c>
      <c r="N24" s="925"/>
      <c r="O24" s="1622"/>
      <c r="P24" s="1038"/>
      <c r="S24" s="115"/>
    </row>
    <row r="25" spans="1:19" ht="25.5">
      <c r="A25" s="1034">
        <v>13</v>
      </c>
      <c r="B25" s="424" t="s">
        <v>1871</v>
      </c>
      <c r="C25" s="227">
        <v>0.65</v>
      </c>
      <c r="D25" s="227">
        <v>0</v>
      </c>
      <c r="E25" s="901"/>
      <c r="F25" s="227"/>
      <c r="G25" s="1046">
        <v>0.65</v>
      </c>
      <c r="H25" s="1047" t="s">
        <v>1872</v>
      </c>
      <c r="I25" s="901">
        <f t="shared" si="2"/>
        <v>0.26</v>
      </c>
      <c r="J25" s="901"/>
      <c r="K25" s="901"/>
      <c r="L25" s="901"/>
      <c r="M25" s="901">
        <v>0.26</v>
      </c>
      <c r="N25" s="1048"/>
      <c r="O25" s="437" t="s">
        <v>1701</v>
      </c>
      <c r="P25" s="1038"/>
      <c r="S25" s="115"/>
    </row>
    <row r="26" spans="1:19">
      <c r="A26" s="1029" t="s">
        <v>213</v>
      </c>
      <c r="B26" s="1049" t="s">
        <v>1272</v>
      </c>
      <c r="C26" s="1050">
        <f>C27</f>
        <v>11.7</v>
      </c>
      <c r="D26" s="1050">
        <f t="shared" ref="D26:G26" si="3">D27</f>
        <v>9.9</v>
      </c>
      <c r="E26" s="1050">
        <f t="shared" si="3"/>
        <v>0</v>
      </c>
      <c r="F26" s="1050">
        <f t="shared" si="3"/>
        <v>0</v>
      </c>
      <c r="G26" s="1050">
        <f t="shared" si="3"/>
        <v>1.8</v>
      </c>
      <c r="H26" s="937"/>
      <c r="I26" s="915">
        <v>4.92</v>
      </c>
      <c r="J26" s="1036"/>
      <c r="K26" s="1036"/>
      <c r="L26" s="1036"/>
      <c r="M26" s="1036"/>
      <c r="N26" s="915">
        <v>4.92</v>
      </c>
      <c r="O26" s="243"/>
      <c r="P26" s="1038"/>
      <c r="S26" s="115"/>
    </row>
    <row r="27" spans="1:19" ht="38.25">
      <c r="A27" s="246">
        <v>1</v>
      </c>
      <c r="B27" s="243" t="s">
        <v>1721</v>
      </c>
      <c r="C27" s="302">
        <v>11.7</v>
      </c>
      <c r="D27" s="302">
        <v>9.9</v>
      </c>
      <c r="E27" s="246"/>
      <c r="F27" s="246"/>
      <c r="G27" s="814">
        <v>1.8</v>
      </c>
      <c r="H27" s="922" t="s">
        <v>1722</v>
      </c>
      <c r="I27" s="901">
        <v>4.92</v>
      </c>
      <c r="J27" s="901"/>
      <c r="K27" s="901"/>
      <c r="L27" s="901"/>
      <c r="M27" s="901"/>
      <c r="N27" s="901">
        <v>4.92</v>
      </c>
      <c r="O27" s="298" t="s">
        <v>1723</v>
      </c>
      <c r="P27" s="1038"/>
      <c r="S27" s="115"/>
    </row>
    <row r="28" spans="1:19">
      <c r="A28" s="928" t="s">
        <v>217</v>
      </c>
      <c r="B28" s="1051" t="s">
        <v>247</v>
      </c>
      <c r="C28" s="512">
        <f>C29+C30</f>
        <v>0.37</v>
      </c>
      <c r="D28" s="512">
        <f t="shared" ref="D28" si="4">D29+D30</f>
        <v>0.37</v>
      </c>
      <c r="E28" s="512">
        <f t="shared" ref="E28" si="5">E29+E30</f>
        <v>0</v>
      </c>
      <c r="F28" s="512">
        <f t="shared" ref="F28" si="6">F29+F30</f>
        <v>0</v>
      </c>
      <c r="G28" s="512">
        <f t="shared" ref="G28" si="7">G29+G30</f>
        <v>0</v>
      </c>
      <c r="H28" s="512" t="e">
        <f t="shared" ref="H28" si="8">H29+H30</f>
        <v>#VALUE!</v>
      </c>
      <c r="I28" s="512">
        <f t="shared" ref="I28" si="9">I29+I30</f>
        <v>0.17</v>
      </c>
      <c r="J28" s="512">
        <f t="shared" ref="J28" si="10">J29+J30</f>
        <v>0.17</v>
      </c>
      <c r="K28" s="512">
        <f t="shared" ref="K28" si="11">K29+K30</f>
        <v>0</v>
      </c>
      <c r="L28" s="512">
        <f t="shared" ref="L28" si="12">L29+L30</f>
        <v>0</v>
      </c>
      <c r="M28" s="512">
        <f t="shared" ref="M28" si="13">M29+M30</f>
        <v>0</v>
      </c>
      <c r="N28" s="512">
        <f t="shared" ref="N28" si="14">N29+N30</f>
        <v>0</v>
      </c>
      <c r="O28" s="298"/>
      <c r="P28" s="1038"/>
      <c r="S28" s="115"/>
    </row>
    <row r="29" spans="1:19" ht="30">
      <c r="A29" s="246">
        <v>1</v>
      </c>
      <c r="B29" s="1053" t="s">
        <v>1724</v>
      </c>
      <c r="C29" s="1054">
        <v>0.3</v>
      </c>
      <c r="D29" s="1054">
        <v>0.3</v>
      </c>
      <c r="E29" s="246"/>
      <c r="F29" s="246"/>
      <c r="G29" s="1053"/>
      <c r="H29" s="1053" t="s">
        <v>1725</v>
      </c>
      <c r="I29" s="1036">
        <v>0.14000000000000001</v>
      </c>
      <c r="J29" s="1036">
        <v>0.14000000000000001</v>
      </c>
      <c r="K29" s="1036"/>
      <c r="L29" s="901"/>
      <c r="M29" s="901"/>
      <c r="N29" s="901"/>
      <c r="O29" s="298" t="s">
        <v>1726</v>
      </c>
      <c r="P29" s="1038"/>
      <c r="S29" s="115"/>
    </row>
    <row r="30" spans="1:19" s="1532" customFormat="1" ht="51">
      <c r="A30" s="246">
        <v>2</v>
      </c>
      <c r="B30" s="1489" t="s">
        <v>2595</v>
      </c>
      <c r="C30" s="302">
        <v>7.0000000000000007E-2</v>
      </c>
      <c r="D30" s="302">
        <v>7.0000000000000007E-2</v>
      </c>
      <c r="E30" s="246"/>
      <c r="F30" s="246"/>
      <c r="G30" s="1489"/>
      <c r="H30" s="1037" t="s">
        <v>2596</v>
      </c>
      <c r="I30" s="901">
        <v>0.03</v>
      </c>
      <c r="J30" s="901">
        <v>0.03</v>
      </c>
      <c r="K30" s="901"/>
      <c r="L30" s="901"/>
      <c r="M30" s="901"/>
      <c r="N30" s="901"/>
      <c r="O30" s="298" t="s">
        <v>2597</v>
      </c>
      <c r="P30" s="1038"/>
      <c r="S30" s="1468"/>
    </row>
    <row r="31" spans="1:19">
      <c r="A31" s="1029" t="s">
        <v>238</v>
      </c>
      <c r="B31" s="1056" t="s">
        <v>218</v>
      </c>
      <c r="C31" s="1031">
        <f>SUM(C32:C42)</f>
        <v>14.219999999999999</v>
      </c>
      <c r="D31" s="1031">
        <f t="shared" ref="D31:G31" si="15">SUM(D32:D42)</f>
        <v>8.6</v>
      </c>
      <c r="E31" s="1031">
        <f t="shared" si="15"/>
        <v>0</v>
      </c>
      <c r="F31" s="1031">
        <f t="shared" si="15"/>
        <v>0</v>
      </c>
      <c r="G31" s="1031">
        <f t="shared" si="15"/>
        <v>5.62</v>
      </c>
      <c r="H31" s="1037"/>
      <c r="I31" s="1031">
        <f t="shared" ref="I31:N31" si="16">SUM(I32:I42)</f>
        <v>6.2400000000000011</v>
      </c>
      <c r="J31" s="1031">
        <f t="shared" si="16"/>
        <v>0</v>
      </c>
      <c r="K31" s="1031">
        <f t="shared" si="16"/>
        <v>0</v>
      </c>
      <c r="L31" s="1031">
        <f t="shared" si="16"/>
        <v>3.75</v>
      </c>
      <c r="M31" s="1031">
        <f t="shared" si="16"/>
        <v>2.4900000000000002</v>
      </c>
      <c r="N31" s="1057">
        <f t="shared" si="16"/>
        <v>0</v>
      </c>
      <c r="O31" s="1033"/>
      <c r="P31" s="1038"/>
      <c r="S31" s="115"/>
    </row>
    <row r="32" spans="1:19" ht="25.5">
      <c r="A32" s="1034">
        <v>1</v>
      </c>
      <c r="B32" s="1035" t="s">
        <v>1736</v>
      </c>
      <c r="C32" s="1036">
        <f>D32+G32</f>
        <v>0.73</v>
      </c>
      <c r="D32" s="1036">
        <v>0.09</v>
      </c>
      <c r="E32" s="1036"/>
      <c r="F32" s="1036"/>
      <c r="G32" s="1036">
        <v>0.64</v>
      </c>
      <c r="H32" s="1037" t="s">
        <v>1873</v>
      </c>
      <c r="I32" s="1036">
        <f t="shared" si="2"/>
        <v>0.3</v>
      </c>
      <c r="J32" s="1036"/>
      <c r="K32" s="1036"/>
      <c r="L32" s="1036"/>
      <c r="M32" s="1036">
        <v>0.3</v>
      </c>
      <c r="N32" s="925"/>
      <c r="O32" s="1621" t="s">
        <v>1701</v>
      </c>
      <c r="P32" s="1038"/>
      <c r="S32" s="115"/>
    </row>
    <row r="33" spans="1:19" ht="25.5">
      <c r="A33" s="1034">
        <v>2</v>
      </c>
      <c r="B33" s="1035" t="s">
        <v>1738</v>
      </c>
      <c r="C33" s="1036">
        <f>D33+G33</f>
        <v>2.92</v>
      </c>
      <c r="D33" s="1036">
        <v>0.75</v>
      </c>
      <c r="E33" s="1036"/>
      <c r="F33" s="1036"/>
      <c r="G33" s="1036">
        <v>2.17</v>
      </c>
      <c r="H33" s="1037" t="s">
        <v>1739</v>
      </c>
      <c r="I33" s="1036">
        <f t="shared" si="2"/>
        <v>1.21</v>
      </c>
      <c r="J33" s="1036"/>
      <c r="K33" s="1036"/>
      <c r="L33" s="1036"/>
      <c r="M33" s="1036">
        <v>1.21</v>
      </c>
      <c r="N33" s="925"/>
      <c r="O33" s="1623"/>
      <c r="P33" s="1038"/>
      <c r="S33" s="115"/>
    </row>
    <row r="34" spans="1:19" ht="76.5">
      <c r="A34" s="1034">
        <v>3</v>
      </c>
      <c r="B34" s="1035" t="s">
        <v>1740</v>
      </c>
      <c r="C34" s="901">
        <v>1.2</v>
      </c>
      <c r="D34" s="227">
        <v>0</v>
      </c>
      <c r="E34" s="227"/>
      <c r="F34" s="227"/>
      <c r="G34" s="1046">
        <v>1.2</v>
      </c>
      <c r="H34" s="1058" t="s">
        <v>1741</v>
      </c>
      <c r="I34" s="901">
        <f t="shared" si="2"/>
        <v>0.48</v>
      </c>
      <c r="J34" s="1059"/>
      <c r="K34" s="1059"/>
      <c r="L34" s="1059"/>
      <c r="M34" s="1059">
        <v>0.48</v>
      </c>
      <c r="N34" s="1048"/>
      <c r="O34" s="1622"/>
      <c r="P34" s="1038"/>
      <c r="S34" s="115"/>
    </row>
    <row r="35" spans="1:19" ht="25.5">
      <c r="A35" s="1034">
        <v>4</v>
      </c>
      <c r="B35" s="1060" t="s">
        <v>1874</v>
      </c>
      <c r="C35" s="227">
        <v>0.02</v>
      </c>
      <c r="D35" s="227">
        <v>0.02</v>
      </c>
      <c r="E35" s="227"/>
      <c r="F35" s="227"/>
      <c r="G35" s="227"/>
      <c r="H35" s="1047" t="s">
        <v>1875</v>
      </c>
      <c r="I35" s="901">
        <f t="shared" si="2"/>
        <v>0.01</v>
      </c>
      <c r="J35" s="901"/>
      <c r="K35" s="901"/>
      <c r="L35" s="901">
        <v>0.01</v>
      </c>
      <c r="M35" s="901"/>
      <c r="N35" s="1048"/>
      <c r="O35" s="424" t="s">
        <v>1876</v>
      </c>
      <c r="P35" s="1038"/>
      <c r="S35" s="115"/>
    </row>
    <row r="36" spans="1:19" ht="38.25">
      <c r="A36" s="1034">
        <v>5</v>
      </c>
      <c r="B36" s="1060" t="s">
        <v>2545</v>
      </c>
      <c r="C36" s="227">
        <v>1</v>
      </c>
      <c r="D36" s="227">
        <v>0.5</v>
      </c>
      <c r="E36" s="227"/>
      <c r="F36" s="227"/>
      <c r="G36" s="227">
        <v>0.5</v>
      </c>
      <c r="H36" s="1037" t="s">
        <v>2546</v>
      </c>
      <c r="I36" s="901">
        <v>0.46</v>
      </c>
      <c r="J36" s="901"/>
      <c r="K36" s="901"/>
      <c r="L36" s="901">
        <v>0.46</v>
      </c>
      <c r="M36" s="901"/>
      <c r="N36" s="1048"/>
      <c r="O36" s="437" t="s">
        <v>2548</v>
      </c>
      <c r="P36" s="1038"/>
      <c r="S36" s="115"/>
    </row>
    <row r="37" spans="1:19" ht="25.5">
      <c r="A37" s="1034">
        <v>6</v>
      </c>
      <c r="B37" s="1035" t="s">
        <v>1742</v>
      </c>
      <c r="C37" s="1039">
        <v>0.54</v>
      </c>
      <c r="D37" s="1039">
        <v>0.54</v>
      </c>
      <c r="E37" s="1039"/>
      <c r="F37" s="1039"/>
      <c r="G37" s="1039"/>
      <c r="H37" s="1037" t="s">
        <v>1743</v>
      </c>
      <c r="I37" s="1036">
        <f t="shared" si="2"/>
        <v>0.25</v>
      </c>
      <c r="J37" s="1036"/>
      <c r="K37" s="1036"/>
      <c r="L37" s="1036">
        <v>0.25</v>
      </c>
      <c r="M37" s="1036"/>
      <c r="N37" s="925"/>
      <c r="O37" s="1621" t="s">
        <v>1701</v>
      </c>
      <c r="P37" s="1038"/>
      <c r="S37" s="115"/>
    </row>
    <row r="38" spans="1:19">
      <c r="A38" s="1034">
        <v>7</v>
      </c>
      <c r="B38" s="1035" t="s">
        <v>1744</v>
      </c>
      <c r="C38" s="1039">
        <v>1.25</v>
      </c>
      <c r="D38" s="1039">
        <v>1</v>
      </c>
      <c r="E38" s="1039"/>
      <c r="F38" s="1039"/>
      <c r="G38" s="1039">
        <v>0.25</v>
      </c>
      <c r="H38" s="1037" t="s">
        <v>1745</v>
      </c>
      <c r="I38" s="1036">
        <f t="shared" si="2"/>
        <v>0.56000000000000005</v>
      </c>
      <c r="J38" s="1036"/>
      <c r="K38" s="1036"/>
      <c r="L38" s="1036">
        <v>0.56000000000000005</v>
      </c>
      <c r="M38" s="1036"/>
      <c r="N38" s="925"/>
      <c r="O38" s="1623"/>
      <c r="P38" s="1038"/>
      <c r="S38" s="115"/>
    </row>
    <row r="39" spans="1:19" ht="25.5">
      <c r="A39" s="1034">
        <v>8</v>
      </c>
      <c r="B39" s="1035" t="s">
        <v>1877</v>
      </c>
      <c r="C39" s="1039">
        <v>0.56000000000000005</v>
      </c>
      <c r="D39" s="1039"/>
      <c r="E39" s="1039"/>
      <c r="F39" s="1039"/>
      <c r="G39" s="1039">
        <v>0.56000000000000005</v>
      </c>
      <c r="H39" s="1037" t="s">
        <v>1878</v>
      </c>
      <c r="I39" s="1036">
        <f t="shared" si="2"/>
        <v>0.22</v>
      </c>
      <c r="J39" s="1036"/>
      <c r="K39" s="1036"/>
      <c r="L39" s="1036"/>
      <c r="M39" s="1036">
        <v>0.22</v>
      </c>
      <c r="N39" s="925"/>
      <c r="O39" s="1623"/>
      <c r="P39" s="1038"/>
      <c r="S39" s="115"/>
    </row>
    <row r="40" spans="1:19" ht="25.5">
      <c r="A40" s="1034">
        <v>9</v>
      </c>
      <c r="B40" s="1035" t="s">
        <v>1746</v>
      </c>
      <c r="C40" s="1039">
        <v>3.6</v>
      </c>
      <c r="D40" s="1039">
        <v>3.6</v>
      </c>
      <c r="E40" s="1039"/>
      <c r="F40" s="1039"/>
      <c r="G40" s="1039"/>
      <c r="H40" s="1037" t="s">
        <v>1747</v>
      </c>
      <c r="I40" s="1036">
        <f>J40+K40+L40+M40+N40</f>
        <v>1.66</v>
      </c>
      <c r="J40" s="1036"/>
      <c r="K40" s="1036"/>
      <c r="L40" s="1036">
        <v>1.66</v>
      </c>
      <c r="M40" s="1036"/>
      <c r="N40" s="925"/>
      <c r="O40" s="1623"/>
      <c r="P40" s="1038"/>
      <c r="S40" s="115"/>
    </row>
    <row r="41" spans="1:19" ht="25.5">
      <c r="A41" s="1034">
        <v>10</v>
      </c>
      <c r="B41" s="1035" t="s">
        <v>1748</v>
      </c>
      <c r="C41" s="1039">
        <v>1.8</v>
      </c>
      <c r="D41" s="1039">
        <v>1.5</v>
      </c>
      <c r="E41" s="1039"/>
      <c r="F41" s="1039"/>
      <c r="G41" s="1039">
        <v>0.3</v>
      </c>
      <c r="H41" s="1037" t="s">
        <v>1749</v>
      </c>
      <c r="I41" s="1036">
        <f t="shared" si="2"/>
        <v>0.81</v>
      </c>
      <c r="J41" s="1036"/>
      <c r="K41" s="1036"/>
      <c r="L41" s="1036">
        <v>0.81</v>
      </c>
      <c r="M41" s="1036"/>
      <c r="N41" s="925"/>
      <c r="O41" s="1623"/>
      <c r="P41" s="1038"/>
      <c r="S41" s="115"/>
    </row>
    <row r="42" spans="1:19" ht="25.5">
      <c r="A42" s="1034">
        <v>11</v>
      </c>
      <c r="B42" s="1035" t="s">
        <v>1750</v>
      </c>
      <c r="C42" s="1039">
        <v>0.6</v>
      </c>
      <c r="D42" s="1039">
        <v>0.6</v>
      </c>
      <c r="E42" s="1039"/>
      <c r="F42" s="1039"/>
      <c r="G42" s="1039"/>
      <c r="H42" s="1037" t="s">
        <v>1751</v>
      </c>
      <c r="I42" s="1036">
        <f t="shared" si="2"/>
        <v>0.28000000000000003</v>
      </c>
      <c r="J42" s="1036"/>
      <c r="K42" s="1036"/>
      <c r="L42" s="1036"/>
      <c r="M42" s="1036">
        <v>0.28000000000000003</v>
      </c>
      <c r="N42" s="925"/>
      <c r="O42" s="1622"/>
      <c r="P42" s="1038"/>
      <c r="S42" s="115"/>
    </row>
    <row r="43" spans="1:19">
      <c r="A43" s="1061" t="s">
        <v>246</v>
      </c>
      <c r="B43" s="1056" t="s">
        <v>1879</v>
      </c>
      <c r="C43" s="339">
        <f>C44</f>
        <v>0.68</v>
      </c>
      <c r="D43" s="339">
        <f t="shared" ref="D43:N43" si="17">D44</f>
        <v>0.14000000000000001</v>
      </c>
      <c r="E43" s="339">
        <f t="shared" si="17"/>
        <v>0</v>
      </c>
      <c r="F43" s="339">
        <f t="shared" si="17"/>
        <v>0</v>
      </c>
      <c r="G43" s="339">
        <f t="shared" si="17"/>
        <v>0.54</v>
      </c>
      <c r="H43" s="1037"/>
      <c r="I43" s="339">
        <f t="shared" si="17"/>
        <v>0.28000000000000003</v>
      </c>
      <c r="J43" s="339">
        <f t="shared" si="17"/>
        <v>0</v>
      </c>
      <c r="K43" s="339">
        <f t="shared" si="17"/>
        <v>0</v>
      </c>
      <c r="L43" s="339">
        <f t="shared" si="17"/>
        <v>0</v>
      </c>
      <c r="M43" s="339">
        <f t="shared" si="17"/>
        <v>0.28000000000000003</v>
      </c>
      <c r="N43" s="1050">
        <f t="shared" si="17"/>
        <v>0</v>
      </c>
      <c r="O43" s="925"/>
      <c r="P43" s="1038"/>
      <c r="S43" s="115"/>
    </row>
    <row r="44" spans="1:19" ht="25.5">
      <c r="A44" s="1045">
        <v>1</v>
      </c>
      <c r="B44" s="1060" t="s">
        <v>1752</v>
      </c>
      <c r="C44" s="227">
        <v>0.68</v>
      </c>
      <c r="D44" s="227">
        <v>0.14000000000000001</v>
      </c>
      <c r="E44" s="227"/>
      <c r="F44" s="227"/>
      <c r="G44" s="227">
        <v>0.54</v>
      </c>
      <c r="H44" s="1047" t="s">
        <v>1753</v>
      </c>
      <c r="I44" s="901">
        <f t="shared" si="2"/>
        <v>0.28000000000000003</v>
      </c>
      <c r="J44" s="901"/>
      <c r="K44" s="901"/>
      <c r="L44" s="901"/>
      <c r="M44" s="901">
        <v>0.28000000000000003</v>
      </c>
      <c r="N44" s="925"/>
      <c r="O44" s="298" t="s">
        <v>1701</v>
      </c>
      <c r="P44" s="1038"/>
      <c r="S44" s="115"/>
    </row>
    <row r="45" spans="1:19">
      <c r="A45" s="1061" t="s">
        <v>251</v>
      </c>
      <c r="B45" s="1056" t="s">
        <v>269</v>
      </c>
      <c r="C45" s="339">
        <f>C46</f>
        <v>0.3</v>
      </c>
      <c r="D45" s="339">
        <f t="shared" ref="D45:G45" si="18">D46</f>
        <v>0.28999999999999998</v>
      </c>
      <c r="E45" s="339">
        <f t="shared" si="18"/>
        <v>0</v>
      </c>
      <c r="F45" s="339">
        <f t="shared" si="18"/>
        <v>0</v>
      </c>
      <c r="G45" s="339">
        <f t="shared" si="18"/>
        <v>0.01</v>
      </c>
      <c r="H45" s="1037"/>
      <c r="I45" s="339">
        <f t="shared" ref="I45:N45" si="19">I46</f>
        <v>0.14000000000000001</v>
      </c>
      <c r="J45" s="339">
        <f t="shared" si="19"/>
        <v>0</v>
      </c>
      <c r="K45" s="339">
        <f t="shared" si="19"/>
        <v>0</v>
      </c>
      <c r="L45" s="339">
        <f t="shared" si="19"/>
        <v>0</v>
      </c>
      <c r="M45" s="339">
        <f t="shared" si="19"/>
        <v>0.14000000000000001</v>
      </c>
      <c r="N45" s="512">
        <f t="shared" si="19"/>
        <v>0</v>
      </c>
      <c r="O45" s="1055"/>
      <c r="P45" s="1038"/>
      <c r="S45" s="115"/>
    </row>
    <row r="46" spans="1:19" ht="25.5">
      <c r="A46" s="1034">
        <v>1</v>
      </c>
      <c r="B46" s="1035" t="s">
        <v>1756</v>
      </c>
      <c r="C46" s="1039">
        <v>0.3</v>
      </c>
      <c r="D46" s="1039">
        <v>0.28999999999999998</v>
      </c>
      <c r="E46" s="1039"/>
      <c r="F46" s="1039"/>
      <c r="G46" s="1039">
        <v>0.01</v>
      </c>
      <c r="H46" s="1037" t="s">
        <v>1739</v>
      </c>
      <c r="I46" s="1036">
        <f t="shared" si="2"/>
        <v>0.14000000000000001</v>
      </c>
      <c r="J46" s="1062"/>
      <c r="K46" s="1062"/>
      <c r="L46" s="1062"/>
      <c r="M46" s="1036">
        <v>0.14000000000000001</v>
      </c>
      <c r="N46" s="1063"/>
      <c r="O46" s="298" t="s">
        <v>1701</v>
      </c>
      <c r="P46" s="1038"/>
      <c r="S46" s="115"/>
    </row>
    <row r="47" spans="1:19">
      <c r="A47" s="1061" t="s">
        <v>254</v>
      </c>
      <c r="B47" s="1056" t="s">
        <v>252</v>
      </c>
      <c r="C47" s="339">
        <f>C48+C49</f>
        <v>11</v>
      </c>
      <c r="D47" s="339">
        <f>D48+D49</f>
        <v>0</v>
      </c>
      <c r="E47" s="339">
        <f>E48+E49</f>
        <v>0</v>
      </c>
      <c r="F47" s="339">
        <f>F48+F49</f>
        <v>0</v>
      </c>
      <c r="G47" s="339">
        <f>G48+G49</f>
        <v>11</v>
      </c>
      <c r="H47" s="339"/>
      <c r="I47" s="339">
        <f>I48+I49</f>
        <v>0.79</v>
      </c>
      <c r="J47" s="339">
        <f>J48+J49</f>
        <v>0</v>
      </c>
      <c r="K47" s="339">
        <f>K48+K49</f>
        <v>0</v>
      </c>
      <c r="L47" s="339">
        <f>L48+L49</f>
        <v>0</v>
      </c>
      <c r="M47" s="339">
        <f>M48+M49</f>
        <v>0.79</v>
      </c>
      <c r="N47" s="512">
        <f>N49</f>
        <v>0</v>
      </c>
      <c r="O47" s="925"/>
      <c r="P47" s="1038"/>
      <c r="S47" s="115"/>
    </row>
    <row r="48" spans="1:19" ht="38.25">
      <c r="A48" s="1034">
        <v>1</v>
      </c>
      <c r="B48" s="1035" t="s">
        <v>1880</v>
      </c>
      <c r="C48" s="339">
        <v>9.9</v>
      </c>
      <c r="D48" s="339"/>
      <c r="E48" s="339"/>
      <c r="F48" s="339"/>
      <c r="G48" s="339">
        <v>9.9</v>
      </c>
      <c r="H48" s="1037" t="s">
        <v>1881</v>
      </c>
      <c r="I48" s="339">
        <v>0.35</v>
      </c>
      <c r="J48" s="339"/>
      <c r="K48" s="339"/>
      <c r="L48" s="339"/>
      <c r="M48" s="339">
        <v>0.35</v>
      </c>
      <c r="N48" s="512"/>
      <c r="O48" s="1621" t="s">
        <v>1701</v>
      </c>
      <c r="P48" s="1038"/>
      <c r="S48" s="115"/>
    </row>
    <row r="49" spans="1:19" ht="38.25">
      <c r="A49" s="1034">
        <v>2</v>
      </c>
      <c r="B49" s="1035" t="s">
        <v>1882</v>
      </c>
      <c r="C49" s="1036">
        <v>1.1000000000000001</v>
      </c>
      <c r="D49" s="1036"/>
      <c r="E49" s="1036"/>
      <c r="F49" s="1036"/>
      <c r="G49" s="1036">
        <v>1.1000000000000001</v>
      </c>
      <c r="H49" s="1037" t="s">
        <v>1883</v>
      </c>
      <c r="I49" s="1036">
        <f t="shared" si="2"/>
        <v>0.44</v>
      </c>
      <c r="J49" s="1036"/>
      <c r="K49" s="1036"/>
      <c r="L49" s="1036"/>
      <c r="M49" s="1036">
        <v>0.44</v>
      </c>
      <c r="N49" s="925"/>
      <c r="O49" s="1622"/>
      <c r="P49" s="1038"/>
      <c r="S49" s="115"/>
    </row>
    <row r="50" spans="1:19">
      <c r="A50" s="1061" t="s">
        <v>268</v>
      </c>
      <c r="B50" s="1056" t="s">
        <v>415</v>
      </c>
      <c r="C50" s="1052">
        <f>C51</f>
        <v>0.15</v>
      </c>
      <c r="D50" s="1444">
        <f t="shared" ref="D50:N50" si="20">D51</f>
        <v>0.15</v>
      </c>
      <c r="E50" s="1444">
        <f t="shared" si="20"/>
        <v>0</v>
      </c>
      <c r="F50" s="1444">
        <f t="shared" si="20"/>
        <v>0</v>
      </c>
      <c r="G50" s="1444">
        <f t="shared" si="20"/>
        <v>0</v>
      </c>
      <c r="H50" s="1444"/>
      <c r="I50" s="1444">
        <f t="shared" si="20"/>
        <v>7.0000000000000007E-2</v>
      </c>
      <c r="J50" s="1444">
        <f t="shared" si="20"/>
        <v>0</v>
      </c>
      <c r="K50" s="1444">
        <f t="shared" si="20"/>
        <v>0</v>
      </c>
      <c r="L50" s="1444">
        <f t="shared" si="20"/>
        <v>0</v>
      </c>
      <c r="M50" s="1444">
        <f t="shared" si="20"/>
        <v>7.0000000000000007E-2</v>
      </c>
      <c r="N50" s="1444">
        <f t="shared" si="20"/>
        <v>0</v>
      </c>
      <c r="O50" s="1055"/>
      <c r="P50" s="1038"/>
      <c r="S50" s="115"/>
    </row>
    <row r="51" spans="1:19" ht="25.5">
      <c r="A51" s="1034">
        <v>1</v>
      </c>
      <c r="B51" s="1035" t="s">
        <v>1884</v>
      </c>
      <c r="C51" s="1036">
        <v>0.15</v>
      </c>
      <c r="D51" s="1036">
        <v>0.15</v>
      </c>
      <c r="E51" s="1036"/>
      <c r="F51" s="1036"/>
      <c r="G51" s="1036"/>
      <c r="H51" s="1037" t="s">
        <v>1885</v>
      </c>
      <c r="I51" s="1036">
        <f t="shared" si="2"/>
        <v>7.0000000000000007E-2</v>
      </c>
      <c r="J51" s="1036"/>
      <c r="K51" s="1036"/>
      <c r="L51" s="1036"/>
      <c r="M51" s="1036">
        <v>7.0000000000000007E-2</v>
      </c>
      <c r="N51" s="925"/>
      <c r="O51" s="298" t="s">
        <v>1701</v>
      </c>
      <c r="P51" s="1038"/>
      <c r="S51" s="115"/>
    </row>
    <row r="52" spans="1:19">
      <c r="A52" s="1061" t="s">
        <v>274</v>
      </c>
      <c r="B52" s="1056" t="s">
        <v>1757</v>
      </c>
      <c r="C52" s="1052">
        <f>C53</f>
        <v>0.5</v>
      </c>
      <c r="D52" s="1444">
        <f t="shared" ref="D52:G52" si="21">D53</f>
        <v>0.3</v>
      </c>
      <c r="E52" s="1444">
        <f t="shared" si="21"/>
        <v>0</v>
      </c>
      <c r="F52" s="1444">
        <f t="shared" si="21"/>
        <v>0</v>
      </c>
      <c r="G52" s="1444">
        <f t="shared" si="21"/>
        <v>0.2</v>
      </c>
      <c r="H52" s="1444"/>
      <c r="I52" s="1444">
        <f t="shared" ref="I52" si="22">I53</f>
        <v>0.22</v>
      </c>
      <c r="J52" s="1444">
        <f t="shared" ref="J52" si="23">J53</f>
        <v>0</v>
      </c>
      <c r="K52" s="1444">
        <f t="shared" ref="K52" si="24">K53</f>
        <v>0</v>
      </c>
      <c r="L52" s="1444">
        <f t="shared" ref="L52" si="25">L53</f>
        <v>0</v>
      </c>
      <c r="M52" s="1444">
        <f t="shared" ref="M52" si="26">M53</f>
        <v>0.22</v>
      </c>
      <c r="N52" s="1444">
        <f t="shared" ref="N52" si="27">N53</f>
        <v>0</v>
      </c>
      <c r="O52" s="925"/>
      <c r="P52" s="1038"/>
      <c r="S52" s="115"/>
    </row>
    <row r="53" spans="1:19" ht="25.5">
      <c r="A53" s="1034">
        <v>1</v>
      </c>
      <c r="B53" s="1035" t="s">
        <v>1758</v>
      </c>
      <c r="C53" s="1036">
        <f>D53+G53</f>
        <v>0.5</v>
      </c>
      <c r="D53" s="1036">
        <v>0.3</v>
      </c>
      <c r="E53" s="1036"/>
      <c r="F53" s="1036"/>
      <c r="G53" s="1036">
        <v>0.2</v>
      </c>
      <c r="H53" s="1037" t="s">
        <v>1886</v>
      </c>
      <c r="I53" s="1036">
        <f t="shared" ref="I53" si="28">J53+K53+L53+M53+N53</f>
        <v>0.22</v>
      </c>
      <c r="J53" s="1036"/>
      <c r="K53" s="1036"/>
      <c r="L53" s="1036"/>
      <c r="M53" s="1036">
        <v>0.22</v>
      </c>
      <c r="N53" s="1248"/>
      <c r="O53" s="298" t="s">
        <v>1701</v>
      </c>
      <c r="P53" s="1038"/>
      <c r="S53" s="115"/>
    </row>
    <row r="54" spans="1:19">
      <c r="A54" s="1029" t="s">
        <v>333</v>
      </c>
      <c r="B54" s="1056" t="s">
        <v>1727</v>
      </c>
      <c r="C54" s="1050">
        <f>C55+C56</f>
        <v>3.4</v>
      </c>
      <c r="D54" s="1050">
        <f>D55+D56</f>
        <v>3.4</v>
      </c>
      <c r="E54" s="1036"/>
      <c r="F54" s="1036"/>
      <c r="G54" s="1036"/>
      <c r="H54" s="1037"/>
      <c r="I54" s="1252">
        <f>I55+I56</f>
        <v>1.3900000000000001</v>
      </c>
      <c r="J54" s="1252">
        <f t="shared" ref="J54:N54" si="29">J55+J56</f>
        <v>0</v>
      </c>
      <c r="K54" s="1252">
        <f t="shared" si="29"/>
        <v>0</v>
      </c>
      <c r="L54" s="1252">
        <f t="shared" si="29"/>
        <v>0</v>
      </c>
      <c r="M54" s="1252">
        <f t="shared" si="29"/>
        <v>0</v>
      </c>
      <c r="N54" s="1252">
        <f t="shared" si="29"/>
        <v>1.3900000000000001</v>
      </c>
      <c r="O54" s="298"/>
      <c r="P54" s="1038"/>
      <c r="S54" s="115"/>
    </row>
    <row r="55" spans="1:19" ht="25.5">
      <c r="A55" s="246">
        <v>1</v>
      </c>
      <c r="B55" s="424" t="s">
        <v>2549</v>
      </c>
      <c r="C55" s="302">
        <v>3</v>
      </c>
      <c r="D55" s="302">
        <v>3</v>
      </c>
      <c r="E55" s="1036"/>
      <c r="F55" s="1036"/>
      <c r="G55" s="1036"/>
      <c r="H55" s="1247" t="s">
        <v>1729</v>
      </c>
      <c r="I55" s="1036">
        <v>1.25</v>
      </c>
      <c r="J55" s="1036"/>
      <c r="K55" s="1036"/>
      <c r="L55" s="1036"/>
      <c r="M55" s="1036"/>
      <c r="N55" s="1036">
        <v>1.25</v>
      </c>
      <c r="O55" s="298" t="s">
        <v>1701</v>
      </c>
      <c r="P55" s="1038"/>
      <c r="S55" s="115"/>
    </row>
    <row r="56" spans="1:19" ht="25.5">
      <c r="A56" s="246">
        <v>2</v>
      </c>
      <c r="B56" s="424" t="s">
        <v>2544</v>
      </c>
      <c r="C56" s="302">
        <v>0.4</v>
      </c>
      <c r="D56" s="302">
        <v>0.4</v>
      </c>
      <c r="E56" s="1036"/>
      <c r="F56" s="1036"/>
      <c r="G56" s="1036"/>
      <c r="H56" s="1247" t="s">
        <v>1729</v>
      </c>
      <c r="I56" s="1036">
        <v>0.14000000000000001</v>
      </c>
      <c r="J56" s="1036"/>
      <c r="K56" s="1036"/>
      <c r="L56" s="1036"/>
      <c r="M56" s="1036"/>
      <c r="N56" s="1036">
        <v>0.14000000000000001</v>
      </c>
      <c r="O56" s="298" t="s">
        <v>1701</v>
      </c>
      <c r="P56" s="1038"/>
      <c r="S56" s="115"/>
    </row>
    <row r="57" spans="1:19">
      <c r="A57" s="1029" t="s">
        <v>337</v>
      </c>
      <c r="B57" s="1049" t="s">
        <v>1962</v>
      </c>
      <c r="C57" s="512">
        <f>C58</f>
        <v>2.71</v>
      </c>
      <c r="D57" s="512">
        <f>D58</f>
        <v>2.71</v>
      </c>
      <c r="E57" s="1036"/>
      <c r="F57" s="1036"/>
      <c r="G57" s="1036"/>
      <c r="H57" s="1247"/>
      <c r="I57" s="1252">
        <f>I58</f>
        <v>1.1499999999999999</v>
      </c>
      <c r="J57" s="1252">
        <f t="shared" ref="J57:N57" si="30">J58</f>
        <v>0</v>
      </c>
      <c r="K57" s="1252">
        <f t="shared" si="30"/>
        <v>0</v>
      </c>
      <c r="L57" s="1252">
        <f t="shared" si="30"/>
        <v>0</v>
      </c>
      <c r="M57" s="1252">
        <f t="shared" si="30"/>
        <v>0</v>
      </c>
      <c r="N57" s="1252">
        <f t="shared" si="30"/>
        <v>1.1499999999999999</v>
      </c>
      <c r="O57" s="298"/>
      <c r="P57" s="1038"/>
      <c r="S57" s="115"/>
    </row>
    <row r="58" spans="1:19" ht="25.5">
      <c r="A58" s="246">
        <v>1</v>
      </c>
      <c r="B58" s="424" t="s">
        <v>2550</v>
      </c>
      <c r="C58" s="302">
        <v>2.71</v>
      </c>
      <c r="D58" s="302">
        <v>2.71</v>
      </c>
      <c r="E58" s="1036"/>
      <c r="F58" s="1036"/>
      <c r="G58" s="1036"/>
      <c r="H58" s="1247" t="s">
        <v>2551</v>
      </c>
      <c r="I58" s="1036">
        <v>1.1499999999999999</v>
      </c>
      <c r="J58" s="1036"/>
      <c r="K58" s="1036"/>
      <c r="L58" s="1036"/>
      <c r="M58" s="1036"/>
      <c r="N58" s="1036">
        <v>1.1499999999999999</v>
      </c>
      <c r="O58" s="298" t="s">
        <v>2552</v>
      </c>
      <c r="P58" s="1038"/>
      <c r="S58" s="115"/>
    </row>
    <row r="59" spans="1:19">
      <c r="A59" s="1417">
        <v>36</v>
      </c>
      <c r="B59" s="1065" t="s">
        <v>520</v>
      </c>
      <c r="C59" s="1052">
        <f>C57+C54+C52+C50+C47+C45+C43+C31+C28+C26+C12</f>
        <v>53.659999999999989</v>
      </c>
      <c r="D59" s="1490">
        <f t="shared" ref="D59:N59" si="31">D57+D54+D52+D50+D47+D45+D43+D31+D28+D26+D12</f>
        <v>30.16</v>
      </c>
      <c r="E59" s="1490">
        <f t="shared" si="31"/>
        <v>0</v>
      </c>
      <c r="F59" s="1490">
        <f t="shared" si="31"/>
        <v>0</v>
      </c>
      <c r="G59" s="1490">
        <f t="shared" si="31"/>
        <v>23.5</v>
      </c>
      <c r="H59" s="1490"/>
      <c r="I59" s="1490">
        <f t="shared" si="31"/>
        <v>20.05</v>
      </c>
      <c r="J59" s="1490">
        <f t="shared" si="31"/>
        <v>0.17</v>
      </c>
      <c r="K59" s="1490">
        <f t="shared" si="31"/>
        <v>0</v>
      </c>
      <c r="L59" s="1490">
        <f t="shared" si="31"/>
        <v>3.89</v>
      </c>
      <c r="M59" s="1490">
        <f t="shared" si="31"/>
        <v>8.5300000000000011</v>
      </c>
      <c r="N59" s="1490">
        <f t="shared" si="31"/>
        <v>7.46</v>
      </c>
      <c r="O59" s="925"/>
      <c r="P59" s="1038"/>
      <c r="S59" s="115"/>
    </row>
    <row r="60" spans="1:19">
      <c r="A60" s="1672" t="s">
        <v>1760</v>
      </c>
      <c r="B60" s="1672"/>
      <c r="C60" s="1672"/>
      <c r="D60" s="1672"/>
      <c r="E60" s="1672"/>
      <c r="F60" s="1672"/>
      <c r="G60" s="1672"/>
      <c r="H60" s="1672"/>
      <c r="I60" s="1672"/>
      <c r="J60" s="1672"/>
      <c r="K60" s="1672"/>
      <c r="L60" s="1672"/>
      <c r="M60" s="1672"/>
      <c r="N60" s="1672"/>
      <c r="O60" s="1672"/>
      <c r="P60" s="1672"/>
      <c r="S60" s="115"/>
    </row>
    <row r="61" spans="1:19">
      <c r="A61" s="1029" t="s">
        <v>208</v>
      </c>
      <c r="B61" s="1030" t="s">
        <v>371</v>
      </c>
      <c r="C61" s="1064">
        <f>SUM(C62:C118)</f>
        <v>30.314</v>
      </c>
      <c r="D61" s="1066">
        <f t="shared" ref="D61:G61" si="32">SUM(D62:D118)</f>
        <v>23.33</v>
      </c>
      <c r="E61" s="1066">
        <f t="shared" si="32"/>
        <v>0</v>
      </c>
      <c r="F61" s="1066">
        <f t="shared" si="32"/>
        <v>0</v>
      </c>
      <c r="G61" s="1066">
        <f t="shared" si="32"/>
        <v>6.9839999999999982</v>
      </c>
      <c r="H61" s="926"/>
      <c r="I61" s="1064">
        <f>J61+K61+L61+M61</f>
        <v>15.759999999999998</v>
      </c>
      <c r="J61" s="1064">
        <f t="shared" ref="J61:M61" si="33">SUM(J62:J118)</f>
        <v>2.6799999999999997</v>
      </c>
      <c r="K61" s="1064">
        <f t="shared" si="33"/>
        <v>0</v>
      </c>
      <c r="L61" s="1064">
        <f t="shared" si="33"/>
        <v>13.079999999999998</v>
      </c>
      <c r="M61" s="1064">
        <f t="shared" si="33"/>
        <v>0</v>
      </c>
      <c r="N61" s="1055"/>
      <c r="O61" s="1067"/>
      <c r="P61" s="1055"/>
      <c r="S61" s="115"/>
    </row>
    <row r="62" spans="1:19" ht="25.5">
      <c r="A62" s="1034">
        <v>1</v>
      </c>
      <c r="B62" s="1068" t="s">
        <v>1767</v>
      </c>
      <c r="C62" s="1069">
        <v>0.25</v>
      </c>
      <c r="D62" s="1070">
        <v>0.25</v>
      </c>
      <c r="E62" s="1071"/>
      <c r="F62" s="1072"/>
      <c r="G62" s="1070"/>
      <c r="H62" s="1073" t="s">
        <v>1768</v>
      </c>
      <c r="I62" s="608">
        <f>J62+K62+L62+M62</f>
        <v>0.11</v>
      </c>
      <c r="J62" s="608"/>
      <c r="K62" s="608"/>
      <c r="L62" s="608">
        <v>0.11</v>
      </c>
      <c r="M62" s="608"/>
      <c r="N62" s="925"/>
      <c r="O62" s="1044" t="s">
        <v>1887</v>
      </c>
      <c r="P62" s="1044"/>
      <c r="S62" s="115"/>
    </row>
    <row r="63" spans="1:19" ht="25.5">
      <c r="A63" s="1034">
        <v>2</v>
      </c>
      <c r="B63" s="1074" t="s">
        <v>1888</v>
      </c>
      <c r="C63" s="1069">
        <v>3.2000000000000001E-2</v>
      </c>
      <c r="D63" s="1069"/>
      <c r="E63" s="1075"/>
      <c r="F63" s="1075"/>
      <c r="G63" s="1069">
        <v>3.2000000000000001E-2</v>
      </c>
      <c r="H63" s="1073" t="s">
        <v>1889</v>
      </c>
      <c r="I63" s="608">
        <f t="shared" ref="I63:I126" si="34">J63+K63+L63+M63</f>
        <v>0.01</v>
      </c>
      <c r="J63" s="608"/>
      <c r="K63" s="608"/>
      <c r="L63" s="608">
        <v>0.01</v>
      </c>
      <c r="M63" s="608"/>
      <c r="N63" s="925"/>
      <c r="O63" s="1044" t="s">
        <v>1887</v>
      </c>
      <c r="P63" s="1044"/>
      <c r="S63" s="115"/>
    </row>
    <row r="64" spans="1:19" s="124" customFormat="1" ht="25.5">
      <c r="A64" s="1034">
        <v>3</v>
      </c>
      <c r="B64" s="1074" t="s">
        <v>1890</v>
      </c>
      <c r="C64" s="1069">
        <v>3.2000000000000001E-2</v>
      </c>
      <c r="D64" s="1069"/>
      <c r="E64" s="1075"/>
      <c r="F64" s="1075"/>
      <c r="G64" s="1069">
        <v>3.2000000000000001E-2</v>
      </c>
      <c r="H64" s="1073" t="s">
        <v>1891</v>
      </c>
      <c r="I64" s="608">
        <f t="shared" si="34"/>
        <v>0.01</v>
      </c>
      <c r="J64" s="608"/>
      <c r="K64" s="608"/>
      <c r="L64" s="608">
        <v>0.01</v>
      </c>
      <c r="M64" s="608"/>
      <c r="N64" s="925"/>
      <c r="O64" s="1044" t="s">
        <v>1887</v>
      </c>
      <c r="P64" s="1044"/>
      <c r="S64" s="115"/>
    </row>
    <row r="65" spans="1:19" ht="25.5">
      <c r="A65" s="1034">
        <v>4</v>
      </c>
      <c r="B65" s="1074" t="s">
        <v>1892</v>
      </c>
      <c r="C65" s="1069">
        <v>0.41</v>
      </c>
      <c r="D65" s="1069"/>
      <c r="E65" s="1076"/>
      <c r="F65" s="1076"/>
      <c r="G65" s="1069">
        <v>0.41</v>
      </c>
      <c r="H65" s="1073" t="s">
        <v>1893</v>
      </c>
      <c r="I65" s="608">
        <f t="shared" si="34"/>
        <v>0.19</v>
      </c>
      <c r="J65" s="608"/>
      <c r="K65" s="608"/>
      <c r="L65" s="608">
        <v>0.19</v>
      </c>
      <c r="M65" s="608"/>
      <c r="N65" s="925"/>
      <c r="O65" s="1044" t="s">
        <v>1887</v>
      </c>
      <c r="P65" s="1044"/>
      <c r="S65" s="115"/>
    </row>
    <row r="66" spans="1:19" ht="25.5">
      <c r="A66" s="1034">
        <v>5</v>
      </c>
      <c r="B66" s="1074" t="s">
        <v>1894</v>
      </c>
      <c r="C66" s="1069">
        <v>0.18</v>
      </c>
      <c r="D66" s="1069"/>
      <c r="E66" s="1076"/>
      <c r="F66" s="1076"/>
      <c r="G66" s="1069">
        <v>0.18</v>
      </c>
      <c r="H66" s="1073" t="s">
        <v>1893</v>
      </c>
      <c r="I66" s="608">
        <f t="shared" si="34"/>
        <v>0.08</v>
      </c>
      <c r="J66" s="608"/>
      <c r="K66" s="608"/>
      <c r="L66" s="608">
        <v>0.08</v>
      </c>
      <c r="M66" s="608"/>
      <c r="N66" s="925"/>
      <c r="O66" s="1044" t="s">
        <v>1887</v>
      </c>
      <c r="P66" s="1044"/>
      <c r="S66" s="115"/>
    </row>
    <row r="67" spans="1:19" ht="25.5">
      <c r="A67" s="1034">
        <v>6</v>
      </c>
      <c r="B67" s="1074" t="s">
        <v>1895</v>
      </c>
      <c r="C67" s="1069">
        <v>0.67</v>
      </c>
      <c r="D67" s="1069"/>
      <c r="E67" s="1076"/>
      <c r="F67" s="1076"/>
      <c r="G67" s="1069">
        <v>0.67</v>
      </c>
      <c r="H67" s="1073" t="s">
        <v>1896</v>
      </c>
      <c r="I67" s="608">
        <f t="shared" si="34"/>
        <v>0.31</v>
      </c>
      <c r="J67" s="608"/>
      <c r="K67" s="608"/>
      <c r="L67" s="608">
        <v>0.31</v>
      </c>
      <c r="M67" s="608"/>
      <c r="N67" s="925"/>
      <c r="O67" s="1044" t="s">
        <v>1887</v>
      </c>
      <c r="P67" s="1044"/>
      <c r="S67" s="115"/>
    </row>
    <row r="68" spans="1:19" ht="38.25">
      <c r="A68" s="1034">
        <v>7</v>
      </c>
      <c r="B68" s="1074" t="s">
        <v>1769</v>
      </c>
      <c r="C68" s="1069">
        <v>0.2</v>
      </c>
      <c r="D68" s="1070">
        <v>0.2</v>
      </c>
      <c r="E68" s="1077"/>
      <c r="F68" s="1078"/>
      <c r="G68" s="1070"/>
      <c r="H68" s="1073" t="s">
        <v>1770</v>
      </c>
      <c r="I68" s="608">
        <f t="shared" si="34"/>
        <v>0.09</v>
      </c>
      <c r="J68" s="608"/>
      <c r="K68" s="608"/>
      <c r="L68" s="608">
        <v>0.09</v>
      </c>
      <c r="M68" s="608"/>
      <c r="N68" s="925"/>
      <c r="O68" s="1044" t="s">
        <v>1887</v>
      </c>
      <c r="P68" s="1044"/>
      <c r="S68" s="115"/>
    </row>
    <row r="69" spans="1:19" ht="25.5">
      <c r="A69" s="1034">
        <v>8</v>
      </c>
      <c r="B69" s="1074" t="s">
        <v>1897</v>
      </c>
      <c r="C69" s="1069">
        <v>0.04</v>
      </c>
      <c r="D69" s="1070"/>
      <c r="E69" s="1077"/>
      <c r="F69" s="1078"/>
      <c r="G69" s="1070">
        <v>0.04</v>
      </c>
      <c r="H69" s="1073" t="s">
        <v>1898</v>
      </c>
      <c r="I69" s="608">
        <f t="shared" si="34"/>
        <v>0.02</v>
      </c>
      <c r="J69" s="608"/>
      <c r="K69" s="608"/>
      <c r="L69" s="608">
        <v>0.02</v>
      </c>
      <c r="M69" s="608"/>
      <c r="N69" s="925"/>
      <c r="O69" s="1044" t="s">
        <v>1887</v>
      </c>
      <c r="P69" s="1044"/>
      <c r="S69" s="115"/>
    </row>
    <row r="70" spans="1:19" ht="25.5">
      <c r="A70" s="1034">
        <v>9</v>
      </c>
      <c r="B70" s="1074" t="s">
        <v>1899</v>
      </c>
      <c r="C70" s="1069">
        <v>0.06</v>
      </c>
      <c r="D70" s="1069"/>
      <c r="E70" s="1076"/>
      <c r="F70" s="1076"/>
      <c r="G70" s="1069">
        <v>0.06</v>
      </c>
      <c r="H70" s="1073" t="s">
        <v>1900</v>
      </c>
      <c r="I70" s="608">
        <f t="shared" si="34"/>
        <v>0.03</v>
      </c>
      <c r="J70" s="608"/>
      <c r="K70" s="608"/>
      <c r="L70" s="608">
        <v>0.03</v>
      </c>
      <c r="M70" s="608"/>
      <c r="N70" s="925"/>
      <c r="O70" s="1044" t="s">
        <v>1887</v>
      </c>
      <c r="P70" s="1044"/>
      <c r="S70" s="115"/>
    </row>
    <row r="71" spans="1:19" ht="25.5">
      <c r="A71" s="1034">
        <v>10</v>
      </c>
      <c r="B71" s="1074" t="s">
        <v>1901</v>
      </c>
      <c r="C71" s="1069">
        <v>0.5</v>
      </c>
      <c r="D71" s="1069"/>
      <c r="E71" s="1076"/>
      <c r="F71" s="1076"/>
      <c r="G71" s="1069">
        <v>0.5</v>
      </c>
      <c r="H71" s="1073" t="s">
        <v>1902</v>
      </c>
      <c r="I71" s="608">
        <f t="shared" si="34"/>
        <v>0.23</v>
      </c>
      <c r="J71" s="608"/>
      <c r="K71" s="608"/>
      <c r="L71" s="608">
        <v>0.23</v>
      </c>
      <c r="M71" s="608"/>
      <c r="N71" s="925"/>
      <c r="O71" s="1044" t="s">
        <v>1887</v>
      </c>
      <c r="P71" s="1044"/>
      <c r="S71" s="115"/>
    </row>
    <row r="72" spans="1:19" ht="25.5">
      <c r="A72" s="1034">
        <v>11</v>
      </c>
      <c r="B72" s="1074" t="s">
        <v>1903</v>
      </c>
      <c r="C72" s="1069">
        <v>0.5</v>
      </c>
      <c r="D72" s="1069"/>
      <c r="E72" s="1076"/>
      <c r="F72" s="1076"/>
      <c r="G72" s="1069">
        <v>0.5</v>
      </c>
      <c r="H72" s="1073" t="s">
        <v>1904</v>
      </c>
      <c r="I72" s="608">
        <f t="shared" si="34"/>
        <v>0.23</v>
      </c>
      <c r="J72" s="608"/>
      <c r="K72" s="608"/>
      <c r="L72" s="608">
        <v>0.23</v>
      </c>
      <c r="M72" s="608"/>
      <c r="N72" s="925"/>
      <c r="O72" s="1044" t="s">
        <v>1887</v>
      </c>
      <c r="P72" s="1044"/>
      <c r="S72" s="115"/>
    </row>
    <row r="73" spans="1:19" ht="25.5">
      <c r="A73" s="1034">
        <v>12</v>
      </c>
      <c r="B73" s="1074" t="s">
        <v>1905</v>
      </c>
      <c r="C73" s="1069">
        <v>0.1</v>
      </c>
      <c r="D73" s="1069"/>
      <c r="E73" s="1076"/>
      <c r="F73" s="1076"/>
      <c r="G73" s="1069">
        <v>0.1</v>
      </c>
      <c r="H73" s="1073" t="s">
        <v>1906</v>
      </c>
      <c r="I73" s="608">
        <f t="shared" si="34"/>
        <v>0.05</v>
      </c>
      <c r="J73" s="608"/>
      <c r="K73" s="608"/>
      <c r="L73" s="608">
        <v>0.05</v>
      </c>
      <c r="M73" s="608"/>
      <c r="N73" s="925"/>
      <c r="O73" s="1044" t="s">
        <v>1887</v>
      </c>
      <c r="P73" s="1044"/>
      <c r="S73" s="115"/>
    </row>
    <row r="74" spans="1:19" ht="25.5">
      <c r="A74" s="1034">
        <v>13</v>
      </c>
      <c r="B74" s="1074" t="s">
        <v>1907</v>
      </c>
      <c r="C74" s="1069">
        <v>0.05</v>
      </c>
      <c r="D74" s="1069"/>
      <c r="E74" s="1076"/>
      <c r="F74" s="1076"/>
      <c r="G74" s="1069">
        <v>0.05</v>
      </c>
      <c r="H74" s="1073" t="s">
        <v>1908</v>
      </c>
      <c r="I74" s="608">
        <f t="shared" si="34"/>
        <v>0.02</v>
      </c>
      <c r="J74" s="608"/>
      <c r="K74" s="608"/>
      <c r="L74" s="608">
        <v>0.02</v>
      </c>
      <c r="M74" s="608"/>
      <c r="N74" s="925"/>
      <c r="O74" s="1044" t="s">
        <v>1887</v>
      </c>
      <c r="P74" s="1044"/>
      <c r="S74" s="115"/>
    </row>
    <row r="75" spans="1:19" ht="25.5">
      <c r="A75" s="1034">
        <v>14</v>
      </c>
      <c r="B75" s="1074" t="s">
        <v>1909</v>
      </c>
      <c r="C75" s="1069">
        <v>0.2</v>
      </c>
      <c r="D75" s="1069"/>
      <c r="E75" s="1076"/>
      <c r="F75" s="1076"/>
      <c r="G75" s="1069">
        <v>0.2</v>
      </c>
      <c r="H75" s="1073" t="s">
        <v>1910</v>
      </c>
      <c r="I75" s="608">
        <f t="shared" si="34"/>
        <v>0.09</v>
      </c>
      <c r="J75" s="608"/>
      <c r="K75" s="608"/>
      <c r="L75" s="608">
        <v>0.09</v>
      </c>
      <c r="M75" s="608"/>
      <c r="N75" s="925"/>
      <c r="O75" s="1044" t="s">
        <v>1887</v>
      </c>
      <c r="P75" s="1044"/>
      <c r="S75" s="115"/>
    </row>
    <row r="76" spans="1:19" ht="38.25">
      <c r="A76" s="1034">
        <v>15</v>
      </c>
      <c r="B76" s="1074" t="s">
        <v>1911</v>
      </c>
      <c r="C76" s="1069">
        <v>0.1</v>
      </c>
      <c r="D76" s="1070"/>
      <c r="E76" s="1079"/>
      <c r="F76" s="1070"/>
      <c r="G76" s="1070">
        <v>0.1</v>
      </c>
      <c r="H76" s="1073" t="s">
        <v>1776</v>
      </c>
      <c r="I76" s="608">
        <f t="shared" si="34"/>
        <v>0.04</v>
      </c>
      <c r="J76" s="608"/>
      <c r="K76" s="608"/>
      <c r="L76" s="608">
        <v>0.04</v>
      </c>
      <c r="M76" s="608"/>
      <c r="N76" s="925"/>
      <c r="O76" s="1044" t="s">
        <v>1887</v>
      </c>
      <c r="P76" s="1044"/>
      <c r="S76" s="115"/>
    </row>
    <row r="77" spans="1:19" ht="38.25">
      <c r="A77" s="1034">
        <v>16</v>
      </c>
      <c r="B77" s="1074" t="s">
        <v>1771</v>
      </c>
      <c r="C77" s="1069">
        <v>0.6</v>
      </c>
      <c r="D77" s="1069">
        <v>0.6</v>
      </c>
      <c r="E77" s="1069"/>
      <c r="F77" s="1069"/>
      <c r="G77" s="1069"/>
      <c r="H77" s="1073" t="s">
        <v>1912</v>
      </c>
      <c r="I77" s="608">
        <f t="shared" si="34"/>
        <v>0.28000000000000003</v>
      </c>
      <c r="J77" s="608"/>
      <c r="K77" s="608"/>
      <c r="L77" s="608">
        <v>0.28000000000000003</v>
      </c>
      <c r="M77" s="608"/>
      <c r="N77" s="925"/>
      <c r="O77" s="1044" t="s">
        <v>1887</v>
      </c>
      <c r="P77" s="1044"/>
      <c r="S77" s="115"/>
    </row>
    <row r="78" spans="1:19" ht="38.25">
      <c r="A78" s="1034">
        <v>17</v>
      </c>
      <c r="B78" s="1074" t="s">
        <v>1773</v>
      </c>
      <c r="C78" s="1069">
        <v>0.5</v>
      </c>
      <c r="D78" s="1069">
        <v>0.5</v>
      </c>
      <c r="E78" s="1069"/>
      <c r="F78" s="1069"/>
      <c r="G78" s="1069"/>
      <c r="H78" s="1073" t="s">
        <v>1774</v>
      </c>
      <c r="I78" s="608">
        <f t="shared" si="34"/>
        <v>0.23</v>
      </c>
      <c r="J78" s="608"/>
      <c r="K78" s="608"/>
      <c r="L78" s="608">
        <v>0.23</v>
      </c>
      <c r="M78" s="608"/>
      <c r="N78" s="925"/>
      <c r="O78" s="1044" t="s">
        <v>1887</v>
      </c>
      <c r="P78" s="1044"/>
      <c r="S78" s="115"/>
    </row>
    <row r="79" spans="1:19" ht="25.5">
      <c r="A79" s="1034">
        <v>18</v>
      </c>
      <c r="B79" s="1074" t="s">
        <v>1775</v>
      </c>
      <c r="C79" s="1069">
        <v>1</v>
      </c>
      <c r="D79" s="1069">
        <v>1</v>
      </c>
      <c r="E79" s="1069"/>
      <c r="F79" s="1069"/>
      <c r="G79" s="1069"/>
      <c r="H79" s="1073" t="s">
        <v>1776</v>
      </c>
      <c r="I79" s="608">
        <f t="shared" si="34"/>
        <v>0.46</v>
      </c>
      <c r="J79" s="608"/>
      <c r="K79" s="608"/>
      <c r="L79" s="608">
        <v>0.46</v>
      </c>
      <c r="M79" s="608"/>
      <c r="N79" s="925"/>
      <c r="O79" s="1044" t="s">
        <v>1887</v>
      </c>
      <c r="P79" s="1044"/>
      <c r="S79" s="115"/>
    </row>
    <row r="80" spans="1:19" ht="25.5">
      <c r="A80" s="1034">
        <v>19</v>
      </c>
      <c r="B80" s="1074" t="s">
        <v>1777</v>
      </c>
      <c r="C80" s="1069">
        <v>0.52</v>
      </c>
      <c r="D80" s="1069">
        <v>0.52</v>
      </c>
      <c r="E80" s="1075"/>
      <c r="F80" s="1075"/>
      <c r="G80" s="1069"/>
      <c r="H80" s="1073" t="s">
        <v>1778</v>
      </c>
      <c r="I80" s="608">
        <f t="shared" si="34"/>
        <v>0.24</v>
      </c>
      <c r="J80" s="608"/>
      <c r="K80" s="608"/>
      <c r="L80" s="608">
        <v>0.24</v>
      </c>
      <c r="M80" s="608"/>
      <c r="N80" s="925"/>
      <c r="O80" s="1044" t="s">
        <v>1887</v>
      </c>
      <c r="P80" s="1044"/>
      <c r="S80" s="115"/>
    </row>
    <row r="81" spans="1:19" ht="25.5">
      <c r="A81" s="1034">
        <v>20</v>
      </c>
      <c r="B81" s="1074" t="s">
        <v>1779</v>
      </c>
      <c r="C81" s="1069">
        <v>0.3</v>
      </c>
      <c r="D81" s="1069">
        <v>0.3</v>
      </c>
      <c r="E81" s="1075"/>
      <c r="F81" s="1075"/>
      <c r="G81" s="1069"/>
      <c r="H81" s="1073" t="s">
        <v>1913</v>
      </c>
      <c r="I81" s="608">
        <f t="shared" si="34"/>
        <v>0.14000000000000001</v>
      </c>
      <c r="J81" s="608"/>
      <c r="K81" s="608"/>
      <c r="L81" s="608">
        <v>0.14000000000000001</v>
      </c>
      <c r="M81" s="608"/>
      <c r="N81" s="925"/>
      <c r="O81" s="1044" t="s">
        <v>1887</v>
      </c>
      <c r="P81" s="1044"/>
      <c r="S81" s="115"/>
    </row>
    <row r="82" spans="1:19" ht="25.5">
      <c r="A82" s="1034">
        <v>21</v>
      </c>
      <c r="B82" s="1074" t="s">
        <v>1914</v>
      </c>
      <c r="C82" s="1069">
        <v>0.3</v>
      </c>
      <c r="D82" s="1069"/>
      <c r="E82" s="1075"/>
      <c r="F82" s="1075"/>
      <c r="G82" s="1069">
        <v>0.3</v>
      </c>
      <c r="H82" s="1073" t="s">
        <v>1836</v>
      </c>
      <c r="I82" s="608">
        <f t="shared" si="34"/>
        <v>0.13</v>
      </c>
      <c r="J82" s="608"/>
      <c r="K82" s="608"/>
      <c r="L82" s="608">
        <v>0.13</v>
      </c>
      <c r="M82" s="608"/>
      <c r="N82" s="925"/>
      <c r="O82" s="1044" t="s">
        <v>1887</v>
      </c>
      <c r="P82" s="1044"/>
      <c r="S82" s="115"/>
    </row>
    <row r="83" spans="1:19" ht="12.75" customHeight="1">
      <c r="A83" s="1034">
        <v>22</v>
      </c>
      <c r="B83" s="1074" t="s">
        <v>1781</v>
      </c>
      <c r="C83" s="1069">
        <v>1</v>
      </c>
      <c r="D83" s="1070">
        <v>1</v>
      </c>
      <c r="E83" s="1071"/>
      <c r="F83" s="1072"/>
      <c r="G83" s="1070"/>
      <c r="H83" s="1073" t="s">
        <v>1782</v>
      </c>
      <c r="I83" s="608">
        <f t="shared" si="34"/>
        <v>0.43</v>
      </c>
      <c r="J83" s="608"/>
      <c r="K83" s="608"/>
      <c r="L83" s="608">
        <v>0.43</v>
      </c>
      <c r="M83" s="608"/>
      <c r="N83" s="925"/>
      <c r="O83" s="1044" t="s">
        <v>1887</v>
      </c>
      <c r="P83" s="1044"/>
      <c r="S83" s="115"/>
    </row>
    <row r="84" spans="1:19" ht="25.5">
      <c r="A84" s="1034">
        <v>23</v>
      </c>
      <c r="B84" s="1074" t="s">
        <v>1783</v>
      </c>
      <c r="C84" s="1069">
        <v>1</v>
      </c>
      <c r="D84" s="1070">
        <v>1</v>
      </c>
      <c r="E84" s="1071"/>
      <c r="F84" s="1072"/>
      <c r="G84" s="1070"/>
      <c r="H84" s="1073" t="s">
        <v>1784</v>
      </c>
      <c r="I84" s="608">
        <f t="shared" si="34"/>
        <v>0.43</v>
      </c>
      <c r="J84" s="608"/>
      <c r="K84" s="608"/>
      <c r="L84" s="608">
        <v>0.43</v>
      </c>
      <c r="M84" s="608"/>
      <c r="N84" s="925"/>
      <c r="O84" s="1044" t="s">
        <v>1887</v>
      </c>
      <c r="P84" s="1044"/>
      <c r="S84" s="115"/>
    </row>
    <row r="85" spans="1:19" ht="25.5">
      <c r="A85" s="1034">
        <v>24</v>
      </c>
      <c r="B85" s="1074" t="s">
        <v>1785</v>
      </c>
      <c r="C85" s="1069">
        <v>1.8</v>
      </c>
      <c r="D85" s="1070">
        <v>1.8</v>
      </c>
      <c r="E85" s="1071"/>
      <c r="F85" s="1072"/>
      <c r="G85" s="1070"/>
      <c r="H85" s="1073" t="s">
        <v>1782</v>
      </c>
      <c r="I85" s="608">
        <f t="shared" si="34"/>
        <v>0.77</v>
      </c>
      <c r="J85" s="608"/>
      <c r="K85" s="608"/>
      <c r="L85" s="608">
        <v>0.77</v>
      </c>
      <c r="M85" s="608"/>
      <c r="N85" s="925"/>
      <c r="O85" s="1044" t="s">
        <v>1887</v>
      </c>
      <c r="P85" s="1044"/>
      <c r="S85" s="115"/>
    </row>
    <row r="86" spans="1:19" ht="25.5">
      <c r="A86" s="1034">
        <v>25</v>
      </c>
      <c r="B86" s="1074" t="s">
        <v>1915</v>
      </c>
      <c r="C86" s="1069">
        <v>0.02</v>
      </c>
      <c r="D86" s="1069"/>
      <c r="E86" s="1075"/>
      <c r="F86" s="1075"/>
      <c r="G86" s="1069">
        <v>0.02</v>
      </c>
      <c r="H86" s="1073" t="s">
        <v>1916</v>
      </c>
      <c r="I86" s="608">
        <f t="shared" si="34"/>
        <v>0.01</v>
      </c>
      <c r="J86" s="608"/>
      <c r="K86" s="608"/>
      <c r="L86" s="608">
        <v>0.01</v>
      </c>
      <c r="M86" s="608"/>
      <c r="N86" s="925"/>
      <c r="O86" s="1044" t="s">
        <v>1887</v>
      </c>
      <c r="P86" s="1044"/>
      <c r="S86" s="115"/>
    </row>
    <row r="87" spans="1:19" ht="25.5">
      <c r="A87" s="1034">
        <v>26</v>
      </c>
      <c r="B87" s="1074" t="s">
        <v>1917</v>
      </c>
      <c r="C87" s="1069">
        <v>0.2</v>
      </c>
      <c r="D87" s="1069"/>
      <c r="E87" s="1075"/>
      <c r="F87" s="1075"/>
      <c r="G87" s="1069">
        <v>0.2</v>
      </c>
      <c r="H87" s="1073" t="s">
        <v>1918</v>
      </c>
      <c r="I87" s="608">
        <f t="shared" si="34"/>
        <v>0.09</v>
      </c>
      <c r="J87" s="608"/>
      <c r="K87" s="608"/>
      <c r="L87" s="608">
        <v>0.09</v>
      </c>
      <c r="M87" s="608"/>
      <c r="N87" s="925"/>
      <c r="O87" s="1044" t="s">
        <v>1887</v>
      </c>
      <c r="P87" s="1044"/>
      <c r="S87" s="115"/>
    </row>
    <row r="88" spans="1:19" ht="25.5">
      <c r="A88" s="1034">
        <v>27</v>
      </c>
      <c r="B88" s="1074" t="s">
        <v>1919</v>
      </c>
      <c r="C88" s="1069">
        <v>0.05</v>
      </c>
      <c r="D88" s="1070"/>
      <c r="E88" s="1071"/>
      <c r="F88" s="1072"/>
      <c r="G88" s="1070">
        <v>0.05</v>
      </c>
      <c r="H88" s="1073" t="s">
        <v>1920</v>
      </c>
      <c r="I88" s="608">
        <f t="shared" si="34"/>
        <v>0.02</v>
      </c>
      <c r="J88" s="608"/>
      <c r="K88" s="608"/>
      <c r="L88" s="608">
        <v>0.02</v>
      </c>
      <c r="M88" s="608"/>
      <c r="N88" s="925"/>
      <c r="O88" s="1044" t="s">
        <v>1887</v>
      </c>
      <c r="P88" s="1044"/>
      <c r="S88" s="115"/>
    </row>
    <row r="89" spans="1:19" ht="25.5">
      <c r="A89" s="1034">
        <v>28</v>
      </c>
      <c r="B89" s="1074" t="s">
        <v>1921</v>
      </c>
      <c r="C89" s="1069">
        <v>0.32</v>
      </c>
      <c r="D89" s="1070"/>
      <c r="E89" s="1071"/>
      <c r="F89" s="1072"/>
      <c r="G89" s="1070">
        <v>0.32</v>
      </c>
      <c r="H89" s="1073" t="s">
        <v>1830</v>
      </c>
      <c r="I89" s="608">
        <f t="shared" si="34"/>
        <v>0.14000000000000001</v>
      </c>
      <c r="J89" s="608"/>
      <c r="K89" s="608"/>
      <c r="L89" s="608">
        <v>0.14000000000000001</v>
      </c>
      <c r="M89" s="608"/>
      <c r="N89" s="925"/>
      <c r="O89" s="1044" t="s">
        <v>1887</v>
      </c>
      <c r="P89" s="1044"/>
      <c r="S89" s="115"/>
    </row>
    <row r="90" spans="1:19" ht="51">
      <c r="A90" s="1034">
        <v>29</v>
      </c>
      <c r="B90" s="1074" t="s">
        <v>1922</v>
      </c>
      <c r="C90" s="1069">
        <v>0.4</v>
      </c>
      <c r="D90" s="1069"/>
      <c r="E90" s="1075"/>
      <c r="F90" s="1075"/>
      <c r="G90" s="1069">
        <v>0.4</v>
      </c>
      <c r="H90" s="1073" t="s">
        <v>1923</v>
      </c>
      <c r="I90" s="608">
        <f t="shared" si="34"/>
        <v>0.18</v>
      </c>
      <c r="J90" s="608"/>
      <c r="K90" s="608"/>
      <c r="L90" s="608">
        <v>0.18</v>
      </c>
      <c r="M90" s="608"/>
      <c r="N90" s="925"/>
      <c r="O90" s="1044" t="s">
        <v>1887</v>
      </c>
      <c r="P90" s="1044"/>
      <c r="S90" s="115"/>
    </row>
    <row r="91" spans="1:19" ht="25.5">
      <c r="A91" s="1034">
        <v>30</v>
      </c>
      <c r="B91" s="1074" t="s">
        <v>1924</v>
      </c>
      <c r="C91" s="1069">
        <v>0.42</v>
      </c>
      <c r="D91" s="1069"/>
      <c r="E91" s="1075"/>
      <c r="F91" s="1075"/>
      <c r="G91" s="1069">
        <v>0.42</v>
      </c>
      <c r="H91" s="1073" t="s">
        <v>1830</v>
      </c>
      <c r="I91" s="608">
        <f t="shared" si="34"/>
        <v>0.19</v>
      </c>
      <c r="J91" s="608"/>
      <c r="K91" s="608"/>
      <c r="L91" s="608">
        <v>0.19</v>
      </c>
      <c r="M91" s="608"/>
      <c r="N91" s="925"/>
      <c r="O91" s="1044" t="s">
        <v>1887</v>
      </c>
      <c r="P91" s="1044"/>
      <c r="S91" s="115"/>
    </row>
    <row r="92" spans="1:19" ht="25.5">
      <c r="A92" s="1034">
        <v>31</v>
      </c>
      <c r="B92" s="1074" t="s">
        <v>1925</v>
      </c>
      <c r="C92" s="1069">
        <v>0.25</v>
      </c>
      <c r="D92" s="1069"/>
      <c r="E92" s="1075"/>
      <c r="F92" s="1075"/>
      <c r="G92" s="1069">
        <v>0.25</v>
      </c>
      <c r="H92" s="1073" t="s">
        <v>1830</v>
      </c>
      <c r="I92" s="608">
        <f t="shared" si="34"/>
        <v>0.12</v>
      </c>
      <c r="J92" s="608"/>
      <c r="K92" s="608"/>
      <c r="L92" s="608">
        <v>0.12</v>
      </c>
      <c r="M92" s="608"/>
      <c r="N92" s="925"/>
      <c r="O92" s="1044" t="s">
        <v>1887</v>
      </c>
      <c r="P92" s="1044"/>
      <c r="S92" s="115"/>
    </row>
    <row r="93" spans="1:19" ht="25.5">
      <c r="A93" s="1034">
        <v>32</v>
      </c>
      <c r="B93" s="1074" t="s">
        <v>1926</v>
      </c>
      <c r="C93" s="1069">
        <v>0.3</v>
      </c>
      <c r="D93" s="1069"/>
      <c r="E93" s="1075"/>
      <c r="F93" s="1075"/>
      <c r="G93" s="1069">
        <v>0.3</v>
      </c>
      <c r="H93" s="1073" t="s">
        <v>1927</v>
      </c>
      <c r="I93" s="608">
        <f t="shared" si="34"/>
        <v>0.14000000000000001</v>
      </c>
      <c r="J93" s="608"/>
      <c r="K93" s="608"/>
      <c r="L93" s="608">
        <v>0.14000000000000001</v>
      </c>
      <c r="M93" s="608"/>
      <c r="N93" s="925"/>
      <c r="O93" s="1044" t="s">
        <v>1887</v>
      </c>
      <c r="P93" s="1044"/>
      <c r="S93" s="115"/>
    </row>
    <row r="94" spans="1:19" ht="25.5">
      <c r="A94" s="1034">
        <v>33</v>
      </c>
      <c r="B94" s="1074" t="s">
        <v>1928</v>
      </c>
      <c r="C94" s="1069">
        <v>0.02</v>
      </c>
      <c r="D94" s="1070"/>
      <c r="E94" s="1071"/>
      <c r="F94" s="1072"/>
      <c r="G94" s="1070">
        <v>0.02</v>
      </c>
      <c r="H94" s="1073" t="s">
        <v>1929</v>
      </c>
      <c r="I94" s="608">
        <f t="shared" si="34"/>
        <v>0.01</v>
      </c>
      <c r="J94" s="608">
        <v>0.01</v>
      </c>
      <c r="K94" s="608"/>
      <c r="L94" s="608"/>
      <c r="M94" s="608"/>
      <c r="N94" s="925"/>
      <c r="O94" s="1044" t="s">
        <v>1887</v>
      </c>
      <c r="P94" s="1044"/>
      <c r="S94" s="115"/>
    </row>
    <row r="95" spans="1:19" ht="25.5">
      <c r="A95" s="1034">
        <v>34</v>
      </c>
      <c r="B95" s="1074" t="s">
        <v>1930</v>
      </c>
      <c r="C95" s="1069">
        <v>0.04</v>
      </c>
      <c r="D95" s="1079"/>
      <c r="E95" s="1071"/>
      <c r="F95" s="1080"/>
      <c r="G95" s="1079">
        <v>0.04</v>
      </c>
      <c r="H95" s="1073" t="s">
        <v>1931</v>
      </c>
      <c r="I95" s="608">
        <f t="shared" si="34"/>
        <v>0.02</v>
      </c>
      <c r="J95" s="608"/>
      <c r="K95" s="608"/>
      <c r="L95" s="608">
        <v>0.02</v>
      </c>
      <c r="M95" s="608"/>
      <c r="N95" s="925"/>
      <c r="O95" s="1044" t="s">
        <v>1887</v>
      </c>
      <c r="P95" s="1044"/>
      <c r="S95" s="115"/>
    </row>
    <row r="96" spans="1:19" ht="25.5">
      <c r="A96" s="1034">
        <v>35</v>
      </c>
      <c r="B96" s="1074" t="s">
        <v>1932</v>
      </c>
      <c r="C96" s="1069">
        <v>0.08</v>
      </c>
      <c r="D96" s="1069"/>
      <c r="E96" s="1075"/>
      <c r="F96" s="1075"/>
      <c r="G96" s="1069">
        <v>0.08</v>
      </c>
      <c r="H96" s="1073" t="s">
        <v>1933</v>
      </c>
      <c r="I96" s="608">
        <f t="shared" si="34"/>
        <v>0.04</v>
      </c>
      <c r="J96" s="608"/>
      <c r="K96" s="608"/>
      <c r="L96" s="608">
        <v>0.04</v>
      </c>
      <c r="M96" s="608"/>
      <c r="N96" s="925"/>
      <c r="O96" s="1044" t="s">
        <v>1887</v>
      </c>
      <c r="P96" s="1044"/>
      <c r="S96" s="115"/>
    </row>
    <row r="97" spans="1:19" ht="25.5">
      <c r="A97" s="1034">
        <v>36</v>
      </c>
      <c r="B97" s="1074" t="s">
        <v>1934</v>
      </c>
      <c r="C97" s="1069">
        <v>0.02</v>
      </c>
      <c r="D97" s="1069"/>
      <c r="E97" s="1075"/>
      <c r="F97" s="1075"/>
      <c r="G97" s="1069">
        <v>0.02</v>
      </c>
      <c r="H97" s="1073" t="s">
        <v>1929</v>
      </c>
      <c r="I97" s="608">
        <f t="shared" si="34"/>
        <v>0.01</v>
      </c>
      <c r="J97" s="608"/>
      <c r="K97" s="608"/>
      <c r="L97" s="608">
        <v>0.01</v>
      </c>
      <c r="M97" s="608"/>
      <c r="N97" s="925"/>
      <c r="O97" s="1044" t="s">
        <v>1887</v>
      </c>
      <c r="P97" s="1044"/>
      <c r="S97" s="115"/>
    </row>
    <row r="98" spans="1:19" ht="25.5">
      <c r="A98" s="1034">
        <v>37</v>
      </c>
      <c r="B98" s="1074" t="s">
        <v>1786</v>
      </c>
      <c r="C98" s="1069">
        <v>3</v>
      </c>
      <c r="D98" s="1070">
        <v>3</v>
      </c>
      <c r="E98" s="1071"/>
      <c r="F98" s="1072"/>
      <c r="G98" s="1070"/>
      <c r="H98" s="1073" t="s">
        <v>1787</v>
      </c>
      <c r="I98" s="608">
        <f t="shared" si="34"/>
        <v>1.28</v>
      </c>
      <c r="J98" s="608"/>
      <c r="K98" s="608"/>
      <c r="L98" s="608">
        <v>1.28</v>
      </c>
      <c r="M98" s="608"/>
      <c r="N98" s="925"/>
      <c r="O98" s="1044" t="s">
        <v>1887</v>
      </c>
      <c r="P98" s="1044"/>
      <c r="S98" s="115"/>
    </row>
    <row r="99" spans="1:19" ht="25.5">
      <c r="A99" s="1034">
        <v>38</v>
      </c>
      <c r="B99" s="1074" t="s">
        <v>1935</v>
      </c>
      <c r="C99" s="1069">
        <v>0.1</v>
      </c>
      <c r="D99" s="1070"/>
      <c r="E99" s="1071"/>
      <c r="F99" s="1072"/>
      <c r="G99" s="1070">
        <v>0.1</v>
      </c>
      <c r="H99" s="1073" t="s">
        <v>1936</v>
      </c>
      <c r="I99" s="608">
        <f t="shared" si="34"/>
        <v>0.04</v>
      </c>
      <c r="J99" s="608"/>
      <c r="K99" s="608"/>
      <c r="L99" s="608">
        <v>0.04</v>
      </c>
      <c r="M99" s="608"/>
      <c r="N99" s="925"/>
      <c r="O99" s="1044" t="s">
        <v>1887</v>
      </c>
      <c r="P99" s="1044"/>
      <c r="S99" s="115"/>
    </row>
    <row r="100" spans="1:19" ht="25.5">
      <c r="A100" s="1034">
        <v>39</v>
      </c>
      <c r="B100" s="1074" t="s">
        <v>1937</v>
      </c>
      <c r="C100" s="1069">
        <v>0.5</v>
      </c>
      <c r="D100" s="1079"/>
      <c r="E100" s="1071"/>
      <c r="F100" s="1080"/>
      <c r="G100" s="1079">
        <v>0.5</v>
      </c>
      <c r="H100" s="1073" t="s">
        <v>1938</v>
      </c>
      <c r="I100" s="608">
        <f t="shared" si="34"/>
        <v>0.21</v>
      </c>
      <c r="J100" s="608"/>
      <c r="K100" s="608"/>
      <c r="L100" s="608">
        <v>0.21</v>
      </c>
      <c r="M100" s="608"/>
      <c r="N100" s="925"/>
      <c r="O100" s="1044" t="s">
        <v>1887</v>
      </c>
      <c r="P100" s="1044"/>
      <c r="S100" s="115"/>
    </row>
    <row r="101" spans="1:19" ht="25.5">
      <c r="A101" s="1034">
        <v>40</v>
      </c>
      <c r="B101" s="1074" t="s">
        <v>1790</v>
      </c>
      <c r="C101" s="1069">
        <v>0.06</v>
      </c>
      <c r="D101" s="1070">
        <v>0.06</v>
      </c>
      <c r="E101" s="1071"/>
      <c r="F101" s="1072"/>
      <c r="G101" s="1070"/>
      <c r="H101" s="1073" t="s">
        <v>1791</v>
      </c>
      <c r="I101" s="608">
        <f t="shared" si="34"/>
        <v>0.03</v>
      </c>
      <c r="J101" s="608"/>
      <c r="K101" s="608"/>
      <c r="L101" s="608">
        <v>0.03</v>
      </c>
      <c r="M101" s="608"/>
      <c r="N101" s="925"/>
      <c r="O101" s="1044" t="s">
        <v>1887</v>
      </c>
      <c r="P101" s="1044"/>
      <c r="S101" s="115"/>
    </row>
    <row r="102" spans="1:19" ht="38.25">
      <c r="A102" s="1034">
        <v>41</v>
      </c>
      <c r="B102" s="1074" t="s">
        <v>1792</v>
      </c>
      <c r="C102" s="1069">
        <v>0.5</v>
      </c>
      <c r="D102" s="1070">
        <v>0.3</v>
      </c>
      <c r="E102" s="1071"/>
      <c r="F102" s="1072"/>
      <c r="G102" s="1070">
        <v>0.2</v>
      </c>
      <c r="H102" s="1073" t="s">
        <v>1939</v>
      </c>
      <c r="I102" s="608">
        <f t="shared" si="34"/>
        <v>0.21</v>
      </c>
      <c r="J102" s="608"/>
      <c r="K102" s="608"/>
      <c r="L102" s="608">
        <v>0.21</v>
      </c>
      <c r="M102" s="608"/>
      <c r="N102" s="925"/>
      <c r="O102" s="1044" t="s">
        <v>1887</v>
      </c>
      <c r="P102" s="1044"/>
      <c r="S102" s="115"/>
    </row>
    <row r="103" spans="1:19" ht="25.5">
      <c r="A103" s="1034">
        <v>42</v>
      </c>
      <c r="B103" s="1074" t="s">
        <v>1794</v>
      </c>
      <c r="C103" s="1069">
        <v>0.5</v>
      </c>
      <c r="D103" s="1070">
        <v>0.5</v>
      </c>
      <c r="E103" s="1071"/>
      <c r="F103" s="1072"/>
      <c r="G103" s="1070"/>
      <c r="H103" s="1073" t="s">
        <v>1795</v>
      </c>
      <c r="I103" s="608">
        <f t="shared" si="34"/>
        <v>0.21</v>
      </c>
      <c r="J103" s="608"/>
      <c r="K103" s="608"/>
      <c r="L103" s="608">
        <v>0.21</v>
      </c>
      <c r="M103" s="608"/>
      <c r="N103" s="925"/>
      <c r="O103" s="1044" t="s">
        <v>1887</v>
      </c>
      <c r="P103" s="1044"/>
      <c r="S103" s="115"/>
    </row>
    <row r="104" spans="1:19" ht="25.5">
      <c r="A104" s="1034">
        <v>43</v>
      </c>
      <c r="B104" s="1074" t="s">
        <v>1796</v>
      </c>
      <c r="C104" s="1069">
        <v>5.8</v>
      </c>
      <c r="D104" s="1070">
        <v>5.3</v>
      </c>
      <c r="E104" s="1071"/>
      <c r="F104" s="1072"/>
      <c r="G104" s="1070">
        <v>0.5</v>
      </c>
      <c r="H104" s="1073" t="s">
        <v>1789</v>
      </c>
      <c r="I104" s="608">
        <f t="shared" si="34"/>
        <v>2.67</v>
      </c>
      <c r="J104" s="608">
        <v>2.67</v>
      </c>
      <c r="K104" s="608"/>
      <c r="L104" s="608"/>
      <c r="M104" s="608"/>
      <c r="N104" s="925"/>
      <c r="O104" s="1044" t="s">
        <v>1887</v>
      </c>
      <c r="P104" s="1044"/>
      <c r="S104" s="115"/>
    </row>
    <row r="105" spans="1:19" ht="25.5">
      <c r="A105" s="1034">
        <v>44</v>
      </c>
      <c r="B105" s="1074" t="s">
        <v>1940</v>
      </c>
      <c r="C105" s="1069">
        <v>0.1</v>
      </c>
      <c r="D105" s="1069"/>
      <c r="E105" s="1075"/>
      <c r="F105" s="1075"/>
      <c r="G105" s="1069">
        <v>0.1</v>
      </c>
      <c r="H105" s="1073" t="s">
        <v>1941</v>
      </c>
      <c r="I105" s="608">
        <f t="shared" si="34"/>
        <v>0.04</v>
      </c>
      <c r="J105" s="608"/>
      <c r="K105" s="608"/>
      <c r="L105" s="608">
        <v>0.04</v>
      </c>
      <c r="M105" s="608"/>
      <c r="N105" s="925"/>
      <c r="O105" s="1044" t="s">
        <v>1887</v>
      </c>
      <c r="P105" s="1044"/>
      <c r="S105" s="115"/>
    </row>
    <row r="106" spans="1:19" ht="25.5">
      <c r="A106" s="1034">
        <v>45</v>
      </c>
      <c r="B106" s="1074" t="s">
        <v>1797</v>
      </c>
      <c r="C106" s="1043">
        <v>0.12</v>
      </c>
      <c r="D106" s="1043">
        <v>0.12</v>
      </c>
      <c r="E106" s="1043"/>
      <c r="F106" s="1043"/>
      <c r="G106" s="1043"/>
      <c r="H106" s="1073" t="s">
        <v>1798</v>
      </c>
      <c r="I106" s="608">
        <f t="shared" si="34"/>
        <v>0.62</v>
      </c>
      <c r="J106" s="608"/>
      <c r="K106" s="608"/>
      <c r="L106" s="608">
        <v>0.62</v>
      </c>
      <c r="M106" s="608"/>
      <c r="N106" s="925"/>
      <c r="O106" s="226" t="s">
        <v>1942</v>
      </c>
      <c r="P106" s="226"/>
      <c r="S106" s="115"/>
    </row>
    <row r="107" spans="1:19" ht="38.25">
      <c r="A107" s="1034">
        <v>46</v>
      </c>
      <c r="B107" s="1074" t="s">
        <v>1800</v>
      </c>
      <c r="C107" s="1043">
        <v>2</v>
      </c>
      <c r="D107" s="1043">
        <v>2</v>
      </c>
      <c r="E107" s="1043"/>
      <c r="F107" s="1043"/>
      <c r="G107" s="1043"/>
      <c r="H107" s="1073" t="s">
        <v>1943</v>
      </c>
      <c r="I107" s="608">
        <f t="shared" si="34"/>
        <v>2.48</v>
      </c>
      <c r="J107" s="608"/>
      <c r="K107" s="608"/>
      <c r="L107" s="608">
        <v>2.48</v>
      </c>
      <c r="M107" s="608"/>
      <c r="N107" s="925"/>
      <c r="O107" s="226" t="s">
        <v>1942</v>
      </c>
      <c r="P107" s="226"/>
      <c r="S107" s="115"/>
    </row>
    <row r="108" spans="1:19" ht="25.5">
      <c r="A108" s="1034">
        <v>47</v>
      </c>
      <c r="B108" s="1074" t="s">
        <v>1802</v>
      </c>
      <c r="C108" s="1043">
        <v>0.3</v>
      </c>
      <c r="D108" s="1043">
        <v>0.3</v>
      </c>
      <c r="E108" s="1043"/>
      <c r="F108" s="1043"/>
      <c r="G108" s="1043"/>
      <c r="H108" s="1073" t="s">
        <v>1944</v>
      </c>
      <c r="I108" s="608">
        <f t="shared" si="34"/>
        <v>0.37</v>
      </c>
      <c r="J108" s="608"/>
      <c r="K108" s="608"/>
      <c r="L108" s="608">
        <v>0.37</v>
      </c>
      <c r="M108" s="608"/>
      <c r="N108" s="925"/>
      <c r="O108" s="226" t="s">
        <v>1942</v>
      </c>
      <c r="P108" s="226"/>
      <c r="S108" s="115"/>
    </row>
    <row r="109" spans="1:19" ht="25.5">
      <c r="A109" s="1034">
        <v>48</v>
      </c>
      <c r="B109" s="1074" t="s">
        <v>1804</v>
      </c>
      <c r="C109" s="1043">
        <v>0.25</v>
      </c>
      <c r="D109" s="1043">
        <v>0.25</v>
      </c>
      <c r="E109" s="1043"/>
      <c r="F109" s="1043"/>
      <c r="G109" s="1043"/>
      <c r="H109" s="1073" t="s">
        <v>1805</v>
      </c>
      <c r="I109" s="608">
        <f t="shared" si="34"/>
        <v>0.31</v>
      </c>
      <c r="J109" s="608"/>
      <c r="K109" s="608"/>
      <c r="L109" s="608">
        <v>0.31</v>
      </c>
      <c r="M109" s="608"/>
      <c r="N109" s="925"/>
      <c r="O109" s="226" t="s">
        <v>1942</v>
      </c>
      <c r="P109" s="226"/>
      <c r="S109" s="115"/>
    </row>
    <row r="110" spans="1:19" ht="25.5">
      <c r="A110" s="1034">
        <v>49</v>
      </c>
      <c r="B110" s="1074" t="s">
        <v>1806</v>
      </c>
      <c r="C110" s="1043">
        <v>1</v>
      </c>
      <c r="D110" s="1043">
        <v>1</v>
      </c>
      <c r="E110" s="1043"/>
      <c r="F110" s="1043"/>
      <c r="G110" s="1043"/>
      <c r="H110" s="1073" t="s">
        <v>1708</v>
      </c>
      <c r="I110" s="608">
        <f t="shared" si="34"/>
        <v>0.04</v>
      </c>
      <c r="J110" s="608"/>
      <c r="K110" s="608"/>
      <c r="L110" s="608">
        <v>0.04</v>
      </c>
      <c r="M110" s="608"/>
      <c r="N110" s="925"/>
      <c r="O110" s="226" t="s">
        <v>1942</v>
      </c>
      <c r="P110" s="226"/>
      <c r="S110" s="115"/>
    </row>
    <row r="111" spans="1:19" ht="25.5">
      <c r="A111" s="1034">
        <v>50</v>
      </c>
      <c r="B111" s="1074" t="s">
        <v>1807</v>
      </c>
      <c r="C111" s="1043">
        <v>1.6</v>
      </c>
      <c r="D111" s="1043">
        <v>1.6</v>
      </c>
      <c r="E111" s="1043"/>
      <c r="F111" s="1043"/>
      <c r="G111" s="1043"/>
      <c r="H111" s="1073" t="s">
        <v>1808</v>
      </c>
      <c r="I111" s="608">
        <f t="shared" si="34"/>
        <v>0.6</v>
      </c>
      <c r="J111" s="608"/>
      <c r="K111" s="608"/>
      <c r="L111" s="608">
        <v>0.6</v>
      </c>
      <c r="M111" s="608"/>
      <c r="N111" s="925"/>
      <c r="O111" s="226" t="s">
        <v>1942</v>
      </c>
      <c r="P111" s="226"/>
      <c r="S111" s="115"/>
    </row>
    <row r="112" spans="1:19" ht="25.5">
      <c r="A112" s="1034">
        <v>51</v>
      </c>
      <c r="B112" s="1074" t="s">
        <v>1809</v>
      </c>
      <c r="C112" s="1043">
        <v>1</v>
      </c>
      <c r="D112" s="1043">
        <v>1</v>
      </c>
      <c r="E112" s="1043"/>
      <c r="F112" s="1043"/>
      <c r="G112" s="1043"/>
      <c r="H112" s="1073" t="s">
        <v>1782</v>
      </c>
      <c r="I112" s="608">
        <f t="shared" si="34"/>
        <v>0.3</v>
      </c>
      <c r="J112" s="608"/>
      <c r="K112" s="608"/>
      <c r="L112" s="608">
        <v>0.3</v>
      </c>
      <c r="M112" s="608"/>
      <c r="N112" s="925"/>
      <c r="O112" s="226" t="s">
        <v>1942</v>
      </c>
      <c r="P112" s="226"/>
      <c r="S112" s="115"/>
    </row>
    <row r="113" spans="1:19" ht="25.5">
      <c r="A113" s="1034">
        <v>52</v>
      </c>
      <c r="B113" s="1074" t="s">
        <v>1810</v>
      </c>
      <c r="C113" s="1043">
        <v>0.15</v>
      </c>
      <c r="D113" s="1043">
        <v>0.15</v>
      </c>
      <c r="E113" s="1043"/>
      <c r="F113" s="1043"/>
      <c r="G113" s="1043"/>
      <c r="H113" s="1073" t="s">
        <v>1811</v>
      </c>
      <c r="I113" s="608">
        <f t="shared" si="34"/>
        <v>0.04</v>
      </c>
      <c r="J113" s="608"/>
      <c r="K113" s="608"/>
      <c r="L113" s="608">
        <v>0.04</v>
      </c>
      <c r="M113" s="608"/>
      <c r="N113" s="925"/>
      <c r="O113" s="226" t="s">
        <v>1942</v>
      </c>
      <c r="P113" s="226"/>
      <c r="S113" s="115"/>
    </row>
    <row r="114" spans="1:19" ht="25.5">
      <c r="A114" s="1034">
        <v>53</v>
      </c>
      <c r="B114" s="1074" t="s">
        <v>1812</v>
      </c>
      <c r="C114" s="1043">
        <v>0.08</v>
      </c>
      <c r="D114" s="1043">
        <v>0.08</v>
      </c>
      <c r="E114" s="1043"/>
      <c r="F114" s="1043"/>
      <c r="G114" s="1043"/>
      <c r="H114" s="1073" t="s">
        <v>1945</v>
      </c>
      <c r="I114" s="608">
        <f t="shared" si="34"/>
        <v>0.08</v>
      </c>
      <c r="J114" s="608"/>
      <c r="K114" s="608"/>
      <c r="L114" s="608">
        <v>0.08</v>
      </c>
      <c r="M114" s="608"/>
      <c r="N114" s="925"/>
      <c r="O114" s="226" t="s">
        <v>1942</v>
      </c>
      <c r="P114" s="226"/>
      <c r="S114" s="115"/>
    </row>
    <row r="115" spans="1:19">
      <c r="A115" s="1034">
        <v>54</v>
      </c>
      <c r="B115" s="1074" t="s">
        <v>1946</v>
      </c>
      <c r="C115" s="608">
        <v>0.2</v>
      </c>
      <c r="D115" s="608"/>
      <c r="E115" s="1081"/>
      <c r="F115" s="1081"/>
      <c r="G115" s="608">
        <v>0.2</v>
      </c>
      <c r="H115" s="1073" t="s">
        <v>1840</v>
      </c>
      <c r="I115" s="608">
        <f t="shared" si="34"/>
        <v>0.39</v>
      </c>
      <c r="J115" s="608"/>
      <c r="K115" s="608"/>
      <c r="L115" s="608">
        <v>0.39</v>
      </c>
      <c r="M115" s="608"/>
      <c r="N115" s="925"/>
      <c r="O115" s="1044" t="s">
        <v>1887</v>
      </c>
      <c r="P115" s="1044"/>
      <c r="S115" s="115"/>
    </row>
    <row r="116" spans="1:19" ht="25.5">
      <c r="A116" s="1034">
        <v>55</v>
      </c>
      <c r="B116" s="1074" t="s">
        <v>1947</v>
      </c>
      <c r="C116" s="608">
        <v>0.5</v>
      </c>
      <c r="D116" s="608">
        <v>0.5</v>
      </c>
      <c r="E116" s="1081"/>
      <c r="F116" s="1081"/>
      <c r="G116" s="608"/>
      <c r="H116" s="1073" t="s">
        <v>1782</v>
      </c>
      <c r="I116" s="608">
        <f t="shared" si="34"/>
        <v>0.21</v>
      </c>
      <c r="J116" s="608"/>
      <c r="K116" s="608"/>
      <c r="L116" s="608">
        <v>0.21</v>
      </c>
      <c r="M116" s="608"/>
      <c r="N116" s="925"/>
      <c r="O116" s="1044" t="s">
        <v>1887</v>
      </c>
      <c r="P116" s="1044"/>
      <c r="S116" s="115"/>
    </row>
    <row r="117" spans="1:19" ht="25.5">
      <c r="A117" s="1034">
        <v>56</v>
      </c>
      <c r="B117" s="1074" t="s">
        <v>1948</v>
      </c>
      <c r="C117" s="608">
        <v>7.0000000000000007E-2</v>
      </c>
      <c r="D117" s="608"/>
      <c r="E117" s="1081"/>
      <c r="F117" s="1081"/>
      <c r="G117" s="608">
        <v>7.0000000000000007E-2</v>
      </c>
      <c r="H117" s="1073" t="s">
        <v>1830</v>
      </c>
      <c r="I117" s="608">
        <f t="shared" si="34"/>
        <v>0.03</v>
      </c>
      <c r="J117" s="608"/>
      <c r="K117" s="608"/>
      <c r="L117" s="608">
        <v>0.03</v>
      </c>
      <c r="M117" s="608"/>
      <c r="N117" s="925"/>
      <c r="O117" s="1044" t="s">
        <v>1887</v>
      </c>
      <c r="P117" s="1044"/>
      <c r="S117" s="115"/>
    </row>
    <row r="118" spans="1:19" ht="25.5">
      <c r="A118" s="1034">
        <v>57</v>
      </c>
      <c r="B118" s="1074" t="s">
        <v>1949</v>
      </c>
      <c r="C118" s="608">
        <v>0.02</v>
      </c>
      <c r="D118" s="608"/>
      <c r="E118" s="1081"/>
      <c r="F118" s="1081"/>
      <c r="G118" s="608">
        <v>0.02</v>
      </c>
      <c r="H118" s="1073" t="s">
        <v>1950</v>
      </c>
      <c r="I118" s="608">
        <f t="shared" si="34"/>
        <v>0.01</v>
      </c>
      <c r="J118" s="608"/>
      <c r="K118" s="608"/>
      <c r="L118" s="608">
        <v>0.01</v>
      </c>
      <c r="M118" s="608"/>
      <c r="N118" s="925"/>
      <c r="O118" s="1044" t="s">
        <v>1887</v>
      </c>
      <c r="P118" s="1044"/>
      <c r="S118" s="115"/>
    </row>
    <row r="119" spans="1:19">
      <c r="A119" s="1029" t="s">
        <v>213</v>
      </c>
      <c r="B119" s="1049" t="s">
        <v>1272</v>
      </c>
      <c r="C119" s="1064">
        <f>C120</f>
        <v>0.5</v>
      </c>
      <c r="D119" s="1064">
        <f t="shared" ref="D119:G119" si="35">D120</f>
        <v>0.5</v>
      </c>
      <c r="E119" s="1066">
        <f t="shared" si="35"/>
        <v>0</v>
      </c>
      <c r="F119" s="1066">
        <f t="shared" si="35"/>
        <v>0</v>
      </c>
      <c r="G119" s="1064">
        <f t="shared" si="35"/>
        <v>0</v>
      </c>
      <c r="H119" s="1082"/>
      <c r="I119" s="608">
        <f t="shared" si="34"/>
        <v>0.23</v>
      </c>
      <c r="J119" s="1064">
        <f>J120</f>
        <v>0</v>
      </c>
      <c r="K119" s="1064">
        <f t="shared" ref="K119:N119" si="36">K120</f>
        <v>0</v>
      </c>
      <c r="L119" s="1064">
        <f t="shared" si="36"/>
        <v>0.23</v>
      </c>
      <c r="M119" s="1064">
        <f t="shared" si="36"/>
        <v>0</v>
      </c>
      <c r="N119" s="1055">
        <f t="shared" si="36"/>
        <v>0</v>
      </c>
      <c r="O119" s="1029"/>
      <c r="P119" s="1029"/>
      <c r="S119" s="115"/>
    </row>
    <row r="120" spans="1:19" ht="25.5">
      <c r="A120" s="1044">
        <v>1</v>
      </c>
      <c r="B120" s="1074" t="s">
        <v>1951</v>
      </c>
      <c r="C120" s="608">
        <v>0.5</v>
      </c>
      <c r="D120" s="608">
        <v>0.5</v>
      </c>
      <c r="E120" s="1081"/>
      <c r="F120" s="1081"/>
      <c r="G120" s="608"/>
      <c r="H120" s="1082" t="s">
        <v>1952</v>
      </c>
      <c r="I120" s="608">
        <f>J120+K120+L120+M120</f>
        <v>0.23</v>
      </c>
      <c r="J120" s="608"/>
      <c r="K120" s="608"/>
      <c r="L120" s="608">
        <v>0.23</v>
      </c>
      <c r="M120" s="608"/>
      <c r="N120" s="925"/>
      <c r="O120" s="1044" t="s">
        <v>1887</v>
      </c>
      <c r="P120" s="1044"/>
      <c r="S120" s="115"/>
    </row>
    <row r="121" spans="1:19">
      <c r="A121" s="1029" t="s">
        <v>217</v>
      </c>
      <c r="B121" s="1049" t="s">
        <v>327</v>
      </c>
      <c r="C121" s="1064">
        <f>SUM(C122:C124)</f>
        <v>1.55</v>
      </c>
      <c r="D121" s="1064">
        <f t="shared" ref="D121:G121" si="37">SUM(D122:D124)</f>
        <v>1.35</v>
      </c>
      <c r="E121" s="1066">
        <f t="shared" si="37"/>
        <v>0</v>
      </c>
      <c r="F121" s="1066">
        <f t="shared" si="37"/>
        <v>0</v>
      </c>
      <c r="G121" s="1064">
        <f t="shared" si="37"/>
        <v>0.2</v>
      </c>
      <c r="H121" s="1082"/>
      <c r="I121" s="608">
        <f>J121+K121+L121+M121</f>
        <v>0.29100000000000004</v>
      </c>
      <c r="J121" s="1064">
        <f t="shared" ref="J121" si="38">SUM(J122:J124)</f>
        <v>0.161</v>
      </c>
      <c r="K121" s="1064">
        <f t="shared" ref="K121:N121" si="39">SUM(K122:K124)</f>
        <v>0</v>
      </c>
      <c r="L121" s="1064">
        <f t="shared" si="39"/>
        <v>0.13</v>
      </c>
      <c r="M121" s="1064">
        <f t="shared" si="39"/>
        <v>0</v>
      </c>
      <c r="N121" s="1083">
        <f t="shared" si="39"/>
        <v>0</v>
      </c>
      <c r="O121" s="1029"/>
      <c r="P121" s="1029"/>
      <c r="S121" s="115"/>
    </row>
    <row r="122" spans="1:19" ht="25.5">
      <c r="A122" s="1034">
        <v>1</v>
      </c>
      <c r="B122" s="1074" t="s">
        <v>1820</v>
      </c>
      <c r="C122" s="1069">
        <v>0.35</v>
      </c>
      <c r="D122" s="1069">
        <v>0.35</v>
      </c>
      <c r="E122" s="1075"/>
      <c r="F122" s="1075"/>
      <c r="G122" s="1069"/>
      <c r="H122" s="1082" t="s">
        <v>1953</v>
      </c>
      <c r="I122" s="608">
        <f t="shared" si="34"/>
        <v>0.161</v>
      </c>
      <c r="J122" s="608">
        <v>0.161</v>
      </c>
      <c r="K122" s="608"/>
      <c r="L122" s="608"/>
      <c r="M122" s="608"/>
      <c r="N122" s="925"/>
      <c r="O122" s="1044" t="s">
        <v>1887</v>
      </c>
      <c r="P122" s="1044"/>
      <c r="S122" s="115"/>
    </row>
    <row r="123" spans="1:19" ht="25.5">
      <c r="A123" s="226">
        <v>2</v>
      </c>
      <c r="B123" s="1074" t="s">
        <v>1822</v>
      </c>
      <c r="C123" s="1043">
        <v>1</v>
      </c>
      <c r="D123" s="1043">
        <v>1</v>
      </c>
      <c r="E123" s="1043"/>
      <c r="F123" s="1043"/>
      <c r="G123" s="1043"/>
      <c r="H123" s="1082" t="s">
        <v>1823</v>
      </c>
      <c r="I123" s="608">
        <f t="shared" si="34"/>
        <v>0.04</v>
      </c>
      <c r="J123" s="608"/>
      <c r="K123" s="608"/>
      <c r="L123" s="608">
        <v>0.04</v>
      </c>
      <c r="M123" s="608"/>
      <c r="N123" s="925"/>
      <c r="O123" s="226" t="s">
        <v>1942</v>
      </c>
      <c r="P123" s="226"/>
      <c r="S123" s="115"/>
    </row>
    <row r="124" spans="1:19" ht="25.5">
      <c r="A124" s="1034">
        <v>3</v>
      </c>
      <c r="B124" s="1074" t="s">
        <v>1954</v>
      </c>
      <c r="C124" s="608">
        <v>0.2</v>
      </c>
      <c r="D124" s="608"/>
      <c r="E124" s="1081"/>
      <c r="F124" s="1081"/>
      <c r="G124" s="608">
        <v>0.2</v>
      </c>
      <c r="H124" s="1082" t="s">
        <v>1830</v>
      </c>
      <c r="I124" s="608">
        <f t="shared" si="34"/>
        <v>0.09</v>
      </c>
      <c r="J124" s="608"/>
      <c r="K124" s="608"/>
      <c r="L124" s="608">
        <v>0.09</v>
      </c>
      <c r="M124" s="608"/>
      <c r="N124" s="925"/>
      <c r="O124" s="1044" t="s">
        <v>1887</v>
      </c>
      <c r="P124" s="1044"/>
      <c r="S124" s="115"/>
    </row>
    <row r="125" spans="1:19">
      <c r="A125" s="1029" t="s">
        <v>238</v>
      </c>
      <c r="B125" s="1049" t="s">
        <v>1955</v>
      </c>
      <c r="C125" s="1064">
        <f>C126</f>
        <v>0.35</v>
      </c>
      <c r="D125" s="1064">
        <f t="shared" ref="D125:G125" si="40">D126</f>
        <v>0</v>
      </c>
      <c r="E125" s="1066">
        <f t="shared" si="40"/>
        <v>0</v>
      </c>
      <c r="F125" s="1066">
        <f t="shared" si="40"/>
        <v>0</v>
      </c>
      <c r="G125" s="1064">
        <f t="shared" si="40"/>
        <v>0.35</v>
      </c>
      <c r="H125" s="1082"/>
      <c r="I125" s="608">
        <f t="shared" si="34"/>
        <v>0.2</v>
      </c>
      <c r="J125" s="1064">
        <f t="shared" ref="J125:N125" si="41">J126</f>
        <v>0</v>
      </c>
      <c r="K125" s="1064">
        <f t="shared" si="41"/>
        <v>0.2</v>
      </c>
      <c r="L125" s="1064">
        <f t="shared" si="41"/>
        <v>0</v>
      </c>
      <c r="M125" s="1064">
        <f t="shared" si="41"/>
        <v>0</v>
      </c>
      <c r="N125" s="1083">
        <f t="shared" si="41"/>
        <v>0</v>
      </c>
      <c r="O125" s="1029"/>
      <c r="P125" s="1029"/>
      <c r="S125" s="115"/>
    </row>
    <row r="126" spans="1:19" ht="38.25">
      <c r="A126" s="243">
        <v>1</v>
      </c>
      <c r="B126" s="1074" t="s">
        <v>1956</v>
      </c>
      <c r="C126" s="1069">
        <v>0.35</v>
      </c>
      <c r="D126" s="1043"/>
      <c r="E126" s="1084"/>
      <c r="F126" s="1084"/>
      <c r="G126" s="1043">
        <v>0.35</v>
      </c>
      <c r="H126" s="1082" t="s">
        <v>1920</v>
      </c>
      <c r="I126" s="608">
        <f t="shared" si="34"/>
        <v>0.2</v>
      </c>
      <c r="J126" s="1043"/>
      <c r="K126" s="1043">
        <v>0.2</v>
      </c>
      <c r="L126" s="1043"/>
      <c r="M126" s="1043"/>
      <c r="N126" s="424"/>
      <c r="O126" s="1044" t="s">
        <v>1887</v>
      </c>
      <c r="P126" s="1044"/>
      <c r="S126" s="115"/>
    </row>
    <row r="127" spans="1:19">
      <c r="A127" s="1029" t="s">
        <v>246</v>
      </c>
      <c r="B127" s="1049" t="s">
        <v>279</v>
      </c>
      <c r="C127" s="1064">
        <f>C128</f>
        <v>0.25</v>
      </c>
      <c r="D127" s="1064">
        <f t="shared" ref="D127:G127" si="42">D128</f>
        <v>0</v>
      </c>
      <c r="E127" s="1066">
        <f t="shared" si="42"/>
        <v>0</v>
      </c>
      <c r="F127" s="1066">
        <f t="shared" si="42"/>
        <v>0</v>
      </c>
      <c r="G127" s="1064">
        <f t="shared" si="42"/>
        <v>0.25</v>
      </c>
      <c r="H127" s="1082"/>
      <c r="I127" s="608">
        <f t="shared" ref="I127:I176" si="43">J127+K127+L127+M127</f>
        <v>0.12</v>
      </c>
      <c r="J127" s="1064">
        <f>J128</f>
        <v>0</v>
      </c>
      <c r="K127" s="1064">
        <f t="shared" ref="K127:N127" si="44">K128</f>
        <v>0.12</v>
      </c>
      <c r="L127" s="1064">
        <f t="shared" si="44"/>
        <v>0</v>
      </c>
      <c r="M127" s="1064">
        <f t="shared" si="44"/>
        <v>0</v>
      </c>
      <c r="N127" s="1083">
        <f t="shared" si="44"/>
        <v>0</v>
      </c>
      <c r="O127" s="1029"/>
      <c r="P127" s="1029"/>
      <c r="S127" s="115"/>
    </row>
    <row r="128" spans="1:19" ht="25.5">
      <c r="A128" s="1034">
        <v>1</v>
      </c>
      <c r="B128" s="1074" t="s">
        <v>1957</v>
      </c>
      <c r="C128" s="1069">
        <v>0.25</v>
      </c>
      <c r="D128" s="1069"/>
      <c r="E128" s="1075"/>
      <c r="F128" s="1075"/>
      <c r="G128" s="1069">
        <v>0.25</v>
      </c>
      <c r="H128" s="1082" t="s">
        <v>1958</v>
      </c>
      <c r="I128" s="608">
        <f t="shared" si="43"/>
        <v>0.12</v>
      </c>
      <c r="J128" s="608"/>
      <c r="K128" s="608">
        <v>0.12</v>
      </c>
      <c r="L128" s="608"/>
      <c r="M128" s="608"/>
      <c r="N128" s="925"/>
      <c r="O128" s="1044" t="s">
        <v>1887</v>
      </c>
      <c r="P128" s="1044"/>
      <c r="S128" s="115"/>
    </row>
    <row r="129" spans="1:19">
      <c r="A129" s="1029" t="s">
        <v>251</v>
      </c>
      <c r="B129" s="1049" t="s">
        <v>1824</v>
      </c>
      <c r="C129" s="1064">
        <f>SUM(C130:C135)</f>
        <v>2.8600000000000003</v>
      </c>
      <c r="D129" s="1064">
        <f t="shared" ref="D129:G129" si="45">SUM(D130:D135)</f>
        <v>2.61</v>
      </c>
      <c r="E129" s="1066">
        <f t="shared" si="45"/>
        <v>0</v>
      </c>
      <c r="F129" s="1066">
        <f t="shared" si="45"/>
        <v>0</v>
      </c>
      <c r="G129" s="1064">
        <f t="shared" si="45"/>
        <v>0.25</v>
      </c>
      <c r="H129" s="1082"/>
      <c r="I129" s="608">
        <f t="shared" si="43"/>
        <v>1.17</v>
      </c>
      <c r="J129" s="1064">
        <f t="shared" ref="J129:N129" si="46">SUM(J130:J135)</f>
        <v>0.62</v>
      </c>
      <c r="K129" s="1064">
        <f t="shared" si="46"/>
        <v>0.25</v>
      </c>
      <c r="L129" s="1064">
        <f t="shared" si="46"/>
        <v>0.3</v>
      </c>
      <c r="M129" s="1064">
        <f t="shared" si="46"/>
        <v>0</v>
      </c>
      <c r="N129" s="1083">
        <f t="shared" si="46"/>
        <v>0</v>
      </c>
      <c r="O129" s="1029"/>
      <c r="P129" s="1029"/>
      <c r="S129" s="115"/>
    </row>
    <row r="130" spans="1:19" ht="25.5">
      <c r="A130" s="1034">
        <v>1</v>
      </c>
      <c r="B130" s="1074" t="s">
        <v>1825</v>
      </c>
      <c r="C130" s="1069">
        <v>0.2</v>
      </c>
      <c r="D130" s="1069">
        <v>0.2</v>
      </c>
      <c r="E130" s="1075"/>
      <c r="F130" s="1075"/>
      <c r="G130" s="1069"/>
      <c r="H130" s="1082" t="s">
        <v>1743</v>
      </c>
      <c r="I130" s="608">
        <f t="shared" si="43"/>
        <v>0.09</v>
      </c>
      <c r="J130" s="608"/>
      <c r="K130" s="608">
        <v>0.09</v>
      </c>
      <c r="L130" s="608"/>
      <c r="M130" s="608"/>
      <c r="N130" s="925"/>
      <c r="O130" s="1044" t="s">
        <v>1887</v>
      </c>
      <c r="P130" s="1044"/>
      <c r="S130" s="115"/>
    </row>
    <row r="131" spans="1:19" ht="25.5">
      <c r="A131" s="1034">
        <v>2</v>
      </c>
      <c r="B131" s="1074" t="s">
        <v>1826</v>
      </c>
      <c r="C131" s="1069">
        <v>0.25</v>
      </c>
      <c r="D131" s="1085">
        <v>0.25</v>
      </c>
      <c r="E131" s="1071"/>
      <c r="F131" s="1080"/>
      <c r="G131" s="1086"/>
      <c r="H131" s="1082" t="s">
        <v>1827</v>
      </c>
      <c r="I131" s="608">
        <f t="shared" si="43"/>
        <v>0.11</v>
      </c>
      <c r="J131" s="608"/>
      <c r="K131" s="608">
        <v>0.11</v>
      </c>
      <c r="L131" s="608"/>
      <c r="M131" s="608"/>
      <c r="N131" s="925"/>
      <c r="O131" s="1044" t="s">
        <v>1887</v>
      </c>
      <c r="P131" s="1044"/>
      <c r="S131" s="115"/>
    </row>
    <row r="132" spans="1:19" ht="25.5">
      <c r="A132" s="1034">
        <v>3</v>
      </c>
      <c r="B132" s="1074" t="s">
        <v>1959</v>
      </c>
      <c r="C132" s="1069">
        <v>0.3</v>
      </c>
      <c r="D132" s="1086">
        <v>0.15</v>
      </c>
      <c r="E132" s="1071"/>
      <c r="F132" s="1080"/>
      <c r="G132" s="1086">
        <v>0.15</v>
      </c>
      <c r="H132" s="1082" t="s">
        <v>1960</v>
      </c>
      <c r="I132" s="608">
        <f t="shared" si="43"/>
        <v>0.12</v>
      </c>
      <c r="J132" s="608">
        <v>0.12</v>
      </c>
      <c r="K132" s="608"/>
      <c r="L132" s="608"/>
      <c r="M132" s="608"/>
      <c r="N132" s="925"/>
      <c r="O132" s="1044" t="s">
        <v>1887</v>
      </c>
      <c r="P132" s="1044"/>
      <c r="S132" s="115"/>
    </row>
    <row r="133" spans="1:19" ht="25.5">
      <c r="A133" s="1034">
        <v>4</v>
      </c>
      <c r="B133" s="1074" t="s">
        <v>1961</v>
      </c>
      <c r="C133" s="1069">
        <v>0.11</v>
      </c>
      <c r="D133" s="1086">
        <v>0.11</v>
      </c>
      <c r="E133" s="1071"/>
      <c r="F133" s="1080"/>
      <c r="G133" s="1086"/>
      <c r="H133" s="1082" t="s">
        <v>1960</v>
      </c>
      <c r="I133" s="608">
        <f t="shared" si="43"/>
        <v>0.05</v>
      </c>
      <c r="J133" s="608"/>
      <c r="K133" s="608">
        <v>0.05</v>
      </c>
      <c r="L133" s="608"/>
      <c r="M133" s="608"/>
      <c r="N133" s="925"/>
      <c r="O133" s="1044" t="s">
        <v>1887</v>
      </c>
      <c r="P133" s="1044"/>
      <c r="S133" s="115"/>
    </row>
    <row r="134" spans="1:19" ht="25.5">
      <c r="A134" s="1034">
        <v>5</v>
      </c>
      <c r="B134" s="1074" t="s">
        <v>1828</v>
      </c>
      <c r="C134" s="1069">
        <v>1.2</v>
      </c>
      <c r="D134" s="1070">
        <v>1.2</v>
      </c>
      <c r="E134" s="1071"/>
      <c r="F134" s="1072"/>
      <c r="G134" s="1070"/>
      <c r="H134" s="1082" t="s">
        <v>1787</v>
      </c>
      <c r="I134" s="608">
        <f t="shared" si="43"/>
        <v>0.5</v>
      </c>
      <c r="J134" s="608">
        <v>0.5</v>
      </c>
      <c r="K134" s="608"/>
      <c r="L134" s="608"/>
      <c r="M134" s="608"/>
      <c r="N134" s="925"/>
      <c r="O134" s="1044" t="s">
        <v>1887</v>
      </c>
      <c r="P134" s="1044"/>
      <c r="S134" s="115"/>
    </row>
    <row r="135" spans="1:19" ht="25.5">
      <c r="A135" s="1034">
        <v>6</v>
      </c>
      <c r="B135" s="1074" t="s">
        <v>1829</v>
      </c>
      <c r="C135" s="1043">
        <v>0.8</v>
      </c>
      <c r="D135" s="1043">
        <v>0.7</v>
      </c>
      <c r="E135" s="1043"/>
      <c r="F135" s="1043"/>
      <c r="G135" s="1043">
        <v>0.1</v>
      </c>
      <c r="H135" s="1082" t="s">
        <v>1830</v>
      </c>
      <c r="I135" s="608">
        <f t="shared" si="43"/>
        <v>0.3</v>
      </c>
      <c r="J135" s="608"/>
      <c r="K135" s="608"/>
      <c r="L135" s="608">
        <v>0.3</v>
      </c>
      <c r="M135" s="608"/>
      <c r="N135" s="925"/>
      <c r="O135" s="226" t="s">
        <v>1942</v>
      </c>
      <c r="P135" s="226"/>
      <c r="S135" s="115"/>
    </row>
    <row r="136" spans="1:19">
      <c r="A136" s="1029" t="s">
        <v>254</v>
      </c>
      <c r="B136" s="1049" t="s">
        <v>1962</v>
      </c>
      <c r="C136" s="1050">
        <f>C137</f>
        <v>9</v>
      </c>
      <c r="D136" s="1050">
        <f t="shared" ref="D136:G136" si="47">D137</f>
        <v>9</v>
      </c>
      <c r="E136" s="1050">
        <f t="shared" si="47"/>
        <v>0</v>
      </c>
      <c r="F136" s="1050">
        <f t="shared" si="47"/>
        <v>0</v>
      </c>
      <c r="G136" s="1050">
        <f t="shared" si="47"/>
        <v>0</v>
      </c>
      <c r="H136" s="1082"/>
      <c r="I136" s="1064">
        <f>I137</f>
        <v>1.28</v>
      </c>
      <c r="J136" s="1064">
        <f t="shared" ref="J136:N136" si="48">J137</f>
        <v>0</v>
      </c>
      <c r="K136" s="1064">
        <f t="shared" si="48"/>
        <v>0</v>
      </c>
      <c r="L136" s="1064">
        <f t="shared" si="48"/>
        <v>0</v>
      </c>
      <c r="M136" s="1064">
        <f t="shared" si="48"/>
        <v>1.28</v>
      </c>
      <c r="N136" s="1055">
        <f t="shared" si="48"/>
        <v>0</v>
      </c>
      <c r="O136" s="228"/>
      <c r="P136" s="228"/>
      <c r="S136" s="115"/>
    </row>
    <row r="137" spans="1:19" ht="25.5">
      <c r="A137" s="226">
        <v>1</v>
      </c>
      <c r="B137" s="1074" t="s">
        <v>1963</v>
      </c>
      <c r="C137" s="1043">
        <v>9</v>
      </c>
      <c r="D137" s="1043">
        <v>9</v>
      </c>
      <c r="E137" s="1043"/>
      <c r="F137" s="1043"/>
      <c r="G137" s="1043"/>
      <c r="H137" s="1082" t="s">
        <v>1964</v>
      </c>
      <c r="I137" s="608">
        <f>J137+K137+L137+M137</f>
        <v>1.28</v>
      </c>
      <c r="J137" s="608"/>
      <c r="K137" s="608"/>
      <c r="L137" s="608"/>
      <c r="M137" s="608">
        <v>1.28</v>
      </c>
      <c r="N137" s="925"/>
      <c r="O137" s="226" t="s">
        <v>1942</v>
      </c>
      <c r="P137" s="226"/>
      <c r="S137" s="115"/>
    </row>
    <row r="138" spans="1:19">
      <c r="A138" s="228" t="s">
        <v>268</v>
      </c>
      <c r="B138" s="1049" t="s">
        <v>218</v>
      </c>
      <c r="C138" s="1050">
        <f>SUM(C139:C148)</f>
        <v>25.32</v>
      </c>
      <c r="D138" s="1050">
        <f t="shared" ref="D138:G138" si="49">SUM(D139:D148)</f>
        <v>10.57</v>
      </c>
      <c r="E138" s="1050">
        <f t="shared" si="49"/>
        <v>0</v>
      </c>
      <c r="F138" s="1050">
        <f t="shared" si="49"/>
        <v>0</v>
      </c>
      <c r="G138" s="1050">
        <f t="shared" si="49"/>
        <v>14.749999999999998</v>
      </c>
      <c r="H138" s="1082"/>
      <c r="I138" s="608">
        <f t="shared" si="43"/>
        <v>6</v>
      </c>
      <c r="J138" s="1050">
        <f t="shared" ref="J138:N138" si="50">SUM(J139:J148)</f>
        <v>0.33</v>
      </c>
      <c r="K138" s="1050">
        <f t="shared" si="50"/>
        <v>0.6</v>
      </c>
      <c r="L138" s="1050">
        <f t="shared" si="50"/>
        <v>0.42000000000000004</v>
      </c>
      <c r="M138" s="1050">
        <f t="shared" si="50"/>
        <v>4.6500000000000004</v>
      </c>
      <c r="N138" s="927">
        <f t="shared" si="50"/>
        <v>0</v>
      </c>
      <c r="O138" s="228"/>
      <c r="P138" s="228"/>
      <c r="S138" s="115"/>
    </row>
    <row r="139" spans="1:19">
      <c r="A139" s="1034">
        <v>1</v>
      </c>
      <c r="B139" s="1074" t="s">
        <v>1965</v>
      </c>
      <c r="C139" s="1069">
        <v>0.4</v>
      </c>
      <c r="D139" s="1086">
        <v>0.4</v>
      </c>
      <c r="E139" s="1071"/>
      <c r="F139" s="1080"/>
      <c r="G139" s="1079"/>
      <c r="H139" s="1082" t="s">
        <v>1966</v>
      </c>
      <c r="I139" s="608">
        <f t="shared" si="43"/>
        <v>0.17</v>
      </c>
      <c r="J139" s="608"/>
      <c r="K139" s="608">
        <v>0.17</v>
      </c>
      <c r="L139" s="608"/>
      <c r="M139" s="608"/>
      <c r="N139" s="925"/>
      <c r="O139" s="1044" t="s">
        <v>1887</v>
      </c>
      <c r="P139" s="1044"/>
      <c r="S139" s="115"/>
    </row>
    <row r="140" spans="1:19" ht="25.5">
      <c r="A140" s="1034">
        <v>2</v>
      </c>
      <c r="B140" s="1074" t="s">
        <v>1967</v>
      </c>
      <c r="C140" s="1069">
        <v>0.03</v>
      </c>
      <c r="D140" s="1069"/>
      <c r="E140" s="1075"/>
      <c r="F140" s="1075"/>
      <c r="G140" s="1069">
        <v>0.03</v>
      </c>
      <c r="H140" s="1082" t="s">
        <v>1968</v>
      </c>
      <c r="I140" s="608">
        <f t="shared" si="43"/>
        <v>0.01</v>
      </c>
      <c r="J140" s="608"/>
      <c r="K140" s="608">
        <v>0.01</v>
      </c>
      <c r="L140" s="608"/>
      <c r="M140" s="608"/>
      <c r="N140" s="925"/>
      <c r="O140" s="1044" t="s">
        <v>1887</v>
      </c>
      <c r="P140" s="1044"/>
      <c r="S140" s="115"/>
    </row>
    <row r="141" spans="1:19" ht="25.5">
      <c r="A141" s="1034">
        <v>3</v>
      </c>
      <c r="B141" s="1074" t="s">
        <v>1969</v>
      </c>
      <c r="C141" s="1069">
        <v>0.4</v>
      </c>
      <c r="D141" s="1079"/>
      <c r="E141" s="1071"/>
      <c r="F141" s="1080"/>
      <c r="G141" s="1086">
        <v>0.4</v>
      </c>
      <c r="H141" s="1082" t="s">
        <v>1739</v>
      </c>
      <c r="I141" s="608">
        <f t="shared" si="43"/>
        <v>0.25</v>
      </c>
      <c r="J141" s="608">
        <v>0.25</v>
      </c>
      <c r="K141" s="608"/>
      <c r="L141" s="608"/>
      <c r="M141" s="608"/>
      <c r="N141" s="925"/>
      <c r="O141" s="1044" t="s">
        <v>1887</v>
      </c>
      <c r="P141" s="1044"/>
      <c r="S141" s="115"/>
    </row>
    <row r="142" spans="1:19" ht="25.5">
      <c r="A142" s="1034">
        <v>4</v>
      </c>
      <c r="B142" s="1074" t="s">
        <v>1970</v>
      </c>
      <c r="C142" s="1069">
        <v>5.39</v>
      </c>
      <c r="D142" s="1085"/>
      <c r="E142" s="1071"/>
      <c r="F142" s="1080"/>
      <c r="G142" s="1079">
        <v>5.39</v>
      </c>
      <c r="H142" s="1082" t="s">
        <v>1971</v>
      </c>
      <c r="I142" s="608">
        <f t="shared" si="43"/>
        <v>0.3</v>
      </c>
      <c r="J142" s="608"/>
      <c r="K142" s="608">
        <v>0.3</v>
      </c>
      <c r="L142" s="608"/>
      <c r="M142" s="608"/>
      <c r="N142" s="925"/>
      <c r="O142" s="1044" t="s">
        <v>1887</v>
      </c>
      <c r="P142" s="1044"/>
      <c r="S142" s="115"/>
    </row>
    <row r="143" spans="1:19" ht="25.5">
      <c r="A143" s="1034">
        <v>5</v>
      </c>
      <c r="B143" s="1074" t="s">
        <v>1843</v>
      </c>
      <c r="C143" s="1069">
        <v>0.05</v>
      </c>
      <c r="D143" s="1069">
        <v>0.05</v>
      </c>
      <c r="E143" s="1075"/>
      <c r="F143" s="1075"/>
      <c r="G143" s="1069"/>
      <c r="H143" s="1082" t="s">
        <v>1844</v>
      </c>
      <c r="I143" s="608">
        <f t="shared" si="43"/>
        <v>0.02</v>
      </c>
      <c r="J143" s="608"/>
      <c r="K143" s="608">
        <v>0.02</v>
      </c>
      <c r="L143" s="608"/>
      <c r="M143" s="608"/>
      <c r="N143" s="925"/>
      <c r="O143" s="1044" t="s">
        <v>1887</v>
      </c>
      <c r="P143" s="1044"/>
      <c r="S143" s="115"/>
    </row>
    <row r="144" spans="1:19" ht="25.5">
      <c r="A144" s="1034">
        <v>6</v>
      </c>
      <c r="B144" s="1074" t="s">
        <v>1972</v>
      </c>
      <c r="C144" s="1069">
        <v>0.2</v>
      </c>
      <c r="D144" s="1079">
        <v>0.1</v>
      </c>
      <c r="E144" s="1071"/>
      <c r="F144" s="1080"/>
      <c r="G144" s="1086">
        <v>0.1</v>
      </c>
      <c r="H144" s="1082" t="s">
        <v>1973</v>
      </c>
      <c r="I144" s="608">
        <f t="shared" si="43"/>
        <v>0.08</v>
      </c>
      <c r="J144" s="608">
        <v>0.08</v>
      </c>
      <c r="K144" s="608"/>
      <c r="L144" s="608"/>
      <c r="M144" s="608"/>
      <c r="N144" s="925"/>
      <c r="O144" s="1044" t="s">
        <v>1887</v>
      </c>
      <c r="P144" s="1044"/>
      <c r="S144" s="115"/>
    </row>
    <row r="145" spans="1:19" ht="25.5">
      <c r="A145" s="1034">
        <v>7</v>
      </c>
      <c r="B145" s="1074" t="s">
        <v>1974</v>
      </c>
      <c r="C145" s="1043">
        <v>0.73</v>
      </c>
      <c r="D145" s="1043"/>
      <c r="E145" s="1043"/>
      <c r="F145" s="1043"/>
      <c r="G145" s="1043">
        <v>0.73</v>
      </c>
      <c r="H145" s="1082" t="s">
        <v>1975</v>
      </c>
      <c r="I145" s="608">
        <f t="shared" si="43"/>
        <v>0.4</v>
      </c>
      <c r="J145" s="608"/>
      <c r="K145" s="608"/>
      <c r="L145" s="608">
        <v>0.4</v>
      </c>
      <c r="M145" s="608"/>
      <c r="N145" s="925"/>
      <c r="O145" s="226" t="s">
        <v>1942</v>
      </c>
      <c r="P145" s="226"/>
      <c r="S145" s="115"/>
    </row>
    <row r="146" spans="1:19" ht="38.25">
      <c r="A146" s="1034">
        <v>8</v>
      </c>
      <c r="B146" s="1074" t="s">
        <v>1845</v>
      </c>
      <c r="C146" s="1043">
        <v>0.3</v>
      </c>
      <c r="D146" s="1043">
        <v>0.1</v>
      </c>
      <c r="E146" s="1043"/>
      <c r="F146" s="1043"/>
      <c r="G146" s="1043">
        <v>0.2</v>
      </c>
      <c r="H146" s="1082" t="s">
        <v>1846</v>
      </c>
      <c r="I146" s="608">
        <f t="shared" si="43"/>
        <v>0.1</v>
      </c>
      <c r="J146" s="608"/>
      <c r="K146" s="608">
        <v>0.1</v>
      </c>
      <c r="L146" s="608"/>
      <c r="M146" s="608"/>
      <c r="N146" s="925"/>
      <c r="O146" s="226" t="s">
        <v>1942</v>
      </c>
      <c r="P146" s="226"/>
      <c r="S146" s="115"/>
    </row>
    <row r="147" spans="1:19" ht="38.25">
      <c r="A147" s="1034">
        <v>9</v>
      </c>
      <c r="B147" s="1074" t="s">
        <v>1847</v>
      </c>
      <c r="C147" s="1043">
        <v>17.399999999999999</v>
      </c>
      <c r="D147" s="1043">
        <v>9.9</v>
      </c>
      <c r="E147" s="1043"/>
      <c r="F147" s="1043"/>
      <c r="G147" s="1043">
        <v>7.5</v>
      </c>
      <c r="H147" s="1082" t="s">
        <v>1848</v>
      </c>
      <c r="I147" s="608">
        <f t="shared" si="43"/>
        <v>4.6500000000000004</v>
      </c>
      <c r="J147" s="608"/>
      <c r="K147" s="608"/>
      <c r="L147" s="608"/>
      <c r="M147" s="608">
        <v>4.6500000000000004</v>
      </c>
      <c r="N147" s="925"/>
      <c r="O147" s="226" t="s">
        <v>1942</v>
      </c>
      <c r="P147" s="226"/>
      <c r="S147" s="115"/>
    </row>
    <row r="148" spans="1:19" ht="25.5">
      <c r="A148" s="1034">
        <v>10</v>
      </c>
      <c r="B148" s="1074" t="s">
        <v>1849</v>
      </c>
      <c r="C148" s="1043">
        <v>0.42</v>
      </c>
      <c r="D148" s="1043">
        <v>0.02</v>
      </c>
      <c r="E148" s="1043"/>
      <c r="F148" s="1043"/>
      <c r="G148" s="1043">
        <v>0.4</v>
      </c>
      <c r="H148" s="1082" t="s">
        <v>1976</v>
      </c>
      <c r="I148" s="608">
        <f t="shared" si="43"/>
        <v>0.02</v>
      </c>
      <c r="J148" s="608"/>
      <c r="K148" s="608"/>
      <c r="L148" s="608">
        <v>0.02</v>
      </c>
      <c r="M148" s="608"/>
      <c r="N148" s="925"/>
      <c r="O148" s="226" t="s">
        <v>1942</v>
      </c>
      <c r="P148" s="226"/>
      <c r="S148" s="115"/>
    </row>
    <row r="149" spans="1:19">
      <c r="A149" s="1029" t="s">
        <v>274</v>
      </c>
      <c r="B149" s="1049" t="s">
        <v>1853</v>
      </c>
      <c r="C149" s="1064">
        <f>SUM(C150:C152)</f>
        <v>19.82</v>
      </c>
      <c r="D149" s="1064">
        <f t="shared" ref="D149:G149" si="51">SUM(D150:D152)</f>
        <v>15.92</v>
      </c>
      <c r="E149" s="1066">
        <f t="shared" si="51"/>
        <v>0</v>
      </c>
      <c r="F149" s="1066">
        <f t="shared" si="51"/>
        <v>0</v>
      </c>
      <c r="G149" s="1064">
        <f t="shared" si="51"/>
        <v>3.9</v>
      </c>
      <c r="H149" s="1082"/>
      <c r="I149" s="608">
        <f t="shared" si="43"/>
        <v>4.13</v>
      </c>
      <c r="J149" s="1064">
        <f t="shared" ref="J149:N149" si="52">SUM(J150:J152)</f>
        <v>1.41</v>
      </c>
      <c r="K149" s="1064">
        <f t="shared" si="52"/>
        <v>0.43</v>
      </c>
      <c r="L149" s="1064">
        <f t="shared" si="52"/>
        <v>2.29</v>
      </c>
      <c r="M149" s="1064">
        <f t="shared" si="52"/>
        <v>0</v>
      </c>
      <c r="N149" s="1083">
        <f t="shared" si="52"/>
        <v>0</v>
      </c>
      <c r="O149" s="1029"/>
      <c r="P149" s="1029"/>
      <c r="S149" s="115"/>
    </row>
    <row r="150" spans="1:19" ht="51">
      <c r="A150" s="1034">
        <v>1</v>
      </c>
      <c r="B150" s="1074" t="s">
        <v>1977</v>
      </c>
      <c r="C150" s="1069">
        <v>3.52</v>
      </c>
      <c r="D150" s="1086">
        <v>2.52</v>
      </c>
      <c r="E150" s="1071"/>
      <c r="F150" s="1087"/>
      <c r="G150" s="1079">
        <f>C150-D150</f>
        <v>1</v>
      </c>
      <c r="H150" s="1082" t="s">
        <v>1978</v>
      </c>
      <c r="I150" s="608">
        <f t="shared" si="43"/>
        <v>2.29</v>
      </c>
      <c r="J150" s="608"/>
      <c r="K150" s="608"/>
      <c r="L150" s="608">
        <v>2.29</v>
      </c>
      <c r="M150" s="608"/>
      <c r="N150" s="925"/>
      <c r="O150" s="1044" t="s">
        <v>1887</v>
      </c>
      <c r="P150" s="1044"/>
      <c r="S150" s="115"/>
    </row>
    <row r="151" spans="1:19" ht="25.5">
      <c r="A151" s="1034">
        <v>2</v>
      </c>
      <c r="B151" s="1074" t="s">
        <v>1979</v>
      </c>
      <c r="C151" s="1069">
        <v>1</v>
      </c>
      <c r="D151" s="1070"/>
      <c r="E151" s="1077" t="s">
        <v>852</v>
      </c>
      <c r="F151" s="1078"/>
      <c r="G151" s="1070">
        <v>1</v>
      </c>
      <c r="H151" s="1082" t="s">
        <v>1980</v>
      </c>
      <c r="I151" s="608">
        <f t="shared" si="43"/>
        <v>0.43</v>
      </c>
      <c r="J151" s="608"/>
      <c r="K151" s="608">
        <v>0.43</v>
      </c>
      <c r="L151" s="608"/>
      <c r="M151" s="608"/>
      <c r="N151" s="925"/>
      <c r="O151" s="1044" t="s">
        <v>1887</v>
      </c>
      <c r="P151" s="1044"/>
      <c r="S151" s="115"/>
    </row>
    <row r="152" spans="1:19" ht="51">
      <c r="A152" s="1034">
        <v>3</v>
      </c>
      <c r="B152" s="1074" t="s">
        <v>1981</v>
      </c>
      <c r="C152" s="1069">
        <v>15.3</v>
      </c>
      <c r="D152" s="1069">
        <v>13.4</v>
      </c>
      <c r="E152" s="1075"/>
      <c r="F152" s="1075"/>
      <c r="G152" s="1069">
        <v>1.9</v>
      </c>
      <c r="H152" s="1082" t="s">
        <v>1982</v>
      </c>
      <c r="I152" s="608">
        <f t="shared" si="43"/>
        <v>1.41</v>
      </c>
      <c r="J152" s="608">
        <v>1.41</v>
      </c>
      <c r="K152" s="608"/>
      <c r="L152" s="608"/>
      <c r="M152" s="608"/>
      <c r="N152" s="925"/>
      <c r="O152" s="1044" t="s">
        <v>1887</v>
      </c>
      <c r="P152" s="1044"/>
      <c r="S152" s="115"/>
    </row>
    <row r="153" spans="1:19">
      <c r="A153" s="1029" t="s">
        <v>333</v>
      </c>
      <c r="B153" s="1049" t="s">
        <v>1858</v>
      </c>
      <c r="C153" s="1064">
        <f>SUM(C154:C156)</f>
        <v>0.98</v>
      </c>
      <c r="D153" s="1064">
        <f t="shared" ref="D153:G153" si="53">SUM(D154:D156)</f>
        <v>0.2</v>
      </c>
      <c r="E153" s="1066">
        <f t="shared" si="53"/>
        <v>0</v>
      </c>
      <c r="F153" s="1066">
        <f t="shared" si="53"/>
        <v>0</v>
      </c>
      <c r="G153" s="1064">
        <f t="shared" si="53"/>
        <v>0.78</v>
      </c>
      <c r="H153" s="1082"/>
      <c r="I153" s="608">
        <f t="shared" si="43"/>
        <v>0.52</v>
      </c>
      <c r="J153" s="1064">
        <f>SUM(J154:J156)</f>
        <v>0.32</v>
      </c>
      <c r="K153" s="1064">
        <f t="shared" ref="K153:N153" si="54">SUM(K154:K156)</f>
        <v>0.2</v>
      </c>
      <c r="L153" s="1064">
        <f t="shared" si="54"/>
        <v>0</v>
      </c>
      <c r="M153" s="1064">
        <f t="shared" si="54"/>
        <v>0</v>
      </c>
      <c r="N153" s="1083">
        <f t="shared" si="54"/>
        <v>0</v>
      </c>
      <c r="O153" s="1029"/>
      <c r="P153" s="1029"/>
      <c r="S153" s="115"/>
    </row>
    <row r="154" spans="1:19" ht="25.5">
      <c r="A154" s="1034">
        <v>1</v>
      </c>
      <c r="B154" s="1074" t="s">
        <v>1983</v>
      </c>
      <c r="C154" s="1069">
        <v>0.28000000000000003</v>
      </c>
      <c r="D154" s="1069"/>
      <c r="E154" s="1075"/>
      <c r="F154" s="1075"/>
      <c r="G154" s="1069">
        <v>0.28000000000000003</v>
      </c>
      <c r="H154" s="1082" t="s">
        <v>1938</v>
      </c>
      <c r="I154" s="608">
        <f t="shared" si="43"/>
        <v>0.2</v>
      </c>
      <c r="J154" s="608"/>
      <c r="K154" s="608">
        <v>0.2</v>
      </c>
      <c r="L154" s="608"/>
      <c r="M154" s="608"/>
      <c r="N154" s="925"/>
      <c r="O154" s="1044" t="s">
        <v>1887</v>
      </c>
      <c r="P154" s="1044"/>
      <c r="S154" s="115"/>
    </row>
    <row r="155" spans="1:19">
      <c r="A155" s="1034">
        <v>2</v>
      </c>
      <c r="B155" s="1074" t="s">
        <v>1984</v>
      </c>
      <c r="C155" s="1069">
        <v>0.5</v>
      </c>
      <c r="D155" s="1069"/>
      <c r="E155" s="1076"/>
      <c r="F155" s="1076"/>
      <c r="G155" s="1069">
        <v>0.5</v>
      </c>
      <c r="H155" s="1082" t="s">
        <v>1975</v>
      </c>
      <c r="I155" s="608">
        <f t="shared" si="43"/>
        <v>0.23</v>
      </c>
      <c r="J155" s="608">
        <v>0.23</v>
      </c>
      <c r="K155" s="608"/>
      <c r="L155" s="608"/>
      <c r="M155" s="608"/>
      <c r="N155" s="925"/>
      <c r="O155" s="1044" t="s">
        <v>1887</v>
      </c>
      <c r="P155" s="1044"/>
      <c r="S155" s="115"/>
    </row>
    <row r="156" spans="1:19" ht="25.5">
      <c r="A156" s="1034">
        <v>3</v>
      </c>
      <c r="B156" s="1074" t="s">
        <v>1859</v>
      </c>
      <c r="C156" s="1069">
        <v>0.2</v>
      </c>
      <c r="D156" s="1069">
        <v>0.2</v>
      </c>
      <c r="E156" s="1075"/>
      <c r="F156" s="1075"/>
      <c r="G156" s="1069"/>
      <c r="H156" s="1082" t="s">
        <v>1808</v>
      </c>
      <c r="I156" s="608">
        <f t="shared" si="43"/>
        <v>0.09</v>
      </c>
      <c r="J156" s="608">
        <v>0.09</v>
      </c>
      <c r="K156" s="608"/>
      <c r="L156" s="608"/>
      <c r="M156" s="608"/>
      <c r="N156" s="925"/>
      <c r="O156" s="1044" t="s">
        <v>1887</v>
      </c>
      <c r="P156" s="1044"/>
      <c r="S156" s="115"/>
    </row>
    <row r="157" spans="1:19">
      <c r="A157" s="1029" t="s">
        <v>337</v>
      </c>
      <c r="B157" s="1049" t="s">
        <v>269</v>
      </c>
      <c r="C157" s="1064">
        <f>SUM(C158:C161)</f>
        <v>0.51</v>
      </c>
      <c r="D157" s="1064">
        <f t="shared" ref="D157:G157" si="55">SUM(D158:D161)</f>
        <v>0</v>
      </c>
      <c r="E157" s="1066">
        <f t="shared" si="55"/>
        <v>0</v>
      </c>
      <c r="F157" s="1066">
        <f t="shared" si="55"/>
        <v>0</v>
      </c>
      <c r="G157" s="1064">
        <f t="shared" si="55"/>
        <v>0.51</v>
      </c>
      <c r="H157" s="1082"/>
      <c r="I157" s="608">
        <f t="shared" si="43"/>
        <v>0.19</v>
      </c>
      <c r="J157" s="1064">
        <f>SUM(J158:J161)</f>
        <v>0</v>
      </c>
      <c r="K157" s="1064">
        <f t="shared" ref="K157:N157" si="56">SUM(K158:K161)</f>
        <v>6.0000000000000005E-2</v>
      </c>
      <c r="L157" s="1064">
        <f t="shared" si="56"/>
        <v>0.13</v>
      </c>
      <c r="M157" s="1064">
        <f t="shared" si="56"/>
        <v>0</v>
      </c>
      <c r="N157" s="1083">
        <f t="shared" si="56"/>
        <v>0</v>
      </c>
      <c r="O157" s="1029"/>
      <c r="P157" s="1029"/>
      <c r="S157" s="115"/>
    </row>
    <row r="158" spans="1:19" ht="25.5">
      <c r="A158" s="1034">
        <v>1</v>
      </c>
      <c r="B158" s="1074" t="s">
        <v>1985</v>
      </c>
      <c r="C158" s="1069">
        <v>0.25</v>
      </c>
      <c r="D158" s="1079"/>
      <c r="E158" s="1077"/>
      <c r="F158" s="1088"/>
      <c r="G158" s="1086">
        <v>0.25</v>
      </c>
      <c r="H158" s="1082" t="s">
        <v>1986</v>
      </c>
      <c r="I158" s="608">
        <f t="shared" si="43"/>
        <v>0.09</v>
      </c>
      <c r="J158" s="608"/>
      <c r="K158" s="608">
        <v>0.03</v>
      </c>
      <c r="L158" s="608">
        <v>0.06</v>
      </c>
      <c r="M158" s="608"/>
      <c r="N158" s="925"/>
      <c r="O158" s="1044" t="s">
        <v>1887</v>
      </c>
      <c r="P158" s="1044"/>
      <c r="S158" s="115"/>
    </row>
    <row r="159" spans="1:19" ht="25.5">
      <c r="A159" s="1034">
        <v>2</v>
      </c>
      <c r="B159" s="1074" t="s">
        <v>1987</v>
      </c>
      <c r="C159" s="1069">
        <v>0.08</v>
      </c>
      <c r="D159" s="1070"/>
      <c r="E159" s="1071"/>
      <c r="F159" s="1072"/>
      <c r="G159" s="1070">
        <v>0.08</v>
      </c>
      <c r="H159" s="1082" t="s">
        <v>1960</v>
      </c>
      <c r="I159" s="608">
        <f t="shared" si="43"/>
        <v>0.03</v>
      </c>
      <c r="J159" s="608"/>
      <c r="K159" s="608">
        <v>0.01</v>
      </c>
      <c r="L159" s="608">
        <v>0.02</v>
      </c>
      <c r="M159" s="608"/>
      <c r="N159" s="925"/>
      <c r="O159" s="1044" t="s">
        <v>1887</v>
      </c>
      <c r="P159" s="1044"/>
      <c r="S159" s="115"/>
    </row>
    <row r="160" spans="1:19" ht="25.5">
      <c r="A160" s="1034">
        <v>3</v>
      </c>
      <c r="B160" s="1074" t="s">
        <v>1988</v>
      </c>
      <c r="C160" s="1069">
        <v>7.0000000000000007E-2</v>
      </c>
      <c r="D160" s="1070"/>
      <c r="E160" s="1071"/>
      <c r="F160" s="1072"/>
      <c r="G160" s="1070">
        <v>7.0000000000000007E-2</v>
      </c>
      <c r="H160" s="1082" t="s">
        <v>1989</v>
      </c>
      <c r="I160" s="608">
        <f t="shared" si="43"/>
        <v>0.03</v>
      </c>
      <c r="J160" s="608"/>
      <c r="K160" s="608">
        <v>0.01</v>
      </c>
      <c r="L160" s="608">
        <v>0.02</v>
      </c>
      <c r="M160" s="608"/>
      <c r="N160" s="925"/>
      <c r="O160" s="1044" t="s">
        <v>1887</v>
      </c>
      <c r="P160" s="1044"/>
      <c r="S160" s="115"/>
    </row>
    <row r="161" spans="1:19" ht="25.5">
      <c r="A161" s="1034">
        <v>4</v>
      </c>
      <c r="B161" s="1074" t="s">
        <v>1990</v>
      </c>
      <c r="C161" s="1069">
        <v>0.11</v>
      </c>
      <c r="D161" s="1070"/>
      <c r="E161" s="1071"/>
      <c r="F161" s="1072"/>
      <c r="G161" s="1070">
        <v>0.11</v>
      </c>
      <c r="H161" s="1082" t="s">
        <v>1929</v>
      </c>
      <c r="I161" s="608">
        <f t="shared" si="43"/>
        <v>0.04</v>
      </c>
      <c r="J161" s="608"/>
      <c r="K161" s="608">
        <v>0.01</v>
      </c>
      <c r="L161" s="608">
        <v>0.03</v>
      </c>
      <c r="M161" s="608"/>
      <c r="N161" s="925"/>
      <c r="O161" s="1044" t="s">
        <v>1887</v>
      </c>
      <c r="P161" s="1044"/>
      <c r="S161" s="115"/>
    </row>
    <row r="162" spans="1:19" ht="17.25" customHeight="1">
      <c r="A162" s="1029" t="s">
        <v>635</v>
      </c>
      <c r="B162" s="1049" t="s">
        <v>1991</v>
      </c>
      <c r="C162" s="1064">
        <f>C163</f>
        <v>1</v>
      </c>
      <c r="D162" s="1064">
        <f t="shared" ref="D162:G162" si="57">D163</f>
        <v>0</v>
      </c>
      <c r="E162" s="1066">
        <f t="shared" si="57"/>
        <v>0</v>
      </c>
      <c r="F162" s="1066">
        <f t="shared" si="57"/>
        <v>0</v>
      </c>
      <c r="G162" s="1064">
        <f t="shared" si="57"/>
        <v>1</v>
      </c>
      <c r="H162" s="1082"/>
      <c r="I162" s="608">
        <f t="shared" si="43"/>
        <v>0.43</v>
      </c>
      <c r="J162" s="1064">
        <f t="shared" ref="J162:N162" si="58">J163</f>
        <v>0</v>
      </c>
      <c r="K162" s="1064">
        <f t="shared" si="58"/>
        <v>0</v>
      </c>
      <c r="L162" s="1064">
        <f t="shared" si="58"/>
        <v>0.43</v>
      </c>
      <c r="M162" s="1064">
        <f t="shared" si="58"/>
        <v>0</v>
      </c>
      <c r="N162" s="1089">
        <f t="shared" si="58"/>
        <v>0</v>
      </c>
      <c r="O162" s="1029"/>
      <c r="P162" s="1029"/>
      <c r="S162" s="115"/>
    </row>
    <row r="163" spans="1:19" ht="25.5">
      <c r="A163" s="226">
        <v>1</v>
      </c>
      <c r="B163" s="1074" t="s">
        <v>1992</v>
      </c>
      <c r="C163" s="1043">
        <v>1</v>
      </c>
      <c r="D163" s="1043"/>
      <c r="E163" s="1043"/>
      <c r="F163" s="1043"/>
      <c r="G163" s="1043">
        <v>1</v>
      </c>
      <c r="H163" s="1082" t="s">
        <v>1743</v>
      </c>
      <c r="I163" s="608">
        <f t="shared" si="43"/>
        <v>0.43</v>
      </c>
      <c r="J163" s="608"/>
      <c r="K163" s="608"/>
      <c r="L163" s="608">
        <v>0.43</v>
      </c>
      <c r="M163" s="608"/>
      <c r="N163" s="925"/>
      <c r="O163" s="226" t="s">
        <v>1942</v>
      </c>
      <c r="P163" s="226"/>
      <c r="S163" s="115"/>
    </row>
    <row r="164" spans="1:19">
      <c r="A164" s="1029" t="s">
        <v>1424</v>
      </c>
      <c r="B164" s="1049" t="s">
        <v>302</v>
      </c>
      <c r="C164" s="1064">
        <f>SUM(C165:C166)</f>
        <v>0.12</v>
      </c>
      <c r="D164" s="1064">
        <f t="shared" ref="D164:G164" si="59">SUM(D165:D166)</f>
        <v>0.04</v>
      </c>
      <c r="E164" s="1066">
        <f t="shared" si="59"/>
        <v>0</v>
      </c>
      <c r="F164" s="1066">
        <f t="shared" si="59"/>
        <v>0</v>
      </c>
      <c r="G164" s="1064">
        <f t="shared" si="59"/>
        <v>0.08</v>
      </c>
      <c r="H164" s="1082"/>
      <c r="I164" s="608">
        <f t="shared" si="43"/>
        <v>0.06</v>
      </c>
      <c r="J164" s="1064">
        <f t="shared" ref="J164:N164" si="60">SUM(J165:J166)</f>
        <v>0</v>
      </c>
      <c r="K164" s="1064">
        <f t="shared" si="60"/>
        <v>0.02</v>
      </c>
      <c r="L164" s="1064">
        <f t="shared" si="60"/>
        <v>0.04</v>
      </c>
      <c r="M164" s="1064">
        <f t="shared" si="60"/>
        <v>0</v>
      </c>
      <c r="N164" s="1083">
        <f t="shared" si="60"/>
        <v>0</v>
      </c>
      <c r="O164" s="1029"/>
      <c r="P164" s="1029"/>
      <c r="S164" s="115"/>
    </row>
    <row r="165" spans="1:19" ht="25.5">
      <c r="A165" s="1034">
        <v>1</v>
      </c>
      <c r="B165" s="1074" t="s">
        <v>1860</v>
      </c>
      <c r="C165" s="1069">
        <v>0.04</v>
      </c>
      <c r="D165" s="1069">
        <v>0.04</v>
      </c>
      <c r="E165" s="1076"/>
      <c r="F165" s="1076"/>
      <c r="G165" s="1069"/>
      <c r="H165" s="1082" t="s">
        <v>1993</v>
      </c>
      <c r="I165" s="608">
        <f t="shared" si="43"/>
        <v>0.02</v>
      </c>
      <c r="J165" s="608"/>
      <c r="K165" s="608">
        <v>0.02</v>
      </c>
      <c r="L165" s="608"/>
      <c r="M165" s="608"/>
      <c r="N165" s="925"/>
      <c r="O165" s="1044" t="s">
        <v>1887</v>
      </c>
      <c r="P165" s="1044"/>
      <c r="S165" s="115"/>
    </row>
    <row r="166" spans="1:19" ht="25.5">
      <c r="A166" s="1034">
        <v>2</v>
      </c>
      <c r="B166" s="1074" t="s">
        <v>1994</v>
      </c>
      <c r="C166" s="1069">
        <v>0.08</v>
      </c>
      <c r="D166" s="1070"/>
      <c r="E166" s="1071"/>
      <c r="F166" s="1072"/>
      <c r="G166" s="1070">
        <v>0.08</v>
      </c>
      <c r="H166" s="1082" t="s">
        <v>1830</v>
      </c>
      <c r="I166" s="608">
        <f t="shared" si="43"/>
        <v>0.04</v>
      </c>
      <c r="J166" s="608"/>
      <c r="K166" s="608"/>
      <c r="L166" s="608">
        <v>0.04</v>
      </c>
      <c r="M166" s="608"/>
      <c r="N166" s="925"/>
      <c r="O166" s="1044" t="s">
        <v>1887</v>
      </c>
      <c r="P166" s="1044"/>
      <c r="S166" s="115"/>
    </row>
    <row r="167" spans="1:19">
      <c r="A167" s="1029" t="s">
        <v>1866</v>
      </c>
      <c r="B167" s="1049" t="s">
        <v>252</v>
      </c>
      <c r="C167" s="1064">
        <f>SUM(C168:C169)</f>
        <v>0.14000000000000001</v>
      </c>
      <c r="D167" s="1064">
        <f t="shared" ref="D167:G167" si="61">SUM(D168:D169)</f>
        <v>0.14000000000000001</v>
      </c>
      <c r="E167" s="1066">
        <f t="shared" si="61"/>
        <v>0</v>
      </c>
      <c r="F167" s="1066">
        <f t="shared" si="61"/>
        <v>0</v>
      </c>
      <c r="G167" s="1064">
        <f t="shared" si="61"/>
        <v>0</v>
      </c>
      <c r="H167" s="1082"/>
      <c r="I167" s="608">
        <f t="shared" si="43"/>
        <v>0.02</v>
      </c>
      <c r="J167" s="1064">
        <f t="shared" ref="J167:N167" si="62">SUM(J168:J169)</f>
        <v>0</v>
      </c>
      <c r="K167" s="1064">
        <f t="shared" si="62"/>
        <v>0</v>
      </c>
      <c r="L167" s="1064">
        <f t="shared" si="62"/>
        <v>0.02</v>
      </c>
      <c r="M167" s="1064">
        <f t="shared" si="62"/>
        <v>0</v>
      </c>
      <c r="N167" s="1089">
        <f t="shared" si="62"/>
        <v>0</v>
      </c>
      <c r="O167" s="1029"/>
      <c r="P167" s="1029"/>
      <c r="S167" s="115"/>
    </row>
    <row r="168" spans="1:19" ht="38.25">
      <c r="A168" s="226">
        <v>1</v>
      </c>
      <c r="B168" s="1074" t="s">
        <v>1862</v>
      </c>
      <c r="C168" s="1043">
        <v>0.06</v>
      </c>
      <c r="D168" s="1043">
        <v>0.06</v>
      </c>
      <c r="E168" s="1043"/>
      <c r="F168" s="1043"/>
      <c r="G168" s="1043"/>
      <c r="H168" s="1082" t="s">
        <v>1995</v>
      </c>
      <c r="I168" s="608">
        <f t="shared" si="43"/>
        <v>0.01</v>
      </c>
      <c r="J168" s="608"/>
      <c r="K168" s="608"/>
      <c r="L168" s="608">
        <v>0.01</v>
      </c>
      <c r="M168" s="608"/>
      <c r="N168" s="925"/>
      <c r="O168" s="226" t="s">
        <v>1942</v>
      </c>
      <c r="P168" s="226"/>
      <c r="S168" s="115"/>
    </row>
    <row r="169" spans="1:19" ht="38.25">
      <c r="A169" s="226">
        <v>2</v>
      </c>
      <c r="B169" s="1074" t="s">
        <v>1864</v>
      </c>
      <c r="C169" s="1043">
        <v>0.08</v>
      </c>
      <c r="D169" s="1043">
        <v>0.08</v>
      </c>
      <c r="E169" s="1043"/>
      <c r="F169" s="1043"/>
      <c r="G169" s="1043"/>
      <c r="H169" s="1082" t="s">
        <v>1875</v>
      </c>
      <c r="I169" s="608">
        <f t="shared" si="43"/>
        <v>0.01</v>
      </c>
      <c r="J169" s="608"/>
      <c r="K169" s="608"/>
      <c r="L169" s="608">
        <v>0.01</v>
      </c>
      <c r="M169" s="608"/>
      <c r="N169" s="925"/>
      <c r="O169" s="226" t="s">
        <v>1942</v>
      </c>
      <c r="P169" s="226"/>
      <c r="S169" s="115"/>
    </row>
    <row r="170" spans="1:19">
      <c r="A170" s="1029" t="s">
        <v>1996</v>
      </c>
      <c r="B170" s="1049" t="s">
        <v>1757</v>
      </c>
      <c r="C170" s="1064">
        <f>SUM(C171:C176)</f>
        <v>11</v>
      </c>
      <c r="D170" s="1064">
        <f t="shared" ref="D170:G170" si="63">SUM(D171:D176)</f>
        <v>7</v>
      </c>
      <c r="E170" s="1066">
        <f t="shared" si="63"/>
        <v>0</v>
      </c>
      <c r="F170" s="1066">
        <f t="shared" si="63"/>
        <v>0</v>
      </c>
      <c r="G170" s="1064">
        <f t="shared" si="63"/>
        <v>4</v>
      </c>
      <c r="H170" s="1082"/>
      <c r="I170" s="608">
        <f t="shared" si="43"/>
        <v>4.92</v>
      </c>
      <c r="J170" s="1064">
        <f t="shared" ref="J170:N170" si="64">SUM(J171:J176)</f>
        <v>0</v>
      </c>
      <c r="K170" s="1064">
        <f t="shared" si="64"/>
        <v>1.07</v>
      </c>
      <c r="L170" s="1064">
        <f t="shared" si="64"/>
        <v>3.85</v>
      </c>
      <c r="M170" s="1064">
        <f t="shared" si="64"/>
        <v>0</v>
      </c>
      <c r="N170" s="1083">
        <f t="shared" si="64"/>
        <v>0</v>
      </c>
      <c r="O170" s="1029"/>
      <c r="P170" s="1029"/>
      <c r="S170" s="115"/>
    </row>
    <row r="171" spans="1:19" ht="25.5">
      <c r="A171" s="1034">
        <v>1</v>
      </c>
      <c r="B171" s="1074" t="s">
        <v>1997</v>
      </c>
      <c r="C171" s="1069">
        <v>1</v>
      </c>
      <c r="D171" s="1070"/>
      <c r="E171" s="1077"/>
      <c r="F171" s="1078"/>
      <c r="G171" s="1070">
        <v>1</v>
      </c>
      <c r="H171" s="1082" t="s">
        <v>1998</v>
      </c>
      <c r="I171" s="608">
        <f t="shared" si="43"/>
        <v>0.43</v>
      </c>
      <c r="J171" s="608"/>
      <c r="K171" s="608">
        <v>0.43</v>
      </c>
      <c r="L171" s="608"/>
      <c r="M171" s="608"/>
      <c r="N171" s="925"/>
      <c r="O171" s="1044" t="s">
        <v>1887</v>
      </c>
      <c r="P171" s="1044"/>
      <c r="S171" s="115"/>
    </row>
    <row r="172" spans="1:19" ht="25.5">
      <c r="A172" s="1034">
        <v>2</v>
      </c>
      <c r="B172" s="1074" t="s">
        <v>1999</v>
      </c>
      <c r="C172" s="1069">
        <v>2.5</v>
      </c>
      <c r="D172" s="1069">
        <v>2.5</v>
      </c>
      <c r="E172" s="1075"/>
      <c r="F172" s="1075"/>
      <c r="G172" s="1069"/>
      <c r="H172" s="1082" t="s">
        <v>1836</v>
      </c>
      <c r="I172" s="608">
        <f t="shared" si="43"/>
        <v>1</v>
      </c>
      <c r="J172" s="608"/>
      <c r="K172" s="608"/>
      <c r="L172" s="608">
        <v>1</v>
      </c>
      <c r="M172" s="608"/>
      <c r="N172" s="925"/>
      <c r="O172" s="1044" t="s">
        <v>1887</v>
      </c>
      <c r="P172" s="1044"/>
      <c r="S172" s="115"/>
    </row>
    <row r="173" spans="1:19" ht="25.5">
      <c r="A173" s="1034">
        <v>3</v>
      </c>
      <c r="B173" s="1074" t="s">
        <v>1867</v>
      </c>
      <c r="C173" s="1069">
        <v>1.5</v>
      </c>
      <c r="D173" s="1070">
        <v>1.5</v>
      </c>
      <c r="E173" s="1071"/>
      <c r="F173" s="1072"/>
      <c r="G173" s="1070"/>
      <c r="H173" s="1082" t="s">
        <v>1808</v>
      </c>
      <c r="I173" s="608">
        <f t="shared" si="43"/>
        <v>0.64</v>
      </c>
      <c r="J173" s="608"/>
      <c r="K173" s="608">
        <v>0.64</v>
      </c>
      <c r="L173" s="608"/>
      <c r="M173" s="608"/>
      <c r="N173" s="925"/>
      <c r="O173" s="1044" t="s">
        <v>1887</v>
      </c>
      <c r="P173" s="1044"/>
      <c r="S173" s="115"/>
    </row>
    <row r="174" spans="1:19" ht="25.5">
      <c r="A174" s="1034">
        <v>4</v>
      </c>
      <c r="B174" s="1074" t="s">
        <v>2000</v>
      </c>
      <c r="C174" s="1069">
        <v>3</v>
      </c>
      <c r="D174" s="1069">
        <v>2</v>
      </c>
      <c r="E174" s="1075"/>
      <c r="F174" s="1075"/>
      <c r="G174" s="1069">
        <v>1</v>
      </c>
      <c r="H174" s="1082" t="s">
        <v>2001</v>
      </c>
      <c r="I174" s="608">
        <f t="shared" si="43"/>
        <v>1</v>
      </c>
      <c r="J174" s="608"/>
      <c r="K174" s="608"/>
      <c r="L174" s="608">
        <v>1</v>
      </c>
      <c r="M174" s="608"/>
      <c r="N174" s="925"/>
      <c r="O174" s="1044" t="s">
        <v>1887</v>
      </c>
      <c r="P174" s="1044"/>
      <c r="S174" s="115"/>
    </row>
    <row r="175" spans="1:19" ht="25.5">
      <c r="A175" s="1034">
        <v>5</v>
      </c>
      <c r="B175" s="1074" t="s">
        <v>1868</v>
      </c>
      <c r="C175" s="1043">
        <v>1</v>
      </c>
      <c r="D175" s="1043">
        <v>1</v>
      </c>
      <c r="E175" s="1043"/>
      <c r="F175" s="1043"/>
      <c r="G175" s="1043"/>
      <c r="H175" s="1082" t="s">
        <v>1784</v>
      </c>
      <c r="I175" s="608">
        <f t="shared" si="43"/>
        <v>1</v>
      </c>
      <c r="J175" s="608"/>
      <c r="K175" s="608"/>
      <c r="L175" s="608">
        <v>1</v>
      </c>
      <c r="M175" s="608"/>
      <c r="N175" s="925"/>
      <c r="O175" s="226" t="s">
        <v>1942</v>
      </c>
      <c r="P175" s="226"/>
      <c r="S175" s="115"/>
    </row>
    <row r="176" spans="1:19" ht="25.5">
      <c r="A176" s="1034">
        <v>6</v>
      </c>
      <c r="B176" s="1074" t="s">
        <v>2002</v>
      </c>
      <c r="C176" s="608">
        <v>2</v>
      </c>
      <c r="D176" s="608"/>
      <c r="E176" s="1081"/>
      <c r="F176" s="1081"/>
      <c r="G176" s="608">
        <v>2</v>
      </c>
      <c r="H176" s="1082" t="s">
        <v>2003</v>
      </c>
      <c r="I176" s="608">
        <f t="shared" si="43"/>
        <v>0.85</v>
      </c>
      <c r="J176" s="608"/>
      <c r="K176" s="608"/>
      <c r="L176" s="608">
        <v>0.85</v>
      </c>
      <c r="M176" s="608"/>
      <c r="N176" s="925"/>
      <c r="O176" s="1044" t="s">
        <v>1887</v>
      </c>
      <c r="P176" s="1044"/>
      <c r="S176" s="115"/>
    </row>
    <row r="177" spans="1:19">
      <c r="A177" s="1090">
        <f>A176+A169+A166++A163+A161+A156+A152+A148+A135+A128+A126+A137+A120+A118+A124</f>
        <v>101</v>
      </c>
      <c r="B177" s="1055" t="s">
        <v>1217</v>
      </c>
      <c r="C177" s="1064">
        <f>C170+C167+C164+C162+C157+C153+C149+C138+C129+C127+C125+C121+C119+C61+C136</f>
        <v>103.714</v>
      </c>
      <c r="D177" s="1064">
        <f>D170+D167+D164+D162+D157+D153+D149+D138+D129+D127+D125+D121+D119+D61+D136</f>
        <v>70.66</v>
      </c>
      <c r="E177" s="1066">
        <f>E170+E167+E164+E162+E157+E153+E149+E138+E129+E127+E125+E121+E119+E61+E136</f>
        <v>0</v>
      </c>
      <c r="F177" s="1066">
        <f>F170+F167+F164+F162+F157+F153+F149+F138+F129+F127+F125+F121+F119+F61+F136</f>
        <v>0</v>
      </c>
      <c r="G177" s="1064">
        <f>G170+G167+G164+G162+G157+G153+G149+G138+G129+G127+G125+G121+G119+G61+G136</f>
        <v>33.053999999999995</v>
      </c>
      <c r="H177" s="1066"/>
      <c r="I177" s="1064">
        <f t="shared" ref="I177:N177" si="65">I170+I167+I164+I162+I157+I153+I149+I138+I129+I127+I125+I121+I119+I61+I136</f>
        <v>35.320999999999998</v>
      </c>
      <c r="J177" s="1064">
        <f t="shared" si="65"/>
        <v>5.5209999999999999</v>
      </c>
      <c r="K177" s="1064">
        <f t="shared" si="65"/>
        <v>2.95</v>
      </c>
      <c r="L177" s="1064">
        <f t="shared" si="65"/>
        <v>20.919999999999998</v>
      </c>
      <c r="M177" s="1064">
        <f t="shared" si="65"/>
        <v>5.9300000000000006</v>
      </c>
      <c r="N177" s="1083">
        <f t="shared" si="65"/>
        <v>0</v>
      </c>
      <c r="O177" s="1067"/>
      <c r="P177" s="1029"/>
      <c r="S177" s="115"/>
    </row>
    <row r="178" spans="1:19">
      <c r="A178" s="1090">
        <f>A177+A59</f>
        <v>137</v>
      </c>
      <c r="B178" s="1055" t="s">
        <v>2004</v>
      </c>
      <c r="C178" s="1064">
        <f>C177+C59</f>
        <v>157.374</v>
      </c>
      <c r="D178" s="1064">
        <f>D177+D59</f>
        <v>100.82</v>
      </c>
      <c r="E178" s="1066">
        <f>E177+E59</f>
        <v>0</v>
      </c>
      <c r="F178" s="1066">
        <f>F177+F59</f>
        <v>0</v>
      </c>
      <c r="G178" s="1064">
        <f>G177+G59</f>
        <v>56.553999999999995</v>
      </c>
      <c r="H178" s="1066"/>
      <c r="I178" s="1064">
        <f t="shared" ref="I178:N178" si="66">I177+I59</f>
        <v>55.370999999999995</v>
      </c>
      <c r="J178" s="1064">
        <f t="shared" si="66"/>
        <v>5.6909999999999998</v>
      </c>
      <c r="K178" s="1064">
        <f t="shared" si="66"/>
        <v>2.95</v>
      </c>
      <c r="L178" s="1064">
        <f t="shared" si="66"/>
        <v>24.81</v>
      </c>
      <c r="M178" s="1064">
        <f t="shared" si="66"/>
        <v>14.46</v>
      </c>
      <c r="N178" s="1083">
        <f t="shared" si="66"/>
        <v>7.46</v>
      </c>
      <c r="O178" s="1067"/>
      <c r="P178" s="1029"/>
      <c r="S178" s="115"/>
    </row>
    <row r="179" spans="1:19">
      <c r="S179" s="115"/>
    </row>
    <row r="180" spans="1:19">
      <c r="O180" s="1671" t="s">
        <v>2558</v>
      </c>
      <c r="P180" s="1671"/>
      <c r="S180" s="115"/>
    </row>
    <row r="181" spans="1:19">
      <c r="O181" s="1671"/>
      <c r="P181" s="1671"/>
      <c r="S181" s="115"/>
    </row>
    <row r="182" spans="1:19">
      <c r="C182" s="1418">
        <f>C177+C59</f>
        <v>157.374</v>
      </c>
      <c r="D182" s="1418">
        <f t="shared" ref="D182:N182" si="67">D177+D59</f>
        <v>100.82</v>
      </c>
      <c r="E182" s="1418">
        <f t="shared" si="67"/>
        <v>0</v>
      </c>
      <c r="F182" s="1418">
        <f t="shared" si="67"/>
        <v>0</v>
      </c>
      <c r="G182" s="1418">
        <f t="shared" si="67"/>
        <v>56.553999999999995</v>
      </c>
      <c r="H182" s="1418">
        <f t="shared" si="67"/>
        <v>0</v>
      </c>
      <c r="I182" s="1418">
        <f t="shared" si="67"/>
        <v>55.370999999999995</v>
      </c>
      <c r="J182" s="1418">
        <f t="shared" si="67"/>
        <v>5.6909999999999998</v>
      </c>
      <c r="K182" s="1418">
        <f t="shared" si="67"/>
        <v>2.95</v>
      </c>
      <c r="L182" s="1418">
        <f t="shared" si="67"/>
        <v>24.81</v>
      </c>
      <c r="M182" s="1418">
        <f t="shared" si="67"/>
        <v>14.46</v>
      </c>
      <c r="N182" s="1418">
        <f t="shared" si="67"/>
        <v>7.46</v>
      </c>
      <c r="S182" s="115"/>
    </row>
    <row r="183" spans="1:19">
      <c r="S183" s="115"/>
    </row>
    <row r="184" spans="1:19">
      <c r="S184" s="115"/>
    </row>
    <row r="185" spans="1:19">
      <c r="S185" s="115"/>
    </row>
    <row r="186" spans="1:19">
      <c r="S186" s="115"/>
    </row>
    <row r="187" spans="1:19">
      <c r="S187" s="115"/>
    </row>
    <row r="188" spans="1:19">
      <c r="S188" s="115"/>
    </row>
    <row r="189" spans="1:19">
      <c r="S189" s="115"/>
    </row>
    <row r="190" spans="1:19">
      <c r="S190" s="115"/>
    </row>
    <row r="191" spans="1:19">
      <c r="S191" s="115"/>
    </row>
    <row r="192" spans="1:19">
      <c r="S192" s="115"/>
    </row>
    <row r="193" spans="19:19" ht="25.5">
      <c r="S193" s="115" t="s">
        <v>104</v>
      </c>
    </row>
    <row r="194" spans="19:19" ht="25.5">
      <c r="S194" s="115" t="s">
        <v>104</v>
      </c>
    </row>
    <row r="195" spans="19:19" ht="25.5">
      <c r="S195" s="115" t="s">
        <v>104</v>
      </c>
    </row>
    <row r="196" spans="19:19" ht="25.5">
      <c r="S196" s="115" t="s">
        <v>104</v>
      </c>
    </row>
    <row r="197" spans="19:19" ht="25.5">
      <c r="S197" s="115" t="s">
        <v>104</v>
      </c>
    </row>
  </sheetData>
  <mergeCells count="26">
    <mergeCell ref="A6:P6"/>
    <mergeCell ref="J8:N8"/>
    <mergeCell ref="O8:O9"/>
    <mergeCell ref="P8:P9"/>
    <mergeCell ref="A8:A9"/>
    <mergeCell ref="C8:C9"/>
    <mergeCell ref="A7:P7"/>
    <mergeCell ref="D8:G8"/>
    <mergeCell ref="H8:H9"/>
    <mergeCell ref="I8:I9"/>
    <mergeCell ref="B8:B9"/>
    <mergeCell ref="A5:P5"/>
    <mergeCell ref="A4:P4"/>
    <mergeCell ref="A1:E1"/>
    <mergeCell ref="A2:E2"/>
    <mergeCell ref="F1:P1"/>
    <mergeCell ref="F2:P2"/>
    <mergeCell ref="A3:E3"/>
    <mergeCell ref="F3:P3"/>
    <mergeCell ref="O13:O24"/>
    <mergeCell ref="A11:P11"/>
    <mergeCell ref="O180:P181"/>
    <mergeCell ref="O37:O42"/>
    <mergeCell ref="O48:O49"/>
    <mergeCell ref="A60:P60"/>
    <mergeCell ref="O32:O34"/>
  </mergeCells>
  <printOptions horizontalCentered="1"/>
  <pageMargins left="0.39370078740157499" right="0.39370078740157499" top="0.39370078740157499" bottom="0.39370078740157499" header="0.118110236220472" footer="0.27559055118110198"/>
  <pageSetup paperSize="9" scale="75" fitToHeight="100" orientation="landscape" r:id="rId1"/>
  <headerFooter>
    <oddFooter>&amp;L&amp;"Times New Roman,nghiêng"&amp;9Phụ lục &amp;A&amp;R&amp;10&amp;P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S192"/>
  <sheetViews>
    <sheetView showZeros="0" view="pageLayout" topLeftCell="A4" workbookViewId="0">
      <selection activeCell="A118" sqref="A118"/>
    </sheetView>
  </sheetViews>
  <sheetFormatPr defaultColWidth="6.875" defaultRowHeight="12.75"/>
  <cols>
    <col min="1" max="1" width="4.375" style="17" customWidth="1"/>
    <col min="2" max="2" width="26.375" style="18" customWidth="1"/>
    <col min="3" max="3" width="8.25" style="17" customWidth="1"/>
    <col min="4" max="7" width="6.25" style="17" customWidth="1"/>
    <col min="8" max="8" width="15" style="17" customWidth="1"/>
    <col min="9" max="9" width="14.125" style="17" customWidth="1"/>
    <col min="10" max="14" width="6.625" style="17" customWidth="1"/>
    <col min="15" max="15" width="33.125" style="18" customWidth="1"/>
    <col min="16" max="16" width="8.5" style="17" customWidth="1"/>
    <col min="17" max="17" width="6.875" style="17"/>
    <col min="18" max="18" width="6.875" style="98"/>
    <col min="19" max="16384" width="6.875" style="17"/>
  </cols>
  <sheetData>
    <row r="1" spans="1:19" s="107" customFormat="1" ht="20.100000000000001" customHeight="1">
      <c r="A1" s="1580" t="s">
        <v>2559</v>
      </c>
      <c r="B1" s="1580"/>
      <c r="C1" s="1580"/>
      <c r="D1" s="1580"/>
      <c r="E1" s="1580"/>
      <c r="F1" s="1581" t="s">
        <v>44</v>
      </c>
      <c r="G1" s="1581"/>
      <c r="H1" s="1581"/>
      <c r="I1" s="1581"/>
      <c r="J1" s="1581"/>
      <c r="K1" s="1581"/>
      <c r="L1" s="1581"/>
      <c r="M1" s="1581"/>
      <c r="N1" s="1581"/>
      <c r="O1" s="1581"/>
      <c r="P1" s="1581"/>
      <c r="R1" s="87"/>
      <c r="S1" s="113"/>
    </row>
    <row r="2" spans="1:19" s="107" customFormat="1" ht="20.100000000000001" customHeight="1">
      <c r="A2" s="1581" t="s">
        <v>2560</v>
      </c>
      <c r="B2" s="1581"/>
      <c r="C2" s="1581"/>
      <c r="D2" s="1581"/>
      <c r="E2" s="1581"/>
      <c r="F2" s="1591" t="s">
        <v>45</v>
      </c>
      <c r="G2" s="1581"/>
      <c r="H2" s="1581"/>
      <c r="I2" s="1581"/>
      <c r="J2" s="1581"/>
      <c r="K2" s="1581"/>
      <c r="L2" s="1581"/>
      <c r="M2" s="1581"/>
      <c r="N2" s="1581"/>
      <c r="O2" s="1581"/>
      <c r="P2" s="1581"/>
      <c r="R2" s="87"/>
      <c r="S2" s="113"/>
    </row>
    <row r="3" spans="1:19" s="107" customFormat="1" ht="20.100000000000001" customHeight="1">
      <c r="A3" s="1582"/>
      <c r="B3" s="1582"/>
      <c r="C3" s="1582"/>
      <c r="D3" s="1582"/>
      <c r="E3" s="1582"/>
      <c r="F3" s="1582"/>
      <c r="G3" s="1582"/>
      <c r="H3" s="1582"/>
      <c r="I3" s="1582"/>
      <c r="J3" s="1582"/>
      <c r="K3" s="1582"/>
      <c r="L3" s="1582"/>
      <c r="M3" s="1582"/>
      <c r="N3" s="1582"/>
      <c r="O3" s="1582"/>
      <c r="P3" s="1582"/>
      <c r="R3" s="87"/>
      <c r="S3" s="114"/>
    </row>
    <row r="4" spans="1:19" s="106" customFormat="1" ht="20.100000000000001" customHeight="1">
      <c r="A4" s="1583" t="s">
        <v>182</v>
      </c>
      <c r="B4" s="1583"/>
      <c r="C4" s="1583"/>
      <c r="D4" s="1583"/>
      <c r="E4" s="1583"/>
      <c r="F4" s="1583"/>
      <c r="G4" s="1583"/>
      <c r="H4" s="1583"/>
      <c r="I4" s="1583"/>
      <c r="J4" s="1583"/>
      <c r="K4" s="1583"/>
      <c r="L4" s="1583"/>
      <c r="M4" s="1583"/>
      <c r="N4" s="1583"/>
      <c r="O4" s="1583"/>
      <c r="P4" s="1583"/>
      <c r="S4" s="114"/>
    </row>
    <row r="5" spans="1:19" s="106" customFormat="1" ht="20.100000000000001" customHeight="1">
      <c r="A5" s="1583" t="s">
        <v>37</v>
      </c>
      <c r="B5" s="1583"/>
      <c r="C5" s="1583"/>
      <c r="D5" s="1583"/>
      <c r="E5" s="1583"/>
      <c r="F5" s="1583"/>
      <c r="G5" s="1583"/>
      <c r="H5" s="1583"/>
      <c r="I5" s="1583"/>
      <c r="J5" s="1583"/>
      <c r="K5" s="1583"/>
      <c r="L5" s="1583"/>
      <c r="M5" s="1583"/>
      <c r="N5" s="1583"/>
      <c r="O5" s="1583"/>
      <c r="P5" s="1583"/>
      <c r="S5" s="114"/>
    </row>
    <row r="6" spans="1:19" s="52" customFormat="1" ht="20.100000000000001" customHeight="1">
      <c r="A6" s="1592" t="str">
        <f>'1.THD.Tong'!A6:P6</f>
        <v>(Kèm theo Tờ trình số 395/TTr-UBND ngày 05 tháng 12 năm 2018 của Ủy ban nhân dân tỉnh)</v>
      </c>
      <c r="B6" s="1592"/>
      <c r="C6" s="1592"/>
      <c r="D6" s="1592"/>
      <c r="E6" s="1592"/>
      <c r="F6" s="1592"/>
      <c r="G6" s="1592"/>
      <c r="H6" s="1592"/>
      <c r="I6" s="1592"/>
      <c r="J6" s="1592"/>
      <c r="K6" s="1592"/>
      <c r="L6" s="1592"/>
      <c r="M6" s="1592"/>
      <c r="N6" s="1592"/>
      <c r="O6" s="1592"/>
      <c r="P6" s="1592"/>
      <c r="S6" s="114"/>
    </row>
    <row r="7" spans="1:19" s="107" customFormat="1" ht="20.100000000000001" customHeight="1">
      <c r="A7" s="1601"/>
      <c r="B7" s="1601"/>
      <c r="C7" s="1601"/>
      <c r="D7" s="1601"/>
      <c r="E7" s="1601"/>
      <c r="F7" s="1601"/>
      <c r="G7" s="1601"/>
      <c r="H7" s="1601"/>
      <c r="I7" s="1601"/>
      <c r="J7" s="1601"/>
      <c r="K7" s="1601"/>
      <c r="L7" s="1601"/>
      <c r="M7" s="1601"/>
      <c r="N7" s="1601"/>
      <c r="O7" s="1601"/>
      <c r="P7" s="1601"/>
      <c r="R7" s="87"/>
      <c r="S7" s="115" t="s">
        <v>104</v>
      </c>
    </row>
    <row r="8" spans="1:19" s="1171" customFormat="1" ht="20.100000000000001" customHeight="1">
      <c r="A8" s="1630" t="s">
        <v>21</v>
      </c>
      <c r="B8" s="1628" t="s">
        <v>31</v>
      </c>
      <c r="C8" s="1628" t="s">
        <v>30</v>
      </c>
      <c r="D8" s="1625" t="s">
        <v>63</v>
      </c>
      <c r="E8" s="1626"/>
      <c r="F8" s="1626"/>
      <c r="G8" s="1627"/>
      <c r="H8" s="1628" t="s">
        <v>62</v>
      </c>
      <c r="I8" s="1628" t="s">
        <v>16</v>
      </c>
      <c r="J8" s="1625" t="s">
        <v>15</v>
      </c>
      <c r="K8" s="1626"/>
      <c r="L8" s="1626"/>
      <c r="M8" s="1626"/>
      <c r="N8" s="1627"/>
      <c r="O8" s="1628" t="s">
        <v>33</v>
      </c>
      <c r="P8" s="1628" t="s">
        <v>14</v>
      </c>
      <c r="R8" s="1332"/>
      <c r="S8" s="115" t="s">
        <v>104</v>
      </c>
    </row>
    <row r="9" spans="1:19" s="99" customFormat="1" ht="35.25" customHeight="1">
      <c r="A9" s="1631"/>
      <c r="B9" s="1629"/>
      <c r="C9" s="1629"/>
      <c r="D9" s="220" t="s">
        <v>13</v>
      </c>
      <c r="E9" s="220" t="s">
        <v>12</v>
      </c>
      <c r="F9" s="220" t="s">
        <v>27</v>
      </c>
      <c r="G9" s="220" t="s">
        <v>26</v>
      </c>
      <c r="H9" s="1629"/>
      <c r="I9" s="1629"/>
      <c r="J9" s="220" t="s">
        <v>10</v>
      </c>
      <c r="K9" s="220" t="s">
        <v>9</v>
      </c>
      <c r="L9" s="220" t="s">
        <v>32</v>
      </c>
      <c r="M9" s="220" t="s">
        <v>25</v>
      </c>
      <c r="N9" s="220" t="s">
        <v>6</v>
      </c>
      <c r="O9" s="1629"/>
      <c r="P9" s="1629"/>
      <c r="R9" s="100"/>
      <c r="S9" s="115" t="s">
        <v>104</v>
      </c>
    </row>
    <row r="10" spans="1:19" s="89" customFormat="1" ht="20.100000000000001" customHeight="1">
      <c r="A10" s="1291">
        <v>-1</v>
      </c>
      <c r="B10" s="1291">
        <v>-2</v>
      </c>
      <c r="C10" s="1291" t="s">
        <v>24</v>
      </c>
      <c r="D10" s="1291">
        <v>-4</v>
      </c>
      <c r="E10" s="1291">
        <v>-5</v>
      </c>
      <c r="F10" s="1291">
        <v>-6</v>
      </c>
      <c r="G10" s="1291">
        <v>-7</v>
      </c>
      <c r="H10" s="1291">
        <v>-8</v>
      </c>
      <c r="I10" s="1291" t="s">
        <v>23</v>
      </c>
      <c r="J10" s="1291">
        <v>-10</v>
      </c>
      <c r="K10" s="1291">
        <v>-11</v>
      </c>
      <c r="L10" s="1291">
        <v>-12</v>
      </c>
      <c r="M10" s="1291">
        <v>-13</v>
      </c>
      <c r="N10" s="1291">
        <v>-14</v>
      </c>
      <c r="O10" s="1291">
        <v>-15</v>
      </c>
      <c r="P10" s="1291">
        <v>-16</v>
      </c>
      <c r="R10" s="97"/>
      <c r="S10" s="115" t="s">
        <v>104</v>
      </c>
    </row>
    <row r="11" spans="1:19" ht="25.5">
      <c r="A11" s="1662" t="s">
        <v>174</v>
      </c>
      <c r="B11" s="1663"/>
      <c r="C11" s="1663"/>
      <c r="D11" s="1663"/>
      <c r="E11" s="1663"/>
      <c r="F11" s="1663"/>
      <c r="G11" s="1663"/>
      <c r="H11" s="1663"/>
      <c r="I11" s="1663"/>
      <c r="J11" s="1663"/>
      <c r="K11" s="1663"/>
      <c r="L11" s="1663"/>
      <c r="M11" s="1663"/>
      <c r="N11" s="1663"/>
      <c r="O11" s="1663"/>
      <c r="P11" s="1664"/>
      <c r="S11" s="115" t="s">
        <v>104</v>
      </c>
    </row>
    <row r="12" spans="1:19">
      <c r="A12" s="716" t="s">
        <v>208</v>
      </c>
      <c r="B12" s="1170" t="s">
        <v>379</v>
      </c>
      <c r="C12" s="717">
        <f>C13</f>
        <v>3</v>
      </c>
      <c r="D12" s="717">
        <f t="shared" ref="D12:N12" si="0">D13</f>
        <v>3</v>
      </c>
      <c r="E12" s="717">
        <f t="shared" si="0"/>
        <v>0</v>
      </c>
      <c r="F12" s="717">
        <f t="shared" si="0"/>
        <v>0</v>
      </c>
      <c r="G12" s="717">
        <f t="shared" si="0"/>
        <v>0</v>
      </c>
      <c r="H12" s="717"/>
      <c r="I12" s="717">
        <f t="shared" si="0"/>
        <v>1.8413999999999999</v>
      </c>
      <c r="J12" s="717">
        <f t="shared" si="0"/>
        <v>0</v>
      </c>
      <c r="K12" s="717">
        <f t="shared" si="0"/>
        <v>0</v>
      </c>
      <c r="L12" s="717">
        <f t="shared" si="0"/>
        <v>0</v>
      </c>
      <c r="M12" s="717">
        <f t="shared" si="0"/>
        <v>0</v>
      </c>
      <c r="N12" s="717">
        <f t="shared" si="0"/>
        <v>1.8413999999999999</v>
      </c>
      <c r="O12" s="348"/>
      <c r="P12" s="348"/>
      <c r="S12" s="115"/>
    </row>
    <row r="13" spans="1:19" ht="51">
      <c r="A13" s="942">
        <v>1</v>
      </c>
      <c r="B13" s="1292" t="s">
        <v>932</v>
      </c>
      <c r="C13" s="1293">
        <f>D13</f>
        <v>3</v>
      </c>
      <c r="D13" s="1293">
        <v>3</v>
      </c>
      <c r="E13" s="348"/>
      <c r="F13" s="348"/>
      <c r="G13" s="348"/>
      <c r="H13" s="718" t="s">
        <v>933</v>
      </c>
      <c r="I13" s="1293">
        <f>(C13*10000*34100*1.8)/1000000000</f>
        <v>1.8413999999999999</v>
      </c>
      <c r="J13" s="348"/>
      <c r="K13" s="348"/>
      <c r="L13" s="348"/>
      <c r="M13" s="348"/>
      <c r="N13" s="1293">
        <v>1.8413999999999999</v>
      </c>
      <c r="O13" s="1294" t="s">
        <v>934</v>
      </c>
      <c r="P13" s="348"/>
      <c r="S13" s="115"/>
    </row>
    <row r="14" spans="1:19" s="99" customFormat="1">
      <c r="A14" s="716" t="s">
        <v>213</v>
      </c>
      <c r="B14" s="723" t="s">
        <v>935</v>
      </c>
      <c r="C14" s="717">
        <f>C15</f>
        <v>2.93</v>
      </c>
      <c r="D14" s="717">
        <f>D15</f>
        <v>2.93</v>
      </c>
      <c r="E14" s="717">
        <f>E15</f>
        <v>0</v>
      </c>
      <c r="F14" s="717">
        <f>F15</f>
        <v>0</v>
      </c>
      <c r="G14" s="717">
        <f>G15</f>
        <v>0</v>
      </c>
      <c r="H14" s="348"/>
      <c r="I14" s="717">
        <f t="shared" ref="I14:N14" si="1">I15</f>
        <v>1.7984340000000001</v>
      </c>
      <c r="J14" s="717">
        <f t="shared" si="1"/>
        <v>0</v>
      </c>
      <c r="K14" s="717">
        <f t="shared" si="1"/>
        <v>0</v>
      </c>
      <c r="L14" s="717">
        <f t="shared" si="1"/>
        <v>0</v>
      </c>
      <c r="M14" s="717">
        <f t="shared" si="1"/>
        <v>1.7984340000000001</v>
      </c>
      <c r="N14" s="717">
        <f t="shared" si="1"/>
        <v>0</v>
      </c>
      <c r="O14" s="348"/>
      <c r="P14" s="348"/>
      <c r="R14" s="100"/>
      <c r="S14" s="115"/>
    </row>
    <row r="15" spans="1:19" s="1" customFormat="1" ht="51">
      <c r="A15" s="942">
        <v>1</v>
      </c>
      <c r="B15" s="1295" t="s">
        <v>936</v>
      </c>
      <c r="C15" s="1293">
        <f>D15</f>
        <v>2.93</v>
      </c>
      <c r="D15" s="1296">
        <v>2.93</v>
      </c>
      <c r="E15" s="717"/>
      <c r="F15" s="717"/>
      <c r="G15" s="717"/>
      <c r="H15" s="1297" t="s">
        <v>937</v>
      </c>
      <c r="I15" s="1298">
        <f>(C15*10000*34100*1.8)/1000000000</f>
        <v>1.7984340000000001</v>
      </c>
      <c r="J15" s="717"/>
      <c r="K15" s="717"/>
      <c r="L15" s="717"/>
      <c r="M15" s="1298">
        <v>1.7984340000000001</v>
      </c>
      <c r="N15" s="717"/>
      <c r="O15" s="718" t="s">
        <v>938</v>
      </c>
      <c r="P15" s="348"/>
      <c r="Q15" s="8"/>
      <c r="S15" s="115"/>
    </row>
    <row r="16" spans="1:19" s="99" customFormat="1">
      <c r="A16" s="716" t="s">
        <v>217</v>
      </c>
      <c r="B16" s="730" t="s">
        <v>214</v>
      </c>
      <c r="C16" s="717">
        <f>C17</f>
        <v>4.5</v>
      </c>
      <c r="D16" s="717">
        <f>D17</f>
        <v>4.5</v>
      </c>
      <c r="E16" s="717">
        <f>E17</f>
        <v>0</v>
      </c>
      <c r="F16" s="717">
        <f>F17</f>
        <v>0</v>
      </c>
      <c r="G16" s="796"/>
      <c r="H16" s="348"/>
      <c r="I16" s="717">
        <f t="shared" ref="I16:N16" si="2">I17</f>
        <v>3.7989000000000002</v>
      </c>
      <c r="J16" s="717">
        <f t="shared" si="2"/>
        <v>0</v>
      </c>
      <c r="K16" s="717">
        <f t="shared" si="2"/>
        <v>0</v>
      </c>
      <c r="L16" s="717">
        <f t="shared" si="2"/>
        <v>1.2</v>
      </c>
      <c r="M16" s="717">
        <f t="shared" si="2"/>
        <v>2.6</v>
      </c>
      <c r="N16" s="717">
        <f t="shared" si="2"/>
        <v>0</v>
      </c>
      <c r="O16" s="348"/>
      <c r="P16" s="348"/>
      <c r="R16" s="100"/>
      <c r="S16" s="115"/>
    </row>
    <row r="17" spans="1:19" s="1" customFormat="1" ht="25.5">
      <c r="A17" s="942">
        <v>1</v>
      </c>
      <c r="B17" s="374" t="s">
        <v>939</v>
      </c>
      <c r="C17" s="1293">
        <f>D17</f>
        <v>4.5</v>
      </c>
      <c r="D17" s="1299">
        <v>4.5</v>
      </c>
      <c r="E17" s="1293"/>
      <c r="F17" s="1293"/>
      <c r="G17" s="1300"/>
      <c r="H17" s="403" t="s">
        <v>940</v>
      </c>
      <c r="I17" s="1293">
        <f>(C17*10000*46900*1.8)/1000000000</f>
        <v>3.7989000000000002</v>
      </c>
      <c r="J17" s="1293"/>
      <c r="K17" s="1293"/>
      <c r="L17" s="1293">
        <v>1.2</v>
      </c>
      <c r="M17" s="1293">
        <v>2.6</v>
      </c>
      <c r="N17" s="1293"/>
      <c r="O17" s="718"/>
      <c r="P17" s="718"/>
      <c r="Q17" s="8"/>
      <c r="S17" s="115"/>
    </row>
    <row r="18" spans="1:19" s="1" customFormat="1">
      <c r="A18" s="734" t="s">
        <v>238</v>
      </c>
      <c r="B18" s="797" t="s">
        <v>247</v>
      </c>
      <c r="C18" s="736">
        <f>SUM(C19:C20)</f>
        <v>0.4</v>
      </c>
      <c r="D18" s="736">
        <f>SUM(D19:D20)</f>
        <v>0.4</v>
      </c>
      <c r="E18" s="736">
        <f>SUM(E19:E20)</f>
        <v>0</v>
      </c>
      <c r="F18" s="736">
        <f>SUM(F19:F20)</f>
        <v>0</v>
      </c>
      <c r="G18" s="736">
        <f>SUM(G19:G20)</f>
        <v>0</v>
      </c>
      <c r="H18" s="737"/>
      <c r="I18" s="736">
        <f t="shared" ref="I18:N18" si="3">SUM(I19:I20)</f>
        <v>0.22104000000000001</v>
      </c>
      <c r="J18" s="736">
        <f t="shared" si="3"/>
        <v>0.22104000000000001</v>
      </c>
      <c r="K18" s="736">
        <f t="shared" si="3"/>
        <v>0</v>
      </c>
      <c r="L18" s="736">
        <f t="shared" si="3"/>
        <v>0</v>
      </c>
      <c r="M18" s="736">
        <f t="shared" si="3"/>
        <v>0</v>
      </c>
      <c r="N18" s="736">
        <f t="shared" si="3"/>
        <v>0</v>
      </c>
      <c r="O18" s="798"/>
      <c r="P18" s="734"/>
      <c r="Q18" s="8"/>
      <c r="S18" s="115"/>
    </row>
    <row r="19" spans="1:19" s="99" customFormat="1" ht="76.5">
      <c r="A19" s="738">
        <v>1</v>
      </c>
      <c r="B19" s="1294" t="s">
        <v>941</v>
      </c>
      <c r="C19" s="739">
        <f>D19</f>
        <v>0.2</v>
      </c>
      <c r="D19" s="739">
        <v>0.2</v>
      </c>
      <c r="E19" s="736"/>
      <c r="F19" s="736"/>
      <c r="G19" s="736"/>
      <c r="H19" s="374" t="s">
        <v>942</v>
      </c>
      <c r="I19" s="1293">
        <f>(C19*10000*27300*1.8)/1000000000</f>
        <v>9.8280000000000006E-2</v>
      </c>
      <c r="J19" s="736">
        <v>9.8280000000000006E-2</v>
      </c>
      <c r="K19" s="736"/>
      <c r="L19" s="736"/>
      <c r="M19" s="799"/>
      <c r="N19" s="736"/>
      <c r="O19" s="1301" t="s">
        <v>1019</v>
      </c>
      <c r="P19" s="734"/>
      <c r="R19" s="100"/>
      <c r="S19" s="115"/>
    </row>
    <row r="20" spans="1:19" ht="25.5" customHeight="1">
      <c r="A20" s="942">
        <v>2</v>
      </c>
      <c r="B20" s="1301" t="s">
        <v>941</v>
      </c>
      <c r="C20" s="1293">
        <f>D20</f>
        <v>0.2</v>
      </c>
      <c r="D20" s="1299">
        <v>0.2</v>
      </c>
      <c r="E20" s="1302"/>
      <c r="F20" s="1302"/>
      <c r="G20" s="1293"/>
      <c r="H20" s="374" t="s">
        <v>933</v>
      </c>
      <c r="I20" s="1293">
        <f>(C20*10000*34100*1.8)/1000000000</f>
        <v>0.12275999999999999</v>
      </c>
      <c r="J20" s="1293">
        <v>0.12275999999999999</v>
      </c>
      <c r="K20" s="1302"/>
      <c r="L20" s="1302"/>
      <c r="M20" s="1303"/>
      <c r="N20" s="1293"/>
      <c r="O20" s="1294" t="s">
        <v>944</v>
      </c>
      <c r="P20" s="718"/>
      <c r="S20" s="115" t="s">
        <v>104</v>
      </c>
    </row>
    <row r="21" spans="1:19">
      <c r="A21" s="742" t="s">
        <v>246</v>
      </c>
      <c r="B21" s="743" t="s">
        <v>255</v>
      </c>
      <c r="C21" s="717">
        <f>SUM(C22:C71)</f>
        <v>19.530000000000005</v>
      </c>
      <c r="D21" s="717">
        <f>SUM(D22:D71)</f>
        <v>13.039999999999997</v>
      </c>
      <c r="E21" s="717">
        <f>SUM(E22:E71)</f>
        <v>0</v>
      </c>
      <c r="F21" s="717">
        <f>SUM(F22:F71)</f>
        <v>0</v>
      </c>
      <c r="G21" s="717">
        <f>SUM(G22:G71)</f>
        <v>6.4900000000000011</v>
      </c>
      <c r="H21" s="348"/>
      <c r="I21" s="771">
        <f t="shared" ref="I21:N21" si="4">SUM(I22:I71)</f>
        <v>11.549628000000004</v>
      </c>
      <c r="J21" s="771">
        <f t="shared" si="4"/>
        <v>0</v>
      </c>
      <c r="K21" s="771">
        <f t="shared" si="4"/>
        <v>0</v>
      </c>
      <c r="L21" s="771">
        <f t="shared" si="4"/>
        <v>0</v>
      </c>
      <c r="M21" s="771">
        <f t="shared" si="4"/>
        <v>11.546228000000005</v>
      </c>
      <c r="N21" s="771">
        <f t="shared" si="4"/>
        <v>0</v>
      </c>
      <c r="O21" s="744"/>
      <c r="P21" s="744"/>
      <c r="S21" s="115"/>
    </row>
    <row r="22" spans="1:19" ht="51">
      <c r="A22" s="568">
        <v>1</v>
      </c>
      <c r="B22" s="375" t="s">
        <v>945</v>
      </c>
      <c r="C22" s="1293">
        <f t="shared" ref="C22:C71" si="5">D22+E22+F22+G22</f>
        <v>0.4</v>
      </c>
      <c r="D22" s="1304">
        <v>0.2</v>
      </c>
      <c r="E22" s="1304"/>
      <c r="F22" s="1304"/>
      <c r="G22" s="1304">
        <v>0.2</v>
      </c>
      <c r="H22" s="374" t="s">
        <v>946</v>
      </c>
      <c r="I22" s="1293">
        <f>(C22*10000*27300*1.8)/1000000000</f>
        <v>0.19656000000000001</v>
      </c>
      <c r="J22" s="771"/>
      <c r="K22" s="771"/>
      <c r="L22" s="771"/>
      <c r="M22" s="1293">
        <v>0.19656000000000001</v>
      </c>
      <c r="N22" s="771"/>
      <c r="O22" s="407" t="s">
        <v>947</v>
      </c>
      <c r="P22" s="718"/>
      <c r="S22" s="115"/>
    </row>
    <row r="23" spans="1:19" ht="38.25">
      <c r="A23" s="568">
        <v>2</v>
      </c>
      <c r="B23" s="1305" t="s">
        <v>407</v>
      </c>
      <c r="C23" s="1293">
        <f t="shared" si="5"/>
        <v>0.4</v>
      </c>
      <c r="D23" s="1293">
        <v>0.4</v>
      </c>
      <c r="E23" s="1293"/>
      <c r="F23" s="1293"/>
      <c r="G23" s="1293"/>
      <c r="H23" s="403" t="s">
        <v>948</v>
      </c>
      <c r="I23" s="1293">
        <f>(C23*10000*27300*1.8)/1000000000</f>
        <v>0.19656000000000001</v>
      </c>
      <c r="J23" s="771"/>
      <c r="K23" s="771"/>
      <c r="L23" s="771"/>
      <c r="M23" s="1293">
        <v>0.19656000000000001</v>
      </c>
      <c r="N23" s="771"/>
      <c r="O23" s="407" t="s">
        <v>947</v>
      </c>
      <c r="P23" s="718"/>
      <c r="S23" s="115"/>
    </row>
    <row r="24" spans="1:19" ht="38.25">
      <c r="A24" s="568">
        <v>3</v>
      </c>
      <c r="B24" s="375" t="s">
        <v>949</v>
      </c>
      <c r="C24" s="1293">
        <f t="shared" si="5"/>
        <v>0.3</v>
      </c>
      <c r="D24" s="1304">
        <v>0.3</v>
      </c>
      <c r="E24" s="1304"/>
      <c r="F24" s="1304"/>
      <c r="G24" s="1304"/>
      <c r="H24" s="374" t="s">
        <v>950</v>
      </c>
      <c r="I24" s="1293">
        <f>(C24*10000*34100*1.8)/1000000000</f>
        <v>0.18414</v>
      </c>
      <c r="J24" s="771"/>
      <c r="K24" s="771"/>
      <c r="L24" s="771"/>
      <c r="M24" s="1293">
        <v>0.18414</v>
      </c>
      <c r="N24" s="771"/>
      <c r="O24" s="407" t="s">
        <v>947</v>
      </c>
      <c r="P24" s="744"/>
      <c r="S24" s="115"/>
    </row>
    <row r="25" spans="1:19" ht="38.25">
      <c r="A25" s="568">
        <v>4</v>
      </c>
      <c r="B25" s="375" t="s">
        <v>951</v>
      </c>
      <c r="C25" s="1293">
        <f t="shared" si="5"/>
        <v>0.2</v>
      </c>
      <c r="D25" s="1304">
        <v>0.2</v>
      </c>
      <c r="E25" s="1304"/>
      <c r="F25" s="1304"/>
      <c r="G25" s="1304"/>
      <c r="H25" s="374" t="s">
        <v>952</v>
      </c>
      <c r="I25" s="1293">
        <f>(C25*10000*34100*1.8)/1000000000</f>
        <v>0.12275999999999999</v>
      </c>
      <c r="J25" s="771"/>
      <c r="K25" s="771"/>
      <c r="L25" s="771"/>
      <c r="M25" s="1293">
        <v>0.12275999999999999</v>
      </c>
      <c r="N25" s="771"/>
      <c r="O25" s="407" t="s">
        <v>947</v>
      </c>
      <c r="P25" s="718"/>
      <c r="S25" s="115"/>
    </row>
    <row r="26" spans="1:19" ht="38.25">
      <c r="A26" s="568">
        <v>5</v>
      </c>
      <c r="B26" s="407" t="s">
        <v>407</v>
      </c>
      <c r="C26" s="1293">
        <f t="shared" si="5"/>
        <v>0.3</v>
      </c>
      <c r="D26" s="1293">
        <v>0.3</v>
      </c>
      <c r="E26" s="1293"/>
      <c r="F26" s="1293"/>
      <c r="G26" s="1293"/>
      <c r="H26" s="1306" t="s">
        <v>953</v>
      </c>
      <c r="I26" s="1293">
        <f>(C26*10000*34100*1.8)/1000000000</f>
        <v>0.18414</v>
      </c>
      <c r="J26" s="771"/>
      <c r="K26" s="771"/>
      <c r="L26" s="771"/>
      <c r="M26" s="1293">
        <v>0.18414</v>
      </c>
      <c r="N26" s="771"/>
      <c r="O26" s="407" t="s">
        <v>947</v>
      </c>
      <c r="P26" s="744"/>
      <c r="S26" s="115"/>
    </row>
    <row r="27" spans="1:19" ht="38.25">
      <c r="A27" s="568">
        <v>6</v>
      </c>
      <c r="B27" s="375" t="s">
        <v>949</v>
      </c>
      <c r="C27" s="1293">
        <f t="shared" si="5"/>
        <v>0.2</v>
      </c>
      <c r="D27" s="1304">
        <v>0.2</v>
      </c>
      <c r="E27" s="1304"/>
      <c r="F27" s="1304"/>
      <c r="G27" s="1304"/>
      <c r="H27" s="374" t="s">
        <v>954</v>
      </c>
      <c r="I27" s="1293">
        <f>(C27*10000*34100*1.8)/1000000000</f>
        <v>0.12275999999999999</v>
      </c>
      <c r="J27" s="771"/>
      <c r="K27" s="771"/>
      <c r="L27" s="771"/>
      <c r="M27" s="1293">
        <v>0.12275999999999999</v>
      </c>
      <c r="N27" s="771"/>
      <c r="O27" s="407" t="s">
        <v>947</v>
      </c>
      <c r="P27" s="744"/>
      <c r="S27" s="115"/>
    </row>
    <row r="28" spans="1:19" ht="38.25">
      <c r="A28" s="568">
        <v>7</v>
      </c>
      <c r="B28" s="407" t="s">
        <v>407</v>
      </c>
      <c r="C28" s="1293">
        <f t="shared" si="5"/>
        <v>0.2</v>
      </c>
      <c r="D28" s="1293">
        <v>0.2</v>
      </c>
      <c r="E28" s="1293"/>
      <c r="F28" s="1293"/>
      <c r="G28" s="1293"/>
      <c r="H28" s="407" t="s">
        <v>955</v>
      </c>
      <c r="I28" s="1293">
        <f>(C28*10000*34100*1.8)/1000000000</f>
        <v>0.12275999999999999</v>
      </c>
      <c r="J28" s="771"/>
      <c r="K28" s="771"/>
      <c r="L28" s="771"/>
      <c r="M28" s="1293">
        <v>0.12275999999999999</v>
      </c>
      <c r="N28" s="771"/>
      <c r="O28" s="407" t="s">
        <v>947</v>
      </c>
      <c r="P28" s="744"/>
      <c r="S28" s="115"/>
    </row>
    <row r="29" spans="1:19" ht="38.25">
      <c r="A29" s="568">
        <v>8</v>
      </c>
      <c r="B29" s="407" t="s">
        <v>407</v>
      </c>
      <c r="C29" s="1293">
        <f t="shared" si="5"/>
        <v>2</v>
      </c>
      <c r="D29" s="1293"/>
      <c r="E29" s="1293"/>
      <c r="F29" s="1293"/>
      <c r="G29" s="1293">
        <v>2</v>
      </c>
      <c r="H29" s="403" t="s">
        <v>1020</v>
      </c>
      <c r="I29" s="1293">
        <f>(C29*10000*27300*1.8)/1000000000</f>
        <v>0.98280000000000001</v>
      </c>
      <c r="J29" s="771"/>
      <c r="K29" s="771"/>
      <c r="L29" s="771"/>
      <c r="M29" s="1293">
        <v>0.98280000000000001</v>
      </c>
      <c r="N29" s="771"/>
      <c r="O29" s="407" t="s">
        <v>947</v>
      </c>
      <c r="P29" s="718"/>
      <c r="S29" s="115"/>
    </row>
    <row r="30" spans="1:19" ht="38.25">
      <c r="A30" s="568">
        <v>9</v>
      </c>
      <c r="B30" s="375" t="s">
        <v>407</v>
      </c>
      <c r="C30" s="1293">
        <f t="shared" si="5"/>
        <v>0.3</v>
      </c>
      <c r="D30" s="1304">
        <v>0.3</v>
      </c>
      <c r="E30" s="1304"/>
      <c r="F30" s="1304"/>
      <c r="G30" s="1304"/>
      <c r="H30" s="374" t="s">
        <v>956</v>
      </c>
      <c r="I30" s="1293">
        <f>(C30*10000*27300*1.8)/1000000000</f>
        <v>0.14742</v>
      </c>
      <c r="J30" s="771"/>
      <c r="K30" s="771"/>
      <c r="L30" s="771"/>
      <c r="M30" s="1293">
        <v>0.14742</v>
      </c>
      <c r="N30" s="771"/>
      <c r="O30" s="407" t="s">
        <v>947</v>
      </c>
      <c r="P30" s="744"/>
      <c r="S30" s="115"/>
    </row>
    <row r="31" spans="1:19" ht="51">
      <c r="A31" s="568">
        <v>10</v>
      </c>
      <c r="B31" s="407" t="s">
        <v>407</v>
      </c>
      <c r="C31" s="1293">
        <f t="shared" si="5"/>
        <v>0.4</v>
      </c>
      <c r="D31" s="1307">
        <v>0.2</v>
      </c>
      <c r="E31" s="1308"/>
      <c r="F31" s="1308"/>
      <c r="G31" s="1308">
        <v>0.2</v>
      </c>
      <c r="H31" s="1305" t="s">
        <v>957</v>
      </c>
      <c r="I31" s="1293">
        <f>(C31*10000*27300*1.8)/1000000000</f>
        <v>0.19656000000000001</v>
      </c>
      <c r="J31" s="771"/>
      <c r="K31" s="771"/>
      <c r="L31" s="771"/>
      <c r="M31" s="1293">
        <v>0.19656000000000001</v>
      </c>
      <c r="N31" s="771"/>
      <c r="O31" s="407" t="s">
        <v>947</v>
      </c>
      <c r="P31" s="744"/>
      <c r="S31" s="115"/>
    </row>
    <row r="32" spans="1:19" ht="38.25">
      <c r="A32" s="568">
        <v>11</v>
      </c>
      <c r="B32" s="407" t="s">
        <v>958</v>
      </c>
      <c r="C32" s="1293">
        <f t="shared" si="5"/>
        <v>0.2</v>
      </c>
      <c r="D32" s="1304">
        <v>0.2</v>
      </c>
      <c r="E32" s="1304"/>
      <c r="F32" s="1304"/>
      <c r="G32" s="1304"/>
      <c r="H32" s="374" t="s">
        <v>959</v>
      </c>
      <c r="I32" s="1293">
        <f>(C32*10000*42600*1.8)/1000000000</f>
        <v>0.15336</v>
      </c>
      <c r="J32" s="771"/>
      <c r="K32" s="771"/>
      <c r="L32" s="771"/>
      <c r="M32" s="1293">
        <v>0.15336</v>
      </c>
      <c r="N32" s="771"/>
      <c r="O32" s="407" t="s">
        <v>947</v>
      </c>
      <c r="P32" s="744"/>
      <c r="S32" s="115"/>
    </row>
    <row r="33" spans="1:19" ht="38.25">
      <c r="A33" s="568">
        <v>12</v>
      </c>
      <c r="B33" s="1306" t="s">
        <v>951</v>
      </c>
      <c r="C33" s="1293">
        <f t="shared" si="5"/>
        <v>0.17</v>
      </c>
      <c r="D33" s="1293">
        <v>0.17</v>
      </c>
      <c r="E33" s="1293"/>
      <c r="F33" s="1293"/>
      <c r="G33" s="1293"/>
      <c r="H33" s="1309" t="s">
        <v>960</v>
      </c>
      <c r="I33" s="1293">
        <f>(C33*10000*42600*1.8)/1000000000</f>
        <v>0.13035600000000003</v>
      </c>
      <c r="J33" s="771"/>
      <c r="K33" s="771"/>
      <c r="L33" s="771"/>
      <c r="M33" s="1293">
        <v>0.13035600000000003</v>
      </c>
      <c r="N33" s="771"/>
      <c r="O33" s="407" t="s">
        <v>947</v>
      </c>
      <c r="P33" s="744"/>
      <c r="S33" s="115"/>
    </row>
    <row r="34" spans="1:19" ht="38.25">
      <c r="A34" s="568">
        <v>13</v>
      </c>
      <c r="B34" s="407" t="s">
        <v>958</v>
      </c>
      <c r="C34" s="1293">
        <f t="shared" si="5"/>
        <v>0.39</v>
      </c>
      <c r="D34" s="1293"/>
      <c r="E34" s="1293"/>
      <c r="F34" s="1293"/>
      <c r="G34" s="1293">
        <v>0.39</v>
      </c>
      <c r="H34" s="1310" t="s">
        <v>1021</v>
      </c>
      <c r="I34" s="1293">
        <f>(C34*10000*27300*1.8)/1000000000</f>
        <v>0.19164600000000001</v>
      </c>
      <c r="J34" s="771"/>
      <c r="K34" s="771"/>
      <c r="L34" s="771"/>
      <c r="M34" s="1293">
        <v>0.19164600000000001</v>
      </c>
      <c r="N34" s="771"/>
      <c r="O34" s="407" t="s">
        <v>947</v>
      </c>
      <c r="P34" s="744"/>
      <c r="S34" s="115"/>
    </row>
    <row r="35" spans="1:19" ht="63.75">
      <c r="A35" s="568">
        <v>14</v>
      </c>
      <c r="B35" s="407" t="s">
        <v>958</v>
      </c>
      <c r="C35" s="1293">
        <f>D35+E35+F35+G35</f>
        <v>0.8</v>
      </c>
      <c r="D35" s="1293">
        <v>0.8</v>
      </c>
      <c r="E35" s="1293"/>
      <c r="F35" s="1293"/>
      <c r="G35" s="1293"/>
      <c r="H35" s="407" t="s">
        <v>961</v>
      </c>
      <c r="I35" s="1293">
        <f>(C35*10000*27300*1.8)/1000000000</f>
        <v>0.39312000000000002</v>
      </c>
      <c r="J35" s="771"/>
      <c r="K35" s="771"/>
      <c r="L35" s="771"/>
      <c r="M35" s="1293">
        <v>0.39312000000000002</v>
      </c>
      <c r="N35" s="771"/>
      <c r="O35" s="407" t="s">
        <v>947</v>
      </c>
      <c r="P35" s="744"/>
      <c r="S35" s="115"/>
    </row>
    <row r="36" spans="1:19" ht="38.25">
      <c r="A36" s="568">
        <v>15</v>
      </c>
      <c r="B36" s="407" t="s">
        <v>958</v>
      </c>
      <c r="C36" s="1293">
        <f t="shared" si="5"/>
        <v>0.2</v>
      </c>
      <c r="D36" s="1293">
        <v>0.2</v>
      </c>
      <c r="E36" s="1293"/>
      <c r="F36" s="1293"/>
      <c r="G36" s="1293"/>
      <c r="H36" s="407" t="s">
        <v>962</v>
      </c>
      <c r="I36" s="1293">
        <f>(C36*10000*27300*1.8)/1000000000</f>
        <v>9.8280000000000006E-2</v>
      </c>
      <c r="J36" s="771"/>
      <c r="K36" s="771"/>
      <c r="L36" s="771"/>
      <c r="M36" s="1293">
        <v>9.8280000000000006E-2</v>
      </c>
      <c r="N36" s="771"/>
      <c r="O36" s="407" t="s">
        <v>947</v>
      </c>
      <c r="P36" s="744"/>
      <c r="S36" s="115"/>
    </row>
    <row r="37" spans="1:19" ht="38.25">
      <c r="A37" s="568">
        <v>16</v>
      </c>
      <c r="B37" s="407" t="s">
        <v>949</v>
      </c>
      <c r="C37" s="1293">
        <f t="shared" si="5"/>
        <v>0.5</v>
      </c>
      <c r="D37" s="1304">
        <v>0.5</v>
      </c>
      <c r="E37" s="1304"/>
      <c r="F37" s="1304"/>
      <c r="G37" s="1304"/>
      <c r="H37" s="374" t="s">
        <v>963</v>
      </c>
      <c r="I37" s="1293">
        <f t="shared" ref="I37:I46" si="6">(C37*10000*34100*1.8)/1000000000</f>
        <v>0.30690000000000001</v>
      </c>
      <c r="J37" s="771"/>
      <c r="K37" s="771"/>
      <c r="L37" s="771"/>
      <c r="M37" s="1293">
        <v>0.30690000000000001</v>
      </c>
      <c r="N37" s="771"/>
      <c r="O37" s="407" t="s">
        <v>947</v>
      </c>
      <c r="P37" s="744"/>
      <c r="S37" s="115"/>
    </row>
    <row r="38" spans="1:19" ht="38.25">
      <c r="A38" s="568">
        <v>17</v>
      </c>
      <c r="B38" s="407" t="s">
        <v>949</v>
      </c>
      <c r="C38" s="1293">
        <f t="shared" si="5"/>
        <v>0.3</v>
      </c>
      <c r="D38" s="1293">
        <v>0.3</v>
      </c>
      <c r="E38" s="1293"/>
      <c r="F38" s="1293"/>
      <c r="G38" s="1293"/>
      <c r="H38" s="1310" t="s">
        <v>964</v>
      </c>
      <c r="I38" s="1293">
        <f t="shared" si="6"/>
        <v>0.18414</v>
      </c>
      <c r="J38" s="771"/>
      <c r="K38" s="771"/>
      <c r="L38" s="771"/>
      <c r="M38" s="1293">
        <v>0.18414</v>
      </c>
      <c r="N38" s="771"/>
      <c r="O38" s="407" t="s">
        <v>947</v>
      </c>
      <c r="P38" s="744"/>
      <c r="S38" s="115"/>
    </row>
    <row r="39" spans="1:19" ht="38.25">
      <c r="A39" s="568">
        <v>18</v>
      </c>
      <c r="B39" s="1306" t="s">
        <v>407</v>
      </c>
      <c r="C39" s="1293">
        <f t="shared" si="5"/>
        <v>0.2</v>
      </c>
      <c r="D39" s="1293">
        <v>0.2</v>
      </c>
      <c r="E39" s="1293"/>
      <c r="F39" s="1293">
        <v>0</v>
      </c>
      <c r="G39" s="1293"/>
      <c r="H39" s="1306" t="s">
        <v>965</v>
      </c>
      <c r="I39" s="1293">
        <f t="shared" si="6"/>
        <v>0.12275999999999999</v>
      </c>
      <c r="J39" s="771"/>
      <c r="K39" s="771"/>
      <c r="L39" s="771"/>
      <c r="M39" s="1293">
        <v>0.12275999999999999</v>
      </c>
      <c r="N39" s="771"/>
      <c r="O39" s="407" t="s">
        <v>947</v>
      </c>
      <c r="P39" s="744"/>
      <c r="S39" s="115"/>
    </row>
    <row r="40" spans="1:19" ht="38.25">
      <c r="A40" s="568">
        <v>19</v>
      </c>
      <c r="B40" s="375" t="s">
        <v>949</v>
      </c>
      <c r="C40" s="1293">
        <f t="shared" si="5"/>
        <v>0.2</v>
      </c>
      <c r="D40" s="1304"/>
      <c r="E40" s="1304"/>
      <c r="F40" s="1304"/>
      <c r="G40" s="1304">
        <v>0.2</v>
      </c>
      <c r="H40" s="374" t="s">
        <v>1022</v>
      </c>
      <c r="I40" s="1293">
        <f t="shared" si="6"/>
        <v>0.12275999999999999</v>
      </c>
      <c r="J40" s="771"/>
      <c r="K40" s="771"/>
      <c r="L40" s="771"/>
      <c r="M40" s="1293">
        <v>0.12275999999999999</v>
      </c>
      <c r="N40" s="771"/>
      <c r="O40" s="407" t="s">
        <v>947</v>
      </c>
      <c r="P40" s="718"/>
      <c r="S40" s="115"/>
    </row>
    <row r="41" spans="1:19" ht="38.25">
      <c r="A41" s="568">
        <v>20</v>
      </c>
      <c r="B41" s="375" t="s">
        <v>949</v>
      </c>
      <c r="C41" s="1293">
        <f t="shared" si="5"/>
        <v>0.2</v>
      </c>
      <c r="D41" s="1304"/>
      <c r="E41" s="1304"/>
      <c r="F41" s="1304"/>
      <c r="G41" s="1304">
        <v>0.2</v>
      </c>
      <c r="H41" s="374" t="s">
        <v>1023</v>
      </c>
      <c r="I41" s="1293">
        <f t="shared" si="6"/>
        <v>0.12275999999999999</v>
      </c>
      <c r="J41" s="771"/>
      <c r="K41" s="771"/>
      <c r="L41" s="771"/>
      <c r="M41" s="1293">
        <v>0.12275999999999999</v>
      </c>
      <c r="N41" s="771"/>
      <c r="O41" s="407" t="s">
        <v>947</v>
      </c>
      <c r="P41" s="718"/>
      <c r="S41" s="115"/>
    </row>
    <row r="42" spans="1:19" ht="38.25">
      <c r="A42" s="568">
        <v>21</v>
      </c>
      <c r="B42" s="375" t="s">
        <v>949</v>
      </c>
      <c r="C42" s="1293">
        <f t="shared" si="5"/>
        <v>0.3</v>
      </c>
      <c r="D42" s="1304"/>
      <c r="E42" s="1304"/>
      <c r="F42" s="1304"/>
      <c r="G42" s="1304">
        <v>0.3</v>
      </c>
      <c r="H42" s="374" t="s">
        <v>1024</v>
      </c>
      <c r="I42" s="1293">
        <f t="shared" si="6"/>
        <v>0.18414</v>
      </c>
      <c r="J42" s="771"/>
      <c r="K42" s="771"/>
      <c r="L42" s="771"/>
      <c r="M42" s="1293">
        <v>0.18414</v>
      </c>
      <c r="N42" s="771"/>
      <c r="O42" s="407" t="s">
        <v>947</v>
      </c>
      <c r="P42" s="718"/>
      <c r="S42" s="115"/>
    </row>
    <row r="43" spans="1:19" ht="38.25">
      <c r="A43" s="568">
        <v>22</v>
      </c>
      <c r="B43" s="407" t="s">
        <v>407</v>
      </c>
      <c r="C43" s="1293">
        <f t="shared" si="5"/>
        <v>0.3</v>
      </c>
      <c r="D43" s="1293"/>
      <c r="E43" s="1293"/>
      <c r="F43" s="1293"/>
      <c r="G43" s="1293">
        <v>0.3</v>
      </c>
      <c r="H43" s="1309" t="s">
        <v>1025</v>
      </c>
      <c r="I43" s="1293">
        <f t="shared" si="6"/>
        <v>0.18414</v>
      </c>
      <c r="J43" s="771"/>
      <c r="K43" s="771"/>
      <c r="L43" s="771"/>
      <c r="M43" s="1293">
        <v>0.18414</v>
      </c>
      <c r="N43" s="771"/>
      <c r="O43" s="407" t="s">
        <v>947</v>
      </c>
      <c r="P43" s="718"/>
      <c r="S43" s="115"/>
    </row>
    <row r="44" spans="1:19" ht="38.25">
      <c r="A44" s="568">
        <v>23</v>
      </c>
      <c r="B44" s="407" t="s">
        <v>949</v>
      </c>
      <c r="C44" s="1293">
        <f t="shared" si="5"/>
        <v>0.4</v>
      </c>
      <c r="D44" s="1304">
        <v>0.2</v>
      </c>
      <c r="E44" s="1304"/>
      <c r="F44" s="1304"/>
      <c r="G44" s="1304">
        <v>0.2</v>
      </c>
      <c r="H44" s="374" t="s">
        <v>966</v>
      </c>
      <c r="I44" s="1293">
        <f t="shared" si="6"/>
        <v>0.24551999999999999</v>
      </c>
      <c r="J44" s="771"/>
      <c r="K44" s="771"/>
      <c r="L44" s="771"/>
      <c r="M44" s="1293">
        <v>0.24551999999999999</v>
      </c>
      <c r="N44" s="771"/>
      <c r="O44" s="407" t="s">
        <v>947</v>
      </c>
      <c r="P44" s="718"/>
      <c r="S44" s="115"/>
    </row>
    <row r="45" spans="1:19" ht="38.25">
      <c r="A45" s="568">
        <v>24</v>
      </c>
      <c r="B45" s="407" t="s">
        <v>949</v>
      </c>
      <c r="C45" s="1293">
        <f t="shared" si="5"/>
        <v>0.9</v>
      </c>
      <c r="D45" s="1304">
        <v>0.9</v>
      </c>
      <c r="E45" s="1304"/>
      <c r="F45" s="1304"/>
      <c r="G45" s="1304"/>
      <c r="H45" s="374" t="s">
        <v>967</v>
      </c>
      <c r="I45" s="1293">
        <f t="shared" si="6"/>
        <v>0.55242000000000002</v>
      </c>
      <c r="J45" s="771"/>
      <c r="K45" s="771"/>
      <c r="L45" s="771"/>
      <c r="M45" s="1293">
        <v>0.55242000000000002</v>
      </c>
      <c r="N45" s="771"/>
      <c r="O45" s="407" t="s">
        <v>947</v>
      </c>
      <c r="P45" s="718"/>
      <c r="S45" s="115"/>
    </row>
    <row r="46" spans="1:19" ht="38.25">
      <c r="A46" s="568">
        <v>25</v>
      </c>
      <c r="B46" s="407" t="s">
        <v>407</v>
      </c>
      <c r="C46" s="1293">
        <f t="shared" si="5"/>
        <v>0.3</v>
      </c>
      <c r="D46" s="1293"/>
      <c r="E46" s="1293"/>
      <c r="F46" s="1293"/>
      <c r="G46" s="1293">
        <v>0.3</v>
      </c>
      <c r="H46" s="1309" t="s">
        <v>1026</v>
      </c>
      <c r="I46" s="1293">
        <f t="shared" si="6"/>
        <v>0.18414</v>
      </c>
      <c r="J46" s="771"/>
      <c r="K46" s="771"/>
      <c r="L46" s="771"/>
      <c r="M46" s="1293">
        <v>0.18414</v>
      </c>
      <c r="N46" s="771"/>
      <c r="O46" s="407" t="s">
        <v>947</v>
      </c>
      <c r="P46" s="718"/>
      <c r="S46" s="115"/>
    </row>
    <row r="47" spans="1:19" ht="38.25">
      <c r="A47" s="568">
        <v>26</v>
      </c>
      <c r="B47" s="375" t="s">
        <v>951</v>
      </c>
      <c r="C47" s="1293">
        <f t="shared" si="5"/>
        <v>0.2</v>
      </c>
      <c r="D47" s="1304">
        <v>0.2</v>
      </c>
      <c r="E47" s="1304"/>
      <c r="F47" s="1304"/>
      <c r="G47" s="1304"/>
      <c r="H47" s="374" t="s">
        <v>968</v>
      </c>
      <c r="I47" s="1293">
        <f>(C47*10000*27300*1.8)/1000000000</f>
        <v>9.8280000000000006E-2</v>
      </c>
      <c r="J47" s="771"/>
      <c r="K47" s="771"/>
      <c r="L47" s="771"/>
      <c r="M47" s="1293">
        <v>9.8280000000000006E-2</v>
      </c>
      <c r="N47" s="771"/>
      <c r="O47" s="407" t="s">
        <v>947</v>
      </c>
      <c r="P47" s="718"/>
      <c r="S47" s="115"/>
    </row>
    <row r="48" spans="1:19" ht="38.25">
      <c r="A48" s="568">
        <v>27</v>
      </c>
      <c r="B48" s="407" t="s">
        <v>407</v>
      </c>
      <c r="C48" s="1293">
        <f t="shared" si="5"/>
        <v>0.3</v>
      </c>
      <c r="D48" s="1308">
        <v>0.3</v>
      </c>
      <c r="E48" s="1308"/>
      <c r="F48" s="1308"/>
      <c r="G48" s="1308"/>
      <c r="H48" s="1310" t="s">
        <v>969</v>
      </c>
      <c r="I48" s="1293">
        <f>(C48*10000*27300*1.8)/1000000000</f>
        <v>0.14742</v>
      </c>
      <c r="J48" s="771"/>
      <c r="K48" s="771"/>
      <c r="L48" s="771"/>
      <c r="M48" s="1293">
        <v>0.14742</v>
      </c>
      <c r="N48" s="771"/>
      <c r="O48" s="407" t="s">
        <v>947</v>
      </c>
      <c r="P48" s="744"/>
      <c r="S48" s="115"/>
    </row>
    <row r="49" spans="1:19" ht="38.25">
      <c r="A49" s="568">
        <v>28</v>
      </c>
      <c r="B49" s="407" t="s">
        <v>407</v>
      </c>
      <c r="C49" s="1293">
        <f t="shared" si="5"/>
        <v>0.15</v>
      </c>
      <c r="D49" s="1293">
        <v>0.15</v>
      </c>
      <c r="E49" s="1293"/>
      <c r="F49" s="1293"/>
      <c r="G49" s="1293"/>
      <c r="H49" s="1306" t="s">
        <v>970</v>
      </c>
      <c r="I49" s="1293">
        <f>(C49*10000*27300*1.8)/1000000000</f>
        <v>7.3709999999999998E-2</v>
      </c>
      <c r="J49" s="771"/>
      <c r="K49" s="771"/>
      <c r="L49" s="771"/>
      <c r="M49" s="1293">
        <v>7.3709999999999998E-2</v>
      </c>
      <c r="N49" s="771"/>
      <c r="O49" s="407" t="s">
        <v>947</v>
      </c>
      <c r="P49" s="718"/>
      <c r="S49" s="115"/>
    </row>
    <row r="50" spans="1:19" ht="38.25">
      <c r="A50" s="568">
        <v>29</v>
      </c>
      <c r="B50" s="375" t="s">
        <v>971</v>
      </c>
      <c r="C50" s="1293">
        <f t="shared" si="5"/>
        <v>0.3</v>
      </c>
      <c r="D50" s="1304">
        <v>0.3</v>
      </c>
      <c r="E50" s="1304"/>
      <c r="F50" s="1304"/>
      <c r="G50" s="1304"/>
      <c r="H50" s="374" t="s">
        <v>972</v>
      </c>
      <c r="I50" s="1293">
        <f>(C50*10000*27300*1.8)/1000000000</f>
        <v>0.14742</v>
      </c>
      <c r="J50" s="771"/>
      <c r="K50" s="771"/>
      <c r="L50" s="771"/>
      <c r="M50" s="1293">
        <v>0.14742</v>
      </c>
      <c r="N50" s="771"/>
      <c r="O50" s="407" t="s">
        <v>947</v>
      </c>
      <c r="P50" s="744"/>
      <c r="S50" s="115"/>
    </row>
    <row r="51" spans="1:19" ht="38.25">
      <c r="A51" s="568">
        <v>30</v>
      </c>
      <c r="B51" s="375" t="s">
        <v>973</v>
      </c>
      <c r="C51" s="1293">
        <f t="shared" si="5"/>
        <v>0.2</v>
      </c>
      <c r="D51" s="1304">
        <v>0.2</v>
      </c>
      <c r="E51" s="1304"/>
      <c r="F51" s="1304"/>
      <c r="G51" s="1304"/>
      <c r="H51" s="374" t="s">
        <v>974</v>
      </c>
      <c r="I51" s="1293">
        <f>(C51*10000*27300*1.8)/1000000000</f>
        <v>9.8280000000000006E-2</v>
      </c>
      <c r="J51" s="771"/>
      <c r="K51" s="771"/>
      <c r="L51" s="771"/>
      <c r="M51" s="1293">
        <v>9.8280000000000006E-2</v>
      </c>
      <c r="N51" s="771"/>
      <c r="O51" s="407" t="s">
        <v>947</v>
      </c>
      <c r="P51" s="744"/>
      <c r="S51" s="115"/>
    </row>
    <row r="52" spans="1:19" ht="38.25">
      <c r="A52" s="568">
        <v>31</v>
      </c>
      <c r="B52" s="375" t="s">
        <v>949</v>
      </c>
      <c r="C52" s="1293">
        <f t="shared" si="5"/>
        <v>0.3</v>
      </c>
      <c r="D52" s="1308">
        <v>0.3</v>
      </c>
      <c r="E52" s="1304"/>
      <c r="F52" s="1304"/>
      <c r="G52" s="1304"/>
      <c r="H52" s="403" t="s">
        <v>975</v>
      </c>
      <c r="I52" s="1293">
        <f t="shared" ref="I52:I59" si="7">(C52*10000*34100*1.8)/1000000000</f>
        <v>0.18414</v>
      </c>
      <c r="J52" s="771"/>
      <c r="K52" s="771"/>
      <c r="L52" s="771"/>
      <c r="M52" s="1293">
        <v>0.18414</v>
      </c>
      <c r="N52" s="771"/>
      <c r="O52" s="407" t="s">
        <v>947</v>
      </c>
      <c r="P52" s="718"/>
      <c r="S52" s="115"/>
    </row>
    <row r="53" spans="1:19" ht="63.75">
      <c r="A53" s="568">
        <v>32</v>
      </c>
      <c r="B53" s="407" t="s">
        <v>407</v>
      </c>
      <c r="C53" s="1293">
        <f t="shared" si="5"/>
        <v>1</v>
      </c>
      <c r="D53" s="1307">
        <v>0.9</v>
      </c>
      <c r="E53" s="1308"/>
      <c r="F53" s="1308"/>
      <c r="G53" s="1308">
        <v>0.1</v>
      </c>
      <c r="H53" s="1309" t="s">
        <v>976</v>
      </c>
      <c r="I53" s="1293">
        <f t="shared" si="7"/>
        <v>0.61380000000000001</v>
      </c>
      <c r="J53" s="771"/>
      <c r="K53" s="771"/>
      <c r="L53" s="771"/>
      <c r="M53" s="1293">
        <v>0.61380000000000001</v>
      </c>
      <c r="N53" s="771"/>
      <c r="O53" s="407" t="s">
        <v>947</v>
      </c>
      <c r="P53" s="744"/>
      <c r="S53" s="115"/>
    </row>
    <row r="54" spans="1:19" ht="38.25">
      <c r="A54" s="568">
        <v>33</v>
      </c>
      <c r="B54" s="375" t="s">
        <v>951</v>
      </c>
      <c r="C54" s="1293">
        <f t="shared" si="5"/>
        <v>0.2</v>
      </c>
      <c r="D54" s="1304">
        <v>0.2</v>
      </c>
      <c r="E54" s="1304"/>
      <c r="F54" s="1304"/>
      <c r="G54" s="1304"/>
      <c r="H54" s="374" t="s">
        <v>977</v>
      </c>
      <c r="I54" s="1293">
        <f t="shared" si="7"/>
        <v>0.12275999999999999</v>
      </c>
      <c r="J54" s="771"/>
      <c r="K54" s="771"/>
      <c r="L54" s="771"/>
      <c r="M54" s="1293">
        <v>0.12275999999999999</v>
      </c>
      <c r="N54" s="771"/>
      <c r="O54" s="407" t="s">
        <v>947</v>
      </c>
      <c r="P54" s="744"/>
      <c r="S54" s="115"/>
    </row>
    <row r="55" spans="1:19" ht="38.25">
      <c r="A55" s="568">
        <v>34</v>
      </c>
      <c r="B55" s="375" t="s">
        <v>949</v>
      </c>
      <c r="C55" s="1293">
        <f t="shared" si="5"/>
        <v>0.2</v>
      </c>
      <c r="D55" s="1304">
        <v>0.2</v>
      </c>
      <c r="E55" s="1304"/>
      <c r="F55" s="1304"/>
      <c r="G55" s="1304"/>
      <c r="H55" s="374" t="s">
        <v>978</v>
      </c>
      <c r="I55" s="1293">
        <f t="shared" si="7"/>
        <v>0.12275999999999999</v>
      </c>
      <c r="J55" s="771"/>
      <c r="K55" s="771"/>
      <c r="L55" s="771"/>
      <c r="M55" s="1293">
        <v>0.12275999999999999</v>
      </c>
      <c r="N55" s="771"/>
      <c r="O55" s="407" t="s">
        <v>947</v>
      </c>
      <c r="P55" s="744"/>
      <c r="S55" s="115"/>
    </row>
    <row r="56" spans="1:19" ht="38.25">
      <c r="A56" s="568">
        <v>35</v>
      </c>
      <c r="B56" s="407" t="s">
        <v>407</v>
      </c>
      <c r="C56" s="1293">
        <f t="shared" si="5"/>
        <v>0.4</v>
      </c>
      <c r="D56" s="1293">
        <v>0.4</v>
      </c>
      <c r="E56" s="1293"/>
      <c r="F56" s="1293"/>
      <c r="G56" s="1293"/>
      <c r="H56" s="407" t="s">
        <v>979</v>
      </c>
      <c r="I56" s="1293">
        <f t="shared" si="7"/>
        <v>0.24551999999999999</v>
      </c>
      <c r="J56" s="771"/>
      <c r="K56" s="771"/>
      <c r="L56" s="771"/>
      <c r="M56" s="1293">
        <v>0.24551999999999999</v>
      </c>
      <c r="N56" s="771"/>
      <c r="O56" s="407" t="s">
        <v>947</v>
      </c>
      <c r="P56" s="718"/>
      <c r="S56" s="115"/>
    </row>
    <row r="57" spans="1:19" ht="38.25">
      <c r="A57" s="568">
        <v>36</v>
      </c>
      <c r="B57" s="407" t="s">
        <v>949</v>
      </c>
      <c r="C57" s="1293">
        <f t="shared" si="5"/>
        <v>0.4</v>
      </c>
      <c r="D57" s="1304">
        <v>0.4</v>
      </c>
      <c r="E57" s="1304"/>
      <c r="F57" s="1304"/>
      <c r="G57" s="1304"/>
      <c r="H57" s="374" t="s">
        <v>980</v>
      </c>
      <c r="I57" s="1293">
        <f t="shared" si="7"/>
        <v>0.24551999999999999</v>
      </c>
      <c r="J57" s="771"/>
      <c r="K57" s="771"/>
      <c r="L57" s="771"/>
      <c r="M57" s="1293">
        <v>0.24551999999999999</v>
      </c>
      <c r="N57" s="771"/>
      <c r="O57" s="407" t="s">
        <v>947</v>
      </c>
      <c r="P57" s="744"/>
      <c r="S57" s="115"/>
    </row>
    <row r="58" spans="1:19" ht="38.25">
      <c r="A58" s="568">
        <v>37</v>
      </c>
      <c r="B58" s="1306" t="s">
        <v>951</v>
      </c>
      <c r="C58" s="1293">
        <f t="shared" si="5"/>
        <v>0.25</v>
      </c>
      <c r="D58" s="1304">
        <v>0.25</v>
      </c>
      <c r="E58" s="1304"/>
      <c r="F58" s="1304"/>
      <c r="G58" s="1304"/>
      <c r="H58" s="374" t="s">
        <v>981</v>
      </c>
      <c r="I58" s="1293">
        <f t="shared" si="7"/>
        <v>0.15345</v>
      </c>
      <c r="J58" s="771"/>
      <c r="K58" s="771"/>
      <c r="L58" s="771"/>
      <c r="M58" s="1293">
        <v>0.15345</v>
      </c>
      <c r="N58" s="771"/>
      <c r="O58" s="407" t="s">
        <v>947</v>
      </c>
      <c r="P58" s="744"/>
      <c r="S58" s="115"/>
    </row>
    <row r="59" spans="1:19" ht="38.25">
      <c r="A59" s="568">
        <v>38</v>
      </c>
      <c r="B59" s="407" t="s">
        <v>949</v>
      </c>
      <c r="C59" s="1293">
        <f t="shared" si="5"/>
        <v>0.4</v>
      </c>
      <c r="D59" s="1307">
        <v>0.4</v>
      </c>
      <c r="E59" s="1308"/>
      <c r="F59" s="1308"/>
      <c r="G59" s="1308"/>
      <c r="H59" s="1305" t="s">
        <v>982</v>
      </c>
      <c r="I59" s="1293">
        <f t="shared" si="7"/>
        <v>0.24551999999999999</v>
      </c>
      <c r="J59" s="771"/>
      <c r="K59" s="771"/>
      <c r="L59" s="771"/>
      <c r="M59" s="1293">
        <v>0.24551999999999999</v>
      </c>
      <c r="N59" s="771"/>
      <c r="O59" s="407" t="s">
        <v>947</v>
      </c>
      <c r="P59" s="744"/>
      <c r="S59" s="115"/>
    </row>
    <row r="60" spans="1:19" ht="38.25">
      <c r="A60" s="568">
        <v>39</v>
      </c>
      <c r="B60" s="375" t="s">
        <v>949</v>
      </c>
      <c r="C60" s="1293">
        <f t="shared" si="5"/>
        <v>0.6</v>
      </c>
      <c r="D60" s="1304">
        <v>0.6</v>
      </c>
      <c r="E60" s="1304"/>
      <c r="F60" s="1304"/>
      <c r="G60" s="1304"/>
      <c r="H60" s="407" t="s">
        <v>983</v>
      </c>
      <c r="I60" s="1293">
        <f>(C60*10000*42600*1.8)/1000000000</f>
        <v>0.46007999999999999</v>
      </c>
      <c r="J60" s="771"/>
      <c r="K60" s="771"/>
      <c r="L60" s="771"/>
      <c r="M60" s="1293">
        <v>0.46007999999999999</v>
      </c>
      <c r="N60" s="771"/>
      <c r="O60" s="407" t="s">
        <v>947</v>
      </c>
      <c r="P60" s="718"/>
      <c r="S60" s="115"/>
    </row>
    <row r="61" spans="1:19" ht="38.25">
      <c r="A61" s="568">
        <v>40</v>
      </c>
      <c r="B61" s="375" t="s">
        <v>949</v>
      </c>
      <c r="C61" s="1293">
        <f t="shared" si="5"/>
        <v>0.5</v>
      </c>
      <c r="D61" s="1304">
        <v>0.5</v>
      </c>
      <c r="E61" s="1304"/>
      <c r="F61" s="1304"/>
      <c r="G61" s="1304"/>
      <c r="H61" s="374" t="s">
        <v>984</v>
      </c>
      <c r="I61" s="1293">
        <f>(C61*10000*42600*1.8)/1000000000</f>
        <v>0.38340000000000002</v>
      </c>
      <c r="J61" s="771"/>
      <c r="K61" s="771"/>
      <c r="L61" s="771"/>
      <c r="M61" s="1293">
        <v>0.38340000000000002</v>
      </c>
      <c r="N61" s="771"/>
      <c r="O61" s="407" t="s">
        <v>947</v>
      </c>
      <c r="P61" s="744"/>
      <c r="S61" s="115"/>
    </row>
    <row r="62" spans="1:19" ht="51">
      <c r="A62" s="568">
        <v>41</v>
      </c>
      <c r="B62" s="407" t="s">
        <v>407</v>
      </c>
      <c r="C62" s="1293">
        <f t="shared" si="5"/>
        <v>0.95</v>
      </c>
      <c r="D62" s="1293">
        <v>0.95</v>
      </c>
      <c r="E62" s="1293"/>
      <c r="F62" s="1293"/>
      <c r="G62" s="1293"/>
      <c r="H62" s="1309" t="s">
        <v>985</v>
      </c>
      <c r="I62" s="1293">
        <f t="shared" ref="I62:I71" si="8">(C62*10000*34100*1.8)/1000000000</f>
        <v>0.58311000000000002</v>
      </c>
      <c r="J62" s="771"/>
      <c r="K62" s="771"/>
      <c r="L62" s="771"/>
      <c r="M62" s="1293">
        <v>0.58311000000000002</v>
      </c>
      <c r="N62" s="771"/>
      <c r="O62" s="407" t="s">
        <v>947</v>
      </c>
      <c r="P62" s="744"/>
      <c r="S62" s="115"/>
    </row>
    <row r="63" spans="1:19" ht="38.25">
      <c r="A63" s="568">
        <v>42</v>
      </c>
      <c r="B63" s="1306" t="s">
        <v>958</v>
      </c>
      <c r="C63" s="1293">
        <f t="shared" si="5"/>
        <v>0.12</v>
      </c>
      <c r="D63" s="1293">
        <v>0.12</v>
      </c>
      <c r="E63" s="1293"/>
      <c r="F63" s="1293">
        <v>0</v>
      </c>
      <c r="G63" s="1293"/>
      <c r="H63" s="1306" t="s">
        <v>986</v>
      </c>
      <c r="I63" s="1293">
        <f t="shared" si="8"/>
        <v>7.3655999999999999E-2</v>
      </c>
      <c r="J63" s="771"/>
      <c r="K63" s="771"/>
      <c r="L63" s="771"/>
      <c r="M63" s="1293">
        <v>7.3655999999999999E-2</v>
      </c>
      <c r="N63" s="771"/>
      <c r="O63" s="407" t="s">
        <v>947</v>
      </c>
      <c r="P63" s="744"/>
      <c r="S63" s="115"/>
    </row>
    <row r="64" spans="1:19" ht="38.25">
      <c r="A64" s="568">
        <v>43</v>
      </c>
      <c r="B64" s="407" t="s">
        <v>407</v>
      </c>
      <c r="C64" s="1293">
        <f t="shared" si="5"/>
        <v>0.6</v>
      </c>
      <c r="D64" s="1293">
        <v>0.6</v>
      </c>
      <c r="E64" s="1293"/>
      <c r="F64" s="1293"/>
      <c r="G64" s="1293"/>
      <c r="H64" s="1306" t="s">
        <v>987</v>
      </c>
      <c r="I64" s="1293">
        <f t="shared" si="8"/>
        <v>0.36828</v>
      </c>
      <c r="J64" s="771"/>
      <c r="K64" s="771"/>
      <c r="L64" s="771"/>
      <c r="M64" s="1293">
        <v>0.36828</v>
      </c>
      <c r="N64" s="771"/>
      <c r="O64" s="407" t="s">
        <v>947</v>
      </c>
      <c r="P64" s="744"/>
      <c r="S64" s="115"/>
    </row>
    <row r="65" spans="1:19" ht="38.25">
      <c r="A65" s="568">
        <v>44</v>
      </c>
      <c r="B65" s="407" t="s">
        <v>407</v>
      </c>
      <c r="C65" s="1293">
        <f t="shared" si="5"/>
        <v>0.6</v>
      </c>
      <c r="D65" s="1293"/>
      <c r="E65" s="1293"/>
      <c r="F65" s="1293"/>
      <c r="G65" s="1293">
        <v>0.6</v>
      </c>
      <c r="H65" s="1309" t="s">
        <v>1027</v>
      </c>
      <c r="I65" s="1293">
        <f t="shared" si="8"/>
        <v>0.36828</v>
      </c>
      <c r="J65" s="771"/>
      <c r="K65" s="771"/>
      <c r="L65" s="771"/>
      <c r="M65" s="1293">
        <v>0.36828</v>
      </c>
      <c r="N65" s="771"/>
      <c r="O65" s="407" t="s">
        <v>947</v>
      </c>
      <c r="P65" s="744"/>
      <c r="S65" s="115"/>
    </row>
    <row r="66" spans="1:19" ht="38.25">
      <c r="A66" s="568">
        <v>45</v>
      </c>
      <c r="B66" s="375" t="s">
        <v>407</v>
      </c>
      <c r="C66" s="1293">
        <f t="shared" si="5"/>
        <v>0.1</v>
      </c>
      <c r="D66" s="1304">
        <v>0.1</v>
      </c>
      <c r="E66" s="1304"/>
      <c r="F66" s="1304"/>
      <c r="G66" s="1304"/>
      <c r="H66" s="374" t="s">
        <v>988</v>
      </c>
      <c r="I66" s="1293">
        <f t="shared" si="8"/>
        <v>6.1379999999999997E-2</v>
      </c>
      <c r="J66" s="771"/>
      <c r="K66" s="771"/>
      <c r="L66" s="771"/>
      <c r="M66" s="1293">
        <v>6.1379999999999997E-2</v>
      </c>
      <c r="N66" s="771"/>
      <c r="O66" s="407" t="s">
        <v>947</v>
      </c>
      <c r="P66" s="744"/>
      <c r="S66" s="115"/>
    </row>
    <row r="67" spans="1:19" ht="38.25">
      <c r="A67" s="568">
        <v>46</v>
      </c>
      <c r="B67" s="407" t="s">
        <v>407</v>
      </c>
      <c r="C67" s="1293">
        <f t="shared" si="5"/>
        <v>0.2</v>
      </c>
      <c r="D67" s="1307">
        <v>0.2</v>
      </c>
      <c r="E67" s="1308"/>
      <c r="F67" s="1308"/>
      <c r="G67" s="1308"/>
      <c r="H67" s="1305" t="s">
        <v>989</v>
      </c>
      <c r="I67" s="1293">
        <f t="shared" si="8"/>
        <v>0.12275999999999999</v>
      </c>
      <c r="J67" s="771"/>
      <c r="K67" s="771"/>
      <c r="L67" s="771"/>
      <c r="M67" s="1293">
        <v>0.12275999999999999</v>
      </c>
      <c r="N67" s="771"/>
      <c r="O67" s="407" t="s">
        <v>947</v>
      </c>
      <c r="P67" s="744"/>
      <c r="S67" s="115"/>
    </row>
    <row r="68" spans="1:19" ht="38.25">
      <c r="A68" s="568">
        <v>47</v>
      </c>
      <c r="B68" s="375" t="s">
        <v>407</v>
      </c>
      <c r="C68" s="1293">
        <f t="shared" si="5"/>
        <v>0.2</v>
      </c>
      <c r="D68" s="1304"/>
      <c r="E68" s="1304"/>
      <c r="F68" s="1304"/>
      <c r="G68" s="1304">
        <v>0.2</v>
      </c>
      <c r="H68" s="374" t="s">
        <v>1028</v>
      </c>
      <c r="I68" s="1293">
        <f t="shared" si="8"/>
        <v>0.12275999999999999</v>
      </c>
      <c r="J68" s="771"/>
      <c r="K68" s="771"/>
      <c r="L68" s="771"/>
      <c r="M68" s="1293">
        <v>0.12275999999999999</v>
      </c>
      <c r="N68" s="771"/>
      <c r="O68" s="407" t="s">
        <v>947</v>
      </c>
      <c r="P68" s="718"/>
      <c r="S68" s="115"/>
    </row>
    <row r="69" spans="1:19" s="131" customFormat="1" ht="38.25">
      <c r="A69" s="1471">
        <v>48</v>
      </c>
      <c r="B69" s="1472" t="s">
        <v>2584</v>
      </c>
      <c r="C69" s="1473">
        <f t="shared" si="5"/>
        <v>0.5</v>
      </c>
      <c r="D69" s="1474"/>
      <c r="E69" s="1474"/>
      <c r="F69" s="1474"/>
      <c r="G69" s="1475">
        <v>0.5</v>
      </c>
      <c r="H69" s="1476" t="s">
        <v>2585</v>
      </c>
      <c r="I69" s="1473">
        <f>(C69*10000*42600*1.8)/1000000000</f>
        <v>0.38340000000000002</v>
      </c>
      <c r="J69" s="1477"/>
      <c r="K69" s="1477"/>
      <c r="L69" s="1477"/>
      <c r="M69" s="1473">
        <v>0.38</v>
      </c>
      <c r="N69" s="1477"/>
      <c r="O69" s="843" t="s">
        <v>947</v>
      </c>
      <c r="P69" s="718"/>
      <c r="R69" s="1478"/>
      <c r="S69" s="1468"/>
    </row>
    <row r="70" spans="1:19" ht="38.25">
      <c r="A70" s="568">
        <v>49</v>
      </c>
      <c r="B70" s="375" t="s">
        <v>407</v>
      </c>
      <c r="C70" s="1293">
        <f t="shared" si="5"/>
        <v>0.4</v>
      </c>
      <c r="D70" s="1304"/>
      <c r="E70" s="1304"/>
      <c r="F70" s="1304"/>
      <c r="G70" s="1304">
        <v>0.4</v>
      </c>
      <c r="H70" s="374" t="s">
        <v>1029</v>
      </c>
      <c r="I70" s="1293">
        <f t="shared" si="8"/>
        <v>0.24551999999999999</v>
      </c>
      <c r="J70" s="771"/>
      <c r="K70" s="771"/>
      <c r="L70" s="771"/>
      <c r="M70" s="1293">
        <v>0.24551999999999999</v>
      </c>
      <c r="N70" s="771"/>
      <c r="O70" s="407" t="s">
        <v>947</v>
      </c>
      <c r="P70" s="718"/>
      <c r="S70" s="115"/>
    </row>
    <row r="71" spans="1:19" ht="38.25">
      <c r="A71" s="568">
        <v>50</v>
      </c>
      <c r="B71" s="1297" t="s">
        <v>407</v>
      </c>
      <c r="C71" s="1293">
        <f t="shared" si="5"/>
        <v>0.4</v>
      </c>
      <c r="D71" s="1304"/>
      <c r="E71" s="1304"/>
      <c r="F71" s="1304"/>
      <c r="G71" s="1304">
        <v>0.4</v>
      </c>
      <c r="H71" s="374" t="s">
        <v>1030</v>
      </c>
      <c r="I71" s="1293">
        <f t="shared" si="8"/>
        <v>0.24551999999999999</v>
      </c>
      <c r="J71" s="771"/>
      <c r="K71" s="771"/>
      <c r="L71" s="771"/>
      <c r="M71" s="1293">
        <v>0.24551999999999999</v>
      </c>
      <c r="N71" s="771"/>
      <c r="O71" s="407" t="s">
        <v>947</v>
      </c>
      <c r="P71" s="718"/>
      <c r="S71" s="115"/>
    </row>
    <row r="72" spans="1:19">
      <c r="A72" s="742" t="s">
        <v>251</v>
      </c>
      <c r="B72" s="758" t="s">
        <v>631</v>
      </c>
      <c r="C72" s="717">
        <f>SUM(C73:C78)</f>
        <v>5.5600000000000005</v>
      </c>
      <c r="D72" s="717">
        <f>SUM(D73:D78)</f>
        <v>4.0999999999999996</v>
      </c>
      <c r="E72" s="717">
        <f>SUM(E73:E78)</f>
        <v>0</v>
      </c>
      <c r="F72" s="717">
        <f>SUM(F73:F78)</f>
        <v>0</v>
      </c>
      <c r="G72" s="717">
        <f>SUM(G73:G78)</f>
        <v>1.46</v>
      </c>
      <c r="H72" s="759"/>
      <c r="I72" s="771">
        <f t="shared" ref="I72:N72" si="9">SUM(I73:I78)</f>
        <v>4.6338480000000004</v>
      </c>
      <c r="J72" s="771">
        <f t="shared" si="9"/>
        <v>0</v>
      </c>
      <c r="K72" s="771">
        <f t="shared" si="9"/>
        <v>0</v>
      </c>
      <c r="L72" s="771">
        <f t="shared" si="9"/>
        <v>0</v>
      </c>
      <c r="M72" s="771">
        <f t="shared" si="9"/>
        <v>4.6338480000000004</v>
      </c>
      <c r="N72" s="771">
        <f t="shared" si="9"/>
        <v>0</v>
      </c>
      <c r="O72" s="744"/>
      <c r="P72" s="744"/>
      <c r="S72" s="115"/>
    </row>
    <row r="73" spans="1:19" ht="38.25">
      <c r="A73" s="568">
        <v>1</v>
      </c>
      <c r="B73" s="403" t="s">
        <v>990</v>
      </c>
      <c r="C73" s="1293">
        <v>3.5</v>
      </c>
      <c r="D73" s="1304">
        <v>2.1</v>
      </c>
      <c r="E73" s="1304"/>
      <c r="F73" s="1304"/>
      <c r="G73" s="1304">
        <v>1.4</v>
      </c>
      <c r="H73" s="403" t="s">
        <v>991</v>
      </c>
      <c r="I73" s="1293">
        <f>(C73*10000*46900*1.8)/1000000000</f>
        <v>2.9546999999999999</v>
      </c>
      <c r="J73" s="771"/>
      <c r="K73" s="771"/>
      <c r="L73" s="771"/>
      <c r="M73" s="1311">
        <v>2.9546999999999999</v>
      </c>
      <c r="N73" s="771"/>
      <c r="O73" s="407" t="s">
        <v>947</v>
      </c>
      <c r="P73" s="718"/>
      <c r="S73" s="115"/>
    </row>
    <row r="74" spans="1:19" ht="38.25">
      <c r="A74" s="568">
        <v>2</v>
      </c>
      <c r="B74" s="1297" t="s">
        <v>992</v>
      </c>
      <c r="C74" s="1293">
        <f>D74+E74+F74+G74</f>
        <v>0.2</v>
      </c>
      <c r="D74" s="1304">
        <v>0.2</v>
      </c>
      <c r="E74" s="1304"/>
      <c r="F74" s="1304"/>
      <c r="G74" s="1304"/>
      <c r="H74" s="403" t="s">
        <v>993</v>
      </c>
      <c r="I74" s="1293">
        <f>(C74*10000*46900*1.8)/1000000000</f>
        <v>0.16883999999999999</v>
      </c>
      <c r="J74" s="771"/>
      <c r="K74" s="771"/>
      <c r="L74" s="771"/>
      <c r="M74" s="1311">
        <v>0.16883999999999999</v>
      </c>
      <c r="N74" s="771"/>
      <c r="O74" s="407" t="s">
        <v>947</v>
      </c>
      <c r="P74" s="718"/>
      <c r="S74" s="115"/>
    </row>
    <row r="75" spans="1:19" ht="38.25">
      <c r="A75" s="568">
        <v>3</v>
      </c>
      <c r="B75" s="407" t="s">
        <v>994</v>
      </c>
      <c r="C75" s="1293">
        <f>D75+E75+F75+G75</f>
        <v>0.4</v>
      </c>
      <c r="D75" s="1293">
        <v>0.4</v>
      </c>
      <c r="E75" s="1293"/>
      <c r="F75" s="1293">
        <v>0</v>
      </c>
      <c r="G75" s="1293"/>
      <c r="H75" s="403" t="s">
        <v>993</v>
      </c>
      <c r="I75" s="1293">
        <f>(C75*10000*46900*1.8)/1000000000</f>
        <v>0.33767999999999998</v>
      </c>
      <c r="J75" s="771"/>
      <c r="K75" s="771"/>
      <c r="L75" s="771"/>
      <c r="M75" s="1311">
        <v>0.33767999999999998</v>
      </c>
      <c r="N75" s="771"/>
      <c r="O75" s="407" t="s">
        <v>947</v>
      </c>
      <c r="P75" s="718"/>
      <c r="S75" s="115"/>
    </row>
    <row r="76" spans="1:19" ht="38.25">
      <c r="A76" s="568">
        <v>4</v>
      </c>
      <c r="B76" s="407" t="s">
        <v>995</v>
      </c>
      <c r="C76" s="1293">
        <f>D76</f>
        <v>0.3</v>
      </c>
      <c r="D76" s="1293">
        <v>0.3</v>
      </c>
      <c r="E76" s="1293"/>
      <c r="F76" s="1293"/>
      <c r="G76" s="1293"/>
      <c r="H76" s="403" t="s">
        <v>993</v>
      </c>
      <c r="I76" s="1293">
        <f>(C76*10000*46900*1.8)/1000000000</f>
        <v>0.25325999999999999</v>
      </c>
      <c r="J76" s="771"/>
      <c r="K76" s="771"/>
      <c r="L76" s="771"/>
      <c r="M76" s="1311">
        <v>0.25325999999999999</v>
      </c>
      <c r="N76" s="771"/>
      <c r="O76" s="407" t="s">
        <v>947</v>
      </c>
      <c r="P76" s="718"/>
      <c r="S76" s="115"/>
    </row>
    <row r="77" spans="1:19" ht="38.25">
      <c r="A77" s="568">
        <v>5</v>
      </c>
      <c r="B77" s="403" t="s">
        <v>996</v>
      </c>
      <c r="C77" s="1293">
        <f>D77+E77+F77+G77</f>
        <v>0.9</v>
      </c>
      <c r="D77" s="1293">
        <v>0.9</v>
      </c>
      <c r="E77" s="1293"/>
      <c r="F77" s="1293"/>
      <c r="G77" s="1293"/>
      <c r="H77" s="403" t="s">
        <v>993</v>
      </c>
      <c r="I77" s="1293">
        <f>(C77*10000*46900*1.8)/1000000000</f>
        <v>0.75978000000000001</v>
      </c>
      <c r="J77" s="771"/>
      <c r="K77" s="771"/>
      <c r="L77" s="771"/>
      <c r="M77" s="1311">
        <v>0.75978000000000001</v>
      </c>
      <c r="N77" s="771"/>
      <c r="O77" s="407" t="s">
        <v>947</v>
      </c>
      <c r="P77" s="744"/>
      <c r="S77" s="115"/>
    </row>
    <row r="78" spans="1:19" ht="38.25">
      <c r="A78" s="568">
        <v>6</v>
      </c>
      <c r="B78" s="407" t="s">
        <v>997</v>
      </c>
      <c r="C78" s="1293">
        <f>D78+E78+F78+G78</f>
        <v>0.26</v>
      </c>
      <c r="D78" s="1293">
        <v>0.2</v>
      </c>
      <c r="E78" s="1293"/>
      <c r="F78" s="1293"/>
      <c r="G78" s="1293">
        <v>0.06</v>
      </c>
      <c r="H78" s="1312" t="s">
        <v>998</v>
      </c>
      <c r="I78" s="1298">
        <f>(C78*10000*34100*1.8)/1000000000</f>
        <v>0.15958800000000001</v>
      </c>
      <c r="J78" s="771"/>
      <c r="K78" s="771"/>
      <c r="L78" s="771"/>
      <c r="M78" s="1311">
        <v>0.15958800000000001</v>
      </c>
      <c r="N78" s="771"/>
      <c r="O78" s="407" t="s">
        <v>947</v>
      </c>
      <c r="P78" s="744"/>
      <c r="S78" s="115"/>
    </row>
    <row r="79" spans="1:19">
      <c r="A79" s="716" t="s">
        <v>254</v>
      </c>
      <c r="B79" s="761" t="s">
        <v>327</v>
      </c>
      <c r="C79" s="762">
        <f>SUM(C80:C81)</f>
        <v>0.64999999999999991</v>
      </c>
      <c r="D79" s="762">
        <f>SUM(D80:D81)</f>
        <v>0.64999999999999991</v>
      </c>
      <c r="E79" s="762">
        <f>SUM(E80:E81)</f>
        <v>0</v>
      </c>
      <c r="F79" s="762">
        <f>SUM(F80:F81)</f>
        <v>0</v>
      </c>
      <c r="G79" s="762">
        <f>SUM(G80:G81)</f>
        <v>0</v>
      </c>
      <c r="H79" s="763"/>
      <c r="I79" s="762">
        <f t="shared" ref="I79:N79" si="10">I80+I81</f>
        <v>0.54872999999999994</v>
      </c>
      <c r="J79" s="762">
        <f t="shared" si="10"/>
        <v>0.54872999999999994</v>
      </c>
      <c r="K79" s="762">
        <f t="shared" si="10"/>
        <v>0</v>
      </c>
      <c r="L79" s="762">
        <f t="shared" si="10"/>
        <v>0</v>
      </c>
      <c r="M79" s="762">
        <f t="shared" si="10"/>
        <v>0</v>
      </c>
      <c r="N79" s="762">
        <f t="shared" si="10"/>
        <v>0</v>
      </c>
      <c r="O79" s="744"/>
      <c r="P79" s="744"/>
      <c r="S79" s="115"/>
    </row>
    <row r="80" spans="1:19" ht="38.25">
      <c r="A80" s="942">
        <v>1</v>
      </c>
      <c r="B80" s="802" t="s">
        <v>999</v>
      </c>
      <c r="C80" s="739">
        <f>SUM(D80:G80)</f>
        <v>0.3</v>
      </c>
      <c r="D80" s="1296">
        <v>0.3</v>
      </c>
      <c r="E80" s="1296"/>
      <c r="F80" s="1296"/>
      <c r="G80" s="1296"/>
      <c r="H80" s="1313" t="s">
        <v>993</v>
      </c>
      <c r="I80" s="1293">
        <f>(C80*10000*46900*1.8)/1000000000</f>
        <v>0.25325999999999999</v>
      </c>
      <c r="J80" s="1293">
        <v>0.25325999999999999</v>
      </c>
      <c r="K80" s="1314"/>
      <c r="L80" s="1315"/>
      <c r="M80" s="771"/>
      <c r="N80" s="771"/>
      <c r="O80" s="1316" t="s">
        <v>1001</v>
      </c>
      <c r="P80" s="744"/>
      <c r="S80" s="115"/>
    </row>
    <row r="81" spans="1:19" ht="63.75">
      <c r="A81" s="942">
        <v>2</v>
      </c>
      <c r="B81" s="1306" t="s">
        <v>1002</v>
      </c>
      <c r="C81" s="1293">
        <f>D81</f>
        <v>0.35</v>
      </c>
      <c r="D81" s="1293">
        <v>0.35</v>
      </c>
      <c r="E81" s="1293"/>
      <c r="F81" s="1293">
        <v>0</v>
      </c>
      <c r="G81" s="1293">
        <v>0</v>
      </c>
      <c r="H81" s="1313" t="s">
        <v>993</v>
      </c>
      <c r="I81" s="1293">
        <f>(C81*10000*46900*1.8)/1000000000</f>
        <v>0.29547000000000001</v>
      </c>
      <c r="J81" s="1293">
        <v>0.29547000000000001</v>
      </c>
      <c r="K81" s="1300"/>
      <c r="L81" s="1317"/>
      <c r="M81" s="771"/>
      <c r="N81" s="771"/>
      <c r="O81" s="407" t="s">
        <v>1003</v>
      </c>
      <c r="P81" s="744"/>
      <c r="S81" s="115"/>
    </row>
    <row r="82" spans="1:19">
      <c r="A82" s="716" t="s">
        <v>254</v>
      </c>
      <c r="B82" s="768" t="s">
        <v>269</v>
      </c>
      <c r="C82" s="717">
        <f>C83+C84+C85+C86+C87+C88+C89</f>
        <v>1.04</v>
      </c>
      <c r="D82" s="717">
        <f>D83+D84+D85+D86+D87+D88+D89</f>
        <v>0.64</v>
      </c>
      <c r="E82" s="717">
        <f>E83+E84+E85+E86+E87+E88+E89</f>
        <v>0</v>
      </c>
      <c r="F82" s="717">
        <f>F83+F84+F85+F86+F87+F88+F89</f>
        <v>0</v>
      </c>
      <c r="G82" s="717">
        <f>G83+G84+G85+G86+G87+G88+G89</f>
        <v>0.4</v>
      </c>
      <c r="H82" s="716"/>
      <c r="I82" s="717">
        <f t="shared" ref="I82:N82" si="11">SUM(I83:I89)</f>
        <v>0.78235199999999994</v>
      </c>
      <c r="J82" s="717">
        <f t="shared" si="11"/>
        <v>0</v>
      </c>
      <c r="K82" s="717">
        <f t="shared" si="11"/>
        <v>0</v>
      </c>
      <c r="L82" s="717">
        <f t="shared" si="11"/>
        <v>0</v>
      </c>
      <c r="M82" s="717">
        <f t="shared" si="11"/>
        <v>0.78235199999999994</v>
      </c>
      <c r="N82" s="717">
        <f t="shared" si="11"/>
        <v>0</v>
      </c>
      <c r="O82" s="744"/>
      <c r="P82" s="744"/>
      <c r="S82" s="115"/>
    </row>
    <row r="83" spans="1:19" ht="25.5">
      <c r="A83" s="942">
        <v>1</v>
      </c>
      <c r="B83" s="407" t="s">
        <v>1031</v>
      </c>
      <c r="C83" s="1293">
        <f>D83+E83+F83+G83</f>
        <v>0.2</v>
      </c>
      <c r="D83" s="1293"/>
      <c r="E83" s="1293"/>
      <c r="F83" s="1293"/>
      <c r="G83" s="1293">
        <v>0.2</v>
      </c>
      <c r="H83" s="1310" t="s">
        <v>1032</v>
      </c>
      <c r="I83" s="1293">
        <f>(C83*10000*34100*1.8)/1000000000</f>
        <v>0.12275999999999999</v>
      </c>
      <c r="J83" s="1318"/>
      <c r="K83" s="1319"/>
      <c r="L83" s="1317"/>
      <c r="M83" s="1311">
        <v>0.12275999999999999</v>
      </c>
      <c r="N83" s="771"/>
      <c r="O83" s="744"/>
      <c r="P83" s="744"/>
      <c r="S83" s="115"/>
    </row>
    <row r="84" spans="1:19" ht="25.5">
      <c r="A84" s="942">
        <v>2</v>
      </c>
      <c r="B84" s="407" t="s">
        <v>1004</v>
      </c>
      <c r="C84" s="1293">
        <f t="shared" ref="C84:C89" si="12">D84+E84+F84+G84</f>
        <v>0.1</v>
      </c>
      <c r="D84" s="1293"/>
      <c r="E84" s="1293"/>
      <c r="F84" s="1293"/>
      <c r="G84" s="1293">
        <v>0.1</v>
      </c>
      <c r="H84" s="407" t="s">
        <v>1033</v>
      </c>
      <c r="I84" s="1293">
        <f>(C84*10000*46900*1.8)/1000000000</f>
        <v>8.4419999999999995E-2</v>
      </c>
      <c r="J84" s="1302"/>
      <c r="K84" s="1300"/>
      <c r="L84" s="1317"/>
      <c r="M84" s="1311">
        <v>8.4419999999999995E-2</v>
      </c>
      <c r="N84" s="771"/>
      <c r="O84" s="744"/>
      <c r="P84" s="718"/>
      <c r="S84" s="115"/>
    </row>
    <row r="85" spans="1:19" ht="25.5">
      <c r="A85" s="942">
        <v>3</v>
      </c>
      <c r="B85" s="407" t="s">
        <v>1004</v>
      </c>
      <c r="C85" s="1293">
        <f t="shared" si="12"/>
        <v>0.1</v>
      </c>
      <c r="D85" s="1293"/>
      <c r="E85" s="1293"/>
      <c r="F85" s="1293"/>
      <c r="G85" s="1293">
        <v>0.1</v>
      </c>
      <c r="H85" s="407" t="s">
        <v>1034</v>
      </c>
      <c r="I85" s="1293">
        <f>(C85*10000*46900*1.8)/1000000000</f>
        <v>8.4419999999999995E-2</v>
      </c>
      <c r="J85" s="1302"/>
      <c r="K85" s="1300"/>
      <c r="L85" s="1317"/>
      <c r="M85" s="1311">
        <v>8.4419999999999995E-2</v>
      </c>
      <c r="N85" s="771"/>
      <c r="O85" s="744"/>
      <c r="P85" s="718"/>
      <c r="S85" s="115"/>
    </row>
    <row r="86" spans="1:19" ht="25.5">
      <c r="A86" s="942">
        <v>4</v>
      </c>
      <c r="B86" s="407" t="s">
        <v>1004</v>
      </c>
      <c r="C86" s="1293">
        <f t="shared" si="12"/>
        <v>0.22</v>
      </c>
      <c r="D86" s="1293">
        <v>0.22</v>
      </c>
      <c r="E86" s="1293"/>
      <c r="F86" s="1293"/>
      <c r="G86" s="1293"/>
      <c r="H86" s="1310" t="s">
        <v>1005</v>
      </c>
      <c r="I86" s="1293">
        <f>(C86*10000*42600*1.8)/1000000000</f>
        <v>0.16869600000000001</v>
      </c>
      <c r="J86" s="1318"/>
      <c r="K86" s="1319"/>
      <c r="L86" s="1317"/>
      <c r="M86" s="1311">
        <v>0.16869600000000001</v>
      </c>
      <c r="N86" s="771"/>
      <c r="O86" s="744"/>
      <c r="P86" s="718"/>
      <c r="S86" s="115"/>
    </row>
    <row r="87" spans="1:19" ht="25.5">
      <c r="A87" s="942">
        <v>5</v>
      </c>
      <c r="B87" s="407" t="s">
        <v>1004</v>
      </c>
      <c r="C87" s="1293">
        <f t="shared" si="12"/>
        <v>0.22</v>
      </c>
      <c r="D87" s="1293">
        <v>0.22</v>
      </c>
      <c r="E87" s="1293"/>
      <c r="F87" s="1293"/>
      <c r="G87" s="1293"/>
      <c r="H87" s="407" t="s">
        <v>1006</v>
      </c>
      <c r="I87" s="1293">
        <f>(C87*10000*42600*1.8)/1000000000</f>
        <v>0.16869600000000001</v>
      </c>
      <c r="J87" s="1320"/>
      <c r="K87" s="1319"/>
      <c r="L87" s="1317"/>
      <c r="M87" s="1311">
        <v>0.16869600000000001</v>
      </c>
      <c r="N87" s="771"/>
      <c r="O87" s="744"/>
      <c r="P87" s="718"/>
      <c r="S87" s="115"/>
    </row>
    <row r="88" spans="1:19" ht="25.5">
      <c r="A88" s="942">
        <v>6</v>
      </c>
      <c r="B88" s="407" t="s">
        <v>1004</v>
      </c>
      <c r="C88" s="1293">
        <f t="shared" si="12"/>
        <v>0.1</v>
      </c>
      <c r="D88" s="1293">
        <v>0.1</v>
      </c>
      <c r="E88" s="1293"/>
      <c r="F88" s="1293"/>
      <c r="G88" s="1293"/>
      <c r="H88" s="1479" t="s">
        <v>1007</v>
      </c>
      <c r="I88" s="1473">
        <f>(C88*10000*42600*1.8)/1000000000</f>
        <v>7.6679999999999998E-2</v>
      </c>
      <c r="J88" s="1480"/>
      <c r="K88" s="1481"/>
      <c r="L88" s="1482"/>
      <c r="M88" s="1483">
        <v>7.6679999999999998E-2</v>
      </c>
      <c r="N88" s="1477"/>
      <c r="O88" s="744"/>
      <c r="P88" s="744"/>
      <c r="S88" s="115"/>
    </row>
    <row r="89" spans="1:19" ht="25.5">
      <c r="A89" s="942">
        <v>7</v>
      </c>
      <c r="B89" s="407" t="s">
        <v>1004</v>
      </c>
      <c r="C89" s="1293">
        <f t="shared" si="12"/>
        <v>0.1</v>
      </c>
      <c r="D89" s="1293">
        <v>0.1</v>
      </c>
      <c r="E89" s="1293"/>
      <c r="F89" s="1293"/>
      <c r="G89" s="1293"/>
      <c r="H89" s="1479" t="s">
        <v>1008</v>
      </c>
      <c r="I89" s="1473">
        <f>(C89*10000*42600*1.8)/1000000000</f>
        <v>7.6679999999999998E-2</v>
      </c>
      <c r="J89" s="1480"/>
      <c r="K89" s="1481"/>
      <c r="L89" s="1482"/>
      <c r="M89" s="1483">
        <v>7.6679999999999998E-2</v>
      </c>
      <c r="N89" s="1477"/>
      <c r="O89" s="744"/>
      <c r="P89" s="718"/>
      <c r="S89" s="115"/>
    </row>
    <row r="90" spans="1:19">
      <c r="A90" s="795">
        <v>70</v>
      </c>
      <c r="B90" s="770" t="s">
        <v>1009</v>
      </c>
      <c r="C90" s="717">
        <f>C82+C79+C72+C21+C18+C16+C14+C12</f>
        <v>37.610000000000007</v>
      </c>
      <c r="D90" s="717">
        <f>D82+D79+D72+D21+D18+D16+D14+D12</f>
        <v>29.259999999999994</v>
      </c>
      <c r="E90" s="717">
        <f>E82+E79+E72+E21+E18+E16+E14+E12</f>
        <v>0</v>
      </c>
      <c r="F90" s="717">
        <f>F82+F79+F72+F21+F18+F16+F14+F12</f>
        <v>0</v>
      </c>
      <c r="G90" s="717">
        <f>G82+G79+G72+G21+G18+G16+G14+G12</f>
        <v>8.3500000000000014</v>
      </c>
      <c r="H90" s="1484"/>
      <c r="I90" s="1485">
        <f t="shared" ref="I90:N90" si="13">I82+I79+I72+I21+I18+I16+I14+I12</f>
        <v>25.174332000000003</v>
      </c>
      <c r="J90" s="1485">
        <f t="shared" si="13"/>
        <v>0.76976999999999995</v>
      </c>
      <c r="K90" s="1485">
        <f t="shared" si="13"/>
        <v>0</v>
      </c>
      <c r="L90" s="1485">
        <f t="shared" si="13"/>
        <v>1.2</v>
      </c>
      <c r="M90" s="1485">
        <f t="shared" si="13"/>
        <v>21.360862000000004</v>
      </c>
      <c r="N90" s="1485">
        <f t="shared" si="13"/>
        <v>1.8413999999999999</v>
      </c>
      <c r="O90" s="407"/>
      <c r="P90" s="407"/>
      <c r="S90" s="115"/>
    </row>
    <row r="91" spans="1:19">
      <c r="A91" s="1674" t="s">
        <v>278</v>
      </c>
      <c r="B91" s="1675"/>
      <c r="C91" s="1675"/>
      <c r="D91" s="1675"/>
      <c r="E91" s="1675"/>
      <c r="F91" s="1675"/>
      <c r="G91" s="1675"/>
      <c r="H91" s="1675"/>
      <c r="I91" s="1675"/>
      <c r="J91" s="1675"/>
      <c r="K91" s="1675"/>
      <c r="L91" s="1675"/>
      <c r="M91" s="1675"/>
      <c r="N91" s="1675"/>
      <c r="O91" s="1675"/>
      <c r="P91" s="1676"/>
      <c r="S91" s="115"/>
    </row>
    <row r="92" spans="1:19">
      <c r="A92" s="800" t="s">
        <v>213</v>
      </c>
      <c r="B92" s="798" t="s">
        <v>218</v>
      </c>
      <c r="C92" s="801">
        <f>SUM(C93:C94)</f>
        <v>11.530000000000001</v>
      </c>
      <c r="D92" s="801">
        <f>SUM(D93:D94)</f>
        <v>0</v>
      </c>
      <c r="E92" s="801">
        <f>SUM(E93:E94)</f>
        <v>0</v>
      </c>
      <c r="F92" s="801">
        <f>SUM(F93:F94)</f>
        <v>0</v>
      </c>
      <c r="G92" s="801">
        <f>SUM(G93:G94)</f>
        <v>11.530000000000001</v>
      </c>
      <c r="H92" s="800"/>
      <c r="I92" s="736">
        <f t="shared" ref="I92:N92" si="14">I93+I94</f>
        <v>3.618722</v>
      </c>
      <c r="J92" s="736">
        <f t="shared" si="14"/>
        <v>0</v>
      </c>
      <c r="K92" s="736">
        <f t="shared" si="14"/>
        <v>0</v>
      </c>
      <c r="L92" s="736">
        <f t="shared" si="14"/>
        <v>0</v>
      </c>
      <c r="M92" s="736">
        <f t="shared" si="14"/>
        <v>3.618722</v>
      </c>
      <c r="N92" s="736">
        <f t="shared" si="14"/>
        <v>0</v>
      </c>
      <c r="O92" s="798"/>
      <c r="P92" s="800"/>
      <c r="S92" s="115"/>
    </row>
    <row r="93" spans="1:19" ht="38.25">
      <c r="A93" s="1321">
        <v>1</v>
      </c>
      <c r="B93" s="802" t="s">
        <v>1035</v>
      </c>
      <c r="C93" s="739">
        <f>SUM(D93:G93)</f>
        <v>0.73</v>
      </c>
      <c r="D93" s="1315"/>
      <c r="E93" s="1315"/>
      <c r="F93" s="1315"/>
      <c r="G93" s="803">
        <v>0.73</v>
      </c>
      <c r="H93" s="802" t="s">
        <v>1036</v>
      </c>
      <c r="I93" s="1298">
        <f>(C93*10000*27300*1.8)/1000000000</f>
        <v>0.35872199999999999</v>
      </c>
      <c r="J93" s="1322"/>
      <c r="K93" s="1322"/>
      <c r="L93" s="1322"/>
      <c r="M93" s="1298">
        <f>(G93*10000*27300*1.8)/1000000000</f>
        <v>0.35872199999999999</v>
      </c>
      <c r="N93" s="1322"/>
      <c r="O93" s="1323" t="s">
        <v>1013</v>
      </c>
      <c r="P93" s="1324"/>
      <c r="S93" s="115"/>
    </row>
    <row r="94" spans="1:19" ht="51">
      <c r="A94" s="1321">
        <v>2</v>
      </c>
      <c r="B94" s="1297" t="s">
        <v>1014</v>
      </c>
      <c r="C94" s="739">
        <f>SUM(D94:G94)</f>
        <v>10.8</v>
      </c>
      <c r="D94" s="1315"/>
      <c r="E94" s="1315"/>
      <c r="F94" s="1315"/>
      <c r="G94" s="1296">
        <v>10.8</v>
      </c>
      <c r="H94" s="1321" t="s">
        <v>1037</v>
      </c>
      <c r="I94" s="1298">
        <v>3.26</v>
      </c>
      <c r="J94" s="1322"/>
      <c r="K94" s="1322"/>
      <c r="L94" s="1322"/>
      <c r="M94" s="1322">
        <v>3.26</v>
      </c>
      <c r="N94" s="1322"/>
      <c r="O94" s="1323" t="s">
        <v>1013</v>
      </c>
      <c r="P94" s="1324"/>
      <c r="S94" s="115"/>
    </row>
    <row r="95" spans="1:19">
      <c r="A95" s="804" t="s">
        <v>217</v>
      </c>
      <c r="B95" s="758" t="s">
        <v>768</v>
      </c>
      <c r="C95" s="762">
        <f>SUM(C96:C97)</f>
        <v>20</v>
      </c>
      <c r="D95" s="762">
        <f>SUM(D96:D97)</f>
        <v>10</v>
      </c>
      <c r="E95" s="762">
        <f>SUM(E96:E97)</f>
        <v>0</v>
      </c>
      <c r="F95" s="762">
        <f>SUM(F96:F97)</f>
        <v>0</v>
      </c>
      <c r="G95" s="762">
        <f>SUM(G96:G97)</f>
        <v>10</v>
      </c>
      <c r="H95" s="804"/>
      <c r="I95" s="762">
        <f t="shared" ref="I95:N95" si="15">SUM(I96:I97)</f>
        <v>6.7320000000000002</v>
      </c>
      <c r="J95" s="762">
        <f t="shared" si="15"/>
        <v>0.59399999999999997</v>
      </c>
      <c r="K95" s="762">
        <f t="shared" si="15"/>
        <v>6.1379999999999999</v>
      </c>
      <c r="L95" s="762">
        <f t="shared" si="15"/>
        <v>0</v>
      </c>
      <c r="M95" s="762">
        <f t="shared" si="15"/>
        <v>0</v>
      </c>
      <c r="N95" s="762">
        <f t="shared" si="15"/>
        <v>0</v>
      </c>
      <c r="O95" s="758"/>
      <c r="P95" s="804"/>
      <c r="S95" s="115"/>
    </row>
    <row r="96" spans="1:19" ht="25.5">
      <c r="A96" s="1321">
        <v>1</v>
      </c>
      <c r="B96" s="1297" t="s">
        <v>1038</v>
      </c>
      <c r="C96" s="739">
        <f>SUM(D96:G96)</f>
        <v>10</v>
      </c>
      <c r="D96" s="1322">
        <v>10</v>
      </c>
      <c r="E96" s="1322">
        <v>0</v>
      </c>
      <c r="F96" s="1322">
        <v>0</v>
      </c>
      <c r="G96" s="1322"/>
      <c r="H96" s="1321" t="s">
        <v>1039</v>
      </c>
      <c r="I96" s="1293">
        <f>(C96*10000*34100*1.8)/1000000000</f>
        <v>6.1379999999999999</v>
      </c>
      <c r="J96" s="1322"/>
      <c r="K96" s="1322">
        <v>6.1379999999999999</v>
      </c>
      <c r="L96" s="1322"/>
      <c r="M96" s="1325"/>
      <c r="N96" s="1322"/>
      <c r="O96" s="1323" t="s">
        <v>1013</v>
      </c>
      <c r="P96" s="718"/>
      <c r="S96" s="115"/>
    </row>
    <row r="97" spans="1:19" ht="38.25">
      <c r="A97" s="1321">
        <v>2</v>
      </c>
      <c r="B97" s="1326" t="s">
        <v>1040</v>
      </c>
      <c r="C97" s="739">
        <f>SUM(D97:G97)</f>
        <v>10</v>
      </c>
      <c r="D97" s="1322"/>
      <c r="E97" s="1322"/>
      <c r="F97" s="1322"/>
      <c r="G97" s="1322">
        <v>10</v>
      </c>
      <c r="H97" s="1321" t="s">
        <v>1041</v>
      </c>
      <c r="I97" s="1298">
        <f>(C97*10000*3300*1.8)/1000000000</f>
        <v>0.59399999999999997</v>
      </c>
      <c r="J97" s="1322">
        <v>0.59399999999999997</v>
      </c>
      <c r="K97" s="1322"/>
      <c r="L97" s="1322"/>
      <c r="M97" s="1327"/>
      <c r="N97" s="1322"/>
      <c r="O97" s="1326" t="s">
        <v>1042</v>
      </c>
      <c r="P97" s="1324"/>
      <c r="S97" s="115"/>
    </row>
    <row r="98" spans="1:19">
      <c r="A98" s="804" t="s">
        <v>238</v>
      </c>
      <c r="B98" s="758" t="s">
        <v>305</v>
      </c>
      <c r="C98" s="805">
        <v>0.5</v>
      </c>
      <c r="D98" s="805">
        <v>0.5</v>
      </c>
      <c r="E98" s="805">
        <v>0</v>
      </c>
      <c r="F98" s="805">
        <v>0</v>
      </c>
      <c r="G98" s="805">
        <v>0</v>
      </c>
      <c r="H98" s="804"/>
      <c r="I98" s="762">
        <f t="shared" ref="I98:N98" si="16">I99</f>
        <v>0.30690000000000001</v>
      </c>
      <c r="J98" s="762">
        <f t="shared" si="16"/>
        <v>0</v>
      </c>
      <c r="K98" s="762">
        <f t="shared" si="16"/>
        <v>0</v>
      </c>
      <c r="L98" s="762">
        <f t="shared" si="16"/>
        <v>0</v>
      </c>
      <c r="M98" s="762">
        <f t="shared" si="16"/>
        <v>0</v>
      </c>
      <c r="N98" s="762">
        <f t="shared" si="16"/>
        <v>0.30690000000000001</v>
      </c>
      <c r="O98" s="758"/>
      <c r="P98" s="804"/>
      <c r="S98" s="115"/>
    </row>
    <row r="99" spans="1:19" ht="25.5">
      <c r="A99" s="1321">
        <v>1</v>
      </c>
      <c r="B99" s="1297" t="s">
        <v>1043</v>
      </c>
      <c r="C99" s="739">
        <f>SUM(D99:G99)</f>
        <v>0.5</v>
      </c>
      <c r="D99" s="1296">
        <v>0.5</v>
      </c>
      <c r="E99" s="1296"/>
      <c r="F99" s="1296"/>
      <c r="G99" s="1296"/>
      <c r="H99" s="1321" t="s">
        <v>1044</v>
      </c>
      <c r="I99" s="1293">
        <f>(C99*10000*34100*1.8)/1000000000</f>
        <v>0.30690000000000001</v>
      </c>
      <c r="J99" s="1322"/>
      <c r="K99" s="1322"/>
      <c r="L99" s="1322"/>
      <c r="M99" s="1322"/>
      <c r="N99" s="1322">
        <v>0.30690000000000001</v>
      </c>
      <c r="O99" s="1323" t="s">
        <v>1013</v>
      </c>
      <c r="P99" s="1321"/>
      <c r="S99" s="115"/>
    </row>
    <row r="100" spans="1:19">
      <c r="A100" s="804" t="s">
        <v>246</v>
      </c>
      <c r="B100" s="758" t="s">
        <v>255</v>
      </c>
      <c r="C100" s="762">
        <f>SUM(C101:C109)</f>
        <v>4.080000000000001</v>
      </c>
      <c r="D100" s="762">
        <f>SUM(D101:D109)</f>
        <v>3.3000000000000003</v>
      </c>
      <c r="E100" s="762">
        <f>SUM(E101:E109)</f>
        <v>0</v>
      </c>
      <c r="F100" s="762">
        <f>SUM(F101:F109)</f>
        <v>0</v>
      </c>
      <c r="G100" s="762">
        <f>SUM(G101:G109)</f>
        <v>0.78</v>
      </c>
      <c r="H100" s="804"/>
      <c r="I100" s="762">
        <f t="shared" ref="I100:N100" si="17">SUM(I101:I109)</f>
        <v>2.4516719999999999</v>
      </c>
      <c r="J100" s="762">
        <f t="shared" si="17"/>
        <v>0</v>
      </c>
      <c r="K100" s="762">
        <f t="shared" si="17"/>
        <v>0</v>
      </c>
      <c r="L100" s="762">
        <f t="shared" si="17"/>
        <v>0</v>
      </c>
      <c r="M100" s="762">
        <f t="shared" si="17"/>
        <v>2.4516719999999999</v>
      </c>
      <c r="N100" s="762">
        <f t="shared" si="17"/>
        <v>0</v>
      </c>
      <c r="O100" s="758"/>
      <c r="P100" s="804"/>
      <c r="S100" s="115"/>
    </row>
    <row r="101" spans="1:19" ht="25.5">
      <c r="A101" s="1321">
        <v>1</v>
      </c>
      <c r="B101" s="1297" t="s">
        <v>407</v>
      </c>
      <c r="C101" s="739">
        <f t="shared" ref="C101:C109" si="18">SUM(D101:G101)</f>
        <v>0.25</v>
      </c>
      <c r="D101" s="1328">
        <v>0.25</v>
      </c>
      <c r="E101" s="1328"/>
      <c r="F101" s="1328"/>
      <c r="G101" s="1328">
        <v>0</v>
      </c>
      <c r="H101" s="403" t="s">
        <v>1045</v>
      </c>
      <c r="I101" s="1293">
        <f>(C101*10000*34100*1.8)/1000000000</f>
        <v>0.15345</v>
      </c>
      <c r="J101" s="1322"/>
      <c r="K101" s="1322"/>
      <c r="L101" s="1322"/>
      <c r="M101" s="1322">
        <v>0.15345</v>
      </c>
      <c r="N101" s="1322"/>
      <c r="O101" s="1326" t="s">
        <v>1042</v>
      </c>
      <c r="P101" s="718"/>
      <c r="S101" s="115"/>
    </row>
    <row r="102" spans="1:19" ht="25.5">
      <c r="A102" s="1321">
        <v>2</v>
      </c>
      <c r="B102" s="1297" t="s">
        <v>407</v>
      </c>
      <c r="C102" s="739">
        <f t="shared" si="18"/>
        <v>1</v>
      </c>
      <c r="D102" s="1328">
        <v>1</v>
      </c>
      <c r="E102" s="1328"/>
      <c r="F102" s="1328"/>
      <c r="G102" s="1328">
        <v>0</v>
      </c>
      <c r="H102" s="403" t="s">
        <v>1046</v>
      </c>
      <c r="I102" s="1293">
        <f>(C102*10000*34100*1.8)/1000000000</f>
        <v>0.61380000000000001</v>
      </c>
      <c r="J102" s="1322"/>
      <c r="K102" s="1322"/>
      <c r="L102" s="1322"/>
      <c r="M102" s="1322">
        <v>0.61380000000000001</v>
      </c>
      <c r="N102" s="1322"/>
      <c r="O102" s="1326" t="s">
        <v>1042</v>
      </c>
      <c r="P102" s="718"/>
      <c r="S102" s="115"/>
    </row>
    <row r="103" spans="1:19" ht="25.5">
      <c r="A103" s="1321">
        <v>3</v>
      </c>
      <c r="B103" s="1297" t="s">
        <v>407</v>
      </c>
      <c r="C103" s="739">
        <f t="shared" si="18"/>
        <v>0.43</v>
      </c>
      <c r="D103" s="1328"/>
      <c r="E103" s="1328"/>
      <c r="F103" s="1328"/>
      <c r="G103" s="1328">
        <v>0.43</v>
      </c>
      <c r="H103" s="1305" t="s">
        <v>1047</v>
      </c>
      <c r="I103" s="1293">
        <f>(C103*10000*27300*1.8)/1000000000</f>
        <v>0.21130199999999999</v>
      </c>
      <c r="J103" s="1322"/>
      <c r="K103" s="1322"/>
      <c r="L103" s="1322"/>
      <c r="M103" s="1322">
        <v>0.21130199999999999</v>
      </c>
      <c r="N103" s="1322"/>
      <c r="O103" s="1326" t="s">
        <v>1042</v>
      </c>
      <c r="P103" s="718"/>
      <c r="S103" s="115"/>
    </row>
    <row r="104" spans="1:19" ht="25.5">
      <c r="A104" s="1321">
        <v>4</v>
      </c>
      <c r="B104" s="1297" t="s">
        <v>407</v>
      </c>
      <c r="C104" s="739">
        <f t="shared" si="18"/>
        <v>0.4</v>
      </c>
      <c r="D104" s="1296">
        <v>0.4</v>
      </c>
      <c r="E104" s="1296"/>
      <c r="F104" s="1296"/>
      <c r="G104" s="1296"/>
      <c r="H104" s="1329" t="s">
        <v>1048</v>
      </c>
      <c r="I104" s="1293">
        <f t="shared" ref="I104:I109" si="19">(C104*10000*34100*1.8)/1000000000</f>
        <v>0.24551999999999999</v>
      </c>
      <c r="J104" s="1322"/>
      <c r="K104" s="1322"/>
      <c r="L104" s="1322"/>
      <c r="M104" s="1322">
        <v>0.24551999999999999</v>
      </c>
      <c r="N104" s="1322"/>
      <c r="O104" s="1323" t="s">
        <v>1013</v>
      </c>
      <c r="P104" s="718"/>
      <c r="S104" s="115"/>
    </row>
    <row r="105" spans="1:19" ht="25.5">
      <c r="A105" s="1321">
        <v>5</v>
      </c>
      <c r="B105" s="1297" t="s">
        <v>958</v>
      </c>
      <c r="C105" s="739">
        <f t="shared" si="18"/>
        <v>0.65999999999999992</v>
      </c>
      <c r="D105" s="1296">
        <v>0.31</v>
      </c>
      <c r="E105" s="1296"/>
      <c r="F105" s="1296"/>
      <c r="G105" s="1296">
        <v>0.35</v>
      </c>
      <c r="H105" s="1321" t="s">
        <v>1049</v>
      </c>
      <c r="I105" s="1293">
        <f t="shared" si="19"/>
        <v>0.40510799999999997</v>
      </c>
      <c r="J105" s="1322"/>
      <c r="K105" s="1322"/>
      <c r="L105" s="1322"/>
      <c r="M105" s="1322">
        <v>0.40510799999999997</v>
      </c>
      <c r="N105" s="1322"/>
      <c r="O105" s="1323" t="s">
        <v>1013</v>
      </c>
      <c r="P105" s="718"/>
      <c r="S105" s="115"/>
    </row>
    <row r="106" spans="1:19" ht="51">
      <c r="A106" s="1321">
        <v>6</v>
      </c>
      <c r="B106" s="1297" t="s">
        <v>407</v>
      </c>
      <c r="C106" s="739">
        <f t="shared" si="18"/>
        <v>0.33</v>
      </c>
      <c r="D106" s="1330">
        <v>0.33</v>
      </c>
      <c r="E106" s="1328"/>
      <c r="F106" s="1328"/>
      <c r="G106" s="1328">
        <v>0</v>
      </c>
      <c r="H106" s="403" t="s">
        <v>1050</v>
      </c>
      <c r="I106" s="1293">
        <f t="shared" si="19"/>
        <v>0.20255400000000001</v>
      </c>
      <c r="J106" s="1322"/>
      <c r="K106" s="1322"/>
      <c r="L106" s="1322"/>
      <c r="M106" s="1322">
        <v>0.20255400000000001</v>
      </c>
      <c r="N106" s="1322"/>
      <c r="O106" s="1326" t="s">
        <v>1042</v>
      </c>
      <c r="P106" s="718"/>
      <c r="S106" s="115"/>
    </row>
    <row r="107" spans="1:19" ht="25.5">
      <c r="A107" s="1321">
        <v>7</v>
      </c>
      <c r="B107" s="1297" t="s">
        <v>958</v>
      </c>
      <c r="C107" s="739">
        <f t="shared" si="18"/>
        <v>0.2</v>
      </c>
      <c r="D107" s="1296">
        <v>0.2</v>
      </c>
      <c r="E107" s="1296"/>
      <c r="F107" s="1296"/>
      <c r="G107" s="1296"/>
      <c r="H107" s="1321" t="s">
        <v>1051</v>
      </c>
      <c r="I107" s="1293">
        <f t="shared" si="19"/>
        <v>0.12275999999999999</v>
      </c>
      <c r="J107" s="1322"/>
      <c r="K107" s="1322"/>
      <c r="L107" s="1322"/>
      <c r="M107" s="1322">
        <v>0.12275999999999999</v>
      </c>
      <c r="N107" s="1322"/>
      <c r="O107" s="1323" t="s">
        <v>1013</v>
      </c>
      <c r="P107" s="718"/>
      <c r="S107" s="115"/>
    </row>
    <row r="108" spans="1:19" ht="38.25">
      <c r="A108" s="1321">
        <v>8</v>
      </c>
      <c r="B108" s="1297" t="s">
        <v>407</v>
      </c>
      <c r="C108" s="739">
        <f t="shared" si="18"/>
        <v>0.39</v>
      </c>
      <c r="D108" s="1330">
        <v>0.39</v>
      </c>
      <c r="E108" s="1328"/>
      <c r="F108" s="1328"/>
      <c r="G108" s="1328">
        <v>0</v>
      </c>
      <c r="H108" s="403" t="s">
        <v>1052</v>
      </c>
      <c r="I108" s="1293">
        <f t="shared" si="19"/>
        <v>0.23938200000000001</v>
      </c>
      <c r="J108" s="1322"/>
      <c r="K108" s="1322"/>
      <c r="L108" s="1322"/>
      <c r="M108" s="1322">
        <v>0.23938200000000001</v>
      </c>
      <c r="N108" s="1322"/>
      <c r="O108" s="1326" t="s">
        <v>1042</v>
      </c>
      <c r="P108" s="718"/>
      <c r="S108" s="115"/>
    </row>
    <row r="109" spans="1:19" ht="38.25">
      <c r="A109" s="1321">
        <v>9</v>
      </c>
      <c r="B109" s="1297" t="s">
        <v>407</v>
      </c>
      <c r="C109" s="739">
        <f t="shared" si="18"/>
        <v>0.42</v>
      </c>
      <c r="D109" s="1330">
        <v>0.42</v>
      </c>
      <c r="E109" s="1328"/>
      <c r="F109" s="1328"/>
      <c r="G109" s="1328">
        <v>0</v>
      </c>
      <c r="H109" s="403" t="s">
        <v>1053</v>
      </c>
      <c r="I109" s="1293">
        <f t="shared" si="19"/>
        <v>0.25779600000000003</v>
      </c>
      <c r="J109" s="1322"/>
      <c r="K109" s="1322"/>
      <c r="L109" s="1322"/>
      <c r="M109" s="1322">
        <v>0.25779600000000003</v>
      </c>
      <c r="N109" s="1322"/>
      <c r="O109" s="1326" t="s">
        <v>1042</v>
      </c>
      <c r="P109" s="718"/>
      <c r="S109" s="115"/>
    </row>
    <row r="110" spans="1:19">
      <c r="A110" s="763" t="s">
        <v>251</v>
      </c>
      <c r="B110" s="758" t="s">
        <v>631</v>
      </c>
      <c r="C110" s="762">
        <f>SUM(C111:C114)</f>
        <v>1.9000000000000001</v>
      </c>
      <c r="D110" s="762">
        <f>SUM(D111:D114)</f>
        <v>0.8</v>
      </c>
      <c r="E110" s="762">
        <f>SUM(E111:E114)</f>
        <v>0</v>
      </c>
      <c r="F110" s="762">
        <f>SUM(F111:F114)</f>
        <v>0</v>
      </c>
      <c r="G110" s="762">
        <f>SUM(G111:G114)</f>
        <v>1.0999999999999999</v>
      </c>
      <c r="H110" s="804"/>
      <c r="I110" s="806">
        <f t="shared" ref="I110:N110" si="20">I111+I112+I113+I114</f>
        <v>1.60398</v>
      </c>
      <c r="J110" s="806">
        <f t="shared" si="20"/>
        <v>0</v>
      </c>
      <c r="K110" s="806">
        <f t="shared" si="20"/>
        <v>0</v>
      </c>
      <c r="L110" s="806">
        <f t="shared" si="20"/>
        <v>0</v>
      </c>
      <c r="M110" s="806">
        <f t="shared" si="20"/>
        <v>1.60398</v>
      </c>
      <c r="N110" s="806">
        <f t="shared" si="20"/>
        <v>0</v>
      </c>
      <c r="O110" s="758"/>
      <c r="P110" s="804"/>
      <c r="S110" s="115"/>
    </row>
    <row r="111" spans="1:19" ht="25.5">
      <c r="A111" s="1321">
        <v>1</v>
      </c>
      <c r="B111" s="403" t="s">
        <v>990</v>
      </c>
      <c r="C111" s="1296">
        <f>SUM(D111:G111)</f>
        <v>1</v>
      </c>
      <c r="D111" s="1296">
        <v>0.3</v>
      </c>
      <c r="E111" s="1296"/>
      <c r="F111" s="1296"/>
      <c r="G111" s="1296">
        <v>0.7</v>
      </c>
      <c r="H111" s="1321" t="s">
        <v>1054</v>
      </c>
      <c r="I111" s="1298">
        <f>(C111*10000*46900*1.8)/1000000000</f>
        <v>0.84419999999999995</v>
      </c>
      <c r="J111" s="1322"/>
      <c r="K111" s="1322"/>
      <c r="L111" s="1322"/>
      <c r="M111" s="1322">
        <v>0.84419999999999995</v>
      </c>
      <c r="N111" s="1322"/>
      <c r="O111" s="1323" t="s">
        <v>1013</v>
      </c>
      <c r="P111" s="1324"/>
      <c r="S111" s="115"/>
    </row>
    <row r="112" spans="1:19" ht="25.5">
      <c r="A112" s="1321">
        <v>2</v>
      </c>
      <c r="B112" s="1297" t="s">
        <v>407</v>
      </c>
      <c r="C112" s="739">
        <f>SUM(D112:G112)</f>
        <v>0.5</v>
      </c>
      <c r="D112" s="1296">
        <v>0.5</v>
      </c>
      <c r="E112" s="1296"/>
      <c r="F112" s="1296"/>
      <c r="G112" s="1296"/>
      <c r="H112" s="1321" t="s">
        <v>1055</v>
      </c>
      <c r="I112" s="1293">
        <f>(C112*10000*46900*1.8)/1000000000</f>
        <v>0.42209999999999998</v>
      </c>
      <c r="J112" s="1322"/>
      <c r="K112" s="1322"/>
      <c r="L112" s="1322"/>
      <c r="M112" s="1322">
        <v>0.42209999999999998</v>
      </c>
      <c r="N112" s="1322"/>
      <c r="O112" s="1323" t="s">
        <v>1013</v>
      </c>
      <c r="P112" s="718"/>
      <c r="S112" s="115"/>
    </row>
    <row r="113" spans="1:19" ht="25.5">
      <c r="A113" s="1321">
        <v>3</v>
      </c>
      <c r="B113" s="1297" t="s">
        <v>1056</v>
      </c>
      <c r="C113" s="739">
        <f>SUM(D113:G113)</f>
        <v>0.1</v>
      </c>
      <c r="D113" s="1296"/>
      <c r="E113" s="1296"/>
      <c r="F113" s="1296"/>
      <c r="G113" s="1296">
        <v>0.1</v>
      </c>
      <c r="H113" s="1321" t="s">
        <v>993</v>
      </c>
      <c r="I113" s="1293">
        <f>(C113*10000*46900*1.8)/1000000000</f>
        <v>8.4419999999999995E-2</v>
      </c>
      <c r="J113" s="1322"/>
      <c r="K113" s="1322"/>
      <c r="L113" s="1322"/>
      <c r="M113" s="1322">
        <v>8.4419999999999995E-2</v>
      </c>
      <c r="N113" s="1322"/>
      <c r="O113" s="1323" t="s">
        <v>1013</v>
      </c>
      <c r="P113" s="718"/>
      <c r="S113" s="115"/>
    </row>
    <row r="114" spans="1:19" ht="25.5">
      <c r="A114" s="1321">
        <v>4</v>
      </c>
      <c r="B114" s="1297" t="s">
        <v>1057</v>
      </c>
      <c r="C114" s="739">
        <f>SUM(D114:G114)</f>
        <v>0.3</v>
      </c>
      <c r="D114" s="1296"/>
      <c r="E114" s="1296"/>
      <c r="F114" s="1296"/>
      <c r="G114" s="1296">
        <v>0.3</v>
      </c>
      <c r="H114" s="1321" t="s">
        <v>993</v>
      </c>
      <c r="I114" s="1293">
        <f>(C114*10000*46900*1.8)/1000000000</f>
        <v>0.25325999999999999</v>
      </c>
      <c r="J114" s="1322"/>
      <c r="K114" s="1322"/>
      <c r="L114" s="1322"/>
      <c r="M114" s="1322">
        <v>0.25325999999999999</v>
      </c>
      <c r="N114" s="1322"/>
      <c r="O114" s="1323" t="s">
        <v>1013</v>
      </c>
      <c r="P114" s="718"/>
      <c r="S114" s="115"/>
    </row>
    <row r="115" spans="1:19">
      <c r="A115" s="807" t="s">
        <v>254</v>
      </c>
      <c r="B115" s="761" t="s">
        <v>327</v>
      </c>
      <c r="C115" s="805">
        <v>0.23</v>
      </c>
      <c r="D115" s="806">
        <v>0.23</v>
      </c>
      <c r="E115" s="806">
        <v>0</v>
      </c>
      <c r="F115" s="806">
        <v>0</v>
      </c>
      <c r="G115" s="806">
        <v>0</v>
      </c>
      <c r="H115" s="763"/>
      <c r="I115" s="806">
        <f t="shared" ref="I115:N115" si="21">I116</f>
        <v>0.19416600000000001</v>
      </c>
      <c r="J115" s="806">
        <f t="shared" si="21"/>
        <v>0.19416600000000001</v>
      </c>
      <c r="K115" s="806">
        <f t="shared" si="21"/>
        <v>0</v>
      </c>
      <c r="L115" s="806">
        <f t="shared" si="21"/>
        <v>0</v>
      </c>
      <c r="M115" s="806">
        <f t="shared" si="21"/>
        <v>0</v>
      </c>
      <c r="N115" s="806">
        <f t="shared" si="21"/>
        <v>0</v>
      </c>
      <c r="O115" s="761"/>
      <c r="P115" s="804"/>
      <c r="S115" s="115"/>
    </row>
    <row r="116" spans="1:19" ht="25.5">
      <c r="A116" s="1331">
        <v>1</v>
      </c>
      <c r="B116" s="802" t="s">
        <v>1016</v>
      </c>
      <c r="C116" s="739">
        <f>SUM(D116:G116)</f>
        <v>0.23</v>
      </c>
      <c r="D116" s="1322">
        <v>0.23</v>
      </c>
      <c r="E116" s="1322"/>
      <c r="F116" s="1322"/>
      <c r="G116" s="1322"/>
      <c r="H116" s="1321" t="s">
        <v>993</v>
      </c>
      <c r="I116" s="1298">
        <f>(C116*10000*46900*1.8)/1000000000</f>
        <v>0.19416600000000001</v>
      </c>
      <c r="J116" s="1322">
        <v>0.19416600000000001</v>
      </c>
      <c r="K116" s="1322"/>
      <c r="L116" s="1325"/>
      <c r="M116" s="1322"/>
      <c r="N116" s="1322"/>
      <c r="O116" s="1323" t="s">
        <v>1013</v>
      </c>
      <c r="P116" s="1324"/>
      <c r="S116" s="115"/>
    </row>
    <row r="117" spans="1:19">
      <c r="A117" s="769">
        <v>19</v>
      </c>
      <c r="B117" s="770" t="s">
        <v>1009</v>
      </c>
      <c r="C117" s="736">
        <f>C115+C110+C100+C98+C95+C92</f>
        <v>38.24</v>
      </c>
      <c r="D117" s="736">
        <f>D115+D110+D100+D98+D95+D92</f>
        <v>14.83</v>
      </c>
      <c r="E117" s="736">
        <f>E115+E110+E100+E98+E95+E92</f>
        <v>0</v>
      </c>
      <c r="F117" s="736">
        <f>F115+F110+F100+F98+F95+F92</f>
        <v>0</v>
      </c>
      <c r="G117" s="736">
        <f>G115+G110+G100+G98+G95+G92</f>
        <v>23.41</v>
      </c>
      <c r="H117" s="808"/>
      <c r="I117" s="1486">
        <f t="shared" ref="I117:N117" si="22">I115+I110+I100+I98+I95+I92</f>
        <v>14.907439999999999</v>
      </c>
      <c r="J117" s="1486">
        <f t="shared" si="22"/>
        <v>0.78816599999999992</v>
      </c>
      <c r="K117" s="1486">
        <f t="shared" si="22"/>
        <v>6.1379999999999999</v>
      </c>
      <c r="L117" s="1486">
        <f t="shared" si="22"/>
        <v>0</v>
      </c>
      <c r="M117" s="1486">
        <f t="shared" si="22"/>
        <v>7.6743740000000003</v>
      </c>
      <c r="N117" s="1486">
        <f t="shared" si="22"/>
        <v>0.30690000000000001</v>
      </c>
      <c r="O117" s="798"/>
      <c r="P117" s="800"/>
      <c r="S117" s="115"/>
    </row>
    <row r="118" spans="1:19">
      <c r="A118" s="769">
        <f>A117+A90</f>
        <v>89</v>
      </c>
      <c r="B118" s="770" t="s">
        <v>1018</v>
      </c>
      <c r="C118" s="736">
        <f>SUM(C90+C117)</f>
        <v>75.850000000000009</v>
      </c>
      <c r="D118" s="736">
        <f>SUM(D90+D117)</f>
        <v>44.089999999999996</v>
      </c>
      <c r="E118" s="736">
        <f>SUM(E90+E117)</f>
        <v>0</v>
      </c>
      <c r="F118" s="736"/>
      <c r="G118" s="736">
        <f>SUM(G90+G117)</f>
        <v>31.76</v>
      </c>
      <c r="H118" s="809"/>
      <c r="I118" s="1486">
        <f t="shared" ref="I118:N118" si="23">I117+I90</f>
        <v>40.081772000000001</v>
      </c>
      <c r="J118" s="1486">
        <f t="shared" si="23"/>
        <v>1.5579359999999998</v>
      </c>
      <c r="K118" s="1486">
        <f t="shared" si="23"/>
        <v>6.1379999999999999</v>
      </c>
      <c r="L118" s="1486">
        <f t="shared" si="23"/>
        <v>1.2</v>
      </c>
      <c r="M118" s="1486">
        <f t="shared" si="23"/>
        <v>29.035236000000005</v>
      </c>
      <c r="N118" s="1486">
        <f t="shared" si="23"/>
        <v>2.1482999999999999</v>
      </c>
      <c r="O118" s="798"/>
      <c r="P118" s="800"/>
      <c r="S118" s="115"/>
    </row>
    <row r="119" spans="1:19">
      <c r="I119" s="1487"/>
      <c r="J119" s="1487"/>
      <c r="K119" s="1487"/>
      <c r="L119" s="1487"/>
      <c r="M119" s="1487"/>
      <c r="N119" s="1487"/>
      <c r="S119" s="115"/>
    </row>
    <row r="120" spans="1:19">
      <c r="O120" s="1596" t="s">
        <v>2558</v>
      </c>
      <c r="P120" s="1596"/>
      <c r="S120" s="115"/>
    </row>
    <row r="121" spans="1:19">
      <c r="O121" s="1596"/>
      <c r="P121" s="1596"/>
      <c r="S121" s="115"/>
    </row>
    <row r="122" spans="1:19">
      <c r="S122" s="115"/>
    </row>
    <row r="123" spans="1:19">
      <c r="S123" s="115"/>
    </row>
    <row r="124" spans="1:19">
      <c r="S124" s="115"/>
    </row>
    <row r="125" spans="1:19">
      <c r="S125" s="115"/>
    </row>
    <row r="126" spans="1:19">
      <c r="S126" s="115"/>
    </row>
    <row r="127" spans="1:19">
      <c r="S127" s="115"/>
    </row>
    <row r="128" spans="1:19">
      <c r="S128" s="115"/>
    </row>
    <row r="129" spans="19:19">
      <c r="S129" s="115"/>
    </row>
    <row r="130" spans="19:19">
      <c r="S130" s="115"/>
    </row>
    <row r="131" spans="19:19">
      <c r="S131" s="115"/>
    </row>
    <row r="132" spans="19:19">
      <c r="S132" s="115"/>
    </row>
    <row r="133" spans="19:19">
      <c r="S133" s="115"/>
    </row>
    <row r="134" spans="19:19">
      <c r="S134" s="115"/>
    </row>
    <row r="135" spans="19:19">
      <c r="S135" s="115"/>
    </row>
    <row r="136" spans="19:19">
      <c r="S136" s="115"/>
    </row>
    <row r="137" spans="19:19">
      <c r="S137" s="115"/>
    </row>
    <row r="138" spans="19:19">
      <c r="S138" s="115"/>
    </row>
    <row r="139" spans="19:19">
      <c r="S139" s="115"/>
    </row>
    <row r="140" spans="19:19">
      <c r="S140" s="115"/>
    </row>
    <row r="141" spans="19:19">
      <c r="S141" s="115"/>
    </row>
    <row r="142" spans="19:19">
      <c r="S142" s="115"/>
    </row>
    <row r="143" spans="19:19">
      <c r="S143" s="115"/>
    </row>
    <row r="144" spans="19:19">
      <c r="S144" s="115"/>
    </row>
    <row r="145" spans="19:19">
      <c r="S145" s="115"/>
    </row>
    <row r="146" spans="19:19">
      <c r="S146" s="115"/>
    </row>
    <row r="147" spans="19:19">
      <c r="S147" s="115"/>
    </row>
    <row r="148" spans="19:19">
      <c r="S148" s="115"/>
    </row>
    <row r="149" spans="19:19">
      <c r="S149" s="115"/>
    </row>
    <row r="150" spans="19:19">
      <c r="S150" s="115"/>
    </row>
    <row r="151" spans="19:19">
      <c r="S151" s="115"/>
    </row>
    <row r="152" spans="19:19">
      <c r="S152" s="115"/>
    </row>
    <row r="153" spans="19:19">
      <c r="S153" s="115"/>
    </row>
    <row r="154" spans="19:19">
      <c r="S154" s="115"/>
    </row>
    <row r="155" spans="19:19">
      <c r="S155" s="115"/>
    </row>
    <row r="156" spans="19:19">
      <c r="S156" s="115"/>
    </row>
    <row r="157" spans="19:19">
      <c r="S157" s="115"/>
    </row>
    <row r="158" spans="19:19">
      <c r="S158" s="115"/>
    </row>
    <row r="159" spans="19:19">
      <c r="S159" s="115"/>
    </row>
    <row r="160" spans="19:19">
      <c r="S160" s="115"/>
    </row>
    <row r="161" spans="19:19">
      <c r="S161" s="115"/>
    </row>
    <row r="162" spans="19:19">
      <c r="S162" s="115"/>
    </row>
    <row r="163" spans="19:19">
      <c r="S163" s="115"/>
    </row>
    <row r="164" spans="19:19">
      <c r="S164" s="115"/>
    </row>
    <row r="165" spans="19:19">
      <c r="S165" s="115"/>
    </row>
    <row r="166" spans="19:19">
      <c r="S166" s="115"/>
    </row>
    <row r="167" spans="19:19">
      <c r="S167" s="115"/>
    </row>
    <row r="168" spans="19:19">
      <c r="S168" s="115"/>
    </row>
    <row r="169" spans="19:19" ht="25.5">
      <c r="S169" s="115" t="s">
        <v>104</v>
      </c>
    </row>
    <row r="170" spans="19:19" ht="25.5">
      <c r="S170" s="115" t="s">
        <v>104</v>
      </c>
    </row>
    <row r="171" spans="19:19" ht="25.5">
      <c r="S171" s="115" t="s">
        <v>104</v>
      </c>
    </row>
    <row r="172" spans="19:19" ht="25.5">
      <c r="S172" s="115" t="s">
        <v>104</v>
      </c>
    </row>
    <row r="173" spans="19:19" ht="25.5">
      <c r="S173" s="115" t="s">
        <v>104</v>
      </c>
    </row>
    <row r="174" spans="19:19" ht="25.5">
      <c r="S174" s="115" t="s">
        <v>104</v>
      </c>
    </row>
    <row r="175" spans="19:19" ht="25.5">
      <c r="S175" s="115" t="s">
        <v>104</v>
      </c>
    </row>
    <row r="176" spans="19:19" ht="25.5">
      <c r="S176" s="115" t="s">
        <v>104</v>
      </c>
    </row>
    <row r="177" spans="19:19" ht="25.5">
      <c r="S177" s="115" t="s">
        <v>104</v>
      </c>
    </row>
    <row r="178" spans="19:19" ht="25.5">
      <c r="S178" s="115" t="s">
        <v>104</v>
      </c>
    </row>
    <row r="179" spans="19:19" ht="25.5">
      <c r="S179" s="115" t="s">
        <v>104</v>
      </c>
    </row>
    <row r="180" spans="19:19" ht="25.5">
      <c r="S180" s="115" t="s">
        <v>104</v>
      </c>
    </row>
    <row r="181" spans="19:19" ht="25.5">
      <c r="S181" s="115" t="s">
        <v>104</v>
      </c>
    </row>
    <row r="182" spans="19:19" ht="25.5">
      <c r="S182" s="115" t="s">
        <v>104</v>
      </c>
    </row>
    <row r="183" spans="19:19" ht="25.5">
      <c r="S183" s="115" t="s">
        <v>104</v>
      </c>
    </row>
    <row r="184" spans="19:19" ht="25.5">
      <c r="S184" s="115" t="s">
        <v>104</v>
      </c>
    </row>
    <row r="185" spans="19:19" ht="25.5">
      <c r="S185" s="115" t="s">
        <v>104</v>
      </c>
    </row>
    <row r="186" spans="19:19" ht="25.5">
      <c r="S186" s="115" t="s">
        <v>104</v>
      </c>
    </row>
    <row r="187" spans="19:19" ht="25.5">
      <c r="S187" s="115" t="s">
        <v>104</v>
      </c>
    </row>
    <row r="188" spans="19:19" ht="25.5">
      <c r="S188" s="115" t="s">
        <v>104</v>
      </c>
    </row>
    <row r="189" spans="19:19" ht="25.5">
      <c r="S189" s="115" t="s">
        <v>104</v>
      </c>
    </row>
    <row r="190" spans="19:19" ht="25.5">
      <c r="S190" s="115" t="s">
        <v>104</v>
      </c>
    </row>
    <row r="191" spans="19:19" ht="25.5">
      <c r="S191" s="115" t="s">
        <v>104</v>
      </c>
    </row>
    <row r="192" spans="19:19" ht="25.5">
      <c r="S192" s="115" t="s">
        <v>104</v>
      </c>
    </row>
  </sheetData>
  <mergeCells count="22">
    <mergeCell ref="A5:P5"/>
    <mergeCell ref="A4:P4"/>
    <mergeCell ref="A11:P11"/>
    <mergeCell ref="A8:A9"/>
    <mergeCell ref="B8:B9"/>
    <mergeCell ref="C8:C9"/>
    <mergeCell ref="D8:G8"/>
    <mergeCell ref="H8:H9"/>
    <mergeCell ref="I8:I9"/>
    <mergeCell ref="A1:E1"/>
    <mergeCell ref="A2:E2"/>
    <mergeCell ref="F1:P1"/>
    <mergeCell ref="F2:P2"/>
    <mergeCell ref="A3:E3"/>
    <mergeCell ref="F3:P3"/>
    <mergeCell ref="O120:P121"/>
    <mergeCell ref="A6:P6"/>
    <mergeCell ref="J8:N8"/>
    <mergeCell ref="O8:O9"/>
    <mergeCell ref="P8:P9"/>
    <mergeCell ref="A7:P7"/>
    <mergeCell ref="A91:P91"/>
  </mergeCells>
  <printOptions horizontalCentered="1"/>
  <pageMargins left="0.39370078740157499" right="0.39370078740157499" top="0.39370078740157499" bottom="0.39370078740157499" header="0.118110236220472" footer="0.27559055118110198"/>
  <pageSetup paperSize="9" scale="75" fitToHeight="60" orientation="landscape" r:id="rId1"/>
  <headerFooter>
    <oddFooter>&amp;L&amp;"Times New Roman,nghiêng"&amp;9Phụ lục &amp;A&amp;R&amp;10&amp;P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Z194"/>
  <sheetViews>
    <sheetView showZeros="0" view="pageLayout" topLeftCell="A49" zoomScaleSheetLayoutView="80" workbookViewId="0">
      <selection activeCell="D106" sqref="D106:G106"/>
    </sheetView>
  </sheetViews>
  <sheetFormatPr defaultColWidth="6.875" defaultRowHeight="12.75"/>
  <cols>
    <col min="1" max="1" width="4.375" style="1" customWidth="1"/>
    <col min="2" max="2" width="27.75" style="5" customWidth="1"/>
    <col min="3" max="3" width="8.25" style="1" customWidth="1"/>
    <col min="4" max="7" width="6.25" style="1" customWidth="1"/>
    <col min="8" max="8" width="15" style="1" customWidth="1"/>
    <col min="9" max="9" width="14.125" style="1" customWidth="1"/>
    <col min="10" max="14" width="6.625" style="1" customWidth="1"/>
    <col min="15" max="15" width="29.25" style="5" customWidth="1"/>
    <col min="16" max="16" width="8.75" style="1" customWidth="1"/>
    <col min="17" max="17" width="6.875" style="1"/>
    <col min="18" max="18" width="10.25" style="1" bestFit="1" customWidth="1"/>
    <col min="19" max="16384" width="6.875" style="1"/>
  </cols>
  <sheetData>
    <row r="1" spans="1:52" s="52" customFormat="1" ht="20.100000000000001" customHeight="1">
      <c r="A1" s="1580" t="s">
        <v>2561</v>
      </c>
      <c r="B1" s="1580"/>
      <c r="C1" s="1580"/>
      <c r="D1" s="1580"/>
      <c r="E1" s="1580"/>
      <c r="F1" s="1581" t="s">
        <v>44</v>
      </c>
      <c r="G1" s="1581"/>
      <c r="H1" s="1581"/>
      <c r="I1" s="1581"/>
      <c r="J1" s="1581"/>
      <c r="K1" s="1581"/>
      <c r="L1" s="1581"/>
      <c r="M1" s="1581"/>
      <c r="N1" s="1581"/>
      <c r="O1" s="1581"/>
      <c r="P1" s="1581"/>
      <c r="S1" s="113"/>
    </row>
    <row r="2" spans="1:52" s="52" customFormat="1" ht="20.100000000000001" customHeight="1">
      <c r="A2" s="1581" t="s">
        <v>2560</v>
      </c>
      <c r="B2" s="1581"/>
      <c r="C2" s="1581"/>
      <c r="D2" s="1581"/>
      <c r="E2" s="1581"/>
      <c r="F2" s="1591" t="s">
        <v>45</v>
      </c>
      <c r="G2" s="1581"/>
      <c r="H2" s="1581"/>
      <c r="I2" s="1581"/>
      <c r="J2" s="1581"/>
      <c r="K2" s="1581"/>
      <c r="L2" s="1581"/>
      <c r="M2" s="1581"/>
      <c r="N2" s="1581"/>
      <c r="O2" s="1581"/>
      <c r="P2" s="1581"/>
      <c r="S2" s="113"/>
    </row>
    <row r="3" spans="1:52" s="52" customFormat="1" ht="20.100000000000001" customHeight="1">
      <c r="A3" s="1582"/>
      <c r="B3" s="1582"/>
      <c r="C3" s="1582"/>
      <c r="D3" s="1582"/>
      <c r="E3" s="1582"/>
      <c r="F3" s="1582"/>
      <c r="G3" s="1582"/>
      <c r="H3" s="1582"/>
      <c r="I3" s="1582"/>
      <c r="J3" s="1582"/>
      <c r="K3" s="1582"/>
      <c r="L3" s="1582"/>
      <c r="M3" s="1582"/>
      <c r="N3" s="1582"/>
      <c r="O3" s="1582"/>
      <c r="P3" s="1582"/>
      <c r="S3" s="114"/>
    </row>
    <row r="4" spans="1:52" s="62" customFormat="1" ht="20.100000000000001" customHeight="1">
      <c r="A4" s="1583" t="s">
        <v>183</v>
      </c>
      <c r="B4" s="1583"/>
      <c r="C4" s="1583"/>
      <c r="D4" s="1583"/>
      <c r="E4" s="1583"/>
      <c r="F4" s="1583"/>
      <c r="G4" s="1583"/>
      <c r="H4" s="1583"/>
      <c r="I4" s="1583"/>
      <c r="J4" s="1583"/>
      <c r="K4" s="1583"/>
      <c r="L4" s="1583"/>
      <c r="M4" s="1583"/>
      <c r="N4" s="1583"/>
      <c r="O4" s="1583"/>
      <c r="P4" s="1583"/>
      <c r="Q4" s="106"/>
      <c r="R4" s="106"/>
      <c r="S4" s="114"/>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row>
    <row r="5" spans="1:52" s="62" customFormat="1" ht="20.100000000000001" customHeight="1">
      <c r="A5" s="1678" t="s">
        <v>38</v>
      </c>
      <c r="B5" s="1678"/>
      <c r="C5" s="1678"/>
      <c r="D5" s="1678"/>
      <c r="E5" s="1678"/>
      <c r="F5" s="1678"/>
      <c r="G5" s="1678"/>
      <c r="H5" s="1678"/>
      <c r="I5" s="1678"/>
      <c r="J5" s="1678"/>
      <c r="K5" s="1678"/>
      <c r="L5" s="1678"/>
      <c r="M5" s="1678"/>
      <c r="N5" s="1678"/>
      <c r="O5" s="1678"/>
      <c r="P5" s="1678"/>
      <c r="Q5" s="106"/>
      <c r="R5" s="106"/>
      <c r="S5" s="114"/>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row>
    <row r="6" spans="1:52" s="52" customFormat="1" ht="20.100000000000001" customHeight="1">
      <c r="A6" s="1592" t="str">
        <f>'1.THD.Tong'!A6:P6</f>
        <v>(Kèm theo Tờ trình số 395/TTr-UBND ngày 05 tháng 12 năm 2018 của Ủy ban nhân dân tỉnh)</v>
      </c>
      <c r="B6" s="1592"/>
      <c r="C6" s="1592"/>
      <c r="D6" s="1592"/>
      <c r="E6" s="1592"/>
      <c r="F6" s="1592"/>
      <c r="G6" s="1592"/>
      <c r="H6" s="1592"/>
      <c r="I6" s="1592"/>
      <c r="J6" s="1592"/>
      <c r="K6" s="1592"/>
      <c r="L6" s="1592"/>
      <c r="M6" s="1592"/>
      <c r="N6" s="1592"/>
      <c r="O6" s="1592"/>
      <c r="P6" s="1592"/>
      <c r="S6" s="114"/>
    </row>
    <row r="7" spans="1:52" s="52" customFormat="1" ht="20.100000000000001" customHeight="1">
      <c r="A7" s="1624"/>
      <c r="B7" s="1624"/>
      <c r="C7" s="1624"/>
      <c r="D7" s="1624"/>
      <c r="E7" s="1624"/>
      <c r="F7" s="1624"/>
      <c r="G7" s="1624"/>
      <c r="H7" s="1624"/>
      <c r="I7" s="1624"/>
      <c r="J7" s="1624"/>
      <c r="K7" s="1624"/>
      <c r="L7" s="1624"/>
      <c r="M7" s="1624"/>
      <c r="N7" s="1624"/>
      <c r="O7" s="1624"/>
      <c r="P7" s="1624"/>
      <c r="S7" s="115" t="s">
        <v>104</v>
      </c>
    </row>
    <row r="8" spans="1:52" s="94" customFormat="1" ht="20.100000000000001" customHeight="1">
      <c r="A8" s="1682" t="s">
        <v>21</v>
      </c>
      <c r="B8" s="1680" t="s">
        <v>31</v>
      </c>
      <c r="C8" s="1681" t="s">
        <v>30</v>
      </c>
      <c r="D8" s="1648" t="s">
        <v>203</v>
      </c>
      <c r="E8" s="1648"/>
      <c r="F8" s="1648"/>
      <c r="G8" s="1648"/>
      <c r="H8" s="1680" t="s">
        <v>204</v>
      </c>
      <c r="I8" s="1648" t="s">
        <v>16</v>
      </c>
      <c r="J8" s="1648" t="s">
        <v>15</v>
      </c>
      <c r="K8" s="1648"/>
      <c r="L8" s="1648"/>
      <c r="M8" s="1648"/>
      <c r="N8" s="1648"/>
      <c r="O8" s="1648" t="s">
        <v>205</v>
      </c>
      <c r="P8" s="1648" t="s">
        <v>28</v>
      </c>
      <c r="S8" s="133" t="s">
        <v>104</v>
      </c>
    </row>
    <row r="9" spans="1:52" s="59" customFormat="1" ht="35.25" customHeight="1">
      <c r="A9" s="1682"/>
      <c r="B9" s="1680"/>
      <c r="C9" s="1681"/>
      <c r="D9" s="1422" t="s">
        <v>13</v>
      </c>
      <c r="E9" s="1422" t="s">
        <v>12</v>
      </c>
      <c r="F9" s="1422" t="s">
        <v>27</v>
      </c>
      <c r="G9" s="1422" t="s">
        <v>26</v>
      </c>
      <c r="H9" s="1680"/>
      <c r="I9" s="1648"/>
      <c r="J9" s="1422" t="s">
        <v>10</v>
      </c>
      <c r="K9" s="1422" t="s">
        <v>9</v>
      </c>
      <c r="L9" s="1422" t="s">
        <v>32</v>
      </c>
      <c r="M9" s="1422" t="s">
        <v>25</v>
      </c>
      <c r="N9" s="1422" t="s">
        <v>6</v>
      </c>
      <c r="O9" s="1648"/>
      <c r="P9" s="1648"/>
      <c r="S9" s="133" t="s">
        <v>104</v>
      </c>
    </row>
    <row r="10" spans="1:52" s="90" customFormat="1" ht="20.100000000000001" customHeight="1">
      <c r="A10" s="1419">
        <v>-1</v>
      </c>
      <c r="B10" s="1419">
        <v>-2</v>
      </c>
      <c r="C10" s="227" t="s">
        <v>24</v>
      </c>
      <c r="D10" s="1419">
        <v>-4</v>
      </c>
      <c r="E10" s="1419">
        <v>-5</v>
      </c>
      <c r="F10" s="1419">
        <v>-6</v>
      </c>
      <c r="G10" s="1419">
        <v>-7</v>
      </c>
      <c r="H10" s="1419">
        <v>-8</v>
      </c>
      <c r="I10" s="1419" t="s">
        <v>206</v>
      </c>
      <c r="J10" s="1419">
        <v>-10</v>
      </c>
      <c r="K10" s="1419">
        <v>-11</v>
      </c>
      <c r="L10" s="1419">
        <v>-12</v>
      </c>
      <c r="M10" s="1419">
        <v>-13</v>
      </c>
      <c r="N10" s="1419">
        <v>-14</v>
      </c>
      <c r="O10" s="1419">
        <v>-15</v>
      </c>
      <c r="P10" s="1419">
        <v>-16</v>
      </c>
      <c r="S10" s="115" t="s">
        <v>104</v>
      </c>
    </row>
    <row r="11" spans="1:52" ht="25.5" customHeight="1">
      <c r="A11" s="1679" t="s">
        <v>207</v>
      </c>
      <c r="B11" s="1679"/>
      <c r="C11" s="1679"/>
      <c r="D11" s="1679"/>
      <c r="E11" s="1679"/>
      <c r="F11" s="1679"/>
      <c r="G11" s="1679"/>
      <c r="H11" s="1679"/>
      <c r="I11" s="1679"/>
      <c r="J11" s="1679"/>
      <c r="K11" s="1679"/>
      <c r="L11" s="1679"/>
      <c r="M11" s="1679"/>
      <c r="N11" s="1679"/>
      <c r="O11" s="1679"/>
      <c r="P11" s="1679"/>
      <c r="S11" s="115" t="s">
        <v>104</v>
      </c>
    </row>
    <row r="12" spans="1:52">
      <c r="A12" s="1428" t="s">
        <v>208</v>
      </c>
      <c r="B12" s="229" t="s">
        <v>209</v>
      </c>
      <c r="C12" s="230">
        <f>SUM(C13)</f>
        <v>0.24</v>
      </c>
      <c r="D12" s="230"/>
      <c r="E12" s="230"/>
      <c r="F12" s="230"/>
      <c r="G12" s="230">
        <f>SUM(G13)</f>
        <v>0.24</v>
      </c>
      <c r="H12" s="231"/>
      <c r="I12" s="230">
        <f>SUM(I13)</f>
        <v>0.03</v>
      </c>
      <c r="J12" s="230"/>
      <c r="K12" s="230"/>
      <c r="L12" s="230"/>
      <c r="M12" s="230">
        <f>SUM(M13)</f>
        <v>0.03</v>
      </c>
      <c r="N12" s="230"/>
      <c r="O12" s="1431"/>
      <c r="P12" s="1431"/>
      <c r="S12" s="115"/>
    </row>
    <row r="13" spans="1:52" ht="63.75">
      <c r="A13" s="1419">
        <v>1</v>
      </c>
      <c r="B13" s="233" t="s">
        <v>210</v>
      </c>
      <c r="C13" s="234">
        <f>SUM(D13:G13)</f>
        <v>0.24</v>
      </c>
      <c r="D13" s="235"/>
      <c r="E13" s="235"/>
      <c r="F13" s="235"/>
      <c r="G13" s="234">
        <v>0.24</v>
      </c>
      <c r="H13" s="236" t="s">
        <v>211</v>
      </c>
      <c r="I13" s="234">
        <f>SUM(J13:N13)</f>
        <v>0.03</v>
      </c>
      <c r="J13" s="234"/>
      <c r="K13" s="234"/>
      <c r="L13" s="234"/>
      <c r="M13" s="234">
        <v>0.03</v>
      </c>
      <c r="N13" s="227"/>
      <c r="O13" s="237" t="s">
        <v>212</v>
      </c>
      <c r="P13" s="237"/>
      <c r="S13" s="115"/>
    </row>
    <row r="14" spans="1:52">
      <c r="A14" s="1428" t="s">
        <v>213</v>
      </c>
      <c r="B14" s="238" t="s">
        <v>214</v>
      </c>
      <c r="C14" s="230">
        <f>C15</f>
        <v>0.42</v>
      </c>
      <c r="D14" s="230">
        <f>D15</f>
        <v>0.42</v>
      </c>
      <c r="E14" s="230"/>
      <c r="F14" s="230"/>
      <c r="G14" s="230"/>
      <c r="H14" s="231"/>
      <c r="I14" s="230">
        <f>I15</f>
        <v>0.25</v>
      </c>
      <c r="J14" s="230"/>
      <c r="K14" s="230"/>
      <c r="L14" s="230">
        <f>L15</f>
        <v>0.25</v>
      </c>
      <c r="M14" s="230"/>
      <c r="N14" s="230"/>
      <c r="O14" s="1431"/>
      <c r="P14" s="1431"/>
      <c r="S14" s="115"/>
    </row>
    <row r="15" spans="1:52">
      <c r="A15" s="1419">
        <v>1</v>
      </c>
      <c r="B15" s="233" t="s">
        <v>215</v>
      </c>
      <c r="C15" s="234">
        <f>SUM(D15:G15)</f>
        <v>0.42</v>
      </c>
      <c r="D15" s="234">
        <v>0.42</v>
      </c>
      <c r="E15" s="235"/>
      <c r="F15" s="235"/>
      <c r="G15" s="234"/>
      <c r="H15" s="236" t="s">
        <v>216</v>
      </c>
      <c r="I15" s="234">
        <f>SUM(J15:N15)</f>
        <v>0.25</v>
      </c>
      <c r="J15" s="234"/>
      <c r="K15" s="234"/>
      <c r="L15" s="234">
        <v>0.25</v>
      </c>
      <c r="M15" s="234"/>
      <c r="N15" s="227"/>
      <c r="O15" s="237"/>
      <c r="P15" s="237"/>
      <c r="S15" s="115"/>
    </row>
    <row r="16" spans="1:52">
      <c r="A16" s="239" t="s">
        <v>217</v>
      </c>
      <c r="B16" s="1421" t="s">
        <v>218</v>
      </c>
      <c r="C16" s="240">
        <f>SUM(C17:C25)</f>
        <v>10.5</v>
      </c>
      <c r="D16" s="240">
        <f t="shared" ref="D16:G16" si="0">SUM(D17:D25)</f>
        <v>5.6</v>
      </c>
      <c r="E16" s="240">
        <f t="shared" si="0"/>
        <v>1</v>
      </c>
      <c r="F16" s="240">
        <f t="shared" si="0"/>
        <v>0</v>
      </c>
      <c r="G16" s="240">
        <f t="shared" si="0"/>
        <v>3.9000000000000004</v>
      </c>
      <c r="H16" s="240"/>
      <c r="I16" s="240">
        <f t="shared" ref="I16:L16" si="1">SUM(I17:I25)</f>
        <v>8.879999999999999</v>
      </c>
      <c r="J16" s="240"/>
      <c r="K16" s="240">
        <f t="shared" si="1"/>
        <v>3.82</v>
      </c>
      <c r="L16" s="240">
        <f t="shared" si="1"/>
        <v>5.0600000000000005</v>
      </c>
      <c r="M16" s="240"/>
      <c r="N16" s="240"/>
      <c r="O16" s="241"/>
      <c r="P16" s="239"/>
      <c r="S16" s="115"/>
    </row>
    <row r="17" spans="1:19" ht="51">
      <c r="A17" s="1419">
        <v>1</v>
      </c>
      <c r="B17" s="1420" t="s">
        <v>219</v>
      </c>
      <c r="C17" s="234">
        <f>SUM(D17:G17)</f>
        <v>0.4</v>
      </c>
      <c r="D17" s="235"/>
      <c r="E17" s="235"/>
      <c r="F17" s="235"/>
      <c r="G17" s="234">
        <v>0.4</v>
      </c>
      <c r="H17" s="236" t="s">
        <v>211</v>
      </c>
      <c r="I17" s="234">
        <f t="shared" ref="I17:I25" si="2">SUM(J17:N17)</f>
        <v>0.08</v>
      </c>
      <c r="J17" s="234"/>
      <c r="K17" s="234">
        <v>0.08</v>
      </c>
      <c r="L17" s="234"/>
      <c r="M17" s="234"/>
      <c r="N17" s="227"/>
      <c r="O17" s="237" t="s">
        <v>220</v>
      </c>
      <c r="P17" s="237"/>
      <c r="S17" s="115"/>
    </row>
    <row r="18" spans="1:19" ht="76.5">
      <c r="A18" s="243">
        <v>2</v>
      </c>
      <c r="B18" s="1420" t="s">
        <v>221</v>
      </c>
      <c r="C18" s="234">
        <f>SUM(D18:G18)</f>
        <v>2.4</v>
      </c>
      <c r="D18" s="244">
        <v>1</v>
      </c>
      <c r="E18" s="244"/>
      <c r="F18" s="244"/>
      <c r="G18" s="234">
        <v>1.4</v>
      </c>
      <c r="H18" s="237" t="s">
        <v>211</v>
      </c>
      <c r="I18" s="234">
        <f>SUM(J18:N18)</f>
        <v>1.5</v>
      </c>
      <c r="J18" s="234"/>
      <c r="K18" s="234">
        <v>1.5</v>
      </c>
      <c r="L18" s="234"/>
      <c r="M18" s="234"/>
      <c r="N18" s="227"/>
      <c r="O18" s="1420" t="s">
        <v>222</v>
      </c>
      <c r="P18" s="243"/>
      <c r="S18" s="115"/>
    </row>
    <row r="19" spans="1:19" ht="76.5">
      <c r="A19" s="243">
        <v>3</v>
      </c>
      <c r="B19" s="1420" t="s">
        <v>223</v>
      </c>
      <c r="C19" s="234">
        <f>SUM(D19:G19)</f>
        <v>0.5</v>
      </c>
      <c r="D19" s="244">
        <v>0.5</v>
      </c>
      <c r="E19" s="244"/>
      <c r="F19" s="244"/>
      <c r="G19" s="234"/>
      <c r="H19" s="237" t="s">
        <v>211</v>
      </c>
      <c r="I19" s="234">
        <f>SUM(J19:N19)</f>
        <v>0.8</v>
      </c>
      <c r="J19" s="234"/>
      <c r="K19" s="234">
        <v>0.8</v>
      </c>
      <c r="L19" s="234"/>
      <c r="M19" s="234"/>
      <c r="N19" s="227"/>
      <c r="O19" s="1420" t="s">
        <v>224</v>
      </c>
      <c r="P19" s="243"/>
      <c r="S19" s="115"/>
    </row>
    <row r="20" spans="1:19" s="6" customFormat="1">
      <c r="A20" s="243">
        <v>4</v>
      </c>
      <c r="B20" s="1420" t="s">
        <v>225</v>
      </c>
      <c r="C20" s="234">
        <f>SUM(D20:G20)</f>
        <v>0.6</v>
      </c>
      <c r="D20" s="244"/>
      <c r="E20" s="244"/>
      <c r="F20" s="244"/>
      <c r="G20" s="234">
        <v>0.6</v>
      </c>
      <c r="H20" s="237" t="s">
        <v>211</v>
      </c>
      <c r="I20" s="234">
        <f>SUM(J20:N20)</f>
        <v>0.06</v>
      </c>
      <c r="J20" s="234"/>
      <c r="K20" s="234"/>
      <c r="L20" s="234">
        <v>0.06</v>
      </c>
      <c r="M20" s="234"/>
      <c r="N20" s="227"/>
      <c r="O20" s="245"/>
      <c r="P20" s="243"/>
      <c r="S20" s="115"/>
    </row>
    <row r="21" spans="1:19" ht="63.75">
      <c r="A21" s="1419">
        <v>5</v>
      </c>
      <c r="B21" s="1420" t="s">
        <v>226</v>
      </c>
      <c r="C21" s="234">
        <f t="shared" ref="C21:C25" si="3">SUM(D21:G21)</f>
        <v>0.7</v>
      </c>
      <c r="D21" s="234">
        <v>0.5</v>
      </c>
      <c r="E21" s="235"/>
      <c r="F21" s="235"/>
      <c r="G21" s="234">
        <v>0.2</v>
      </c>
      <c r="H21" s="237" t="s">
        <v>227</v>
      </c>
      <c r="I21" s="234">
        <f t="shared" si="2"/>
        <v>0.3</v>
      </c>
      <c r="J21" s="234"/>
      <c r="K21" s="234"/>
      <c r="L21" s="234">
        <v>0.3</v>
      </c>
      <c r="M21" s="234"/>
      <c r="N21" s="227"/>
      <c r="O21" s="237" t="s">
        <v>228</v>
      </c>
      <c r="P21" s="237"/>
      <c r="S21" s="115"/>
    </row>
    <row r="22" spans="1:19" ht="76.5">
      <c r="A22" s="1419">
        <v>6</v>
      </c>
      <c r="B22" s="1420" t="s">
        <v>229</v>
      </c>
      <c r="C22" s="234">
        <f t="shared" si="3"/>
        <v>1.5</v>
      </c>
      <c r="D22" s="234">
        <v>1.5</v>
      </c>
      <c r="E22" s="235"/>
      <c r="F22" s="235"/>
      <c r="G22" s="234"/>
      <c r="H22" s="237" t="s">
        <v>230</v>
      </c>
      <c r="I22" s="234">
        <f t="shared" si="2"/>
        <v>1.5</v>
      </c>
      <c r="J22" s="234"/>
      <c r="K22" s="234"/>
      <c r="L22" s="234">
        <v>1.5</v>
      </c>
      <c r="M22" s="234"/>
      <c r="N22" s="227"/>
      <c r="O22" s="237" t="s">
        <v>231</v>
      </c>
      <c r="P22" s="237"/>
      <c r="Q22" s="8"/>
      <c r="S22" s="115"/>
    </row>
    <row r="23" spans="1:19" ht="63.75">
      <c r="A23" s="246">
        <v>7</v>
      </c>
      <c r="B23" s="247" t="s">
        <v>232</v>
      </c>
      <c r="C23" s="234">
        <f t="shared" si="3"/>
        <v>0.8</v>
      </c>
      <c r="D23" s="244">
        <v>0.6</v>
      </c>
      <c r="E23" s="244"/>
      <c r="F23" s="244"/>
      <c r="G23" s="234">
        <v>0.2</v>
      </c>
      <c r="H23" s="237" t="s">
        <v>233</v>
      </c>
      <c r="I23" s="234">
        <f t="shared" si="2"/>
        <v>0.6</v>
      </c>
      <c r="J23" s="234"/>
      <c r="K23" s="234"/>
      <c r="L23" s="234">
        <v>0.6</v>
      </c>
      <c r="M23" s="234"/>
      <c r="N23" s="227"/>
      <c r="O23" s="237" t="s">
        <v>234</v>
      </c>
      <c r="P23" s="248"/>
      <c r="Q23" s="8"/>
      <c r="S23" s="115"/>
    </row>
    <row r="24" spans="1:19" ht="38.25">
      <c r="A24" s="130">
        <v>8</v>
      </c>
      <c r="B24" s="258" t="s">
        <v>2598</v>
      </c>
      <c r="C24" s="254">
        <f>D24+E24+F24+G24</f>
        <v>1</v>
      </c>
      <c r="D24" s="255"/>
      <c r="E24" s="255">
        <v>1</v>
      </c>
      <c r="F24" s="255"/>
      <c r="G24" s="255"/>
      <c r="H24" s="251" t="s">
        <v>261</v>
      </c>
      <c r="I24" s="264">
        <f>J24+K24+L24+M24+N24</f>
        <v>2.44</v>
      </c>
      <c r="J24" s="255"/>
      <c r="K24" s="255">
        <v>1.44</v>
      </c>
      <c r="L24" s="255">
        <v>1</v>
      </c>
      <c r="M24" s="255"/>
      <c r="N24" s="255"/>
      <c r="O24" s="241" t="s">
        <v>281</v>
      </c>
      <c r="P24" s="248"/>
      <c r="Q24" s="8"/>
      <c r="S24" s="115"/>
    </row>
    <row r="25" spans="1:19" ht="63.75">
      <c r="A25" s="243">
        <v>9</v>
      </c>
      <c r="B25" s="1420" t="s">
        <v>235</v>
      </c>
      <c r="C25" s="234">
        <f t="shared" si="3"/>
        <v>2.6</v>
      </c>
      <c r="D25" s="244">
        <v>1.5</v>
      </c>
      <c r="E25" s="244"/>
      <c r="F25" s="244"/>
      <c r="G25" s="234">
        <v>1.1000000000000001</v>
      </c>
      <c r="H25" s="237" t="s">
        <v>236</v>
      </c>
      <c r="I25" s="234">
        <f t="shared" si="2"/>
        <v>1.6</v>
      </c>
      <c r="J25" s="234"/>
      <c r="K25" s="234"/>
      <c r="L25" s="234">
        <v>1.6</v>
      </c>
      <c r="M25" s="234"/>
      <c r="N25" s="227"/>
      <c r="O25" s="1420" t="s">
        <v>237</v>
      </c>
      <c r="P25" s="243"/>
      <c r="S25" s="115"/>
    </row>
    <row r="26" spans="1:19">
      <c r="A26" s="1422" t="s">
        <v>238</v>
      </c>
      <c r="B26" s="1426" t="s">
        <v>239</v>
      </c>
      <c r="C26" s="230">
        <f>SUM(C27:C28)</f>
        <v>275.39999999999998</v>
      </c>
      <c r="D26" s="230">
        <f t="shared" ref="D26:L26" si="4">SUM(D27:D28)</f>
        <v>38.4</v>
      </c>
      <c r="E26" s="230"/>
      <c r="F26" s="230"/>
      <c r="G26" s="230">
        <f t="shared" si="4"/>
        <v>237</v>
      </c>
      <c r="H26" s="230"/>
      <c r="I26" s="230">
        <f t="shared" si="4"/>
        <v>45.25</v>
      </c>
      <c r="J26" s="230"/>
      <c r="K26" s="230">
        <f>SUM(K27:K28)</f>
        <v>45</v>
      </c>
      <c r="L26" s="230">
        <f t="shared" si="4"/>
        <v>0.25</v>
      </c>
      <c r="M26" s="230"/>
      <c r="N26" s="1432"/>
      <c r="O26" s="250"/>
      <c r="P26" s="1422"/>
      <c r="S26" s="115"/>
    </row>
    <row r="27" spans="1:19" ht="63.75">
      <c r="A27" s="243">
        <v>1</v>
      </c>
      <c r="B27" s="1420" t="s">
        <v>240</v>
      </c>
      <c r="C27" s="234">
        <f>SUM(D27:G27)</f>
        <v>0.4</v>
      </c>
      <c r="D27" s="244">
        <v>0.4</v>
      </c>
      <c r="E27" s="244"/>
      <c r="F27" s="244"/>
      <c r="G27" s="234"/>
      <c r="H27" s="237" t="s">
        <v>241</v>
      </c>
      <c r="I27" s="234">
        <f>SUM(J27:N27)</f>
        <v>0.25</v>
      </c>
      <c r="J27" s="234"/>
      <c r="K27" s="234"/>
      <c r="L27" s="234">
        <v>0.25</v>
      </c>
      <c r="M27" s="234"/>
      <c r="N27" s="227"/>
      <c r="O27" s="1420" t="s">
        <v>242</v>
      </c>
      <c r="P27" s="243"/>
      <c r="S27" s="115"/>
    </row>
    <row r="28" spans="1:19" ht="63.75">
      <c r="A28" s="243">
        <v>2</v>
      </c>
      <c r="B28" s="1420" t="s">
        <v>243</v>
      </c>
      <c r="C28" s="234">
        <f>SUM(D28:G28)</f>
        <v>275</v>
      </c>
      <c r="D28" s="244">
        <v>38</v>
      </c>
      <c r="E28" s="244"/>
      <c r="F28" s="244"/>
      <c r="G28" s="234">
        <v>237</v>
      </c>
      <c r="H28" s="251" t="s">
        <v>244</v>
      </c>
      <c r="I28" s="234">
        <f>SUM(J28:N28)</f>
        <v>45</v>
      </c>
      <c r="J28" s="234"/>
      <c r="K28" s="234">
        <v>45</v>
      </c>
      <c r="L28" s="234"/>
      <c r="M28" s="234"/>
      <c r="N28" s="227"/>
      <c r="O28" s="298" t="s">
        <v>245</v>
      </c>
      <c r="P28" s="243"/>
      <c r="S28" s="115"/>
    </row>
    <row r="29" spans="1:19">
      <c r="A29" s="1422" t="s">
        <v>246</v>
      </c>
      <c r="B29" s="1426" t="s">
        <v>247</v>
      </c>
      <c r="C29" s="230">
        <f>C30+C31+C32</f>
        <v>0.17</v>
      </c>
      <c r="D29" s="230">
        <f t="shared" ref="D29:N29" si="5">D30+D31+D32</f>
        <v>0.17</v>
      </c>
      <c r="E29" s="230">
        <f t="shared" si="5"/>
        <v>0</v>
      </c>
      <c r="F29" s="230">
        <f t="shared" si="5"/>
        <v>0</v>
      </c>
      <c r="G29" s="230">
        <f t="shared" si="5"/>
        <v>0</v>
      </c>
      <c r="H29" s="230"/>
      <c r="I29" s="230">
        <f t="shared" si="5"/>
        <v>0.36</v>
      </c>
      <c r="J29" s="230">
        <f t="shared" si="5"/>
        <v>0</v>
      </c>
      <c r="K29" s="230">
        <f t="shared" si="5"/>
        <v>0</v>
      </c>
      <c r="L29" s="230">
        <f t="shared" si="5"/>
        <v>0</v>
      </c>
      <c r="M29" s="230">
        <f t="shared" si="5"/>
        <v>0</v>
      </c>
      <c r="N29" s="230">
        <f t="shared" si="5"/>
        <v>0.36</v>
      </c>
      <c r="O29" s="1065"/>
      <c r="P29" s="1422"/>
      <c r="S29" s="115"/>
    </row>
    <row r="30" spans="1:19" ht="63.75">
      <c r="A30" s="1419">
        <v>1</v>
      </c>
      <c r="B30" s="237" t="s">
        <v>248</v>
      </c>
      <c r="C30" s="234">
        <f>SUM(D30:G30)</f>
        <v>0.03</v>
      </c>
      <c r="D30" s="234">
        <v>0.03</v>
      </c>
      <c r="E30" s="235"/>
      <c r="F30" s="235"/>
      <c r="G30" s="234"/>
      <c r="H30" s="237" t="s">
        <v>249</v>
      </c>
      <c r="I30" s="234">
        <f>SUM(J30:N30)</f>
        <v>0.06</v>
      </c>
      <c r="J30" s="234"/>
      <c r="K30" s="234"/>
      <c r="L30" s="234"/>
      <c r="M30" s="234"/>
      <c r="N30" s="251">
        <v>0.06</v>
      </c>
      <c r="O30" s="237" t="s">
        <v>250</v>
      </c>
      <c r="P30" s="237"/>
      <c r="S30" s="115"/>
    </row>
    <row r="31" spans="1:19" ht="51">
      <c r="A31" s="1488">
        <v>2</v>
      </c>
      <c r="B31" s="237" t="s">
        <v>2586</v>
      </c>
      <c r="C31" s="234">
        <f>SUM(D31:G31)</f>
        <v>7.0000000000000007E-2</v>
      </c>
      <c r="D31" s="234">
        <v>7.0000000000000007E-2</v>
      </c>
      <c r="E31" s="235"/>
      <c r="F31" s="235"/>
      <c r="G31" s="234"/>
      <c r="H31" s="237" t="s">
        <v>2587</v>
      </c>
      <c r="I31" s="234">
        <f>SUM(J31:N31)</f>
        <v>0.15</v>
      </c>
      <c r="J31" s="234"/>
      <c r="K31" s="234"/>
      <c r="L31" s="234"/>
      <c r="M31" s="234"/>
      <c r="N31" s="251">
        <v>0.15</v>
      </c>
      <c r="O31" s="237" t="s">
        <v>2588</v>
      </c>
      <c r="P31" s="237"/>
      <c r="S31" s="115"/>
    </row>
    <row r="32" spans="1:19" ht="51">
      <c r="A32" s="1488">
        <v>3</v>
      </c>
      <c r="B32" s="237" t="s">
        <v>2589</v>
      </c>
      <c r="C32" s="234">
        <f>SUM(D32:G32)</f>
        <v>7.0000000000000007E-2</v>
      </c>
      <c r="D32" s="234">
        <v>7.0000000000000007E-2</v>
      </c>
      <c r="E32" s="235"/>
      <c r="F32" s="235"/>
      <c r="G32" s="234"/>
      <c r="H32" s="237" t="s">
        <v>2590</v>
      </c>
      <c r="I32" s="234">
        <f>SUM(J32:N32)</f>
        <v>0.15</v>
      </c>
      <c r="J32" s="234"/>
      <c r="K32" s="234"/>
      <c r="L32" s="234"/>
      <c r="M32" s="234"/>
      <c r="N32" s="251">
        <v>0.15</v>
      </c>
      <c r="O32" s="237" t="s">
        <v>2588</v>
      </c>
      <c r="P32" s="237"/>
      <c r="S32" s="115"/>
    </row>
    <row r="33" spans="1:19">
      <c r="A33" s="1422" t="s">
        <v>251</v>
      </c>
      <c r="B33" s="1426" t="s">
        <v>252</v>
      </c>
      <c r="C33" s="230">
        <f>C34</f>
        <v>1.2</v>
      </c>
      <c r="D33" s="230"/>
      <c r="E33" s="230"/>
      <c r="F33" s="230"/>
      <c r="G33" s="230">
        <f>G34</f>
        <v>1.2</v>
      </c>
      <c r="H33" s="231"/>
      <c r="I33" s="230">
        <f>I34</f>
        <v>1.2</v>
      </c>
      <c r="J33" s="230"/>
      <c r="K33" s="230"/>
      <c r="L33" s="230"/>
      <c r="M33" s="230">
        <f>M34</f>
        <v>1.2</v>
      </c>
      <c r="N33" s="1432"/>
      <c r="O33" s="1426"/>
      <c r="P33" s="1422"/>
      <c r="S33" s="115"/>
    </row>
    <row r="34" spans="1:19" ht="25.5">
      <c r="A34" s="243">
        <v>1</v>
      </c>
      <c r="B34" s="1420" t="s">
        <v>253</v>
      </c>
      <c r="C34" s="234">
        <f>SUM(D34:G34)</f>
        <v>1.2</v>
      </c>
      <c r="D34" s="244"/>
      <c r="E34" s="244"/>
      <c r="F34" s="244"/>
      <c r="G34" s="234">
        <v>1.2</v>
      </c>
      <c r="H34" s="237" t="s">
        <v>211</v>
      </c>
      <c r="I34" s="234">
        <f>SUM(J34:M34)</f>
        <v>1.2</v>
      </c>
      <c r="J34" s="234"/>
      <c r="K34" s="234"/>
      <c r="L34" s="234"/>
      <c r="M34" s="234">
        <v>1.2</v>
      </c>
      <c r="N34" s="227"/>
      <c r="O34" s="1420"/>
      <c r="P34" s="243"/>
      <c r="S34" s="115"/>
    </row>
    <row r="35" spans="1:19">
      <c r="A35" s="1433" t="s">
        <v>254</v>
      </c>
      <c r="B35" s="1426" t="s">
        <v>255</v>
      </c>
      <c r="C35" s="230">
        <f>SUM(C36:C44)</f>
        <v>21.150000000000002</v>
      </c>
      <c r="D35" s="230">
        <f>SUM(D36:D44)</f>
        <v>19.700000000000003</v>
      </c>
      <c r="E35" s="230"/>
      <c r="F35" s="230"/>
      <c r="G35" s="230">
        <f>SUM(G36:G44)</f>
        <v>1.4500000000000002</v>
      </c>
      <c r="H35" s="230"/>
      <c r="I35" s="230">
        <f>SUM(I36:I44)</f>
        <v>16.649999999999999</v>
      </c>
      <c r="J35" s="230"/>
      <c r="K35" s="230"/>
      <c r="L35" s="230"/>
      <c r="M35" s="230">
        <f>SUM(M36:M44)</f>
        <v>16.649999999999999</v>
      </c>
      <c r="N35" s="1432"/>
      <c r="O35" s="252"/>
      <c r="P35" s="252"/>
      <c r="S35" s="115"/>
    </row>
    <row r="36" spans="1:19" ht="25.5">
      <c r="A36" s="1419">
        <v>1</v>
      </c>
      <c r="B36" s="1420" t="s">
        <v>256</v>
      </c>
      <c r="C36" s="234">
        <f>SUM(D36:G36)</f>
        <v>4</v>
      </c>
      <c r="D36" s="234">
        <v>3</v>
      </c>
      <c r="E36" s="234"/>
      <c r="F36" s="234"/>
      <c r="G36" s="234">
        <v>1</v>
      </c>
      <c r="H36" s="251" t="s">
        <v>216</v>
      </c>
      <c r="I36" s="234">
        <f>SUM(J36:N36)</f>
        <v>2.6</v>
      </c>
      <c r="J36" s="230"/>
      <c r="K36" s="230"/>
      <c r="L36" s="230"/>
      <c r="M36" s="234">
        <v>2.6</v>
      </c>
      <c r="N36" s="1432"/>
      <c r="O36" s="1420"/>
      <c r="P36" s="253"/>
      <c r="S36" s="115"/>
    </row>
    <row r="37" spans="1:19" ht="38.25">
      <c r="A37" s="1419">
        <v>2</v>
      </c>
      <c r="B37" s="247" t="s">
        <v>257</v>
      </c>
      <c r="C37" s="254">
        <f>D37+E37+F37+G37</f>
        <v>0.8</v>
      </c>
      <c r="D37" s="255">
        <v>0.8</v>
      </c>
      <c r="E37" s="255"/>
      <c r="F37" s="255"/>
      <c r="G37" s="254"/>
      <c r="H37" s="256" t="s">
        <v>216</v>
      </c>
      <c r="I37" s="257">
        <f>J37+K37+L37+M37+N37</f>
        <v>0.55000000000000004</v>
      </c>
      <c r="J37" s="254"/>
      <c r="K37" s="254"/>
      <c r="L37" s="254"/>
      <c r="M37" s="254">
        <v>0.55000000000000004</v>
      </c>
      <c r="N37" s="254"/>
      <c r="O37" s="1420"/>
      <c r="P37" s="130"/>
      <c r="S37" s="115"/>
    </row>
    <row r="38" spans="1:19" ht="51">
      <c r="A38" s="1443">
        <v>3</v>
      </c>
      <c r="B38" s="247" t="s">
        <v>258</v>
      </c>
      <c r="C38" s="254">
        <f>D38+E38+F38+G38</f>
        <v>6</v>
      </c>
      <c r="D38" s="255">
        <v>6</v>
      </c>
      <c r="E38" s="255"/>
      <c r="F38" s="255"/>
      <c r="G38" s="254"/>
      <c r="H38" s="256" t="s">
        <v>216</v>
      </c>
      <c r="I38" s="257">
        <f>J38+K38+L38+M38+N38</f>
        <v>5.8</v>
      </c>
      <c r="J38" s="254"/>
      <c r="K38" s="254"/>
      <c r="L38" s="254"/>
      <c r="M38" s="254">
        <v>5.8</v>
      </c>
      <c r="N38" s="254"/>
      <c r="O38" s="1420" t="s">
        <v>259</v>
      </c>
      <c r="P38" s="130"/>
      <c r="S38" s="115"/>
    </row>
    <row r="39" spans="1:19" ht="25.5">
      <c r="A39" s="1443">
        <v>4</v>
      </c>
      <c r="B39" s="1420" t="s">
        <v>260</v>
      </c>
      <c r="C39" s="234">
        <f>SUM(D39:G39)</f>
        <v>3</v>
      </c>
      <c r="D39" s="234">
        <v>3</v>
      </c>
      <c r="E39" s="230"/>
      <c r="F39" s="230"/>
      <c r="G39" s="230"/>
      <c r="H39" s="251" t="s">
        <v>261</v>
      </c>
      <c r="I39" s="234">
        <f>SUM(J39:N39)</f>
        <v>2.2999999999999998</v>
      </c>
      <c r="J39" s="230"/>
      <c r="K39" s="230"/>
      <c r="L39" s="230"/>
      <c r="M39" s="234">
        <v>2.2999999999999998</v>
      </c>
      <c r="N39" s="1432"/>
      <c r="O39" s="1420"/>
      <c r="P39" s="253"/>
      <c r="S39" s="115"/>
    </row>
    <row r="40" spans="1:19">
      <c r="A40" s="1443">
        <v>5</v>
      </c>
      <c r="B40" s="247" t="s">
        <v>263</v>
      </c>
      <c r="C40" s="254">
        <f>D40+E40+F40+G40</f>
        <v>2.2999999999999998</v>
      </c>
      <c r="D40" s="255">
        <v>2.2999999999999998</v>
      </c>
      <c r="E40" s="255"/>
      <c r="F40" s="255"/>
      <c r="G40" s="254"/>
      <c r="H40" s="256" t="s">
        <v>262</v>
      </c>
      <c r="I40" s="257">
        <f>J40+K40+L40+M40+N40</f>
        <v>1.6</v>
      </c>
      <c r="J40" s="254"/>
      <c r="K40" s="254"/>
      <c r="L40" s="254"/>
      <c r="M40" s="254">
        <v>1.6</v>
      </c>
      <c r="N40" s="254"/>
      <c r="O40" s="1420"/>
      <c r="P40" s="130"/>
      <c r="S40" s="115"/>
    </row>
    <row r="41" spans="1:19" ht="25.5">
      <c r="A41" s="1443">
        <v>6</v>
      </c>
      <c r="B41" s="247" t="s">
        <v>264</v>
      </c>
      <c r="C41" s="254">
        <f>D41+E41+F41+G41</f>
        <v>0.64999999999999991</v>
      </c>
      <c r="D41" s="255">
        <v>0.3</v>
      </c>
      <c r="E41" s="255"/>
      <c r="F41" s="255"/>
      <c r="G41" s="254">
        <v>0.35</v>
      </c>
      <c r="H41" s="256" t="s">
        <v>241</v>
      </c>
      <c r="I41" s="257">
        <f>J41+K41+L41+M41+N41</f>
        <v>0.4</v>
      </c>
      <c r="J41" s="254"/>
      <c r="K41" s="254"/>
      <c r="L41" s="254"/>
      <c r="M41" s="254">
        <v>0.4</v>
      </c>
      <c r="N41" s="254"/>
      <c r="O41" s="1420"/>
      <c r="P41" s="130"/>
      <c r="S41" s="115"/>
    </row>
    <row r="42" spans="1:19" ht="25.5">
      <c r="A42" s="1443">
        <v>7</v>
      </c>
      <c r="B42" s="251" t="s">
        <v>265</v>
      </c>
      <c r="C42" s="254">
        <f>D42+E42+F42+G42</f>
        <v>0.3</v>
      </c>
      <c r="D42" s="255">
        <v>0.3</v>
      </c>
      <c r="E42" s="255"/>
      <c r="F42" s="255"/>
      <c r="G42" s="254"/>
      <c r="H42" s="256" t="s">
        <v>233</v>
      </c>
      <c r="I42" s="257">
        <f>J42+K42+L42+M42+N42</f>
        <v>0.2</v>
      </c>
      <c r="J42" s="254"/>
      <c r="K42" s="254"/>
      <c r="L42" s="254"/>
      <c r="M42" s="254">
        <v>0.2</v>
      </c>
      <c r="N42" s="254"/>
      <c r="O42" s="1420"/>
      <c r="P42" s="130"/>
      <c r="S42" s="115"/>
    </row>
    <row r="43" spans="1:19" ht="25.5">
      <c r="A43" s="130">
        <v>8</v>
      </c>
      <c r="B43" s="258" t="s">
        <v>2599</v>
      </c>
      <c r="C43" s="254">
        <f>D43+E43+F43+G43</f>
        <v>2.1</v>
      </c>
      <c r="D43" s="255">
        <v>2</v>
      </c>
      <c r="E43" s="255"/>
      <c r="F43" s="255"/>
      <c r="G43" s="255">
        <v>0.1</v>
      </c>
      <c r="H43" s="256" t="s">
        <v>262</v>
      </c>
      <c r="I43" s="264">
        <f>J43+K43+L43+M43+N43</f>
        <v>2</v>
      </c>
      <c r="J43" s="255"/>
      <c r="K43" s="255"/>
      <c r="L43" s="255"/>
      <c r="M43" s="255">
        <v>2</v>
      </c>
      <c r="N43" s="255"/>
      <c r="O43" s="241" t="s">
        <v>281</v>
      </c>
      <c r="P43" s="130"/>
      <c r="S43" s="115"/>
    </row>
    <row r="44" spans="1:19" ht="51">
      <c r="A44" s="1443">
        <v>9</v>
      </c>
      <c r="B44" s="247" t="s">
        <v>266</v>
      </c>
      <c r="C44" s="254">
        <f>D44+E44+F44+G44</f>
        <v>2</v>
      </c>
      <c r="D44" s="255">
        <v>2</v>
      </c>
      <c r="E44" s="255"/>
      <c r="F44" s="255"/>
      <c r="G44" s="254"/>
      <c r="H44" s="256" t="s">
        <v>267</v>
      </c>
      <c r="I44" s="257">
        <f>J44+K44+L44+M44+N44</f>
        <v>1.2</v>
      </c>
      <c r="J44" s="254"/>
      <c r="K44" s="254"/>
      <c r="L44" s="254"/>
      <c r="M44" s="254">
        <v>1.2</v>
      </c>
      <c r="N44" s="254"/>
      <c r="O44" s="1562" t="s">
        <v>2608</v>
      </c>
      <c r="P44" s="130"/>
      <c r="S44" s="115"/>
    </row>
    <row r="45" spans="1:19">
      <c r="A45" s="259" t="s">
        <v>268</v>
      </c>
      <c r="B45" s="1421" t="s">
        <v>269</v>
      </c>
      <c r="C45" s="240">
        <f>SUM(C46:C48)</f>
        <v>0.55000000000000004</v>
      </c>
      <c r="D45" s="240"/>
      <c r="E45" s="240"/>
      <c r="F45" s="240"/>
      <c r="G45" s="240">
        <f>SUM(G46:G48)</f>
        <v>0.55000000000000004</v>
      </c>
      <c r="H45" s="240"/>
      <c r="I45" s="240">
        <f>SUM(I46:I48)</f>
        <v>0.58000000000000007</v>
      </c>
      <c r="J45" s="240"/>
      <c r="K45" s="240"/>
      <c r="L45" s="240"/>
      <c r="M45" s="240">
        <f>SUM(M46:M48)</f>
        <v>0.58000000000000007</v>
      </c>
      <c r="N45" s="240"/>
      <c r="O45" s="260"/>
      <c r="P45" s="259"/>
      <c r="S45" s="115"/>
    </row>
    <row r="46" spans="1:19">
      <c r="A46" s="130">
        <v>1</v>
      </c>
      <c r="B46" s="1420" t="s">
        <v>270</v>
      </c>
      <c r="C46" s="254">
        <f>D46+E46+F46+G46</f>
        <v>0.31</v>
      </c>
      <c r="D46" s="255"/>
      <c r="E46" s="255"/>
      <c r="F46" s="255"/>
      <c r="G46" s="254">
        <v>0.31</v>
      </c>
      <c r="H46" s="256" t="s">
        <v>233</v>
      </c>
      <c r="I46" s="257">
        <f>J46+K46+L46+M46+N46</f>
        <v>0.3</v>
      </c>
      <c r="J46" s="254"/>
      <c r="K46" s="254"/>
      <c r="L46" s="254"/>
      <c r="M46" s="254">
        <v>0.3</v>
      </c>
      <c r="N46" s="254"/>
      <c r="O46" s="241"/>
      <c r="P46" s="130"/>
      <c r="S46" s="115"/>
    </row>
    <row r="47" spans="1:19" ht="25.5">
      <c r="A47" s="130">
        <v>2</v>
      </c>
      <c r="B47" s="1420" t="s">
        <v>271</v>
      </c>
      <c r="C47" s="254">
        <f>D47+E47+F47+G47</f>
        <v>0.08</v>
      </c>
      <c r="D47" s="255"/>
      <c r="E47" s="255"/>
      <c r="F47" s="255"/>
      <c r="G47" s="254">
        <v>0.08</v>
      </c>
      <c r="H47" s="256" t="s">
        <v>262</v>
      </c>
      <c r="I47" s="257">
        <f>J47+K47+L47+M47+N47</f>
        <v>0.08</v>
      </c>
      <c r="J47" s="254"/>
      <c r="K47" s="254"/>
      <c r="L47" s="254"/>
      <c r="M47" s="254">
        <v>0.08</v>
      </c>
      <c r="N47" s="254"/>
      <c r="O47" s="241"/>
      <c r="P47" s="130"/>
      <c r="S47" s="115"/>
    </row>
    <row r="48" spans="1:19">
      <c r="A48" s="130">
        <v>3</v>
      </c>
      <c r="B48" s="1420" t="s">
        <v>272</v>
      </c>
      <c r="C48" s="254">
        <f>D48+E48+F48+G48</f>
        <v>0.16</v>
      </c>
      <c r="D48" s="255"/>
      <c r="E48" s="255"/>
      <c r="F48" s="255"/>
      <c r="G48" s="254">
        <v>0.16</v>
      </c>
      <c r="H48" s="256" t="s">
        <v>273</v>
      </c>
      <c r="I48" s="257">
        <f>J48+K48+L48+M48+N48</f>
        <v>0.2</v>
      </c>
      <c r="J48" s="254"/>
      <c r="K48" s="254"/>
      <c r="L48" s="254"/>
      <c r="M48" s="254">
        <v>0.2</v>
      </c>
      <c r="N48" s="254"/>
      <c r="O48" s="241"/>
      <c r="P48" s="130"/>
      <c r="S48" s="115"/>
    </row>
    <row r="49" spans="1:19">
      <c r="A49" s="1428" t="s">
        <v>274</v>
      </c>
      <c r="B49" s="1431" t="s">
        <v>275</v>
      </c>
      <c r="C49" s="230">
        <f>SUM(C50)</f>
        <v>2.5</v>
      </c>
      <c r="D49" s="230">
        <f>SUM(D50)</f>
        <v>2.5</v>
      </c>
      <c r="E49" s="230"/>
      <c r="F49" s="230"/>
      <c r="G49" s="230"/>
      <c r="H49" s="231"/>
      <c r="I49" s="230">
        <f>SUM(I50)</f>
        <v>2.2999999999999998</v>
      </c>
      <c r="J49" s="230"/>
      <c r="K49" s="230"/>
      <c r="L49" s="230">
        <f>SUM(L50)</f>
        <v>2.2999999999999998</v>
      </c>
      <c r="M49" s="230"/>
      <c r="N49" s="231"/>
      <c r="O49" s="1431"/>
      <c r="P49" s="1431"/>
      <c r="S49" s="115"/>
    </row>
    <row r="50" spans="1:19" ht="76.5">
      <c r="A50" s="1419">
        <v>1</v>
      </c>
      <c r="B50" s="237" t="s">
        <v>276</v>
      </c>
      <c r="C50" s="234">
        <v>2.5</v>
      </c>
      <c r="D50" s="234">
        <v>2.5</v>
      </c>
      <c r="E50" s="235"/>
      <c r="F50" s="235"/>
      <c r="G50" s="234"/>
      <c r="H50" s="237" t="s">
        <v>216</v>
      </c>
      <c r="I50" s="234">
        <f>SUM(J50:N50)</f>
        <v>2.2999999999999998</v>
      </c>
      <c r="J50" s="234"/>
      <c r="K50" s="234"/>
      <c r="L50" s="234">
        <v>2.2999999999999998</v>
      </c>
      <c r="M50" s="234"/>
      <c r="N50" s="251"/>
      <c r="O50" s="237" t="s">
        <v>277</v>
      </c>
      <c r="P50" s="237"/>
      <c r="S50" s="115"/>
    </row>
    <row r="51" spans="1:19" ht="13.15" customHeight="1">
      <c r="A51" s="259">
        <v>30</v>
      </c>
      <c r="B51" s="378" t="s">
        <v>2611</v>
      </c>
      <c r="C51" s="230">
        <f>SUM(C12+C14+C16+C26+C29+C33+C35+C45+C49)</f>
        <v>312.13</v>
      </c>
      <c r="D51" s="230">
        <f t="shared" ref="D51:G51" si="6">SUM(D12+D14+D16+D26+D29+D33+D35+D45+D49)</f>
        <v>66.790000000000006</v>
      </c>
      <c r="E51" s="230">
        <f t="shared" si="6"/>
        <v>1</v>
      </c>
      <c r="F51" s="230">
        <f t="shared" si="6"/>
        <v>0</v>
      </c>
      <c r="G51" s="230">
        <f t="shared" si="6"/>
        <v>244.33999999999997</v>
      </c>
      <c r="H51" s="230"/>
      <c r="I51" s="230">
        <f t="shared" ref="I51:N51" si="7">SUM(I12+I14+I16+I26+I29+I33+I35+I45+I49)</f>
        <v>75.5</v>
      </c>
      <c r="J51" s="230">
        <f t="shared" si="7"/>
        <v>0</v>
      </c>
      <c r="K51" s="230">
        <f t="shared" si="7"/>
        <v>48.82</v>
      </c>
      <c r="L51" s="230">
        <f t="shared" si="7"/>
        <v>7.86</v>
      </c>
      <c r="M51" s="230">
        <f t="shared" si="7"/>
        <v>18.46</v>
      </c>
      <c r="N51" s="230">
        <f t="shared" si="7"/>
        <v>0.36</v>
      </c>
      <c r="O51" s="1420"/>
      <c r="P51" s="1420"/>
      <c r="S51" s="115"/>
    </row>
    <row r="52" spans="1:19">
      <c r="A52" s="1657" t="s">
        <v>278</v>
      </c>
      <c r="B52" s="1677"/>
      <c r="C52" s="1677"/>
      <c r="D52" s="1677"/>
      <c r="E52" s="1677"/>
      <c r="F52" s="1677"/>
      <c r="G52" s="1677"/>
      <c r="H52" s="1677"/>
      <c r="I52" s="1677"/>
      <c r="J52" s="1677"/>
      <c r="K52" s="1677"/>
      <c r="L52" s="1677"/>
      <c r="M52" s="1677"/>
      <c r="N52" s="1677"/>
      <c r="O52" s="1677"/>
      <c r="P52" s="1677"/>
      <c r="S52" s="115"/>
    </row>
    <row r="53" spans="1:19">
      <c r="A53" s="239" t="s">
        <v>208</v>
      </c>
      <c r="B53" s="260" t="s">
        <v>279</v>
      </c>
      <c r="C53" s="240">
        <f>SUM(C54)</f>
        <v>0.16</v>
      </c>
      <c r="D53" s="240"/>
      <c r="E53" s="240"/>
      <c r="F53" s="240"/>
      <c r="G53" s="240">
        <f>SUM(G54)</f>
        <v>0.16</v>
      </c>
      <c r="H53" s="261"/>
      <c r="I53" s="240">
        <f>SUM(I54)</f>
        <v>0.13</v>
      </c>
      <c r="J53" s="240"/>
      <c r="K53" s="240"/>
      <c r="L53" s="240"/>
      <c r="M53" s="240">
        <f>SUM(M54)</f>
        <v>0.13</v>
      </c>
      <c r="N53" s="240"/>
      <c r="O53" s="241"/>
      <c r="P53" s="262"/>
      <c r="S53" s="115"/>
    </row>
    <row r="54" spans="1:19" ht="25.5">
      <c r="A54" s="263">
        <v>1</v>
      </c>
      <c r="B54" s="241" t="s">
        <v>280</v>
      </c>
      <c r="C54" s="254">
        <f>D54+E54+F54+G54</f>
        <v>0.16</v>
      </c>
      <c r="D54" s="254"/>
      <c r="E54" s="254"/>
      <c r="F54" s="254"/>
      <c r="G54" s="254">
        <v>0.16</v>
      </c>
      <c r="H54" s="237" t="s">
        <v>233</v>
      </c>
      <c r="I54" s="264">
        <f>J54+K54+L54+M54+N54</f>
        <v>0.13</v>
      </c>
      <c r="J54" s="265"/>
      <c r="K54" s="265"/>
      <c r="L54" s="265"/>
      <c r="M54" s="265">
        <v>0.13</v>
      </c>
      <c r="N54" s="265"/>
      <c r="O54" s="241" t="s">
        <v>281</v>
      </c>
      <c r="P54" s="262"/>
      <c r="S54" s="115"/>
    </row>
    <row r="55" spans="1:19">
      <c r="A55" s="259" t="s">
        <v>213</v>
      </c>
      <c r="B55" s="229" t="s">
        <v>209</v>
      </c>
      <c r="C55" s="266">
        <f>SUM(C56:C60)</f>
        <v>4.3899999999999997</v>
      </c>
      <c r="D55" s="267">
        <f>SUM(D56:D60)</f>
        <v>2.1</v>
      </c>
      <c r="E55" s="267"/>
      <c r="F55" s="267"/>
      <c r="G55" s="267">
        <f>SUM(G56:G60)</f>
        <v>2.29</v>
      </c>
      <c r="H55" s="268"/>
      <c r="I55" s="267">
        <f>SUM(I56:I60)</f>
        <v>3.09</v>
      </c>
      <c r="J55" s="267"/>
      <c r="K55" s="267"/>
      <c r="L55" s="267">
        <f>SUM(L56:L60)</f>
        <v>2</v>
      </c>
      <c r="M55" s="267">
        <f>SUM(M56:M60)</f>
        <v>1.0900000000000001</v>
      </c>
      <c r="N55" s="267"/>
      <c r="O55" s="241"/>
      <c r="P55" s="263"/>
      <c r="Q55" s="8"/>
      <c r="S55" s="115"/>
    </row>
    <row r="56" spans="1:19" ht="25.5">
      <c r="A56" s="130">
        <v>1</v>
      </c>
      <c r="B56" s="241" t="s">
        <v>282</v>
      </c>
      <c r="C56" s="269">
        <f>D56+E56+F56+G56</f>
        <v>0.71</v>
      </c>
      <c r="D56" s="255"/>
      <c r="E56" s="255"/>
      <c r="F56" s="255"/>
      <c r="G56" s="255">
        <v>0.71</v>
      </c>
      <c r="H56" s="241" t="s">
        <v>273</v>
      </c>
      <c r="I56" s="269">
        <f>J56+K56+L56+M56+N56</f>
        <v>0.25</v>
      </c>
      <c r="J56" s="254"/>
      <c r="K56" s="254"/>
      <c r="L56" s="254"/>
      <c r="M56" s="254">
        <v>0.25</v>
      </c>
      <c r="N56" s="254"/>
      <c r="O56" s="241" t="s">
        <v>281</v>
      </c>
      <c r="P56" s="263"/>
      <c r="S56" s="115"/>
    </row>
    <row r="57" spans="1:19" s="6" customFormat="1" ht="25.5">
      <c r="A57" s="130">
        <v>2</v>
      </c>
      <c r="B57" s="241" t="s">
        <v>283</v>
      </c>
      <c r="C57" s="269">
        <f>D57+E57+F57+G57</f>
        <v>1</v>
      </c>
      <c r="D57" s="270"/>
      <c r="E57" s="270"/>
      <c r="F57" s="270"/>
      <c r="G57" s="271">
        <v>1</v>
      </c>
      <c r="H57" s="241" t="s">
        <v>284</v>
      </c>
      <c r="I57" s="269">
        <f>J57+K57+L57+M57+N57</f>
        <v>0.7</v>
      </c>
      <c r="J57" s="254"/>
      <c r="K57" s="254"/>
      <c r="L57" s="254"/>
      <c r="M57" s="254">
        <v>0.7</v>
      </c>
      <c r="N57" s="254"/>
      <c r="O57" s="241" t="s">
        <v>281</v>
      </c>
      <c r="P57" s="263"/>
      <c r="S57" s="115"/>
    </row>
    <row r="58" spans="1:19" ht="25.5">
      <c r="A58" s="130">
        <v>3</v>
      </c>
      <c r="B58" s="241" t="s">
        <v>285</v>
      </c>
      <c r="C58" s="269">
        <f>D58+E58+F58+G58</f>
        <v>0.4</v>
      </c>
      <c r="D58" s="270"/>
      <c r="E58" s="270"/>
      <c r="F58" s="270"/>
      <c r="G58" s="271">
        <v>0.4</v>
      </c>
      <c r="H58" s="237" t="s">
        <v>227</v>
      </c>
      <c r="I58" s="269">
        <f>J58+K58+L58+M58+N58</f>
        <v>0.1</v>
      </c>
      <c r="J58" s="254"/>
      <c r="K58" s="254"/>
      <c r="L58" s="254"/>
      <c r="M58" s="254">
        <v>0.1</v>
      </c>
      <c r="N58" s="254"/>
      <c r="O58" s="241" t="s">
        <v>281</v>
      </c>
      <c r="P58" s="263"/>
      <c r="S58" s="115"/>
    </row>
    <row r="59" spans="1:19" ht="25.5">
      <c r="A59" s="130">
        <v>4</v>
      </c>
      <c r="B59" s="241" t="s">
        <v>286</v>
      </c>
      <c r="C59" s="254">
        <f>SUM(D59:G59)</f>
        <v>2.1</v>
      </c>
      <c r="D59" s="255">
        <v>2.1</v>
      </c>
      <c r="E59" s="255"/>
      <c r="F59" s="255"/>
      <c r="G59" s="255"/>
      <c r="H59" s="251" t="s">
        <v>216</v>
      </c>
      <c r="I59" s="255">
        <f>SUM(J59:N59)</f>
        <v>2</v>
      </c>
      <c r="J59" s="255"/>
      <c r="K59" s="255"/>
      <c r="L59" s="255">
        <v>2</v>
      </c>
      <c r="M59" s="255"/>
      <c r="N59" s="255"/>
      <c r="O59" s="241" t="s">
        <v>281</v>
      </c>
      <c r="P59" s="272"/>
      <c r="S59" s="115"/>
    </row>
    <row r="60" spans="1:19" ht="25.5">
      <c r="A60" s="263">
        <v>5</v>
      </c>
      <c r="B60" s="256" t="s">
        <v>287</v>
      </c>
      <c r="C60" s="254">
        <f>D60+E60+F60+G60</f>
        <v>0.18</v>
      </c>
      <c r="D60" s="273"/>
      <c r="E60" s="273"/>
      <c r="F60" s="273"/>
      <c r="G60" s="273">
        <v>0.18</v>
      </c>
      <c r="H60" s="256" t="s">
        <v>262</v>
      </c>
      <c r="I60" s="264">
        <f>J60+K60+L60+M60+N60</f>
        <v>0.04</v>
      </c>
      <c r="J60" s="255"/>
      <c r="K60" s="255"/>
      <c r="L60" s="255"/>
      <c r="M60" s="255">
        <v>0.04</v>
      </c>
      <c r="N60" s="255"/>
      <c r="O60" s="241" t="s">
        <v>281</v>
      </c>
      <c r="P60" s="262"/>
      <c r="S60" s="115"/>
    </row>
    <row r="61" spans="1:19" s="6" customFormat="1">
      <c r="A61" s="259" t="s">
        <v>217</v>
      </c>
      <c r="B61" s="229" t="s">
        <v>214</v>
      </c>
      <c r="C61" s="266">
        <f>SUM(C62:C63)</f>
        <v>2.62</v>
      </c>
      <c r="D61" s="267">
        <f>SUM(D62:D63)</f>
        <v>2.62</v>
      </c>
      <c r="E61" s="267"/>
      <c r="F61" s="267"/>
      <c r="G61" s="267"/>
      <c r="H61" s="268"/>
      <c r="I61" s="267">
        <f>SUM(I62:I63)</f>
        <v>1.8599999999999999</v>
      </c>
      <c r="J61" s="267"/>
      <c r="K61" s="267"/>
      <c r="L61" s="267"/>
      <c r="M61" s="267">
        <f>SUM(M62:M63)</f>
        <v>1.8599999999999999</v>
      </c>
      <c r="N61" s="267"/>
      <c r="O61" s="241"/>
      <c r="P61" s="263"/>
      <c r="S61" s="115"/>
    </row>
    <row r="62" spans="1:19" ht="25.5">
      <c r="A62" s="263">
        <v>1</v>
      </c>
      <c r="B62" s="241" t="s">
        <v>288</v>
      </c>
      <c r="C62" s="254">
        <f>D62+E62+F62+G62</f>
        <v>1.08</v>
      </c>
      <c r="D62" s="255">
        <v>1.08</v>
      </c>
      <c r="E62" s="255"/>
      <c r="F62" s="255"/>
      <c r="G62" s="255"/>
      <c r="H62" s="274" t="s">
        <v>289</v>
      </c>
      <c r="I62" s="264">
        <f>J62+K62+L62+M62+N62</f>
        <v>0.86</v>
      </c>
      <c r="J62" s="255"/>
      <c r="K62" s="255"/>
      <c r="L62" s="255"/>
      <c r="M62" s="255">
        <v>0.86</v>
      </c>
      <c r="N62" s="255"/>
      <c r="O62" s="241" t="s">
        <v>281</v>
      </c>
      <c r="P62" s="262"/>
      <c r="S62" s="115"/>
    </row>
    <row r="63" spans="1:19" ht="25.5">
      <c r="A63" s="1419">
        <v>2</v>
      </c>
      <c r="B63" s="1420" t="s">
        <v>290</v>
      </c>
      <c r="C63" s="254">
        <f>SUM(D63:G63)</f>
        <v>1.54</v>
      </c>
      <c r="D63" s="234">
        <v>1.54</v>
      </c>
      <c r="E63" s="235"/>
      <c r="F63" s="235"/>
      <c r="G63" s="235"/>
      <c r="H63" s="241" t="s">
        <v>284</v>
      </c>
      <c r="I63" s="254">
        <f>SUM(J63:N63)</f>
        <v>1</v>
      </c>
      <c r="J63" s="235"/>
      <c r="K63" s="235"/>
      <c r="L63" s="235"/>
      <c r="M63" s="234">
        <v>1</v>
      </c>
      <c r="N63" s="235"/>
      <c r="O63" s="275" t="s">
        <v>291</v>
      </c>
      <c r="P63" s="1419"/>
      <c r="S63" s="115"/>
    </row>
    <row r="64" spans="1:19" s="6" customFormat="1">
      <c r="A64" s="239" t="s">
        <v>238</v>
      </c>
      <c r="B64" s="1421" t="s">
        <v>218</v>
      </c>
      <c r="C64" s="240">
        <f>SUM(C65:C70)</f>
        <v>25.69</v>
      </c>
      <c r="D64" s="240">
        <f>SUM(D65:D70)</f>
        <v>9.74</v>
      </c>
      <c r="E64" s="240">
        <f>SUM(E65:E70)</f>
        <v>10</v>
      </c>
      <c r="F64" s="240"/>
      <c r="G64" s="240">
        <f>SUM(G65:G70)</f>
        <v>5.95</v>
      </c>
      <c r="H64" s="261"/>
      <c r="I64" s="240">
        <f>SUM(I65:I70)</f>
        <v>20.740000000000002</v>
      </c>
      <c r="J64" s="240">
        <f>SUM(J65:J70)</f>
        <v>2</v>
      </c>
      <c r="K64" s="240">
        <f>SUM(K65:K70)</f>
        <v>12.442</v>
      </c>
      <c r="L64" s="240">
        <f>SUM(L65:L70)</f>
        <v>6.298</v>
      </c>
      <c r="M64" s="240"/>
      <c r="N64" s="240"/>
      <c r="O64" s="241"/>
      <c r="P64" s="239"/>
      <c r="S64" s="115"/>
    </row>
    <row r="65" spans="1:19" ht="25.5">
      <c r="A65" s="130">
        <v>1</v>
      </c>
      <c r="B65" s="276" t="s">
        <v>292</v>
      </c>
      <c r="C65" s="269">
        <f>D65+E65+F65+G65</f>
        <v>0.6</v>
      </c>
      <c r="D65" s="255"/>
      <c r="E65" s="270"/>
      <c r="F65" s="270"/>
      <c r="G65" s="271">
        <v>0.6</v>
      </c>
      <c r="H65" s="276" t="s">
        <v>293</v>
      </c>
      <c r="I65" s="269">
        <f>J65+K65+L65+M65+N65</f>
        <v>0.3</v>
      </c>
      <c r="J65" s="254"/>
      <c r="K65" s="254"/>
      <c r="L65" s="254">
        <v>0.3</v>
      </c>
      <c r="M65" s="254"/>
      <c r="N65" s="254"/>
      <c r="O65" s="241" t="s">
        <v>281</v>
      </c>
      <c r="P65" s="263"/>
      <c r="S65" s="115"/>
    </row>
    <row r="66" spans="1:19" ht="25.5">
      <c r="A66" s="130">
        <v>2</v>
      </c>
      <c r="B66" s="276" t="s">
        <v>294</v>
      </c>
      <c r="C66" s="269">
        <f>D66+E66+F66+G66</f>
        <v>2.5</v>
      </c>
      <c r="D66" s="255">
        <v>2.5</v>
      </c>
      <c r="E66" s="270"/>
      <c r="F66" s="270"/>
      <c r="G66" s="271"/>
      <c r="H66" s="251" t="s">
        <v>216</v>
      </c>
      <c r="I66" s="269">
        <f>J66+K66+L66+M66+N66</f>
        <v>2.5</v>
      </c>
      <c r="J66" s="254"/>
      <c r="K66" s="254"/>
      <c r="L66" s="254">
        <v>2.5</v>
      </c>
      <c r="M66" s="254"/>
      <c r="N66" s="254"/>
      <c r="O66" s="241" t="s">
        <v>281</v>
      </c>
      <c r="P66" s="263"/>
      <c r="S66" s="115"/>
    </row>
    <row r="67" spans="1:19" ht="25.5" customHeight="1">
      <c r="A67" s="130">
        <v>3</v>
      </c>
      <c r="B67" s="276" t="s">
        <v>295</v>
      </c>
      <c r="C67" s="269">
        <v>1.88</v>
      </c>
      <c r="D67" s="255">
        <v>1.2</v>
      </c>
      <c r="E67" s="255"/>
      <c r="F67" s="255"/>
      <c r="G67" s="255">
        <v>0.68</v>
      </c>
      <c r="H67" s="274" t="s">
        <v>267</v>
      </c>
      <c r="I67" s="269">
        <f>J67+K67+L67+M67+N67</f>
        <v>1.5</v>
      </c>
      <c r="J67" s="254"/>
      <c r="K67" s="254"/>
      <c r="L67" s="254">
        <v>1.5</v>
      </c>
      <c r="M67" s="254"/>
      <c r="N67" s="254"/>
      <c r="O67" s="241" t="s">
        <v>281</v>
      </c>
      <c r="P67" s="263"/>
      <c r="S67" s="115" t="s">
        <v>104</v>
      </c>
    </row>
    <row r="68" spans="1:19" ht="25.5">
      <c r="A68" s="130">
        <v>4</v>
      </c>
      <c r="B68" s="276" t="s">
        <v>296</v>
      </c>
      <c r="C68" s="269">
        <v>2.0099999999999998</v>
      </c>
      <c r="D68" s="255">
        <v>1.34</v>
      </c>
      <c r="E68" s="270"/>
      <c r="F68" s="270"/>
      <c r="G68" s="271">
        <v>0.67</v>
      </c>
      <c r="H68" s="276" t="s">
        <v>297</v>
      </c>
      <c r="I68" s="269">
        <v>2</v>
      </c>
      <c r="J68" s="254">
        <v>2</v>
      </c>
      <c r="K68" s="254"/>
      <c r="L68" s="254"/>
      <c r="M68" s="254"/>
      <c r="N68" s="254"/>
      <c r="O68" s="241" t="s">
        <v>281</v>
      </c>
      <c r="P68" s="263"/>
      <c r="S68" s="115"/>
    </row>
    <row r="69" spans="1:19" ht="38.25">
      <c r="A69" s="130">
        <v>5</v>
      </c>
      <c r="B69" s="276" t="s">
        <v>298</v>
      </c>
      <c r="C69" s="269">
        <v>15</v>
      </c>
      <c r="D69" s="255">
        <v>1</v>
      </c>
      <c r="E69" s="255">
        <v>10</v>
      </c>
      <c r="F69" s="270"/>
      <c r="G69" s="271">
        <v>4</v>
      </c>
      <c r="H69" s="276" t="s">
        <v>299</v>
      </c>
      <c r="I69" s="269">
        <v>10</v>
      </c>
      <c r="J69" s="254"/>
      <c r="K69" s="254">
        <v>10</v>
      </c>
      <c r="L69" s="254"/>
      <c r="M69" s="254"/>
      <c r="N69" s="254"/>
      <c r="O69" s="241" t="s">
        <v>281</v>
      </c>
      <c r="P69" s="263"/>
      <c r="S69" s="115"/>
    </row>
    <row r="70" spans="1:19" ht="38.25">
      <c r="A70" s="130">
        <v>6</v>
      </c>
      <c r="B70" s="258" t="s">
        <v>2600</v>
      </c>
      <c r="C70" s="254">
        <f>D70+E70+F70+G70</f>
        <v>3.7</v>
      </c>
      <c r="D70" s="255">
        <v>3.7</v>
      </c>
      <c r="E70" s="255"/>
      <c r="F70" s="255"/>
      <c r="G70" s="255"/>
      <c r="H70" s="251" t="s">
        <v>261</v>
      </c>
      <c r="I70" s="264">
        <f>J70+K70+L70+M70+N70</f>
        <v>4.4400000000000004</v>
      </c>
      <c r="J70" s="255"/>
      <c r="K70" s="255">
        <v>2.4420000000000002</v>
      </c>
      <c r="L70" s="255">
        <v>1.9980000000000002</v>
      </c>
      <c r="M70" s="255"/>
      <c r="N70" s="255"/>
      <c r="O70" s="241" t="s">
        <v>281</v>
      </c>
      <c r="P70" s="130"/>
      <c r="S70" s="115"/>
    </row>
    <row r="71" spans="1:19">
      <c r="A71" s="259" t="s">
        <v>246</v>
      </c>
      <c r="B71" s="229" t="s">
        <v>247</v>
      </c>
      <c r="C71" s="266">
        <f>SUM(C72)</f>
        <v>0.15000000000000002</v>
      </c>
      <c r="D71" s="267">
        <f>SUM(D72)</f>
        <v>0.08</v>
      </c>
      <c r="E71" s="267"/>
      <c r="F71" s="267"/>
      <c r="G71" s="267">
        <f>SUM(G72)</f>
        <v>7.0000000000000007E-2</v>
      </c>
      <c r="H71" s="268"/>
      <c r="I71" s="267">
        <f>SUM(I72)</f>
        <v>0.3</v>
      </c>
      <c r="J71" s="267"/>
      <c r="K71" s="267"/>
      <c r="L71" s="267"/>
      <c r="M71" s="267"/>
      <c r="N71" s="267">
        <f>SUM(N72)</f>
        <v>0.3</v>
      </c>
      <c r="O71" s="241"/>
      <c r="P71" s="239"/>
      <c r="S71" s="115"/>
    </row>
    <row r="72" spans="1:19" ht="76.5">
      <c r="A72" s="130">
        <v>1</v>
      </c>
      <c r="B72" s="241" t="s">
        <v>300</v>
      </c>
      <c r="C72" s="254">
        <f>SUM(D72:G72)</f>
        <v>0.15000000000000002</v>
      </c>
      <c r="D72" s="255">
        <v>0.08</v>
      </c>
      <c r="E72" s="255"/>
      <c r="F72" s="255"/>
      <c r="G72" s="255">
        <v>7.0000000000000007E-2</v>
      </c>
      <c r="H72" s="274" t="s">
        <v>301</v>
      </c>
      <c r="I72" s="255">
        <f>SUM(J72:N72)</f>
        <v>0.3</v>
      </c>
      <c r="J72" s="255"/>
      <c r="K72" s="255"/>
      <c r="L72" s="255"/>
      <c r="M72" s="255"/>
      <c r="N72" s="255">
        <v>0.3</v>
      </c>
      <c r="O72" s="241" t="s">
        <v>281</v>
      </c>
      <c r="P72" s="272"/>
      <c r="S72" s="115"/>
    </row>
    <row r="73" spans="1:19">
      <c r="A73" s="259" t="s">
        <v>251</v>
      </c>
      <c r="B73" s="268" t="s">
        <v>302</v>
      </c>
      <c r="C73" s="266">
        <f>SUM(C74)</f>
        <v>0.04</v>
      </c>
      <c r="D73" s="267"/>
      <c r="E73" s="267"/>
      <c r="F73" s="267"/>
      <c r="G73" s="267">
        <f>SUM(G74)</f>
        <v>0.04</v>
      </c>
      <c r="H73" s="268"/>
      <c r="I73" s="267">
        <f>SUM(I74)</f>
        <v>0.04</v>
      </c>
      <c r="J73" s="267"/>
      <c r="K73" s="267"/>
      <c r="L73" s="267"/>
      <c r="M73" s="267">
        <f>SUM(M74)</f>
        <v>0.04</v>
      </c>
      <c r="N73" s="267"/>
      <c r="O73" s="241"/>
      <c r="P73" s="263"/>
      <c r="S73" s="115"/>
    </row>
    <row r="74" spans="1:19" ht="25.5">
      <c r="A74" s="130">
        <v>1</v>
      </c>
      <c r="B74" s="241" t="s">
        <v>303</v>
      </c>
      <c r="C74" s="269">
        <f>D74+E74+F74+G74</f>
        <v>0.04</v>
      </c>
      <c r="D74" s="270"/>
      <c r="E74" s="270"/>
      <c r="F74" s="270"/>
      <c r="G74" s="271">
        <v>0.04</v>
      </c>
      <c r="H74" s="277" t="s">
        <v>304</v>
      </c>
      <c r="I74" s="269">
        <f>J74+K74+L74+M74+N74</f>
        <v>0.04</v>
      </c>
      <c r="J74" s="254"/>
      <c r="K74" s="254"/>
      <c r="L74" s="254"/>
      <c r="M74" s="254">
        <v>0.04</v>
      </c>
      <c r="N74" s="254"/>
      <c r="O74" s="241" t="s">
        <v>281</v>
      </c>
      <c r="P74" s="263"/>
      <c r="S74" s="115"/>
    </row>
    <row r="75" spans="1:19">
      <c r="A75" s="259" t="s">
        <v>254</v>
      </c>
      <c r="B75" s="229" t="s">
        <v>305</v>
      </c>
      <c r="C75" s="266">
        <f>SUM(C76:C78)</f>
        <v>3.52</v>
      </c>
      <c r="D75" s="267">
        <f>SUM(D76:D78)</f>
        <v>3.52</v>
      </c>
      <c r="E75" s="267"/>
      <c r="F75" s="267"/>
      <c r="G75" s="267"/>
      <c r="H75" s="268"/>
      <c r="I75" s="267">
        <f>SUM(I76:I78)</f>
        <v>4.05</v>
      </c>
      <c r="J75" s="267"/>
      <c r="K75" s="267"/>
      <c r="L75" s="267">
        <f>SUM(L76:L78)</f>
        <v>3.55</v>
      </c>
      <c r="M75" s="267">
        <f>SUM(M76:M78)</f>
        <v>0.5</v>
      </c>
      <c r="N75" s="267"/>
      <c r="O75" s="241"/>
      <c r="P75" s="263"/>
      <c r="S75" s="115"/>
    </row>
    <row r="76" spans="1:19" ht="25.5">
      <c r="A76" s="130">
        <v>1</v>
      </c>
      <c r="B76" s="276" t="s">
        <v>306</v>
      </c>
      <c r="C76" s="269">
        <f>D76+E76+F76+G76</f>
        <v>3</v>
      </c>
      <c r="D76" s="255">
        <v>3</v>
      </c>
      <c r="E76" s="270"/>
      <c r="F76" s="270"/>
      <c r="G76" s="264"/>
      <c r="H76" s="251" t="s">
        <v>216</v>
      </c>
      <c r="I76" s="269">
        <f>J76+K76+L76+M76+N76</f>
        <v>3.55</v>
      </c>
      <c r="J76" s="254"/>
      <c r="K76" s="254"/>
      <c r="L76" s="254">
        <v>3.55</v>
      </c>
      <c r="M76" s="254"/>
      <c r="N76" s="254"/>
      <c r="O76" s="241" t="s">
        <v>281</v>
      </c>
      <c r="P76" s="263"/>
      <c r="S76" s="115"/>
    </row>
    <row r="77" spans="1:19" ht="25.5">
      <c r="A77" s="130">
        <v>2</v>
      </c>
      <c r="B77" s="276" t="s">
        <v>307</v>
      </c>
      <c r="C77" s="269">
        <f>D77+E77+F77+G77</f>
        <v>0.3</v>
      </c>
      <c r="D77" s="255">
        <v>0.3</v>
      </c>
      <c r="E77" s="270"/>
      <c r="F77" s="270"/>
      <c r="G77" s="264"/>
      <c r="H77" s="274" t="s">
        <v>267</v>
      </c>
      <c r="I77" s="269">
        <f>J77+K77+L77+M77+N77</f>
        <v>0.25</v>
      </c>
      <c r="J77" s="254"/>
      <c r="K77" s="254"/>
      <c r="L77" s="254"/>
      <c r="M77" s="254">
        <v>0.25</v>
      </c>
      <c r="N77" s="254"/>
      <c r="O77" s="241" t="s">
        <v>281</v>
      </c>
      <c r="P77" s="263"/>
      <c r="S77" s="115"/>
    </row>
    <row r="78" spans="1:19" ht="25.5">
      <c r="A78" s="130">
        <v>3</v>
      </c>
      <c r="B78" s="276" t="s">
        <v>308</v>
      </c>
      <c r="C78" s="269">
        <f>D78+E78+F78+G78</f>
        <v>0.22</v>
      </c>
      <c r="D78" s="255">
        <v>0.22</v>
      </c>
      <c r="E78" s="270"/>
      <c r="F78" s="270"/>
      <c r="G78" s="271"/>
      <c r="H78" s="256" t="s">
        <v>262</v>
      </c>
      <c r="I78" s="269">
        <f>J78+K78+L78+M78+N78</f>
        <v>0.25</v>
      </c>
      <c r="J78" s="254"/>
      <c r="K78" s="254"/>
      <c r="L78" s="254"/>
      <c r="M78" s="254">
        <v>0.25</v>
      </c>
      <c r="N78" s="254"/>
      <c r="O78" s="241" t="s">
        <v>281</v>
      </c>
      <c r="P78" s="263"/>
      <c r="S78" s="115"/>
    </row>
    <row r="79" spans="1:19">
      <c r="A79" s="259" t="s">
        <v>268</v>
      </c>
      <c r="B79" s="260" t="s">
        <v>309</v>
      </c>
      <c r="C79" s="266">
        <f>SUM(C80:C92)</f>
        <v>11.09</v>
      </c>
      <c r="D79" s="267">
        <f>SUM(D80:D92)</f>
        <v>9.27</v>
      </c>
      <c r="E79" s="267"/>
      <c r="F79" s="267"/>
      <c r="G79" s="267">
        <f>SUM(G80:G92)</f>
        <v>1.8200000000000003</v>
      </c>
      <c r="H79" s="268"/>
      <c r="I79" s="267">
        <f>SUM(I80:I92)</f>
        <v>7.5799999999999983</v>
      </c>
      <c r="J79" s="267"/>
      <c r="K79" s="267"/>
      <c r="L79" s="267"/>
      <c r="M79" s="267">
        <f>SUM(M80:M92)</f>
        <v>7.5799999999999983</v>
      </c>
      <c r="N79" s="267"/>
      <c r="O79" s="241"/>
      <c r="P79" s="263"/>
      <c r="S79" s="115"/>
    </row>
    <row r="80" spans="1:19" ht="25.5">
      <c r="A80" s="130">
        <v>1</v>
      </c>
      <c r="B80" s="276" t="s">
        <v>310</v>
      </c>
      <c r="C80" s="269">
        <f t="shared" ref="C80:C92" si="8">D80+E80+F80+G80</f>
        <v>0.25</v>
      </c>
      <c r="D80" s="270"/>
      <c r="E80" s="270"/>
      <c r="F80" s="270"/>
      <c r="G80" s="271">
        <v>0.25</v>
      </c>
      <c r="H80" s="241" t="s">
        <v>311</v>
      </c>
      <c r="I80" s="269">
        <f t="shared" ref="I80:I92" si="9">J80+K80+L80+M80+N80</f>
        <v>0.17</v>
      </c>
      <c r="J80" s="254"/>
      <c r="K80" s="254"/>
      <c r="L80" s="254"/>
      <c r="M80" s="254">
        <v>0.17</v>
      </c>
      <c r="N80" s="254"/>
      <c r="O80" s="241" t="s">
        <v>281</v>
      </c>
      <c r="P80" s="263"/>
      <c r="S80" s="115"/>
    </row>
    <row r="81" spans="1:19" ht="25.5">
      <c r="A81" s="130">
        <v>2</v>
      </c>
      <c r="B81" s="276" t="s">
        <v>312</v>
      </c>
      <c r="C81" s="269">
        <f t="shared" si="8"/>
        <v>0.3</v>
      </c>
      <c r="D81" s="270"/>
      <c r="E81" s="270"/>
      <c r="F81" s="270"/>
      <c r="G81" s="271">
        <v>0.3</v>
      </c>
      <c r="H81" s="256" t="s">
        <v>262</v>
      </c>
      <c r="I81" s="269">
        <f t="shared" si="9"/>
        <v>0.27</v>
      </c>
      <c r="J81" s="254"/>
      <c r="K81" s="254"/>
      <c r="L81" s="254"/>
      <c r="M81" s="254">
        <v>0.27</v>
      </c>
      <c r="N81" s="254"/>
      <c r="O81" s="241" t="s">
        <v>281</v>
      </c>
      <c r="P81" s="263"/>
      <c r="S81" s="115"/>
    </row>
    <row r="82" spans="1:19" ht="25.5">
      <c r="A82" s="130">
        <v>3</v>
      </c>
      <c r="B82" s="258" t="s">
        <v>2601</v>
      </c>
      <c r="C82" s="254">
        <f>D82+E82+F82+G82</f>
        <v>1</v>
      </c>
      <c r="D82" s="255">
        <v>1</v>
      </c>
      <c r="E82" s="255"/>
      <c r="F82" s="255"/>
      <c r="G82" s="255"/>
      <c r="H82" s="256" t="s">
        <v>262</v>
      </c>
      <c r="I82" s="264">
        <f>J82+K82+L82+M82+N82</f>
        <v>1.2</v>
      </c>
      <c r="J82" s="255"/>
      <c r="K82" s="255"/>
      <c r="L82" s="255"/>
      <c r="M82" s="255">
        <v>1.2</v>
      </c>
      <c r="N82" s="255"/>
      <c r="O82" s="241" t="s">
        <v>281</v>
      </c>
      <c r="P82" s="130"/>
      <c r="S82" s="115"/>
    </row>
    <row r="83" spans="1:19" ht="25.5">
      <c r="A83" s="130">
        <v>4</v>
      </c>
      <c r="B83" s="241" t="s">
        <v>314</v>
      </c>
      <c r="C83" s="269">
        <f>D83+E83+F83+G83</f>
        <v>0.3</v>
      </c>
      <c r="D83" s="255">
        <v>0.3</v>
      </c>
      <c r="E83" s="270"/>
      <c r="F83" s="270"/>
      <c r="G83" s="271"/>
      <c r="H83" s="241" t="s">
        <v>284</v>
      </c>
      <c r="I83" s="269">
        <f>J83+K83+L83+M83+N83</f>
        <v>0.24</v>
      </c>
      <c r="J83" s="254"/>
      <c r="K83" s="254"/>
      <c r="L83" s="254"/>
      <c r="M83" s="254">
        <v>0.24</v>
      </c>
      <c r="N83" s="254"/>
      <c r="O83" s="241" t="s">
        <v>281</v>
      </c>
      <c r="P83" s="263"/>
      <c r="S83" s="115"/>
    </row>
    <row r="84" spans="1:19" ht="25.5">
      <c r="A84" s="130">
        <v>5</v>
      </c>
      <c r="B84" s="276" t="s">
        <v>315</v>
      </c>
      <c r="C84" s="269">
        <f t="shared" si="8"/>
        <v>0.34</v>
      </c>
      <c r="D84" s="270"/>
      <c r="E84" s="270"/>
      <c r="F84" s="270"/>
      <c r="G84" s="271">
        <v>0.34</v>
      </c>
      <c r="H84" s="241" t="s">
        <v>316</v>
      </c>
      <c r="I84" s="269">
        <f t="shared" si="9"/>
        <v>0.25</v>
      </c>
      <c r="J84" s="254"/>
      <c r="K84" s="254"/>
      <c r="L84" s="254"/>
      <c r="M84" s="254">
        <v>0.25</v>
      </c>
      <c r="N84" s="254"/>
      <c r="O84" s="241" t="s">
        <v>281</v>
      </c>
      <c r="P84" s="263"/>
      <c r="S84" s="115"/>
    </row>
    <row r="85" spans="1:19" ht="25.5">
      <c r="A85" s="130">
        <v>6</v>
      </c>
      <c r="B85" s="278" t="s">
        <v>317</v>
      </c>
      <c r="C85" s="269">
        <f t="shared" si="8"/>
        <v>0.3</v>
      </c>
      <c r="D85" s="270"/>
      <c r="E85" s="270"/>
      <c r="F85" s="270"/>
      <c r="G85" s="264">
        <v>0.3</v>
      </c>
      <c r="H85" s="241" t="s">
        <v>318</v>
      </c>
      <c r="I85" s="269">
        <f t="shared" si="9"/>
        <v>0.25</v>
      </c>
      <c r="J85" s="254"/>
      <c r="K85" s="254"/>
      <c r="L85" s="254"/>
      <c r="M85" s="254">
        <v>0.25</v>
      </c>
      <c r="N85" s="254"/>
      <c r="O85" s="241" t="s">
        <v>281</v>
      </c>
      <c r="P85" s="263"/>
      <c r="S85" s="115"/>
    </row>
    <row r="86" spans="1:19" ht="25.5">
      <c r="A86" s="130">
        <v>7</v>
      </c>
      <c r="B86" s="278" t="s">
        <v>319</v>
      </c>
      <c r="C86" s="269">
        <f t="shared" si="8"/>
        <v>0.3</v>
      </c>
      <c r="D86" s="270"/>
      <c r="E86" s="270"/>
      <c r="F86" s="270"/>
      <c r="G86" s="264">
        <v>0.3</v>
      </c>
      <c r="H86" s="241" t="s">
        <v>318</v>
      </c>
      <c r="I86" s="269">
        <f t="shared" si="9"/>
        <v>0.25</v>
      </c>
      <c r="J86" s="254"/>
      <c r="K86" s="254"/>
      <c r="L86" s="254"/>
      <c r="M86" s="254">
        <v>0.25</v>
      </c>
      <c r="N86" s="254"/>
      <c r="O86" s="241" t="s">
        <v>281</v>
      </c>
      <c r="P86" s="263"/>
      <c r="S86" s="115"/>
    </row>
    <row r="87" spans="1:19" ht="25.5">
      <c r="A87" s="130">
        <v>8</v>
      </c>
      <c r="B87" s="278" t="s">
        <v>320</v>
      </c>
      <c r="C87" s="269">
        <f t="shared" si="8"/>
        <v>5.5</v>
      </c>
      <c r="D87" s="255">
        <v>5.5</v>
      </c>
      <c r="E87" s="270"/>
      <c r="F87" s="270"/>
      <c r="G87" s="264"/>
      <c r="H87" s="241" t="s">
        <v>241</v>
      </c>
      <c r="I87" s="269">
        <f t="shared" si="9"/>
        <v>3</v>
      </c>
      <c r="J87" s="254"/>
      <c r="K87" s="254"/>
      <c r="L87" s="254"/>
      <c r="M87" s="254">
        <v>3</v>
      </c>
      <c r="N87" s="254"/>
      <c r="O87" s="241" t="s">
        <v>281</v>
      </c>
      <c r="P87" s="263"/>
      <c r="S87" s="115"/>
    </row>
    <row r="88" spans="1:19" ht="25.5">
      <c r="A88" s="130">
        <v>9</v>
      </c>
      <c r="B88" s="241" t="s">
        <v>321</v>
      </c>
      <c r="C88" s="269">
        <f t="shared" si="8"/>
        <v>0.3</v>
      </c>
      <c r="D88" s="255">
        <v>0.3</v>
      </c>
      <c r="E88" s="270"/>
      <c r="F88" s="270"/>
      <c r="G88" s="264"/>
      <c r="H88" s="237" t="s">
        <v>233</v>
      </c>
      <c r="I88" s="269">
        <f t="shared" si="9"/>
        <v>0.18</v>
      </c>
      <c r="J88" s="254"/>
      <c r="K88" s="254"/>
      <c r="L88" s="254"/>
      <c r="M88" s="254">
        <v>0.18</v>
      </c>
      <c r="N88" s="254"/>
      <c r="O88" s="241" t="s">
        <v>281</v>
      </c>
      <c r="P88" s="263"/>
      <c r="S88" s="115"/>
    </row>
    <row r="89" spans="1:19" ht="25.5">
      <c r="A89" s="130">
        <v>10</v>
      </c>
      <c r="B89" s="256" t="s">
        <v>322</v>
      </c>
      <c r="C89" s="254">
        <f t="shared" si="8"/>
        <v>0.6</v>
      </c>
      <c r="D89" s="273">
        <v>0.6</v>
      </c>
      <c r="E89" s="273"/>
      <c r="F89" s="273"/>
      <c r="G89" s="273"/>
      <c r="H89" s="256" t="s">
        <v>236</v>
      </c>
      <c r="I89" s="264">
        <f t="shared" si="9"/>
        <v>0.48</v>
      </c>
      <c r="J89" s="255"/>
      <c r="K89" s="255"/>
      <c r="L89" s="255"/>
      <c r="M89" s="255">
        <v>0.48</v>
      </c>
      <c r="N89" s="255"/>
      <c r="O89" s="241" t="s">
        <v>281</v>
      </c>
      <c r="P89" s="262"/>
      <c r="S89" s="115"/>
    </row>
    <row r="90" spans="1:19" ht="25.5">
      <c r="A90" s="130">
        <v>11</v>
      </c>
      <c r="B90" s="275" t="s">
        <v>323</v>
      </c>
      <c r="C90" s="254">
        <f>SUM(D90:G90)</f>
        <v>1</v>
      </c>
      <c r="D90" s="279">
        <v>1</v>
      </c>
      <c r="E90" s="280"/>
      <c r="F90" s="280"/>
      <c r="G90" s="281"/>
      <c r="H90" s="256" t="s">
        <v>236</v>
      </c>
      <c r="I90" s="254">
        <f>SUM(J90:N90)</f>
        <v>0.6</v>
      </c>
      <c r="J90" s="235"/>
      <c r="K90" s="235"/>
      <c r="L90" s="235"/>
      <c r="M90" s="234">
        <v>0.6</v>
      </c>
      <c r="N90" s="235"/>
      <c r="O90" s="275" t="s">
        <v>291</v>
      </c>
      <c r="P90" s="1419"/>
      <c r="S90" s="115"/>
    </row>
    <row r="91" spans="1:19" ht="25.5">
      <c r="A91" s="130">
        <v>12</v>
      </c>
      <c r="B91" s="241" t="s">
        <v>324</v>
      </c>
      <c r="C91" s="254">
        <f t="shared" si="8"/>
        <v>0.56999999999999995</v>
      </c>
      <c r="D91" s="255">
        <v>0.56999999999999995</v>
      </c>
      <c r="E91" s="255"/>
      <c r="F91" s="255"/>
      <c r="G91" s="255"/>
      <c r="H91" s="274" t="s">
        <v>289</v>
      </c>
      <c r="I91" s="264">
        <f t="shared" si="9"/>
        <v>0.42</v>
      </c>
      <c r="J91" s="255"/>
      <c r="K91" s="255"/>
      <c r="L91" s="255"/>
      <c r="M91" s="255">
        <v>0.42</v>
      </c>
      <c r="N91" s="255"/>
      <c r="O91" s="241" t="s">
        <v>281</v>
      </c>
      <c r="P91" s="262"/>
      <c r="S91" s="115"/>
    </row>
    <row r="92" spans="1:19" ht="25.5">
      <c r="A92" s="130">
        <v>13</v>
      </c>
      <c r="B92" s="241" t="s">
        <v>325</v>
      </c>
      <c r="C92" s="254">
        <f t="shared" si="8"/>
        <v>0.33</v>
      </c>
      <c r="D92" s="255"/>
      <c r="E92" s="255"/>
      <c r="F92" s="255"/>
      <c r="G92" s="255">
        <v>0.33</v>
      </c>
      <c r="H92" s="274" t="s">
        <v>326</v>
      </c>
      <c r="I92" s="264">
        <f t="shared" si="9"/>
        <v>0.27</v>
      </c>
      <c r="J92" s="255"/>
      <c r="K92" s="255"/>
      <c r="L92" s="255"/>
      <c r="M92" s="255">
        <v>0.27</v>
      </c>
      <c r="N92" s="255"/>
      <c r="O92" s="241" t="s">
        <v>281</v>
      </c>
      <c r="P92" s="262"/>
      <c r="S92" s="115"/>
    </row>
    <row r="93" spans="1:19">
      <c r="A93" s="259" t="s">
        <v>274</v>
      </c>
      <c r="B93" s="260" t="s">
        <v>327</v>
      </c>
      <c r="C93" s="266">
        <f>SUM(C94:C98)</f>
        <v>7.5</v>
      </c>
      <c r="D93" s="267">
        <f>SUM(D94:D98)</f>
        <v>7.5</v>
      </c>
      <c r="E93" s="267"/>
      <c r="F93" s="267"/>
      <c r="G93" s="267"/>
      <c r="H93" s="268"/>
      <c r="I93" s="267">
        <f>SUM(I94:I98)</f>
        <v>7.88</v>
      </c>
      <c r="J93" s="267"/>
      <c r="K93" s="267">
        <f>SUM(K94:K98)</f>
        <v>5.048</v>
      </c>
      <c r="L93" s="267">
        <f>SUM(L94:L98)</f>
        <v>2.8319999999999999</v>
      </c>
      <c r="M93" s="267"/>
      <c r="N93" s="267"/>
      <c r="O93" s="241"/>
      <c r="P93" s="239"/>
      <c r="S93" s="115"/>
    </row>
    <row r="94" spans="1:19" ht="25.5">
      <c r="A94" s="130">
        <v>1</v>
      </c>
      <c r="B94" s="277" t="s">
        <v>328</v>
      </c>
      <c r="C94" s="269">
        <f>D94+E94+F94+G94</f>
        <v>0.4</v>
      </c>
      <c r="D94" s="255">
        <v>0.4</v>
      </c>
      <c r="E94" s="255"/>
      <c r="F94" s="270"/>
      <c r="G94" s="271"/>
      <c r="H94" s="251" t="s">
        <v>216</v>
      </c>
      <c r="I94" s="269">
        <f>J94+K94+L94+M94+N94</f>
        <v>0.8</v>
      </c>
      <c r="J94" s="254"/>
      <c r="K94" s="254">
        <v>0.8</v>
      </c>
      <c r="L94" s="254"/>
      <c r="M94" s="254"/>
      <c r="N94" s="254"/>
      <c r="O94" s="241" t="s">
        <v>281</v>
      </c>
      <c r="P94" s="263"/>
      <c r="S94" s="115"/>
    </row>
    <row r="95" spans="1:19" ht="25.5">
      <c r="A95" s="263">
        <v>2</v>
      </c>
      <c r="B95" s="282" t="s">
        <v>329</v>
      </c>
      <c r="C95" s="254">
        <f>D95+E95+F95+G95</f>
        <v>0.4</v>
      </c>
      <c r="D95" s="283">
        <v>0.4</v>
      </c>
      <c r="E95" s="255"/>
      <c r="F95" s="255"/>
      <c r="G95" s="284"/>
      <c r="H95" s="251" t="s">
        <v>216</v>
      </c>
      <c r="I95" s="264">
        <f>J95+K95+L95+M95+N95</f>
        <v>0.52</v>
      </c>
      <c r="J95" s="255"/>
      <c r="K95" s="255">
        <v>0.31200000000000006</v>
      </c>
      <c r="L95" s="255">
        <v>0.20799999999999996</v>
      </c>
      <c r="M95" s="255"/>
      <c r="N95" s="255"/>
      <c r="O95" s="241" t="s">
        <v>281</v>
      </c>
      <c r="P95" s="262"/>
      <c r="S95" s="115"/>
    </row>
    <row r="96" spans="1:19" ht="25.5">
      <c r="A96" s="130">
        <v>3</v>
      </c>
      <c r="B96" s="282" t="s">
        <v>330</v>
      </c>
      <c r="C96" s="254">
        <f>D96+E96+F96+G96</f>
        <v>1.2</v>
      </c>
      <c r="D96" s="283">
        <v>1.2</v>
      </c>
      <c r="E96" s="255"/>
      <c r="F96" s="255"/>
      <c r="G96" s="284"/>
      <c r="H96" s="251" t="s">
        <v>216</v>
      </c>
      <c r="I96" s="264">
        <f>J96+K96+L96+M96+N96</f>
        <v>1.56</v>
      </c>
      <c r="J96" s="255"/>
      <c r="K96" s="255">
        <v>0.93600000000000005</v>
      </c>
      <c r="L96" s="255">
        <v>0.624</v>
      </c>
      <c r="M96" s="255"/>
      <c r="N96" s="255"/>
      <c r="O96" s="241" t="s">
        <v>281</v>
      </c>
      <c r="P96" s="262"/>
      <c r="S96" s="115"/>
    </row>
    <row r="97" spans="1:19" ht="25.5">
      <c r="A97" s="263">
        <v>4</v>
      </c>
      <c r="B97" s="241" t="s">
        <v>331</v>
      </c>
      <c r="C97" s="254">
        <f>D97+E97+F97+G97</f>
        <v>3.5</v>
      </c>
      <c r="D97" s="271">
        <v>3.5</v>
      </c>
      <c r="E97" s="255"/>
      <c r="F97" s="255"/>
      <c r="G97" s="284"/>
      <c r="H97" s="251" t="s">
        <v>216</v>
      </c>
      <c r="I97" s="264">
        <f>J97+K97+L97+M97+N97</f>
        <v>3</v>
      </c>
      <c r="J97" s="255"/>
      <c r="K97" s="255">
        <v>1.7999999999999998</v>
      </c>
      <c r="L97" s="255">
        <v>1.2000000000000002</v>
      </c>
      <c r="M97" s="255"/>
      <c r="N97" s="255"/>
      <c r="O97" s="241" t="s">
        <v>281</v>
      </c>
      <c r="P97" s="262"/>
      <c r="S97" s="115"/>
    </row>
    <row r="98" spans="1:19" ht="38.25">
      <c r="A98" s="130">
        <v>5</v>
      </c>
      <c r="B98" s="241" t="s">
        <v>332</v>
      </c>
      <c r="C98" s="254">
        <f>D98+E98+F98+G98</f>
        <v>2</v>
      </c>
      <c r="D98" s="271">
        <v>2</v>
      </c>
      <c r="E98" s="255"/>
      <c r="F98" s="255"/>
      <c r="G98" s="284"/>
      <c r="H98" s="251" t="s">
        <v>216</v>
      </c>
      <c r="I98" s="264">
        <f>J98+K98+L98+M98+N98</f>
        <v>2</v>
      </c>
      <c r="J98" s="255"/>
      <c r="K98" s="255">
        <v>1.2</v>
      </c>
      <c r="L98" s="255">
        <v>0.8</v>
      </c>
      <c r="M98" s="255"/>
      <c r="N98" s="255"/>
      <c r="O98" s="241" t="s">
        <v>281</v>
      </c>
      <c r="P98" s="262"/>
      <c r="S98" s="115"/>
    </row>
    <row r="99" spans="1:19">
      <c r="A99" s="259" t="s">
        <v>333</v>
      </c>
      <c r="B99" s="229" t="s">
        <v>269</v>
      </c>
      <c r="C99" s="266">
        <f>SUM(C100:C102)</f>
        <v>0.45</v>
      </c>
      <c r="D99" s="267"/>
      <c r="E99" s="267"/>
      <c r="F99" s="267"/>
      <c r="G99" s="267">
        <f>SUM(G100:G102)</f>
        <v>0.45</v>
      </c>
      <c r="H99" s="268"/>
      <c r="I99" s="267">
        <f>SUM(I100:I102)</f>
        <v>0.23</v>
      </c>
      <c r="J99" s="267"/>
      <c r="K99" s="267"/>
      <c r="L99" s="267"/>
      <c r="M99" s="267">
        <f>SUM(M100:M102)</f>
        <v>0.23</v>
      </c>
      <c r="N99" s="267"/>
      <c r="O99" s="241"/>
      <c r="P99" s="263"/>
      <c r="S99" s="115"/>
    </row>
    <row r="100" spans="1:19" ht="25.5">
      <c r="A100" s="130">
        <v>1</v>
      </c>
      <c r="B100" s="276" t="s">
        <v>334</v>
      </c>
      <c r="C100" s="269">
        <f>D100+E100+F100+G100</f>
        <v>0.28999999999999998</v>
      </c>
      <c r="D100" s="270"/>
      <c r="E100" s="270"/>
      <c r="F100" s="270"/>
      <c r="G100" s="271">
        <v>0.28999999999999998</v>
      </c>
      <c r="H100" s="236" t="s">
        <v>211</v>
      </c>
      <c r="I100" s="269">
        <f>J100+K100+L100+M100+N100</f>
        <v>0.15</v>
      </c>
      <c r="J100" s="254"/>
      <c r="K100" s="254"/>
      <c r="L100" s="254"/>
      <c r="M100" s="254">
        <v>0.15</v>
      </c>
      <c r="N100" s="254"/>
      <c r="O100" s="241" t="s">
        <v>281</v>
      </c>
      <c r="P100" s="263"/>
      <c r="S100" s="115"/>
    </row>
    <row r="101" spans="1:19" ht="25.5">
      <c r="A101" s="130">
        <v>2</v>
      </c>
      <c r="B101" s="276" t="s">
        <v>335</v>
      </c>
      <c r="C101" s="269">
        <f>D101+E101+F101+G101</f>
        <v>0.1</v>
      </c>
      <c r="D101" s="270"/>
      <c r="E101" s="270"/>
      <c r="F101" s="270"/>
      <c r="G101" s="271">
        <v>0.1</v>
      </c>
      <c r="H101" s="236" t="s">
        <v>211</v>
      </c>
      <c r="I101" s="269">
        <f>J101+K101+L101+M101+N101</f>
        <v>0.05</v>
      </c>
      <c r="J101" s="254"/>
      <c r="K101" s="254"/>
      <c r="L101" s="254"/>
      <c r="M101" s="254">
        <v>0.05</v>
      </c>
      <c r="N101" s="254"/>
      <c r="O101" s="241" t="s">
        <v>281</v>
      </c>
      <c r="P101" s="263"/>
      <c r="S101" s="115"/>
    </row>
    <row r="102" spans="1:19" ht="25.5">
      <c r="A102" s="263">
        <v>3</v>
      </c>
      <c r="B102" s="241" t="s">
        <v>336</v>
      </c>
      <c r="C102" s="254">
        <f>D102+E102+F102+G102</f>
        <v>0.06</v>
      </c>
      <c r="D102" s="255"/>
      <c r="E102" s="255"/>
      <c r="F102" s="255"/>
      <c r="G102" s="255">
        <v>0.06</v>
      </c>
      <c r="H102" s="241" t="s">
        <v>241</v>
      </c>
      <c r="I102" s="264">
        <f>J102+K102+L102+M102+N102</f>
        <v>0.03</v>
      </c>
      <c r="J102" s="265"/>
      <c r="K102" s="265"/>
      <c r="L102" s="265"/>
      <c r="M102" s="265">
        <v>0.03</v>
      </c>
      <c r="N102" s="265"/>
      <c r="O102" s="241" t="s">
        <v>281</v>
      </c>
      <c r="P102" s="262"/>
      <c r="S102" s="115"/>
    </row>
    <row r="103" spans="1:19">
      <c r="A103" s="259" t="s">
        <v>337</v>
      </c>
      <c r="B103" s="260" t="s">
        <v>275</v>
      </c>
      <c r="C103" s="266">
        <f>SUM(C104)</f>
        <v>0.6</v>
      </c>
      <c r="D103" s="267">
        <f>SUM(D104)</f>
        <v>0.6</v>
      </c>
      <c r="E103" s="267"/>
      <c r="F103" s="267"/>
      <c r="G103" s="267"/>
      <c r="H103" s="268"/>
      <c r="I103" s="267">
        <f>SUM(I104)</f>
        <v>0.48</v>
      </c>
      <c r="J103" s="267"/>
      <c r="K103" s="267"/>
      <c r="L103" s="267"/>
      <c r="M103" s="267">
        <f>SUM(M104)</f>
        <v>0.35</v>
      </c>
      <c r="N103" s="267">
        <f>SUM(N104)</f>
        <v>0.13</v>
      </c>
      <c r="O103" s="241"/>
      <c r="P103" s="239"/>
      <c r="S103" s="115"/>
    </row>
    <row r="104" spans="1:19" ht="25.5">
      <c r="A104" s="263">
        <v>1</v>
      </c>
      <c r="B104" s="241" t="s">
        <v>338</v>
      </c>
      <c r="C104" s="254">
        <f>D104+E104+F104+G104</f>
        <v>0.6</v>
      </c>
      <c r="D104" s="255">
        <v>0.6</v>
      </c>
      <c r="E104" s="255"/>
      <c r="F104" s="255"/>
      <c r="G104" s="255"/>
      <c r="H104" s="274" t="s">
        <v>289</v>
      </c>
      <c r="I104" s="264">
        <f>J104+K104+L104+M104+N104</f>
        <v>0.48</v>
      </c>
      <c r="J104" s="265"/>
      <c r="K104" s="265"/>
      <c r="L104" s="265"/>
      <c r="M104" s="265">
        <v>0.35</v>
      </c>
      <c r="N104" s="265">
        <v>0.13</v>
      </c>
      <c r="O104" s="241" t="s">
        <v>281</v>
      </c>
      <c r="P104" s="262"/>
      <c r="S104" s="115"/>
    </row>
    <row r="105" spans="1:19" ht="13.15" customHeight="1">
      <c r="A105" s="259">
        <v>41</v>
      </c>
      <c r="B105" s="1568" t="s">
        <v>1217</v>
      </c>
      <c r="C105" s="240">
        <f>SUM(C53+C55+C61+C64+C71+C73+C75+C79+C93+C99+C103)</f>
        <v>56.21</v>
      </c>
      <c r="D105" s="240">
        <f>SUM(D53+D55+D61+D64+D71+D73+D75+D79+D93+D99+D103)</f>
        <v>35.43</v>
      </c>
      <c r="E105" s="240">
        <f t="shared" ref="E105:G105" si="10">SUM(E53+E55+E61+E64+E71+E73+E75+E79+E93+E99+E103)</f>
        <v>10</v>
      </c>
      <c r="F105" s="240">
        <f t="shared" si="10"/>
        <v>0</v>
      </c>
      <c r="G105" s="240">
        <f t="shared" si="10"/>
        <v>10.78</v>
      </c>
      <c r="H105" s="261"/>
      <c r="I105" s="240">
        <f t="shared" ref="I105:N105" si="11">SUM(I53+I55+I61+I64+I71+I73+I75+I79+I93+I99+I103)</f>
        <v>46.379999999999995</v>
      </c>
      <c r="J105" s="240">
        <f t="shared" si="11"/>
        <v>2</v>
      </c>
      <c r="K105" s="240">
        <f t="shared" si="11"/>
        <v>17.490000000000002</v>
      </c>
      <c r="L105" s="240">
        <f t="shared" si="11"/>
        <v>14.68</v>
      </c>
      <c r="M105" s="240">
        <f t="shared" si="11"/>
        <v>11.78</v>
      </c>
      <c r="N105" s="240">
        <f t="shared" si="11"/>
        <v>0.43</v>
      </c>
      <c r="O105" s="260"/>
      <c r="P105" s="1430"/>
      <c r="S105" s="115"/>
    </row>
    <row r="106" spans="1:19" ht="13.15" customHeight="1">
      <c r="A106" s="259">
        <f>A105+A51</f>
        <v>71</v>
      </c>
      <c r="B106" s="1568" t="s">
        <v>1698</v>
      </c>
      <c r="C106" s="240">
        <f>SUM(C51+C105)</f>
        <v>368.34</v>
      </c>
      <c r="D106" s="240">
        <f t="shared" ref="D106:G106" si="12">SUM(D51+D105)</f>
        <v>102.22</v>
      </c>
      <c r="E106" s="240">
        <f t="shared" si="12"/>
        <v>11</v>
      </c>
      <c r="F106" s="240">
        <f t="shared" si="12"/>
        <v>0</v>
      </c>
      <c r="G106" s="240">
        <f t="shared" si="12"/>
        <v>255.11999999999998</v>
      </c>
      <c r="H106" s="240"/>
      <c r="I106" s="240">
        <f t="shared" ref="I106:N106" si="13">SUM(I51+I105)</f>
        <v>121.88</v>
      </c>
      <c r="J106" s="240">
        <f t="shared" si="13"/>
        <v>2</v>
      </c>
      <c r="K106" s="240">
        <f t="shared" si="13"/>
        <v>66.31</v>
      </c>
      <c r="L106" s="240">
        <f t="shared" si="13"/>
        <v>22.54</v>
      </c>
      <c r="M106" s="240">
        <f t="shared" si="13"/>
        <v>30.240000000000002</v>
      </c>
      <c r="N106" s="240">
        <f t="shared" si="13"/>
        <v>0.79</v>
      </c>
      <c r="O106" s="260"/>
      <c r="P106" s="1430"/>
      <c r="S106" s="115"/>
    </row>
    <row r="107" spans="1:19">
      <c r="S107" s="115"/>
    </row>
    <row r="108" spans="1:19">
      <c r="M108" s="1602" t="s">
        <v>2558</v>
      </c>
      <c r="N108" s="1602"/>
      <c r="O108" s="1602"/>
      <c r="P108" s="1602"/>
      <c r="S108" s="115"/>
    </row>
    <row r="109" spans="1:19">
      <c r="M109" s="1602"/>
      <c r="N109" s="1602"/>
      <c r="O109" s="1602"/>
      <c r="P109" s="1602"/>
      <c r="S109" s="115"/>
    </row>
    <row r="110" spans="1:19" ht="25.5">
      <c r="S110" s="115" t="s">
        <v>104</v>
      </c>
    </row>
    <row r="111" spans="1:19" ht="25.5">
      <c r="S111" s="115" t="s">
        <v>104</v>
      </c>
    </row>
    <row r="112" spans="1:19" ht="25.5">
      <c r="S112" s="115" t="s">
        <v>104</v>
      </c>
    </row>
    <row r="113" spans="19:19" ht="25.5">
      <c r="S113" s="115" t="s">
        <v>104</v>
      </c>
    </row>
    <row r="114" spans="19:19" ht="25.5">
      <c r="S114" s="115" t="s">
        <v>104</v>
      </c>
    </row>
    <row r="115" spans="19:19" ht="25.5">
      <c r="S115" s="115" t="s">
        <v>104</v>
      </c>
    </row>
    <row r="116" spans="19:19" ht="25.5">
      <c r="S116" s="115" t="s">
        <v>104</v>
      </c>
    </row>
    <row r="117" spans="19:19" ht="25.5">
      <c r="S117" s="115" t="s">
        <v>104</v>
      </c>
    </row>
    <row r="118" spans="19:19" ht="25.5">
      <c r="S118" s="115" t="s">
        <v>104</v>
      </c>
    </row>
    <row r="119" spans="19:19" ht="25.5">
      <c r="S119" s="115" t="s">
        <v>104</v>
      </c>
    </row>
    <row r="120" spans="19:19" ht="25.5">
      <c r="S120" s="115" t="s">
        <v>104</v>
      </c>
    </row>
    <row r="121" spans="19:19" ht="25.5">
      <c r="S121" s="115" t="s">
        <v>104</v>
      </c>
    </row>
    <row r="122" spans="19:19" ht="25.5">
      <c r="S122" s="115" t="s">
        <v>104</v>
      </c>
    </row>
    <row r="123" spans="19:19" ht="25.5">
      <c r="S123" s="115" t="s">
        <v>104</v>
      </c>
    </row>
    <row r="124" spans="19:19" ht="25.5">
      <c r="S124" s="115" t="s">
        <v>104</v>
      </c>
    </row>
    <row r="125" spans="19:19" ht="25.5">
      <c r="S125" s="115" t="s">
        <v>104</v>
      </c>
    </row>
    <row r="126" spans="19:19" ht="25.5">
      <c r="S126" s="115" t="s">
        <v>104</v>
      </c>
    </row>
    <row r="127" spans="19:19" ht="25.5">
      <c r="S127" s="115" t="s">
        <v>104</v>
      </c>
    </row>
    <row r="128" spans="19:19" ht="25.5">
      <c r="S128" s="115" t="s">
        <v>104</v>
      </c>
    </row>
    <row r="129" spans="19:19" ht="25.5">
      <c r="S129" s="115" t="s">
        <v>104</v>
      </c>
    </row>
    <row r="130" spans="19:19" ht="25.5">
      <c r="S130" s="115" t="s">
        <v>104</v>
      </c>
    </row>
    <row r="131" spans="19:19" ht="25.5">
      <c r="S131" s="115" t="s">
        <v>104</v>
      </c>
    </row>
    <row r="132" spans="19:19" ht="25.5">
      <c r="S132" s="115" t="s">
        <v>104</v>
      </c>
    </row>
    <row r="133" spans="19:19" ht="25.5">
      <c r="S133" s="115" t="s">
        <v>104</v>
      </c>
    </row>
    <row r="134" spans="19:19" ht="25.5">
      <c r="S134" s="115" t="s">
        <v>104</v>
      </c>
    </row>
    <row r="135" spans="19:19" ht="25.5">
      <c r="S135" s="115" t="s">
        <v>104</v>
      </c>
    </row>
    <row r="136" spans="19:19" ht="25.5">
      <c r="S136" s="115" t="s">
        <v>104</v>
      </c>
    </row>
    <row r="137" spans="19:19" ht="25.5">
      <c r="S137" s="115" t="s">
        <v>104</v>
      </c>
    </row>
    <row r="138" spans="19:19" ht="25.5">
      <c r="S138" s="115" t="s">
        <v>104</v>
      </c>
    </row>
    <row r="139" spans="19:19" ht="25.5">
      <c r="S139" s="115" t="s">
        <v>104</v>
      </c>
    </row>
    <row r="140" spans="19:19" ht="25.5">
      <c r="S140" s="115" t="s">
        <v>104</v>
      </c>
    </row>
    <row r="141" spans="19:19" ht="25.5">
      <c r="S141" s="115" t="s">
        <v>104</v>
      </c>
    </row>
    <row r="142" spans="19:19" ht="25.5">
      <c r="S142" s="115" t="s">
        <v>104</v>
      </c>
    </row>
    <row r="143" spans="19:19" ht="25.5">
      <c r="S143" s="115" t="s">
        <v>104</v>
      </c>
    </row>
    <row r="144" spans="19:19" ht="25.5">
      <c r="S144" s="115" t="s">
        <v>104</v>
      </c>
    </row>
    <row r="145" spans="19:19" ht="25.5">
      <c r="S145" s="115" t="s">
        <v>104</v>
      </c>
    </row>
    <row r="146" spans="19:19" ht="25.5">
      <c r="S146" s="115" t="s">
        <v>104</v>
      </c>
    </row>
    <row r="147" spans="19:19" ht="25.5">
      <c r="S147" s="115" t="s">
        <v>104</v>
      </c>
    </row>
    <row r="148" spans="19:19" ht="25.5">
      <c r="S148" s="115" t="s">
        <v>104</v>
      </c>
    </row>
    <row r="149" spans="19:19" ht="25.5">
      <c r="S149" s="115" t="s">
        <v>104</v>
      </c>
    </row>
    <row r="150" spans="19:19" ht="25.5">
      <c r="S150" s="115" t="s">
        <v>104</v>
      </c>
    </row>
    <row r="151" spans="19:19" ht="25.5">
      <c r="S151" s="115" t="s">
        <v>104</v>
      </c>
    </row>
    <row r="152" spans="19:19" ht="25.5">
      <c r="S152" s="115" t="s">
        <v>104</v>
      </c>
    </row>
    <row r="153" spans="19:19" ht="25.5">
      <c r="S153" s="115" t="s">
        <v>104</v>
      </c>
    </row>
    <row r="154" spans="19:19" ht="25.5">
      <c r="S154" s="115" t="s">
        <v>104</v>
      </c>
    </row>
    <row r="155" spans="19:19" ht="25.5">
      <c r="S155" s="115" t="s">
        <v>104</v>
      </c>
    </row>
    <row r="156" spans="19:19" ht="25.5">
      <c r="S156" s="115" t="s">
        <v>104</v>
      </c>
    </row>
    <row r="157" spans="19:19" ht="25.5">
      <c r="S157" s="115" t="s">
        <v>104</v>
      </c>
    </row>
    <row r="158" spans="19:19" ht="25.5">
      <c r="S158" s="115" t="s">
        <v>104</v>
      </c>
    </row>
    <row r="159" spans="19:19" ht="25.5">
      <c r="S159" s="115" t="s">
        <v>104</v>
      </c>
    </row>
    <row r="160" spans="19:19" ht="25.5">
      <c r="S160" s="115" t="s">
        <v>104</v>
      </c>
    </row>
    <row r="161" spans="19:19" ht="25.5">
      <c r="S161" s="115" t="s">
        <v>104</v>
      </c>
    </row>
    <row r="162" spans="19:19" ht="25.5">
      <c r="S162" s="115" t="s">
        <v>104</v>
      </c>
    </row>
    <row r="163" spans="19:19" ht="25.5">
      <c r="S163" s="115" t="s">
        <v>104</v>
      </c>
    </row>
    <row r="164" spans="19:19" ht="25.5">
      <c r="S164" s="115" t="s">
        <v>104</v>
      </c>
    </row>
    <row r="165" spans="19:19" ht="25.5">
      <c r="S165" s="115" t="s">
        <v>104</v>
      </c>
    </row>
    <row r="166" spans="19:19" ht="25.5">
      <c r="S166" s="115" t="s">
        <v>104</v>
      </c>
    </row>
    <row r="167" spans="19:19" ht="25.5">
      <c r="S167" s="115" t="s">
        <v>104</v>
      </c>
    </row>
    <row r="168" spans="19:19" ht="25.5">
      <c r="S168" s="115" t="s">
        <v>104</v>
      </c>
    </row>
    <row r="169" spans="19:19" ht="25.5">
      <c r="S169" s="115" t="s">
        <v>104</v>
      </c>
    </row>
    <row r="170" spans="19:19" ht="25.5">
      <c r="S170" s="115" t="s">
        <v>104</v>
      </c>
    </row>
    <row r="171" spans="19:19" ht="25.5">
      <c r="S171" s="115" t="s">
        <v>104</v>
      </c>
    </row>
    <row r="172" spans="19:19" ht="25.5">
      <c r="S172" s="115" t="s">
        <v>104</v>
      </c>
    </row>
    <row r="173" spans="19:19" ht="25.5">
      <c r="S173" s="115" t="s">
        <v>104</v>
      </c>
    </row>
    <row r="174" spans="19:19" ht="25.5">
      <c r="S174" s="115" t="s">
        <v>104</v>
      </c>
    </row>
    <row r="175" spans="19:19" ht="25.5">
      <c r="S175" s="115" t="s">
        <v>104</v>
      </c>
    </row>
    <row r="176" spans="19:19" ht="25.5">
      <c r="S176" s="115" t="s">
        <v>104</v>
      </c>
    </row>
    <row r="177" spans="19:19" ht="25.5">
      <c r="S177" s="115" t="s">
        <v>104</v>
      </c>
    </row>
    <row r="178" spans="19:19" ht="25.5">
      <c r="S178" s="115" t="s">
        <v>104</v>
      </c>
    </row>
    <row r="179" spans="19:19" ht="25.5">
      <c r="S179" s="115" t="s">
        <v>104</v>
      </c>
    </row>
    <row r="180" spans="19:19" ht="25.5">
      <c r="S180" s="115" t="s">
        <v>104</v>
      </c>
    </row>
    <row r="181" spans="19:19" ht="25.5">
      <c r="S181" s="115" t="s">
        <v>104</v>
      </c>
    </row>
    <row r="182" spans="19:19" ht="25.5">
      <c r="S182" s="115" t="s">
        <v>104</v>
      </c>
    </row>
    <row r="183" spans="19:19" ht="25.5">
      <c r="S183" s="115" t="s">
        <v>104</v>
      </c>
    </row>
    <row r="184" spans="19:19" ht="25.5">
      <c r="S184" s="115" t="s">
        <v>104</v>
      </c>
    </row>
    <row r="185" spans="19:19" ht="25.5">
      <c r="S185" s="115" t="s">
        <v>104</v>
      </c>
    </row>
    <row r="186" spans="19:19" ht="25.5">
      <c r="S186" s="115" t="s">
        <v>104</v>
      </c>
    </row>
    <row r="187" spans="19:19" ht="25.5">
      <c r="S187" s="115" t="s">
        <v>104</v>
      </c>
    </row>
    <row r="188" spans="19:19" ht="25.5">
      <c r="S188" s="115" t="s">
        <v>104</v>
      </c>
    </row>
    <row r="189" spans="19:19" ht="25.5">
      <c r="S189" s="115" t="s">
        <v>104</v>
      </c>
    </row>
    <row r="190" spans="19:19" ht="25.5">
      <c r="S190" s="115" t="s">
        <v>104</v>
      </c>
    </row>
    <row r="191" spans="19:19" ht="25.5">
      <c r="S191" s="115" t="s">
        <v>104</v>
      </c>
    </row>
    <row r="192" spans="19:19" ht="25.5">
      <c r="S192" s="115" t="s">
        <v>104</v>
      </c>
    </row>
    <row r="193" spans="19:19" ht="25.5">
      <c r="S193" s="115" t="s">
        <v>104</v>
      </c>
    </row>
    <row r="194" spans="19:19" ht="25.5">
      <c r="S194" s="115" t="s">
        <v>104</v>
      </c>
    </row>
  </sheetData>
  <mergeCells count="22">
    <mergeCell ref="A1:E1"/>
    <mergeCell ref="A2:E2"/>
    <mergeCell ref="F1:P1"/>
    <mergeCell ref="F2:P2"/>
    <mergeCell ref="A3:E3"/>
    <mergeCell ref="F3:P3"/>
    <mergeCell ref="M108:P109"/>
    <mergeCell ref="A52:P52"/>
    <mergeCell ref="A5:P5"/>
    <mergeCell ref="A11:P11"/>
    <mergeCell ref="A4:P4"/>
    <mergeCell ref="A6:P6"/>
    <mergeCell ref="B8:B9"/>
    <mergeCell ref="C8:C9"/>
    <mergeCell ref="D8:G8"/>
    <mergeCell ref="H8:H9"/>
    <mergeCell ref="I8:I9"/>
    <mergeCell ref="A7:P7"/>
    <mergeCell ref="J8:N8"/>
    <mergeCell ref="O8:O9"/>
    <mergeCell ref="P8:P9"/>
    <mergeCell ref="A8:A9"/>
  </mergeCells>
  <printOptions horizontalCentered="1"/>
  <pageMargins left="0.39370078740157483" right="0.39370078740157483" top="0.33" bottom="0.39370078740157483" header="0.11811023622047245" footer="0.27559055118110237"/>
  <pageSetup paperSize="9" scale="31" fitToHeight="100" orientation="landscape" r:id="rId1"/>
  <headerFooter>
    <oddFooter>&amp;L&amp;9Phụ lục &amp;A&amp;R&amp;10&amp;P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S85"/>
  <sheetViews>
    <sheetView showZeros="0" view="pageLayout" zoomScaleSheetLayoutView="70" workbookViewId="0">
      <selection activeCell="E84" sqref="E84"/>
    </sheetView>
  </sheetViews>
  <sheetFormatPr defaultColWidth="9" defaultRowHeight="12.75"/>
  <cols>
    <col min="1" max="1" width="4.375" style="1" customWidth="1"/>
    <col min="2" max="2" width="27.75" style="5" customWidth="1"/>
    <col min="3" max="3" width="8.25" style="1" customWidth="1"/>
    <col min="4" max="7" width="6.25" style="1" customWidth="1"/>
    <col min="8" max="8" width="15" style="1" customWidth="1"/>
    <col min="9" max="9" width="14.125" style="1" customWidth="1"/>
    <col min="10" max="14" width="6.625" style="1" customWidth="1"/>
    <col min="15" max="15" width="29.25" style="5" customWidth="1"/>
    <col min="16" max="16" width="8.75" style="1" customWidth="1"/>
    <col min="17" max="16384" width="9" style="1"/>
  </cols>
  <sheetData>
    <row r="1" spans="1:19" s="52" customFormat="1" ht="20.100000000000001" customHeight="1">
      <c r="A1" s="1580" t="s">
        <v>2561</v>
      </c>
      <c r="B1" s="1580"/>
      <c r="C1" s="1580"/>
      <c r="D1" s="1580"/>
      <c r="E1" s="1580"/>
      <c r="F1" s="1581" t="s">
        <v>44</v>
      </c>
      <c r="G1" s="1581"/>
      <c r="H1" s="1581"/>
      <c r="I1" s="1581"/>
      <c r="J1" s="1581"/>
      <c r="K1" s="1581"/>
      <c r="L1" s="1581"/>
      <c r="M1" s="1581"/>
      <c r="N1" s="1581"/>
      <c r="O1" s="1581"/>
      <c r="P1" s="1581"/>
      <c r="S1" s="113"/>
    </row>
    <row r="2" spans="1:19" s="52" customFormat="1" ht="20.100000000000001" customHeight="1">
      <c r="A2" s="1581" t="s">
        <v>2560</v>
      </c>
      <c r="B2" s="1581"/>
      <c r="C2" s="1581"/>
      <c r="D2" s="1581"/>
      <c r="E2" s="1581"/>
      <c r="F2" s="1591" t="s">
        <v>45</v>
      </c>
      <c r="G2" s="1581"/>
      <c r="H2" s="1581"/>
      <c r="I2" s="1581"/>
      <c r="J2" s="1581"/>
      <c r="K2" s="1581"/>
      <c r="L2" s="1581"/>
      <c r="M2" s="1581"/>
      <c r="N2" s="1581"/>
      <c r="O2" s="1581"/>
      <c r="P2" s="1581"/>
      <c r="S2" s="113"/>
    </row>
    <row r="3" spans="1:19" s="52" customFormat="1" ht="20.100000000000001" customHeight="1">
      <c r="A3" s="1582"/>
      <c r="B3" s="1582"/>
      <c r="C3" s="1582"/>
      <c r="D3" s="1582"/>
      <c r="E3" s="1582"/>
      <c r="F3" s="1582"/>
      <c r="G3" s="1582"/>
      <c r="H3" s="1582"/>
      <c r="I3" s="1582"/>
      <c r="J3" s="1582"/>
      <c r="K3" s="1582"/>
      <c r="L3" s="1582"/>
      <c r="M3" s="1582"/>
      <c r="N3" s="1582"/>
      <c r="O3" s="1582"/>
      <c r="P3" s="1582"/>
      <c r="S3" s="114"/>
    </row>
    <row r="4" spans="1:19" s="52" customFormat="1" ht="20.100000000000001" customHeight="1">
      <c r="A4" s="1583" t="s">
        <v>184</v>
      </c>
      <c r="B4" s="1583"/>
      <c r="C4" s="1583"/>
      <c r="D4" s="1583"/>
      <c r="E4" s="1583"/>
      <c r="F4" s="1583"/>
      <c r="G4" s="1583"/>
      <c r="H4" s="1583"/>
      <c r="I4" s="1583"/>
      <c r="J4" s="1583"/>
      <c r="K4" s="1583"/>
      <c r="L4" s="1583"/>
      <c r="M4" s="1583"/>
      <c r="N4" s="1583"/>
      <c r="O4" s="1583"/>
      <c r="P4" s="1583"/>
      <c r="S4" s="114"/>
    </row>
    <row r="5" spans="1:19" s="52" customFormat="1" ht="20.100000000000001" customHeight="1">
      <c r="A5" s="1678" t="s">
        <v>39</v>
      </c>
      <c r="B5" s="1678"/>
      <c r="C5" s="1678"/>
      <c r="D5" s="1678"/>
      <c r="E5" s="1678"/>
      <c r="F5" s="1678"/>
      <c r="G5" s="1678"/>
      <c r="H5" s="1678"/>
      <c r="I5" s="1678"/>
      <c r="J5" s="1678"/>
      <c r="K5" s="1678"/>
      <c r="L5" s="1678"/>
      <c r="M5" s="1678"/>
      <c r="N5" s="1678"/>
      <c r="O5" s="1678"/>
      <c r="P5" s="1678"/>
      <c r="S5" s="114"/>
    </row>
    <row r="6" spans="1:19" s="52" customFormat="1" ht="20.100000000000001" customHeight="1">
      <c r="A6" s="1592" t="str">
        <f>'1.THD.Tong'!A6:P6</f>
        <v>(Kèm theo Tờ trình số 395/TTr-UBND ngày 05 tháng 12 năm 2018 của Ủy ban nhân dân tỉnh)</v>
      </c>
      <c r="B6" s="1592"/>
      <c r="C6" s="1592"/>
      <c r="D6" s="1592"/>
      <c r="E6" s="1592"/>
      <c r="F6" s="1592"/>
      <c r="G6" s="1592"/>
      <c r="H6" s="1592"/>
      <c r="I6" s="1592"/>
      <c r="J6" s="1592"/>
      <c r="K6" s="1592"/>
      <c r="L6" s="1592"/>
      <c r="M6" s="1592"/>
      <c r="N6" s="1592"/>
      <c r="O6" s="1592"/>
      <c r="P6" s="1592"/>
      <c r="S6" s="114"/>
    </row>
    <row r="7" spans="1:19" s="52" customFormat="1" ht="20.100000000000001" customHeight="1">
      <c r="A7" s="1624"/>
      <c r="B7" s="1624"/>
      <c r="C7" s="1624"/>
      <c r="D7" s="1624"/>
      <c r="E7" s="1624"/>
      <c r="F7" s="1624"/>
      <c r="G7" s="1624"/>
      <c r="H7" s="1624"/>
      <c r="I7" s="1624"/>
      <c r="J7" s="1624"/>
      <c r="K7" s="1624"/>
      <c r="L7" s="1624"/>
      <c r="M7" s="1624"/>
      <c r="N7" s="1624"/>
      <c r="O7" s="1624"/>
      <c r="P7" s="1624"/>
      <c r="S7" s="115" t="s">
        <v>104</v>
      </c>
    </row>
    <row r="8" spans="1:19" s="59" customFormat="1" ht="20.100000000000001" customHeight="1">
      <c r="A8" s="1644" t="s">
        <v>21</v>
      </c>
      <c r="B8" s="1647" t="s">
        <v>31</v>
      </c>
      <c r="C8" s="1648" t="s">
        <v>30</v>
      </c>
      <c r="D8" s="1648" t="s">
        <v>17</v>
      </c>
      <c r="E8" s="1648"/>
      <c r="F8" s="1648"/>
      <c r="G8" s="1648"/>
      <c r="H8" s="1647" t="s">
        <v>498</v>
      </c>
      <c r="I8" s="1648" t="s">
        <v>16</v>
      </c>
      <c r="J8" s="1683" t="s">
        <v>15</v>
      </c>
      <c r="K8" s="1683"/>
      <c r="L8" s="1683"/>
      <c r="M8" s="1683"/>
      <c r="N8" s="1683"/>
      <c r="O8" s="1645" t="s">
        <v>29</v>
      </c>
      <c r="P8" s="1645" t="s">
        <v>28</v>
      </c>
      <c r="Q8" s="1645" t="s">
        <v>576</v>
      </c>
      <c r="S8" s="133" t="s">
        <v>104</v>
      </c>
    </row>
    <row r="9" spans="1:19" s="59" customFormat="1" ht="35.25" customHeight="1">
      <c r="A9" s="1644"/>
      <c r="B9" s="1647"/>
      <c r="C9" s="1648"/>
      <c r="D9" s="225" t="s">
        <v>13</v>
      </c>
      <c r="E9" s="225" t="s">
        <v>12</v>
      </c>
      <c r="F9" s="225" t="s">
        <v>27</v>
      </c>
      <c r="G9" s="225" t="s">
        <v>26</v>
      </c>
      <c r="H9" s="1647"/>
      <c r="I9" s="1648"/>
      <c r="J9" s="225" t="s">
        <v>10</v>
      </c>
      <c r="K9" s="225" t="s">
        <v>9</v>
      </c>
      <c r="L9" s="225" t="s">
        <v>32</v>
      </c>
      <c r="M9" s="225" t="s">
        <v>25</v>
      </c>
      <c r="N9" s="225" t="s">
        <v>6</v>
      </c>
      <c r="O9" s="1646"/>
      <c r="P9" s="1646"/>
      <c r="Q9" s="1646"/>
      <c r="S9" s="133" t="s">
        <v>104</v>
      </c>
    </row>
    <row r="10" spans="1:19" s="90" customFormat="1" ht="20.100000000000001" customHeight="1">
      <c r="A10" s="423">
        <v>-1</v>
      </c>
      <c r="B10" s="423">
        <v>-2</v>
      </c>
      <c r="C10" s="423" t="s">
        <v>24</v>
      </c>
      <c r="D10" s="423">
        <v>-4</v>
      </c>
      <c r="E10" s="423">
        <v>-5</v>
      </c>
      <c r="F10" s="423">
        <v>-6</v>
      </c>
      <c r="G10" s="423">
        <v>-7</v>
      </c>
      <c r="H10" s="423">
        <v>-8</v>
      </c>
      <c r="I10" s="423" t="s">
        <v>23</v>
      </c>
      <c r="J10" s="226">
        <v>-10</v>
      </c>
      <c r="K10" s="226">
        <v>-11</v>
      </c>
      <c r="L10" s="226">
        <v>-12</v>
      </c>
      <c r="M10" s="226">
        <v>-13</v>
      </c>
      <c r="N10" s="226">
        <v>-14</v>
      </c>
      <c r="O10" s="423">
        <v>-15</v>
      </c>
      <c r="P10" s="423">
        <v>-16</v>
      </c>
      <c r="Q10" s="509"/>
      <c r="S10" s="115" t="s">
        <v>104</v>
      </c>
    </row>
    <row r="11" spans="1:19" ht="25.5" customHeight="1">
      <c r="A11" s="1684" t="s">
        <v>207</v>
      </c>
      <c r="B11" s="1685"/>
      <c r="C11" s="1685"/>
      <c r="D11" s="1685"/>
      <c r="E11" s="1685"/>
      <c r="F11" s="1685"/>
      <c r="G11" s="1685"/>
      <c r="H11" s="1685"/>
      <c r="I11" s="1685"/>
      <c r="J11" s="1686"/>
      <c r="K11" s="1686"/>
      <c r="L11" s="1686"/>
      <c r="M11" s="1686"/>
      <c r="N11" s="1686"/>
      <c r="O11" s="1685"/>
      <c r="P11" s="1685"/>
      <c r="Q11" s="1687"/>
      <c r="S11" s="115" t="s">
        <v>104</v>
      </c>
    </row>
    <row r="12" spans="1:19" ht="25.5" customHeight="1">
      <c r="A12" s="551" t="s">
        <v>208</v>
      </c>
      <c r="B12" s="511" t="s">
        <v>209</v>
      </c>
      <c r="C12" s="465">
        <f>SUM(C13)</f>
        <v>1.1200000000000001</v>
      </c>
      <c r="D12" s="465"/>
      <c r="E12" s="465"/>
      <c r="F12" s="465"/>
      <c r="G12" s="465">
        <f>SUM(G13)</f>
        <v>1.1200000000000001</v>
      </c>
      <c r="H12" s="465"/>
      <c r="I12" s="465">
        <f>SUM(I13)</f>
        <v>0.8</v>
      </c>
      <c r="J12" s="465"/>
      <c r="K12" s="465"/>
      <c r="L12" s="465"/>
      <c r="M12" s="465">
        <f>SUM(M13)</f>
        <v>0.8</v>
      </c>
      <c r="N12" s="465"/>
      <c r="O12" s="558"/>
      <c r="P12" s="558"/>
      <c r="Q12" s="559"/>
      <c r="S12" s="115"/>
    </row>
    <row r="13" spans="1:19" ht="25.5" customHeight="1">
      <c r="A13" s="243">
        <v>1</v>
      </c>
      <c r="B13" s="242" t="s">
        <v>577</v>
      </c>
      <c r="C13" s="244">
        <f>SUM(D13:G13)</f>
        <v>1.1200000000000001</v>
      </c>
      <c r="D13" s="244"/>
      <c r="E13" s="281"/>
      <c r="F13" s="281"/>
      <c r="G13" s="244">
        <v>1.1200000000000001</v>
      </c>
      <c r="H13" s="242" t="s">
        <v>578</v>
      </c>
      <c r="I13" s="244">
        <f>SUM(J13:N13)</f>
        <v>0.8</v>
      </c>
      <c r="J13" s="840"/>
      <c r="K13" s="841"/>
      <c r="L13" s="841"/>
      <c r="M13" s="842">
        <v>0.8</v>
      </c>
      <c r="N13" s="246"/>
      <c r="O13" s="224"/>
      <c r="P13" s="246"/>
      <c r="Q13" s="559"/>
      <c r="S13" s="115"/>
    </row>
    <row r="14" spans="1:19" ht="25.5" customHeight="1">
      <c r="A14" s="551" t="s">
        <v>213</v>
      </c>
      <c r="B14" s="555" t="s">
        <v>214</v>
      </c>
      <c r="C14" s="465">
        <f>SUM(C15)</f>
        <v>0.39</v>
      </c>
      <c r="D14" s="465">
        <f>SUM(D15)</f>
        <v>0.39</v>
      </c>
      <c r="E14" s="465"/>
      <c r="F14" s="465"/>
      <c r="G14" s="465"/>
      <c r="H14" s="465"/>
      <c r="I14" s="465">
        <f>SUM(I15)</f>
        <v>0.3</v>
      </c>
      <c r="J14" s="465"/>
      <c r="K14" s="465"/>
      <c r="L14" s="465"/>
      <c r="M14" s="465">
        <f>SUM(M15)</f>
        <v>0.3</v>
      </c>
      <c r="N14" s="465"/>
      <c r="O14" s="558"/>
      <c r="P14" s="558"/>
      <c r="Q14" s="559"/>
      <c r="S14" s="115"/>
    </row>
    <row r="15" spans="1:19" ht="25.5" customHeight="1">
      <c r="A15" s="243">
        <v>1</v>
      </c>
      <c r="B15" s="242" t="s">
        <v>580</v>
      </c>
      <c r="C15" s="244">
        <f>SUM(D15:G15)</f>
        <v>0.39</v>
      </c>
      <c r="D15" s="244">
        <v>0.39</v>
      </c>
      <c r="E15" s="281"/>
      <c r="F15" s="281"/>
      <c r="G15" s="244"/>
      <c r="H15" s="242" t="s">
        <v>578</v>
      </c>
      <c r="I15" s="244">
        <f t="shared" ref="I15:I47" si="0">SUM(J15:N15)</f>
        <v>0.3</v>
      </c>
      <c r="J15" s="840"/>
      <c r="K15" s="841"/>
      <c r="L15" s="841"/>
      <c r="M15" s="842">
        <v>0.3</v>
      </c>
      <c r="N15" s="246"/>
      <c r="O15" s="224"/>
      <c r="P15" s="246"/>
      <c r="Q15" s="559"/>
      <c r="S15" s="115"/>
    </row>
    <row r="16" spans="1:19" ht="25.5" customHeight="1">
      <c r="A16" s="510" t="s">
        <v>217</v>
      </c>
      <c r="B16" s="39" t="s">
        <v>218</v>
      </c>
      <c r="C16" s="465">
        <f>SUM(C17:C25)</f>
        <v>11.07</v>
      </c>
      <c r="D16" s="465">
        <f t="shared" ref="D16:M16" si="1">SUM(D17:D25)</f>
        <v>0.05</v>
      </c>
      <c r="E16" s="465"/>
      <c r="F16" s="465"/>
      <c r="G16" s="465">
        <f t="shared" si="1"/>
        <v>11.02</v>
      </c>
      <c r="H16" s="465"/>
      <c r="I16" s="465">
        <f t="shared" si="1"/>
        <v>11.07</v>
      </c>
      <c r="J16" s="465"/>
      <c r="K16" s="465">
        <f t="shared" si="1"/>
        <v>9.120000000000001</v>
      </c>
      <c r="L16" s="465"/>
      <c r="M16" s="465">
        <f t="shared" si="1"/>
        <v>1.9500000000000002</v>
      </c>
      <c r="N16" s="465"/>
      <c r="O16" s="558"/>
      <c r="P16" s="558"/>
      <c r="Q16" s="559"/>
      <c r="S16" s="115"/>
    </row>
    <row r="17" spans="1:19" ht="25.5" customHeight="1">
      <c r="A17" s="243">
        <v>1</v>
      </c>
      <c r="B17" s="242" t="s">
        <v>1236</v>
      </c>
      <c r="C17" s="244">
        <f>SUM(D17:G17)</f>
        <v>0.05</v>
      </c>
      <c r="D17" s="244">
        <v>0.05</v>
      </c>
      <c r="E17" s="281"/>
      <c r="F17" s="281"/>
      <c r="G17" s="244"/>
      <c r="H17" s="242" t="s">
        <v>581</v>
      </c>
      <c r="I17" s="244">
        <f t="shared" si="0"/>
        <v>0.05</v>
      </c>
      <c r="J17" s="840"/>
      <c r="K17" s="841"/>
      <c r="L17" s="841"/>
      <c r="M17" s="842">
        <v>0.05</v>
      </c>
      <c r="N17" s="246"/>
      <c r="O17" s="246"/>
      <c r="P17" s="246"/>
      <c r="Q17" s="559"/>
      <c r="S17" s="115"/>
    </row>
    <row r="18" spans="1:19" ht="25.5" customHeight="1">
      <c r="A18" s="243">
        <v>2</v>
      </c>
      <c r="B18" s="242" t="s">
        <v>1237</v>
      </c>
      <c r="C18" s="244">
        <f t="shared" ref="C18:C25" si="2">SUM(D18:G18)</f>
        <v>1.7999999999999998</v>
      </c>
      <c r="D18" s="244"/>
      <c r="E18" s="281"/>
      <c r="F18" s="281"/>
      <c r="G18" s="244">
        <v>1.7999999999999998</v>
      </c>
      <c r="H18" s="242" t="s">
        <v>582</v>
      </c>
      <c r="I18" s="244">
        <f t="shared" si="0"/>
        <v>1.3</v>
      </c>
      <c r="J18" s="840"/>
      <c r="K18" s="841"/>
      <c r="L18" s="841"/>
      <c r="M18" s="842">
        <v>1.3</v>
      </c>
      <c r="N18" s="246"/>
      <c r="O18" s="246"/>
      <c r="P18" s="246"/>
      <c r="Q18" s="559"/>
      <c r="S18" s="115"/>
    </row>
    <row r="19" spans="1:19" ht="25.5" customHeight="1">
      <c r="A19" s="243">
        <v>3</v>
      </c>
      <c r="B19" s="242" t="s">
        <v>1238</v>
      </c>
      <c r="C19" s="244">
        <f t="shared" si="2"/>
        <v>0.8</v>
      </c>
      <c r="D19" s="244"/>
      <c r="E19" s="281"/>
      <c r="F19" s="281"/>
      <c r="G19" s="244">
        <v>0.8</v>
      </c>
      <c r="H19" s="242" t="s">
        <v>582</v>
      </c>
      <c r="I19" s="244">
        <f t="shared" si="0"/>
        <v>0.6</v>
      </c>
      <c r="J19" s="840"/>
      <c r="K19" s="841"/>
      <c r="L19" s="841"/>
      <c r="M19" s="842">
        <v>0.6</v>
      </c>
      <c r="N19" s="246"/>
      <c r="O19" s="246"/>
      <c r="P19" s="246"/>
      <c r="Q19" s="559"/>
      <c r="S19" s="115"/>
    </row>
    <row r="20" spans="1:19" ht="25.5" customHeight="1">
      <c r="A20" s="243">
        <v>4</v>
      </c>
      <c r="B20" s="242" t="s">
        <v>1239</v>
      </c>
      <c r="C20" s="244">
        <f t="shared" si="2"/>
        <v>0.1</v>
      </c>
      <c r="D20" s="244"/>
      <c r="E20" s="281"/>
      <c r="F20" s="281"/>
      <c r="G20" s="244">
        <v>0.1</v>
      </c>
      <c r="H20" s="242" t="s">
        <v>578</v>
      </c>
      <c r="I20" s="244">
        <f t="shared" si="0"/>
        <v>0.1</v>
      </c>
      <c r="J20" s="840"/>
      <c r="K20" s="841">
        <v>0.1</v>
      </c>
      <c r="L20" s="841"/>
      <c r="M20" s="842"/>
      <c r="N20" s="246"/>
      <c r="O20" s="242" t="s">
        <v>1240</v>
      </c>
      <c r="P20" s="246"/>
      <c r="Q20" s="559"/>
      <c r="S20" s="115"/>
    </row>
    <row r="21" spans="1:19" ht="25.5" customHeight="1">
      <c r="A21" s="243">
        <v>5</v>
      </c>
      <c r="B21" s="242" t="s">
        <v>1241</v>
      </c>
      <c r="C21" s="244">
        <f t="shared" si="2"/>
        <v>2.5</v>
      </c>
      <c r="D21" s="244"/>
      <c r="E21" s="281"/>
      <c r="F21" s="281"/>
      <c r="G21" s="244">
        <v>2.5</v>
      </c>
      <c r="H21" s="242" t="s">
        <v>584</v>
      </c>
      <c r="I21" s="244">
        <f t="shared" si="0"/>
        <v>1.87</v>
      </c>
      <c r="J21" s="840"/>
      <c r="K21" s="841">
        <v>1.87</v>
      </c>
      <c r="L21" s="841"/>
      <c r="M21" s="842"/>
      <c r="N21" s="246"/>
      <c r="O21" s="242" t="s">
        <v>1242</v>
      </c>
      <c r="P21" s="246"/>
      <c r="Q21" s="559"/>
      <c r="S21" s="115"/>
    </row>
    <row r="22" spans="1:19" ht="25.5" customHeight="1">
      <c r="A22" s="243">
        <v>6</v>
      </c>
      <c r="B22" s="514" t="s">
        <v>585</v>
      </c>
      <c r="C22" s="244">
        <f t="shared" si="2"/>
        <v>0.18</v>
      </c>
      <c r="D22" s="244"/>
      <c r="E22" s="281"/>
      <c r="F22" s="281"/>
      <c r="G22" s="244">
        <v>0.18</v>
      </c>
      <c r="H22" s="242" t="s">
        <v>586</v>
      </c>
      <c r="I22" s="244">
        <f t="shared" si="0"/>
        <v>0.15</v>
      </c>
      <c r="J22" s="840"/>
      <c r="K22" s="841">
        <v>0.15</v>
      </c>
      <c r="L22" s="841"/>
      <c r="M22" s="842"/>
      <c r="N22" s="246"/>
      <c r="O22" s="843" t="s">
        <v>1243</v>
      </c>
      <c r="P22" s="246"/>
      <c r="Q22" s="559"/>
      <c r="S22" s="115"/>
    </row>
    <row r="23" spans="1:19" ht="25.5" customHeight="1">
      <c r="A23" s="243">
        <v>7</v>
      </c>
      <c r="B23" s="514" t="s">
        <v>1244</v>
      </c>
      <c r="C23" s="244">
        <f t="shared" si="2"/>
        <v>0.64</v>
      </c>
      <c r="D23" s="244"/>
      <c r="E23" s="281"/>
      <c r="F23" s="281"/>
      <c r="G23" s="244">
        <v>0.64</v>
      </c>
      <c r="H23" s="242" t="s">
        <v>587</v>
      </c>
      <c r="I23" s="244">
        <f t="shared" si="0"/>
        <v>0.5</v>
      </c>
      <c r="J23" s="840"/>
      <c r="K23" s="841">
        <v>0.5</v>
      </c>
      <c r="L23" s="841"/>
      <c r="M23" s="842"/>
      <c r="N23" s="246"/>
      <c r="O23" s="242" t="s">
        <v>1245</v>
      </c>
      <c r="P23" s="246"/>
      <c r="Q23" s="559"/>
      <c r="S23" s="115"/>
    </row>
    <row r="24" spans="1:19" s="1467" customFormat="1" ht="25.5" customHeight="1">
      <c r="A24" s="243">
        <v>8</v>
      </c>
      <c r="B24" s="326" t="s">
        <v>2593</v>
      </c>
      <c r="C24" s="244">
        <v>3</v>
      </c>
      <c r="D24" s="244"/>
      <c r="E24" s="281"/>
      <c r="F24" s="281"/>
      <c r="G24" s="244">
        <v>3</v>
      </c>
      <c r="H24" s="1489" t="s">
        <v>582</v>
      </c>
      <c r="I24" s="244">
        <v>5</v>
      </c>
      <c r="J24" s="840"/>
      <c r="K24" s="841">
        <v>5</v>
      </c>
      <c r="L24" s="841"/>
      <c r="M24" s="842"/>
      <c r="N24" s="246"/>
      <c r="O24" s="1533" t="s">
        <v>2594</v>
      </c>
      <c r="P24" s="246"/>
      <c r="Q24" s="1534"/>
      <c r="S24" s="1468"/>
    </row>
    <row r="25" spans="1:19" ht="25.5" customHeight="1">
      <c r="A25" s="243">
        <v>9</v>
      </c>
      <c r="B25" s="242" t="s">
        <v>1246</v>
      </c>
      <c r="C25" s="244">
        <f t="shared" si="2"/>
        <v>2</v>
      </c>
      <c r="D25" s="244"/>
      <c r="E25" s="281"/>
      <c r="F25" s="281"/>
      <c r="G25" s="244">
        <v>2</v>
      </c>
      <c r="H25" s="242" t="s">
        <v>596</v>
      </c>
      <c r="I25" s="244">
        <f t="shared" si="0"/>
        <v>1.5</v>
      </c>
      <c r="J25" s="840"/>
      <c r="K25" s="841">
        <v>1.5</v>
      </c>
      <c r="L25" s="841"/>
      <c r="M25" s="842"/>
      <c r="N25" s="246"/>
      <c r="O25" s="242" t="s">
        <v>1247</v>
      </c>
      <c r="P25" s="246"/>
      <c r="Q25" s="559"/>
      <c r="S25" s="115"/>
    </row>
    <row r="26" spans="1:19" ht="25.5" customHeight="1">
      <c r="A26" s="551" t="s">
        <v>238</v>
      </c>
      <c r="B26" s="39" t="s">
        <v>247</v>
      </c>
      <c r="C26" s="465">
        <f>SUM(C27:C29)</f>
        <v>13.969999999999999</v>
      </c>
      <c r="D26" s="465">
        <f t="shared" ref="D26:J26" si="3">SUM(D27:D29)</f>
        <v>0.2</v>
      </c>
      <c r="E26" s="465"/>
      <c r="F26" s="465"/>
      <c r="G26" s="465">
        <f t="shared" si="3"/>
        <v>13.77</v>
      </c>
      <c r="H26" s="465"/>
      <c r="I26" s="465">
        <f t="shared" si="3"/>
        <v>0.30000000000000004</v>
      </c>
      <c r="J26" s="465">
        <f t="shared" si="3"/>
        <v>0.30000000000000004</v>
      </c>
      <c r="K26" s="465"/>
      <c r="L26" s="465"/>
      <c r="M26" s="465"/>
      <c r="N26" s="465"/>
      <c r="O26" s="246"/>
      <c r="P26" s="246"/>
      <c r="Q26" s="559"/>
      <c r="S26" s="115"/>
    </row>
    <row r="27" spans="1:19" ht="25.5" customHeight="1">
      <c r="A27" s="243">
        <v>1</v>
      </c>
      <c r="B27" s="242" t="s">
        <v>589</v>
      </c>
      <c r="C27" s="244">
        <f>SUM(D27:G27)</f>
        <v>0.01</v>
      </c>
      <c r="D27" s="244"/>
      <c r="E27" s="281"/>
      <c r="F27" s="281"/>
      <c r="G27" s="244">
        <v>0.01</v>
      </c>
      <c r="H27" s="242" t="s">
        <v>590</v>
      </c>
      <c r="I27" s="244">
        <f t="shared" si="0"/>
        <v>0.1</v>
      </c>
      <c r="J27" s="842">
        <v>0.1</v>
      </c>
      <c r="K27" s="841"/>
      <c r="L27" s="841"/>
      <c r="M27" s="842"/>
      <c r="N27" s="246"/>
      <c r="O27" s="246"/>
      <c r="P27" s="246"/>
      <c r="Q27" s="559"/>
      <c r="S27" s="115"/>
    </row>
    <row r="28" spans="1:19" ht="25.5" customHeight="1">
      <c r="A28" s="243">
        <v>2</v>
      </c>
      <c r="B28" s="242" t="s">
        <v>591</v>
      </c>
      <c r="C28" s="244">
        <f>SUM(D28:G28)</f>
        <v>0.06</v>
      </c>
      <c r="D28" s="244"/>
      <c r="E28" s="281"/>
      <c r="F28" s="281"/>
      <c r="G28" s="244">
        <v>0.06</v>
      </c>
      <c r="H28" s="242" t="s">
        <v>582</v>
      </c>
      <c r="I28" s="244">
        <f t="shared" si="0"/>
        <v>0.2</v>
      </c>
      <c r="J28" s="842">
        <v>0.2</v>
      </c>
      <c r="K28" s="841"/>
      <c r="L28" s="841"/>
      <c r="M28" s="842"/>
      <c r="N28" s="246"/>
      <c r="O28" s="246"/>
      <c r="P28" s="246"/>
      <c r="Q28" s="559"/>
      <c r="S28" s="115"/>
    </row>
    <row r="29" spans="1:19" ht="25.5" customHeight="1">
      <c r="A29" s="243">
        <v>3</v>
      </c>
      <c r="B29" s="242" t="s">
        <v>1248</v>
      </c>
      <c r="C29" s="244">
        <f>SUM(D29:G29)</f>
        <v>13.899999999999999</v>
      </c>
      <c r="D29" s="244">
        <v>0.2</v>
      </c>
      <c r="E29" s="281"/>
      <c r="F29" s="281"/>
      <c r="G29" s="244">
        <v>13.7</v>
      </c>
      <c r="H29" s="242" t="s">
        <v>1249</v>
      </c>
      <c r="I29" s="244">
        <f t="shared" si="0"/>
        <v>0</v>
      </c>
      <c r="J29" s="842"/>
      <c r="K29" s="841"/>
      <c r="L29" s="841"/>
      <c r="M29" s="842"/>
      <c r="N29" s="246"/>
      <c r="O29" s="242" t="s">
        <v>1250</v>
      </c>
      <c r="P29" s="246"/>
      <c r="Q29" s="559"/>
      <c r="S29" s="115"/>
    </row>
    <row r="30" spans="1:19" ht="25.5" customHeight="1">
      <c r="A30" s="551" t="s">
        <v>246</v>
      </c>
      <c r="B30" s="39" t="s">
        <v>255</v>
      </c>
      <c r="C30" s="465">
        <f>SUM(C31:C40)</f>
        <v>12.049999999999999</v>
      </c>
      <c r="D30" s="465">
        <f t="shared" ref="D30:M30" si="4">SUM(D31:D40)</f>
        <v>4.3000000000000007</v>
      </c>
      <c r="E30" s="465"/>
      <c r="F30" s="465"/>
      <c r="G30" s="465">
        <f t="shared" si="4"/>
        <v>7.75</v>
      </c>
      <c r="H30" s="465"/>
      <c r="I30" s="465">
        <f t="shared" si="4"/>
        <v>4.59</v>
      </c>
      <c r="J30" s="465"/>
      <c r="K30" s="465">
        <f t="shared" si="4"/>
        <v>1.5</v>
      </c>
      <c r="L30" s="465"/>
      <c r="M30" s="465">
        <f t="shared" si="4"/>
        <v>3.09</v>
      </c>
      <c r="N30" s="465"/>
      <c r="O30" s="558"/>
      <c r="P30" s="558"/>
      <c r="Q30" s="559"/>
      <c r="S30" s="115"/>
    </row>
    <row r="31" spans="1:19" ht="25.5" customHeight="1">
      <c r="A31" s="243">
        <v>1</v>
      </c>
      <c r="B31" s="242" t="s">
        <v>593</v>
      </c>
      <c r="C31" s="244">
        <f>SUM(D31:G31)</f>
        <v>0.8</v>
      </c>
      <c r="D31" s="244">
        <v>0.8</v>
      </c>
      <c r="E31" s="281"/>
      <c r="F31" s="281"/>
      <c r="G31" s="244"/>
      <c r="H31" s="242" t="s">
        <v>594</v>
      </c>
      <c r="I31" s="244">
        <f t="shared" si="0"/>
        <v>0.6</v>
      </c>
      <c r="J31" s="840"/>
      <c r="K31" s="841"/>
      <c r="L31" s="841"/>
      <c r="M31" s="842">
        <v>0.6</v>
      </c>
      <c r="N31" s="246"/>
      <c r="O31" s="246"/>
      <c r="P31" s="246"/>
      <c r="Q31" s="559"/>
      <c r="S31" s="115"/>
    </row>
    <row r="32" spans="1:19" ht="25.5" customHeight="1">
      <c r="A32" s="243">
        <v>2</v>
      </c>
      <c r="B32" s="242" t="s">
        <v>595</v>
      </c>
      <c r="C32" s="244">
        <f t="shared" ref="C32:C39" si="5">SUM(D32:G32)</f>
        <v>5</v>
      </c>
      <c r="D32" s="244"/>
      <c r="E32" s="281"/>
      <c r="F32" s="281"/>
      <c r="G32" s="244">
        <v>5</v>
      </c>
      <c r="H32" s="242" t="s">
        <v>596</v>
      </c>
      <c r="I32" s="244">
        <f t="shared" si="0"/>
        <v>1.5</v>
      </c>
      <c r="J32" s="840"/>
      <c r="K32" s="841">
        <v>1.5</v>
      </c>
      <c r="L32" s="841"/>
      <c r="M32" s="842"/>
      <c r="N32" s="246"/>
      <c r="O32" s="246"/>
      <c r="P32" s="246"/>
      <c r="Q32" s="559"/>
      <c r="S32" s="115"/>
    </row>
    <row r="33" spans="1:19" ht="25.5" customHeight="1">
      <c r="A33" s="243">
        <v>3</v>
      </c>
      <c r="B33" s="242" t="s">
        <v>597</v>
      </c>
      <c r="C33" s="244">
        <f t="shared" si="5"/>
        <v>0.1</v>
      </c>
      <c r="D33" s="244">
        <v>0.1</v>
      </c>
      <c r="E33" s="281"/>
      <c r="F33" s="281"/>
      <c r="G33" s="244"/>
      <c r="H33" s="242" t="s">
        <v>583</v>
      </c>
      <c r="I33" s="244">
        <f t="shared" si="0"/>
        <v>0.1</v>
      </c>
      <c r="J33" s="840"/>
      <c r="K33" s="841"/>
      <c r="L33" s="841"/>
      <c r="M33" s="842">
        <v>0.1</v>
      </c>
      <c r="N33" s="246"/>
      <c r="O33" s="246"/>
      <c r="P33" s="246"/>
      <c r="Q33" s="559"/>
      <c r="S33" s="115"/>
    </row>
    <row r="34" spans="1:19" ht="25.5" customHeight="1">
      <c r="A34" s="243">
        <v>4</v>
      </c>
      <c r="B34" s="242" t="s">
        <v>598</v>
      </c>
      <c r="C34" s="244">
        <f t="shared" si="5"/>
        <v>0.35</v>
      </c>
      <c r="D34" s="244">
        <v>0.1</v>
      </c>
      <c r="E34" s="281"/>
      <c r="F34" s="281"/>
      <c r="G34" s="244">
        <v>0.25</v>
      </c>
      <c r="H34" s="242" t="s">
        <v>599</v>
      </c>
      <c r="I34" s="244">
        <f t="shared" si="0"/>
        <v>0.2</v>
      </c>
      <c r="J34" s="840"/>
      <c r="K34" s="841"/>
      <c r="L34" s="841"/>
      <c r="M34" s="842">
        <v>0.2</v>
      </c>
      <c r="N34" s="246"/>
      <c r="O34" s="246"/>
      <c r="P34" s="246"/>
      <c r="Q34" s="559"/>
      <c r="S34" s="115"/>
    </row>
    <row r="35" spans="1:19" ht="25.5" customHeight="1">
      <c r="A35" s="243">
        <v>5</v>
      </c>
      <c r="B35" s="242" t="s">
        <v>600</v>
      </c>
      <c r="C35" s="244">
        <f t="shared" si="5"/>
        <v>1.32</v>
      </c>
      <c r="D35" s="244">
        <v>1.27</v>
      </c>
      <c r="E35" s="281"/>
      <c r="F35" s="281"/>
      <c r="G35" s="244">
        <v>0.05</v>
      </c>
      <c r="H35" s="242" t="s">
        <v>578</v>
      </c>
      <c r="I35" s="244">
        <f t="shared" si="0"/>
        <v>0.05</v>
      </c>
      <c r="J35" s="840"/>
      <c r="K35" s="841"/>
      <c r="L35" s="841"/>
      <c r="M35" s="842">
        <v>0.05</v>
      </c>
      <c r="N35" s="246"/>
      <c r="O35" s="224" t="s">
        <v>643</v>
      </c>
      <c r="P35" s="246"/>
      <c r="Q35" s="559"/>
      <c r="S35" s="115"/>
    </row>
    <row r="36" spans="1:19" ht="25.5" customHeight="1">
      <c r="A36" s="243">
        <v>6</v>
      </c>
      <c r="B36" s="514" t="s">
        <v>1251</v>
      </c>
      <c r="C36" s="244">
        <f t="shared" si="5"/>
        <v>1.7</v>
      </c>
      <c r="D36" s="244"/>
      <c r="E36" s="281"/>
      <c r="F36" s="281"/>
      <c r="G36" s="244">
        <v>1.7</v>
      </c>
      <c r="H36" s="242" t="s">
        <v>601</v>
      </c>
      <c r="I36" s="244">
        <f t="shared" si="0"/>
        <v>1.2</v>
      </c>
      <c r="J36" s="840"/>
      <c r="K36" s="841"/>
      <c r="L36" s="841"/>
      <c r="M36" s="842">
        <v>1.2</v>
      </c>
      <c r="N36" s="246"/>
      <c r="O36" s="242" t="s">
        <v>1252</v>
      </c>
      <c r="P36" s="246"/>
      <c r="Q36" s="559"/>
      <c r="S36" s="115"/>
    </row>
    <row r="37" spans="1:19" ht="25.5" customHeight="1">
      <c r="A37" s="243">
        <v>7</v>
      </c>
      <c r="B37" s="242" t="s">
        <v>602</v>
      </c>
      <c r="C37" s="244">
        <f t="shared" si="5"/>
        <v>1.6</v>
      </c>
      <c r="D37" s="244">
        <v>1.55</v>
      </c>
      <c r="E37" s="281"/>
      <c r="F37" s="281"/>
      <c r="G37" s="244">
        <v>0.05</v>
      </c>
      <c r="H37" s="242" t="s">
        <v>592</v>
      </c>
      <c r="I37" s="244">
        <f t="shared" si="0"/>
        <v>0.05</v>
      </c>
      <c r="J37" s="840"/>
      <c r="K37" s="841"/>
      <c r="L37" s="841"/>
      <c r="M37" s="842">
        <v>0.05</v>
      </c>
      <c r="N37" s="246"/>
      <c r="O37" s="224" t="s">
        <v>1253</v>
      </c>
      <c r="P37" s="246"/>
      <c r="Q37" s="559"/>
      <c r="S37" s="115"/>
    </row>
    <row r="38" spans="1:19" ht="25.5" customHeight="1">
      <c r="A38" s="243">
        <v>8</v>
      </c>
      <c r="B38" s="242" t="s">
        <v>603</v>
      </c>
      <c r="C38" s="244">
        <f t="shared" si="5"/>
        <v>0.45</v>
      </c>
      <c r="D38" s="244"/>
      <c r="E38" s="281"/>
      <c r="F38" s="281"/>
      <c r="G38" s="244">
        <v>0.45</v>
      </c>
      <c r="H38" s="242" t="s">
        <v>604</v>
      </c>
      <c r="I38" s="244">
        <f t="shared" si="0"/>
        <v>0.34</v>
      </c>
      <c r="J38" s="840"/>
      <c r="K38" s="841"/>
      <c r="L38" s="841"/>
      <c r="M38" s="842">
        <v>0.34</v>
      </c>
      <c r="N38" s="246"/>
      <c r="O38" s="246"/>
      <c r="P38" s="246"/>
      <c r="Q38" s="559"/>
      <c r="S38" s="115"/>
    </row>
    <row r="39" spans="1:19" ht="25.5" customHeight="1">
      <c r="A39" s="243">
        <v>9</v>
      </c>
      <c r="B39" s="242" t="s">
        <v>605</v>
      </c>
      <c r="C39" s="244">
        <f t="shared" si="5"/>
        <v>0.48</v>
      </c>
      <c r="D39" s="244">
        <v>0.48</v>
      </c>
      <c r="E39" s="281"/>
      <c r="F39" s="281"/>
      <c r="G39" s="244"/>
      <c r="H39" s="242" t="s">
        <v>604</v>
      </c>
      <c r="I39" s="244">
        <f t="shared" si="0"/>
        <v>0.35</v>
      </c>
      <c r="J39" s="840"/>
      <c r="K39" s="841"/>
      <c r="L39" s="841"/>
      <c r="M39" s="842">
        <v>0.35</v>
      </c>
      <c r="N39" s="246"/>
      <c r="O39" s="242" t="s">
        <v>1254</v>
      </c>
      <c r="P39" s="246"/>
      <c r="Q39" s="559"/>
      <c r="S39" s="115"/>
    </row>
    <row r="40" spans="1:19" ht="25.5" customHeight="1">
      <c r="A40" s="243">
        <v>10</v>
      </c>
      <c r="B40" s="43" t="s">
        <v>1255</v>
      </c>
      <c r="C40" s="844">
        <v>0.25</v>
      </c>
      <c r="D40" s="844"/>
      <c r="E40" s="844"/>
      <c r="F40" s="844"/>
      <c r="G40" s="844">
        <v>0.25</v>
      </c>
      <c r="H40" s="33" t="s">
        <v>586</v>
      </c>
      <c r="I40" s="244">
        <f t="shared" si="0"/>
        <v>0.2</v>
      </c>
      <c r="J40" s="280"/>
      <c r="K40" s="280"/>
      <c r="L40" s="280"/>
      <c r="M40" s="280">
        <v>0.2</v>
      </c>
      <c r="N40" s="556"/>
      <c r="O40" s="556"/>
      <c r="P40" s="556"/>
      <c r="Q40" s="559"/>
      <c r="S40" s="115"/>
    </row>
    <row r="41" spans="1:19" ht="25.5" customHeight="1">
      <c r="A41" s="551" t="s">
        <v>251</v>
      </c>
      <c r="B41" s="555" t="s">
        <v>269</v>
      </c>
      <c r="C41" s="465">
        <f>SUM(C42:C45)</f>
        <v>0.92999999999999994</v>
      </c>
      <c r="D41" s="465">
        <f>SUM(D42:D45)</f>
        <v>0.01</v>
      </c>
      <c r="E41" s="465"/>
      <c r="F41" s="465"/>
      <c r="G41" s="465">
        <f>SUM(G42:G45)</f>
        <v>0.91999999999999993</v>
      </c>
      <c r="H41" s="465"/>
      <c r="I41" s="465">
        <f>SUM(I42:I45)</f>
        <v>0.75</v>
      </c>
      <c r="J41" s="465"/>
      <c r="K41" s="465"/>
      <c r="L41" s="465"/>
      <c r="M41" s="465">
        <f>SUM(M42:M45)</f>
        <v>0.75</v>
      </c>
      <c r="N41" s="465"/>
      <c r="O41" s="246"/>
      <c r="P41" s="246"/>
      <c r="Q41" s="559"/>
      <c r="S41" s="115"/>
    </row>
    <row r="42" spans="1:19" ht="25.5" customHeight="1">
      <c r="A42" s="243">
        <v>1</v>
      </c>
      <c r="B42" s="242" t="s">
        <v>606</v>
      </c>
      <c r="C42" s="244">
        <f>SUM(D42:G42)</f>
        <v>0.1</v>
      </c>
      <c r="D42" s="244"/>
      <c r="E42" s="281"/>
      <c r="F42" s="281"/>
      <c r="G42" s="244">
        <v>0.1</v>
      </c>
      <c r="H42" s="242" t="s">
        <v>599</v>
      </c>
      <c r="I42" s="244">
        <f t="shared" si="0"/>
        <v>0.1</v>
      </c>
      <c r="J42" s="840"/>
      <c r="K42" s="841"/>
      <c r="L42" s="841"/>
      <c r="M42" s="842">
        <v>0.1</v>
      </c>
      <c r="N42" s="246"/>
      <c r="O42" s="246"/>
      <c r="P42" s="246"/>
      <c r="Q42" s="559"/>
      <c r="S42" s="115"/>
    </row>
    <row r="43" spans="1:19" ht="25.5" customHeight="1">
      <c r="A43" s="243">
        <v>2</v>
      </c>
      <c r="B43" s="242" t="s">
        <v>607</v>
      </c>
      <c r="C43" s="244">
        <f>SUM(D43:G43)</f>
        <v>0.1</v>
      </c>
      <c r="D43" s="244"/>
      <c r="E43" s="281"/>
      <c r="F43" s="281"/>
      <c r="G43" s="244">
        <v>0.1</v>
      </c>
      <c r="H43" s="242" t="s">
        <v>608</v>
      </c>
      <c r="I43" s="244">
        <f t="shared" si="0"/>
        <v>0.1</v>
      </c>
      <c r="J43" s="840"/>
      <c r="K43" s="841"/>
      <c r="L43" s="841"/>
      <c r="M43" s="842">
        <v>0.1</v>
      </c>
      <c r="N43" s="246"/>
      <c r="O43" s="246"/>
      <c r="P43" s="246"/>
      <c r="Q43" s="559"/>
      <c r="S43" s="115"/>
    </row>
    <row r="44" spans="1:19" ht="25.5" customHeight="1">
      <c r="A44" s="243">
        <v>3</v>
      </c>
      <c r="B44" s="242" t="s">
        <v>609</v>
      </c>
      <c r="C44" s="244">
        <f>SUM(D44:G44)</f>
        <v>0.01</v>
      </c>
      <c r="D44" s="244">
        <v>0.01</v>
      </c>
      <c r="E44" s="281"/>
      <c r="F44" s="281"/>
      <c r="G44" s="244"/>
      <c r="H44" s="242" t="s">
        <v>578</v>
      </c>
      <c r="I44" s="244">
        <f t="shared" si="0"/>
        <v>0.01</v>
      </c>
      <c r="J44" s="840"/>
      <c r="K44" s="841"/>
      <c r="L44" s="841"/>
      <c r="M44" s="842">
        <v>0.01</v>
      </c>
      <c r="N44" s="246"/>
      <c r="O44" s="224"/>
      <c r="P44" s="246"/>
      <c r="Q44" s="559"/>
      <c r="S44" s="115"/>
    </row>
    <row r="45" spans="1:19" ht="25.5" customHeight="1">
      <c r="A45" s="243">
        <v>4</v>
      </c>
      <c r="B45" s="242" t="s">
        <v>610</v>
      </c>
      <c r="C45" s="244">
        <f>SUM(D45:G45)</f>
        <v>0.72</v>
      </c>
      <c r="D45" s="244"/>
      <c r="E45" s="281"/>
      <c r="F45" s="281"/>
      <c r="G45" s="244">
        <v>0.72</v>
      </c>
      <c r="H45" s="242" t="s">
        <v>581</v>
      </c>
      <c r="I45" s="244">
        <f t="shared" si="0"/>
        <v>0.54</v>
      </c>
      <c r="J45" s="840"/>
      <c r="K45" s="841"/>
      <c r="L45" s="841"/>
      <c r="M45" s="842">
        <v>0.54</v>
      </c>
      <c r="N45" s="246"/>
      <c r="O45" s="246"/>
      <c r="P45" s="246"/>
      <c r="Q45" s="559"/>
      <c r="S45" s="115"/>
    </row>
    <row r="46" spans="1:19" ht="25.5" customHeight="1">
      <c r="A46" s="551" t="s">
        <v>254</v>
      </c>
      <c r="B46" s="555" t="s">
        <v>415</v>
      </c>
      <c r="C46" s="465">
        <f>SUM(C47)</f>
        <v>0.3</v>
      </c>
      <c r="D46" s="465"/>
      <c r="E46" s="465"/>
      <c r="F46" s="465"/>
      <c r="G46" s="465">
        <f t="shared" ref="G46:M46" si="6">SUM(G47)</f>
        <v>0.3</v>
      </c>
      <c r="H46" s="465"/>
      <c r="I46" s="465">
        <f t="shared" si="6"/>
        <v>0.25</v>
      </c>
      <c r="J46" s="465"/>
      <c r="K46" s="465"/>
      <c r="L46" s="465"/>
      <c r="M46" s="465">
        <f t="shared" si="6"/>
        <v>0.25</v>
      </c>
      <c r="N46" s="465"/>
      <c r="O46" s="246"/>
      <c r="P46" s="246"/>
      <c r="Q46" s="559"/>
      <c r="S46" s="115"/>
    </row>
    <row r="47" spans="1:19" ht="25.5" customHeight="1">
      <c r="A47" s="243">
        <v>1</v>
      </c>
      <c r="B47" s="242" t="s">
        <v>611</v>
      </c>
      <c r="C47" s="244">
        <f>SUM(D47:G47)</f>
        <v>0.3</v>
      </c>
      <c r="D47" s="244"/>
      <c r="E47" s="281"/>
      <c r="F47" s="281"/>
      <c r="G47" s="244">
        <v>0.3</v>
      </c>
      <c r="H47" s="242" t="s">
        <v>581</v>
      </c>
      <c r="I47" s="244">
        <f t="shared" si="0"/>
        <v>0.25</v>
      </c>
      <c r="J47" s="840"/>
      <c r="K47" s="841"/>
      <c r="L47" s="841"/>
      <c r="M47" s="842">
        <v>0.25</v>
      </c>
      <c r="N47" s="246"/>
      <c r="O47" s="246"/>
      <c r="P47" s="246"/>
      <c r="Q47" s="559"/>
      <c r="S47" s="115"/>
    </row>
    <row r="48" spans="1:19" ht="25.5" customHeight="1">
      <c r="A48" s="259">
        <v>29</v>
      </c>
      <c r="B48" s="378" t="s">
        <v>520</v>
      </c>
      <c r="C48" s="465">
        <f>SUM(C46+C41+C30+C26+C16+C14+C12)</f>
        <v>39.83</v>
      </c>
      <c r="D48" s="465">
        <f t="shared" ref="D48:M48" si="7">SUM(D46+D41+D30+D26+D16+D14+D12)</f>
        <v>4.95</v>
      </c>
      <c r="E48" s="465">
        <f t="shared" si="7"/>
        <v>0</v>
      </c>
      <c r="F48" s="465">
        <f t="shared" si="7"/>
        <v>0</v>
      </c>
      <c r="G48" s="465">
        <f t="shared" si="7"/>
        <v>34.880000000000003</v>
      </c>
      <c r="H48" s="465"/>
      <c r="I48" s="465">
        <f t="shared" si="7"/>
        <v>18.060000000000002</v>
      </c>
      <c r="J48" s="465">
        <f t="shared" si="7"/>
        <v>0.30000000000000004</v>
      </c>
      <c r="K48" s="465">
        <f t="shared" si="7"/>
        <v>10.620000000000001</v>
      </c>
      <c r="L48" s="465"/>
      <c r="M48" s="465">
        <f t="shared" si="7"/>
        <v>7.14</v>
      </c>
      <c r="N48" s="465"/>
      <c r="O48" s="246"/>
      <c r="P48" s="246"/>
      <c r="Q48" s="559"/>
      <c r="S48" s="115"/>
    </row>
    <row r="49" spans="1:19" ht="25.5" customHeight="1">
      <c r="A49" s="1657" t="s">
        <v>612</v>
      </c>
      <c r="B49" s="1657"/>
      <c r="C49" s="1657"/>
      <c r="D49" s="1657"/>
      <c r="E49" s="1657"/>
      <c r="F49" s="1657"/>
      <c r="G49" s="1657"/>
      <c r="H49" s="1657"/>
      <c r="I49" s="1657"/>
      <c r="J49" s="1657"/>
      <c r="K49" s="1657"/>
      <c r="L49" s="1657"/>
      <c r="M49" s="1657"/>
      <c r="N49" s="1657"/>
      <c r="O49" s="1657"/>
      <c r="P49" s="1657"/>
      <c r="Q49" s="559"/>
      <c r="S49" s="115"/>
    </row>
    <row r="50" spans="1:19" ht="25.5" customHeight="1">
      <c r="A50" s="551" t="s">
        <v>208</v>
      </c>
      <c r="B50" s="260" t="s">
        <v>347</v>
      </c>
      <c r="C50" s="270">
        <f>SUM(C51:C56)</f>
        <v>9.1999999999999993</v>
      </c>
      <c r="D50" s="270"/>
      <c r="E50" s="270"/>
      <c r="F50" s="270"/>
      <c r="G50" s="517">
        <f>SUM(G51:G56)</f>
        <v>9.1999999999999993</v>
      </c>
      <c r="H50" s="517"/>
      <c r="I50" s="270">
        <f>SUM(I51:I56)</f>
        <v>5.7</v>
      </c>
      <c r="J50" s="270">
        <f>SUM(J51:J56)</f>
        <v>5.7</v>
      </c>
      <c r="K50" s="270"/>
      <c r="L50" s="270"/>
      <c r="M50" s="270"/>
      <c r="N50" s="270"/>
      <c r="O50" s="36"/>
      <c r="P50" s="223"/>
      <c r="Q50" s="559"/>
      <c r="S50" s="115"/>
    </row>
    <row r="51" spans="1:19" ht="25.5" customHeight="1">
      <c r="A51" s="845">
        <v>1</v>
      </c>
      <c r="B51" s="7" t="s">
        <v>613</v>
      </c>
      <c r="C51" s="518">
        <f t="shared" ref="C51:C56" si="8">SUM(D51:G51)</f>
        <v>1.3</v>
      </c>
      <c r="D51" s="519"/>
      <c r="E51" s="519"/>
      <c r="F51" s="519"/>
      <c r="G51" s="2">
        <v>1.3</v>
      </c>
      <c r="H51" s="221" t="s">
        <v>592</v>
      </c>
      <c r="I51" s="518">
        <f>SUM(J51:N51)</f>
        <v>0.7</v>
      </c>
      <c r="J51" s="518">
        <v>0.7</v>
      </c>
      <c r="K51" s="519"/>
      <c r="L51" s="519"/>
      <c r="M51" s="519"/>
      <c r="N51" s="519"/>
      <c r="O51" s="221" t="s">
        <v>646</v>
      </c>
      <c r="P51" s="223"/>
      <c r="Q51" s="559"/>
      <c r="S51" s="115"/>
    </row>
    <row r="52" spans="1:19" ht="25.5" customHeight="1">
      <c r="A52" s="243">
        <v>2</v>
      </c>
      <c r="B52" s="7" t="s">
        <v>613</v>
      </c>
      <c r="C52" s="518">
        <f t="shared" si="8"/>
        <v>1.3</v>
      </c>
      <c r="D52" s="520"/>
      <c r="E52" s="520"/>
      <c r="F52" s="520"/>
      <c r="G52" s="222">
        <v>1.3</v>
      </c>
      <c r="H52" s="33" t="s">
        <v>614</v>
      </c>
      <c r="I52" s="518">
        <f t="shared" ref="I52:I80" si="9">SUM(J52:N52)</f>
        <v>0.5</v>
      </c>
      <c r="J52" s="520">
        <v>0.5</v>
      </c>
      <c r="K52" s="520"/>
      <c r="L52" s="520"/>
      <c r="M52" s="520"/>
      <c r="N52" s="520"/>
      <c r="O52" s="221" t="s">
        <v>646</v>
      </c>
      <c r="P52" s="223"/>
      <c r="Q52" s="559"/>
      <c r="S52" s="115"/>
    </row>
    <row r="53" spans="1:19" ht="25.5" customHeight="1">
      <c r="A53" s="845">
        <v>3</v>
      </c>
      <c r="B53" s="7" t="s">
        <v>613</v>
      </c>
      <c r="C53" s="518">
        <f t="shared" si="8"/>
        <v>1.3</v>
      </c>
      <c r="D53" s="520"/>
      <c r="E53" s="520"/>
      <c r="F53" s="520"/>
      <c r="G53" s="222">
        <v>1.3</v>
      </c>
      <c r="H53" s="33" t="s">
        <v>608</v>
      </c>
      <c r="I53" s="518">
        <f t="shared" si="9"/>
        <v>0.5</v>
      </c>
      <c r="J53" s="520">
        <v>0.5</v>
      </c>
      <c r="K53" s="520"/>
      <c r="L53" s="520"/>
      <c r="M53" s="520"/>
      <c r="N53" s="520"/>
      <c r="O53" s="221" t="s">
        <v>646</v>
      </c>
      <c r="P53" s="223"/>
      <c r="Q53" s="559"/>
      <c r="S53" s="115"/>
    </row>
    <row r="54" spans="1:19" ht="25.5" customHeight="1">
      <c r="A54" s="243">
        <v>4</v>
      </c>
      <c r="B54" s="7" t="s">
        <v>613</v>
      </c>
      <c r="C54" s="518">
        <f t="shared" si="8"/>
        <v>1.3</v>
      </c>
      <c r="D54" s="520"/>
      <c r="E54" s="520"/>
      <c r="F54" s="520"/>
      <c r="G54" s="222">
        <v>1.3</v>
      </c>
      <c r="H54" s="33" t="s">
        <v>594</v>
      </c>
      <c r="I54" s="518">
        <f t="shared" si="9"/>
        <v>0.5</v>
      </c>
      <c r="J54" s="520">
        <v>0.5</v>
      </c>
      <c r="K54" s="520"/>
      <c r="L54" s="520"/>
      <c r="M54" s="520"/>
      <c r="N54" s="520"/>
      <c r="O54" s="221" t="s">
        <v>646</v>
      </c>
      <c r="P54" s="223"/>
      <c r="Q54" s="559"/>
      <c r="S54" s="115"/>
    </row>
    <row r="55" spans="1:19" ht="25.5" customHeight="1">
      <c r="A55" s="845">
        <v>5</v>
      </c>
      <c r="B55" s="7" t="s">
        <v>613</v>
      </c>
      <c r="C55" s="518">
        <f t="shared" si="8"/>
        <v>1.5</v>
      </c>
      <c r="D55" s="519"/>
      <c r="E55" s="519"/>
      <c r="F55" s="519"/>
      <c r="G55" s="2">
        <v>1.5</v>
      </c>
      <c r="H55" s="221" t="s">
        <v>615</v>
      </c>
      <c r="I55" s="518">
        <f t="shared" si="9"/>
        <v>2</v>
      </c>
      <c r="J55" s="518">
        <v>2</v>
      </c>
      <c r="K55" s="519"/>
      <c r="L55" s="519"/>
      <c r="M55" s="519"/>
      <c r="N55" s="519"/>
      <c r="O55" s="221" t="s">
        <v>646</v>
      </c>
      <c r="P55" s="223"/>
      <c r="Q55" s="559"/>
      <c r="S55" s="115"/>
    </row>
    <row r="56" spans="1:19" ht="25.5" customHeight="1">
      <c r="A56" s="243">
        <v>6</v>
      </c>
      <c r="B56" s="7" t="s">
        <v>613</v>
      </c>
      <c r="C56" s="518">
        <f t="shared" si="8"/>
        <v>2.5</v>
      </c>
      <c r="D56" s="519"/>
      <c r="E56" s="519"/>
      <c r="F56" s="519"/>
      <c r="G56" s="2">
        <v>2.5</v>
      </c>
      <c r="H56" s="221" t="s">
        <v>578</v>
      </c>
      <c r="I56" s="518">
        <f t="shared" si="9"/>
        <v>1.5</v>
      </c>
      <c r="J56" s="518">
        <v>1.5</v>
      </c>
      <c r="K56" s="519"/>
      <c r="L56" s="519"/>
      <c r="M56" s="519"/>
      <c r="N56" s="519"/>
      <c r="O56" s="221" t="s">
        <v>646</v>
      </c>
      <c r="P56" s="223"/>
      <c r="Q56" s="559"/>
      <c r="S56" s="115"/>
    </row>
    <row r="57" spans="1:19" ht="25.5" customHeight="1">
      <c r="A57" s="522" t="s">
        <v>213</v>
      </c>
      <c r="B57" s="39" t="s">
        <v>209</v>
      </c>
      <c r="C57" s="240">
        <f>SUM(C58:C58)</f>
        <v>0.06</v>
      </c>
      <c r="D57" s="240"/>
      <c r="E57" s="240"/>
      <c r="F57" s="240"/>
      <c r="G57" s="523">
        <f>SUM(G58:G58)</f>
        <v>0.06</v>
      </c>
      <c r="H57" s="261"/>
      <c r="I57" s="240">
        <f>SUM(I58:I58)</f>
        <v>0.1</v>
      </c>
      <c r="J57" s="240"/>
      <c r="K57" s="240"/>
      <c r="L57" s="240"/>
      <c r="M57" s="240">
        <f>SUM(M58:M58)</f>
        <v>0.1</v>
      </c>
      <c r="N57" s="240"/>
      <c r="O57" s="221"/>
      <c r="P57" s="223"/>
      <c r="Q57" s="559"/>
      <c r="S57" s="115"/>
    </row>
    <row r="58" spans="1:19" ht="25.5" customHeight="1">
      <c r="A58" s="243">
        <v>1</v>
      </c>
      <c r="B58" s="7" t="s">
        <v>616</v>
      </c>
      <c r="C58" s="520">
        <f t="shared" ref="C58:C67" si="10">SUM(D58:G58)</f>
        <v>0.06</v>
      </c>
      <c r="D58" s="520"/>
      <c r="E58" s="520"/>
      <c r="F58" s="520"/>
      <c r="G58" s="222">
        <v>0.06</v>
      </c>
      <c r="H58" s="221" t="s">
        <v>617</v>
      </c>
      <c r="I58" s="518">
        <f t="shared" si="9"/>
        <v>0.1</v>
      </c>
      <c r="J58" s="520"/>
      <c r="K58" s="520"/>
      <c r="L58" s="520"/>
      <c r="M58" s="520">
        <v>0.1</v>
      </c>
      <c r="N58" s="520"/>
      <c r="O58" s="221" t="s">
        <v>646</v>
      </c>
      <c r="P58" s="223"/>
      <c r="Q58" s="559"/>
      <c r="S58" s="115"/>
    </row>
    <row r="59" spans="1:19" ht="25.5" customHeight="1">
      <c r="A59" s="551" t="s">
        <v>217</v>
      </c>
      <c r="B59" s="555" t="s">
        <v>214</v>
      </c>
      <c r="C59" s="270">
        <f>SUM(C60)</f>
        <v>1.1000000000000001</v>
      </c>
      <c r="D59" s="270"/>
      <c r="E59" s="270"/>
      <c r="F59" s="270"/>
      <c r="G59" s="517">
        <f>SUM(G60)</f>
        <v>1.1000000000000001</v>
      </c>
      <c r="H59" s="521"/>
      <c r="I59" s="270">
        <f>SUM(I60)</f>
        <v>0.2</v>
      </c>
      <c r="J59" s="270"/>
      <c r="K59" s="270"/>
      <c r="L59" s="270"/>
      <c r="M59" s="270">
        <f>SUM(M60)</f>
        <v>0.2</v>
      </c>
      <c r="N59" s="524"/>
      <c r="O59" s="221"/>
      <c r="P59" s="223"/>
      <c r="Q59" s="559"/>
      <c r="S59" s="115"/>
    </row>
    <row r="60" spans="1:19" ht="25.5" customHeight="1">
      <c r="A60" s="243">
        <v>1</v>
      </c>
      <c r="B60" s="7" t="s">
        <v>618</v>
      </c>
      <c r="C60" s="520">
        <f>SUM(D60:G60)</f>
        <v>1.1000000000000001</v>
      </c>
      <c r="D60" s="520"/>
      <c r="E60" s="520"/>
      <c r="F60" s="520"/>
      <c r="G60" s="222">
        <v>1.1000000000000001</v>
      </c>
      <c r="H60" s="221" t="s">
        <v>617</v>
      </c>
      <c r="I60" s="518">
        <f t="shared" si="9"/>
        <v>0.2</v>
      </c>
      <c r="J60" s="520"/>
      <c r="K60" s="520"/>
      <c r="L60" s="520"/>
      <c r="M60" s="520">
        <v>0.2</v>
      </c>
      <c r="N60" s="520"/>
      <c r="O60" s="221" t="s">
        <v>646</v>
      </c>
      <c r="P60" s="223"/>
      <c r="Q60" s="559"/>
      <c r="S60" s="115"/>
    </row>
    <row r="61" spans="1:19" ht="25.5" customHeight="1">
      <c r="A61" s="551" t="s">
        <v>238</v>
      </c>
      <c r="B61" s="260" t="s">
        <v>218</v>
      </c>
      <c r="C61" s="270">
        <f>SUM(C62:C67)</f>
        <v>40.450000000000003</v>
      </c>
      <c r="D61" s="270">
        <f t="shared" ref="D61:M61" si="11">SUM(D62:D67)</f>
        <v>2.2000000000000002</v>
      </c>
      <c r="E61" s="270"/>
      <c r="F61" s="270"/>
      <c r="G61" s="270">
        <f t="shared" si="11"/>
        <v>38.250000000000007</v>
      </c>
      <c r="H61" s="270"/>
      <c r="I61" s="270">
        <f t="shared" si="11"/>
        <v>28.5</v>
      </c>
      <c r="J61" s="270">
        <f t="shared" si="11"/>
        <v>5.9</v>
      </c>
      <c r="K61" s="270">
        <f t="shared" si="11"/>
        <v>22</v>
      </c>
      <c r="L61" s="270"/>
      <c r="M61" s="270">
        <f t="shared" si="11"/>
        <v>0.6</v>
      </c>
      <c r="N61" s="270"/>
      <c r="O61" s="221"/>
      <c r="P61" s="239"/>
      <c r="Q61" s="559"/>
      <c r="S61" s="115"/>
    </row>
    <row r="62" spans="1:19" ht="25.5" customHeight="1">
      <c r="A62" s="243">
        <v>1</v>
      </c>
      <c r="B62" s="7" t="s">
        <v>619</v>
      </c>
      <c r="C62" s="520">
        <f t="shared" si="10"/>
        <v>0.05</v>
      </c>
      <c r="D62" s="520"/>
      <c r="E62" s="520"/>
      <c r="F62" s="520"/>
      <c r="G62" s="222">
        <v>0.05</v>
      </c>
      <c r="H62" s="221" t="s">
        <v>590</v>
      </c>
      <c r="I62" s="518">
        <f t="shared" si="9"/>
        <v>0.1</v>
      </c>
      <c r="J62" s="520"/>
      <c r="K62" s="520"/>
      <c r="L62" s="520"/>
      <c r="M62" s="520">
        <v>0.1</v>
      </c>
      <c r="N62" s="520"/>
      <c r="O62" s="221" t="s">
        <v>646</v>
      </c>
      <c r="P62" s="223"/>
      <c r="Q62" s="559"/>
      <c r="S62" s="115"/>
    </row>
    <row r="63" spans="1:19" ht="25.5" customHeight="1">
      <c r="A63" s="243">
        <v>2</v>
      </c>
      <c r="B63" s="7" t="s">
        <v>620</v>
      </c>
      <c r="C63" s="520">
        <f t="shared" si="10"/>
        <v>2</v>
      </c>
      <c r="D63" s="520"/>
      <c r="E63" s="520"/>
      <c r="F63" s="520"/>
      <c r="G63" s="222">
        <v>2</v>
      </c>
      <c r="H63" s="33" t="s">
        <v>594</v>
      </c>
      <c r="I63" s="518">
        <f t="shared" si="9"/>
        <v>0.4</v>
      </c>
      <c r="J63" s="520">
        <v>0.4</v>
      </c>
      <c r="K63" s="520"/>
      <c r="L63" s="520"/>
      <c r="M63" s="520"/>
      <c r="N63" s="520"/>
      <c r="O63" s="221" t="s">
        <v>646</v>
      </c>
      <c r="P63" s="223"/>
      <c r="Q63" s="559"/>
      <c r="S63" s="115"/>
    </row>
    <row r="64" spans="1:19" ht="25.5" customHeight="1">
      <c r="A64" s="243">
        <v>3</v>
      </c>
      <c r="B64" s="7" t="s">
        <v>620</v>
      </c>
      <c r="C64" s="520">
        <f t="shared" si="10"/>
        <v>2.5</v>
      </c>
      <c r="D64" s="520"/>
      <c r="E64" s="520"/>
      <c r="F64" s="520"/>
      <c r="G64" s="222">
        <v>2.5</v>
      </c>
      <c r="H64" s="33" t="s">
        <v>592</v>
      </c>
      <c r="I64" s="518">
        <f t="shared" si="9"/>
        <v>0.5</v>
      </c>
      <c r="J64" s="520">
        <v>0.5</v>
      </c>
      <c r="K64" s="520"/>
      <c r="L64" s="520"/>
      <c r="M64" s="520"/>
      <c r="N64" s="520"/>
      <c r="O64" s="221" t="s">
        <v>646</v>
      </c>
      <c r="P64" s="223"/>
      <c r="Q64" s="559"/>
      <c r="S64" s="115"/>
    </row>
    <row r="65" spans="1:19" ht="25.5" customHeight="1">
      <c r="A65" s="243">
        <v>4</v>
      </c>
      <c r="B65" s="221" t="s">
        <v>621</v>
      </c>
      <c r="C65" s="520">
        <f t="shared" si="10"/>
        <v>22</v>
      </c>
      <c r="D65" s="520">
        <v>2.2000000000000002</v>
      </c>
      <c r="E65" s="520"/>
      <c r="F65" s="520"/>
      <c r="G65" s="222">
        <v>19.8</v>
      </c>
      <c r="H65" s="33" t="s">
        <v>622</v>
      </c>
      <c r="I65" s="518">
        <f t="shared" si="9"/>
        <v>22</v>
      </c>
      <c r="J65" s="525"/>
      <c r="K65" s="520">
        <v>22</v>
      </c>
      <c r="L65" s="520"/>
      <c r="M65" s="520"/>
      <c r="N65" s="520"/>
      <c r="O65" s="221" t="s">
        <v>646</v>
      </c>
      <c r="P65" s="223"/>
      <c r="Q65" s="559"/>
      <c r="S65" s="115"/>
    </row>
    <row r="66" spans="1:19" ht="25.5" customHeight="1">
      <c r="A66" s="243">
        <v>5</v>
      </c>
      <c r="B66" s="7" t="s">
        <v>623</v>
      </c>
      <c r="C66" s="520">
        <f t="shared" si="10"/>
        <v>12.3</v>
      </c>
      <c r="D66" s="520"/>
      <c r="E66" s="520"/>
      <c r="F66" s="520"/>
      <c r="G66" s="222">
        <v>12.3</v>
      </c>
      <c r="H66" s="33" t="s">
        <v>581</v>
      </c>
      <c r="I66" s="518">
        <f t="shared" si="9"/>
        <v>5</v>
      </c>
      <c r="J66" s="525">
        <v>5</v>
      </c>
      <c r="K66" s="520"/>
      <c r="L66" s="520"/>
      <c r="M66" s="520"/>
      <c r="N66" s="520"/>
      <c r="O66" s="221" t="s">
        <v>646</v>
      </c>
      <c r="P66" s="223"/>
      <c r="Q66" s="559"/>
      <c r="S66" s="115"/>
    </row>
    <row r="67" spans="1:19" ht="25.5" customHeight="1">
      <c r="A67" s="243">
        <v>6</v>
      </c>
      <c r="B67" s="44" t="s">
        <v>624</v>
      </c>
      <c r="C67" s="520">
        <f t="shared" si="10"/>
        <v>1.6</v>
      </c>
      <c r="D67" s="520"/>
      <c r="E67" s="520"/>
      <c r="F67" s="520"/>
      <c r="G67" s="222">
        <v>1.6</v>
      </c>
      <c r="H67" s="33" t="s">
        <v>586</v>
      </c>
      <c r="I67" s="518">
        <f t="shared" si="9"/>
        <v>0.5</v>
      </c>
      <c r="J67" s="525"/>
      <c r="K67" s="520"/>
      <c r="L67" s="520"/>
      <c r="M67" s="520">
        <v>0.5</v>
      </c>
      <c r="N67" s="520"/>
      <c r="O67" s="221" t="s">
        <v>646</v>
      </c>
      <c r="P67" s="223"/>
      <c r="Q67" s="559"/>
      <c r="S67" s="115"/>
    </row>
    <row r="68" spans="1:19" ht="25.5" customHeight="1">
      <c r="A68" s="551" t="s">
        <v>246</v>
      </c>
      <c r="B68" s="39" t="s">
        <v>255</v>
      </c>
      <c r="C68" s="465">
        <f>SUM(C69:C74)</f>
        <v>5.74</v>
      </c>
      <c r="D68" s="465">
        <f>SUM(D69:D74)</f>
        <v>1.35</v>
      </c>
      <c r="E68" s="465"/>
      <c r="F68" s="465"/>
      <c r="G68" s="512">
        <f>SUM(G69:G74)</f>
        <v>4.3899999999999997</v>
      </c>
      <c r="H68" s="516"/>
      <c r="I68" s="465">
        <f>SUM(I69:I74)</f>
        <v>1.27</v>
      </c>
      <c r="J68" s="465"/>
      <c r="K68" s="465"/>
      <c r="L68" s="465"/>
      <c r="M68" s="465">
        <f>SUM(M69:M74)</f>
        <v>1.27</v>
      </c>
      <c r="N68" s="465"/>
      <c r="O68" s="221"/>
      <c r="P68" s="243"/>
      <c r="Q68" s="559"/>
      <c r="S68" s="115"/>
    </row>
    <row r="69" spans="1:19" ht="25.5" customHeight="1">
      <c r="A69" s="243">
        <v>1</v>
      </c>
      <c r="B69" s="7" t="s">
        <v>625</v>
      </c>
      <c r="C69" s="520">
        <f t="shared" ref="C69:C74" si="12">SUM(D69:G69)</f>
        <v>0.8</v>
      </c>
      <c r="D69" s="520"/>
      <c r="E69" s="520"/>
      <c r="F69" s="520"/>
      <c r="G69" s="222">
        <v>0.8</v>
      </c>
      <c r="H69" s="221" t="s">
        <v>599</v>
      </c>
      <c r="I69" s="518">
        <f t="shared" si="9"/>
        <v>0.02</v>
      </c>
      <c r="J69" s="520"/>
      <c r="K69" s="520"/>
      <c r="L69" s="520"/>
      <c r="M69" s="520">
        <v>0.02</v>
      </c>
      <c r="N69" s="520"/>
      <c r="O69" s="221" t="s">
        <v>646</v>
      </c>
      <c r="P69" s="223"/>
      <c r="Q69" s="559"/>
      <c r="S69" s="115"/>
    </row>
    <row r="70" spans="1:19" ht="25.5" customHeight="1">
      <c r="A70" s="243">
        <v>2</v>
      </c>
      <c r="B70" s="7" t="s">
        <v>626</v>
      </c>
      <c r="C70" s="520">
        <f t="shared" si="12"/>
        <v>0.54</v>
      </c>
      <c r="D70" s="520"/>
      <c r="E70" s="520"/>
      <c r="F70" s="520"/>
      <c r="G70" s="222">
        <v>0.54</v>
      </c>
      <c r="H70" s="221" t="s">
        <v>608</v>
      </c>
      <c r="I70" s="518">
        <f t="shared" si="9"/>
        <v>0.1</v>
      </c>
      <c r="J70" s="520"/>
      <c r="K70" s="520"/>
      <c r="L70" s="520"/>
      <c r="M70" s="520">
        <v>0.1</v>
      </c>
      <c r="N70" s="520"/>
      <c r="O70" s="221" t="s">
        <v>646</v>
      </c>
      <c r="P70" s="223"/>
      <c r="Q70" s="559"/>
      <c r="S70" s="115"/>
    </row>
    <row r="71" spans="1:19" ht="25.5" customHeight="1">
      <c r="A71" s="243">
        <v>3</v>
      </c>
      <c r="B71" s="7" t="s">
        <v>627</v>
      </c>
      <c r="C71" s="520">
        <f t="shared" si="12"/>
        <v>0.6</v>
      </c>
      <c r="D71" s="520">
        <v>0.45</v>
      </c>
      <c r="E71" s="520"/>
      <c r="F71" s="520"/>
      <c r="G71" s="222">
        <v>0.15</v>
      </c>
      <c r="H71" s="221" t="s">
        <v>604</v>
      </c>
      <c r="I71" s="518">
        <f t="shared" si="9"/>
        <v>0.2</v>
      </c>
      <c r="J71" s="520"/>
      <c r="K71" s="520"/>
      <c r="L71" s="520"/>
      <c r="M71" s="520">
        <v>0.2</v>
      </c>
      <c r="N71" s="520"/>
      <c r="O71" s="221" t="s">
        <v>646</v>
      </c>
      <c r="P71" s="223"/>
      <c r="Q71" s="559"/>
      <c r="S71" s="115"/>
    </row>
    <row r="72" spans="1:19" ht="25.5" customHeight="1">
      <c r="A72" s="243">
        <v>4</v>
      </c>
      <c r="B72" s="7" t="s">
        <v>628</v>
      </c>
      <c r="C72" s="520">
        <f t="shared" si="12"/>
        <v>1.6</v>
      </c>
      <c r="D72" s="520">
        <v>0.9</v>
      </c>
      <c r="E72" s="520"/>
      <c r="F72" s="520"/>
      <c r="G72" s="222">
        <v>0.7</v>
      </c>
      <c r="H72" s="221" t="s">
        <v>594</v>
      </c>
      <c r="I72" s="518">
        <f t="shared" si="9"/>
        <v>0.3</v>
      </c>
      <c r="J72" s="520"/>
      <c r="K72" s="520"/>
      <c r="L72" s="520"/>
      <c r="M72" s="520">
        <v>0.3</v>
      </c>
      <c r="N72" s="520"/>
      <c r="O72" s="221" t="s">
        <v>646</v>
      </c>
      <c r="P72" s="223"/>
      <c r="Q72" s="559"/>
      <c r="S72" s="115"/>
    </row>
    <row r="73" spans="1:19" ht="25.5" customHeight="1">
      <c r="A73" s="243">
        <v>5</v>
      </c>
      <c r="B73" s="44" t="s">
        <v>629</v>
      </c>
      <c r="C73" s="520">
        <f t="shared" si="12"/>
        <v>1.2</v>
      </c>
      <c r="D73" s="520"/>
      <c r="E73" s="520"/>
      <c r="F73" s="520"/>
      <c r="G73" s="222">
        <v>1.2</v>
      </c>
      <c r="H73" s="33" t="s">
        <v>617</v>
      </c>
      <c r="I73" s="518">
        <f t="shared" si="9"/>
        <v>0.4</v>
      </c>
      <c r="J73" s="525"/>
      <c r="K73" s="520"/>
      <c r="L73" s="520"/>
      <c r="M73" s="520">
        <v>0.4</v>
      </c>
      <c r="N73" s="520"/>
      <c r="O73" s="221" t="s">
        <v>646</v>
      </c>
      <c r="P73" s="223"/>
      <c r="Q73" s="559"/>
      <c r="S73" s="115"/>
    </row>
    <row r="74" spans="1:19" ht="25.5" customHeight="1">
      <c r="A74" s="243">
        <v>6</v>
      </c>
      <c r="B74" s="43" t="s">
        <v>630</v>
      </c>
      <c r="C74" s="520">
        <f t="shared" si="12"/>
        <v>1</v>
      </c>
      <c r="D74" s="520"/>
      <c r="E74" s="520"/>
      <c r="F74" s="520"/>
      <c r="G74" s="222">
        <v>1</v>
      </c>
      <c r="H74" s="33" t="s">
        <v>590</v>
      </c>
      <c r="I74" s="518">
        <f t="shared" si="9"/>
        <v>0.25</v>
      </c>
      <c r="J74" s="520"/>
      <c r="K74" s="520"/>
      <c r="L74" s="520"/>
      <c r="M74" s="520">
        <v>0.25</v>
      </c>
      <c r="N74" s="520"/>
      <c r="O74" s="221" t="s">
        <v>646</v>
      </c>
      <c r="P74" s="223"/>
      <c r="Q74" s="559"/>
      <c r="S74" s="115"/>
    </row>
    <row r="75" spans="1:19" ht="25.5" customHeight="1">
      <c r="A75" s="551" t="s">
        <v>251</v>
      </c>
      <c r="B75" s="39" t="s">
        <v>327</v>
      </c>
      <c r="C75" s="270">
        <f>SUM(C76:C77)</f>
        <v>0.5</v>
      </c>
      <c r="D75" s="270">
        <f>SUM(D76:D77)</f>
        <v>0.06</v>
      </c>
      <c r="E75" s="270"/>
      <c r="F75" s="270"/>
      <c r="G75" s="517">
        <f>SUM(G76:G77)</f>
        <v>0.44</v>
      </c>
      <c r="H75" s="521"/>
      <c r="I75" s="270">
        <f>SUM(I76:I77)</f>
        <v>0.44999999999999996</v>
      </c>
      <c r="J75" s="270">
        <f>SUM(J76:J77)</f>
        <v>0.35</v>
      </c>
      <c r="K75" s="270"/>
      <c r="L75" s="270"/>
      <c r="M75" s="270">
        <f>SUM(M76:M77)</f>
        <v>0.1</v>
      </c>
      <c r="N75" s="270"/>
      <c r="O75" s="221"/>
      <c r="P75" s="223"/>
      <c r="Q75" s="559"/>
      <c r="S75" s="115"/>
    </row>
    <row r="76" spans="1:19" ht="25.5" customHeight="1">
      <c r="A76" s="243">
        <v>1</v>
      </c>
      <c r="B76" s="7" t="s">
        <v>632</v>
      </c>
      <c r="C76" s="520">
        <f>SUM(D76:G76)</f>
        <v>0.2</v>
      </c>
      <c r="D76" s="520">
        <v>0.06</v>
      </c>
      <c r="E76" s="520"/>
      <c r="F76" s="520"/>
      <c r="G76" s="222">
        <v>0.14000000000000001</v>
      </c>
      <c r="H76" s="221" t="s">
        <v>633</v>
      </c>
      <c r="I76" s="518">
        <f t="shared" si="9"/>
        <v>0.1</v>
      </c>
      <c r="J76" s="520"/>
      <c r="K76" s="520"/>
      <c r="L76" s="520"/>
      <c r="M76" s="520">
        <v>0.1</v>
      </c>
      <c r="N76" s="520"/>
      <c r="O76" s="221" t="s">
        <v>646</v>
      </c>
      <c r="P76" s="223"/>
      <c r="Q76" s="559"/>
      <c r="S76" s="115"/>
    </row>
    <row r="77" spans="1:19" ht="25.5" customHeight="1">
      <c r="A77" s="243">
        <v>2</v>
      </c>
      <c r="B77" s="7" t="s">
        <v>634</v>
      </c>
      <c r="C77" s="520">
        <f>SUM(D77:G77)</f>
        <v>0.3</v>
      </c>
      <c r="D77" s="520"/>
      <c r="E77" s="520"/>
      <c r="F77" s="520"/>
      <c r="G77" s="222">
        <v>0.3</v>
      </c>
      <c r="H77" s="33" t="s">
        <v>615</v>
      </c>
      <c r="I77" s="518">
        <f t="shared" si="9"/>
        <v>0.35</v>
      </c>
      <c r="J77" s="525">
        <v>0.35</v>
      </c>
      <c r="K77" s="520"/>
      <c r="L77" s="520"/>
      <c r="M77" s="520"/>
      <c r="N77" s="520"/>
      <c r="O77" s="221" t="s">
        <v>646</v>
      </c>
      <c r="P77" s="223"/>
      <c r="Q77" s="559"/>
      <c r="S77" s="115"/>
    </row>
    <row r="78" spans="1:19" ht="25.5" customHeight="1">
      <c r="A78" s="551" t="s">
        <v>254</v>
      </c>
      <c r="B78" s="39" t="s">
        <v>269</v>
      </c>
      <c r="C78" s="270">
        <f>SUM(C79:C80)</f>
        <v>0.15000000000000002</v>
      </c>
      <c r="D78" s="270">
        <f>SUM(D79:D80)</f>
        <v>0.1</v>
      </c>
      <c r="E78" s="270"/>
      <c r="F78" s="270"/>
      <c r="G78" s="517">
        <f>SUM(G79:G80)</f>
        <v>0.05</v>
      </c>
      <c r="H78" s="521"/>
      <c r="I78" s="270">
        <f>SUM(I79:I80)</f>
        <v>6.0000000000000005E-2</v>
      </c>
      <c r="J78" s="270"/>
      <c r="K78" s="270"/>
      <c r="L78" s="270"/>
      <c r="M78" s="270">
        <f>SUM(M79:M80)</f>
        <v>6.0000000000000005E-2</v>
      </c>
      <c r="N78" s="270"/>
      <c r="O78" s="221"/>
      <c r="P78" s="223"/>
      <c r="Q78" s="559"/>
      <c r="S78" s="115"/>
    </row>
    <row r="79" spans="1:19" ht="25.5" customHeight="1">
      <c r="A79" s="243">
        <v>1</v>
      </c>
      <c r="B79" s="7" t="s">
        <v>637</v>
      </c>
      <c r="C79" s="520">
        <f>SUM(D79:G79)</f>
        <v>0.1</v>
      </c>
      <c r="D79" s="520">
        <v>0.05</v>
      </c>
      <c r="E79" s="520"/>
      <c r="F79" s="520"/>
      <c r="G79" s="222">
        <v>0.05</v>
      </c>
      <c r="H79" s="221" t="s">
        <v>599</v>
      </c>
      <c r="I79" s="518">
        <f t="shared" si="9"/>
        <v>0.01</v>
      </c>
      <c r="J79" s="520"/>
      <c r="K79" s="520"/>
      <c r="L79" s="520"/>
      <c r="M79" s="520">
        <v>0.01</v>
      </c>
      <c r="N79" s="520"/>
      <c r="O79" s="221" t="s">
        <v>646</v>
      </c>
      <c r="P79" s="223"/>
      <c r="Q79" s="559"/>
      <c r="S79" s="115"/>
    </row>
    <row r="80" spans="1:19" ht="25.5" customHeight="1">
      <c r="A80" s="243">
        <v>2</v>
      </c>
      <c r="B80" s="7" t="s">
        <v>638</v>
      </c>
      <c r="C80" s="520">
        <f>SUM(D80:G80)</f>
        <v>0.05</v>
      </c>
      <c r="D80" s="520">
        <v>0.05</v>
      </c>
      <c r="E80" s="520"/>
      <c r="F80" s="520"/>
      <c r="G80" s="222"/>
      <c r="H80" s="221" t="s">
        <v>639</v>
      </c>
      <c r="I80" s="518">
        <f t="shared" si="9"/>
        <v>0.05</v>
      </c>
      <c r="J80" s="520"/>
      <c r="K80" s="520"/>
      <c r="L80" s="520"/>
      <c r="M80" s="520">
        <v>0.05</v>
      </c>
      <c r="N80" s="520"/>
      <c r="O80" s="221" t="s">
        <v>646</v>
      </c>
      <c r="P80" s="223"/>
      <c r="Q80" s="559"/>
      <c r="S80" s="115"/>
    </row>
    <row r="81" spans="1:19" ht="25.5" customHeight="1">
      <c r="A81" s="36">
        <v>24</v>
      </c>
      <c r="B81" s="846" t="s">
        <v>1217</v>
      </c>
      <c r="C81" s="847">
        <f>SUM(C50+C57+C59+C61+C68+C75+C78)</f>
        <v>57.2</v>
      </c>
      <c r="D81" s="847">
        <f t="shared" ref="D81:M81" si="13">SUM(D50+D57+D59+D61+D68+D75+D78)</f>
        <v>3.7100000000000004</v>
      </c>
      <c r="E81" s="847"/>
      <c r="F81" s="847"/>
      <c r="G81" s="847">
        <f t="shared" si="13"/>
        <v>53.49</v>
      </c>
      <c r="H81" s="847"/>
      <c r="I81" s="847">
        <f t="shared" si="13"/>
        <v>36.280000000000008</v>
      </c>
      <c r="J81" s="847">
        <f t="shared" si="13"/>
        <v>11.950000000000001</v>
      </c>
      <c r="K81" s="847">
        <f t="shared" si="13"/>
        <v>22</v>
      </c>
      <c r="L81" s="847"/>
      <c r="M81" s="847">
        <f t="shared" si="13"/>
        <v>2.33</v>
      </c>
      <c r="N81" s="847"/>
      <c r="O81" s="848"/>
      <c r="P81" s="849"/>
      <c r="Q81" s="559"/>
      <c r="S81" s="115"/>
    </row>
    <row r="82" spans="1:19" ht="25.5" customHeight="1">
      <c r="A82" s="259">
        <f>A81+A48</f>
        <v>53</v>
      </c>
      <c r="B82" s="850" t="s">
        <v>2612</v>
      </c>
      <c r="C82" s="847">
        <f>SUM(C81+C48)</f>
        <v>97.03</v>
      </c>
      <c r="D82" s="847">
        <f t="shared" ref="D82:M82" si="14">SUM(D81+D48)</f>
        <v>8.66</v>
      </c>
      <c r="E82" s="847"/>
      <c r="F82" s="847"/>
      <c r="G82" s="847">
        <f t="shared" si="14"/>
        <v>88.37</v>
      </c>
      <c r="H82" s="847"/>
      <c r="I82" s="847">
        <f t="shared" si="14"/>
        <v>54.340000000000011</v>
      </c>
      <c r="J82" s="847">
        <f t="shared" si="14"/>
        <v>12.250000000000002</v>
      </c>
      <c r="K82" s="847">
        <f t="shared" si="14"/>
        <v>32.620000000000005</v>
      </c>
      <c r="L82" s="847"/>
      <c r="M82" s="847">
        <f t="shared" si="14"/>
        <v>9.4699999999999989</v>
      </c>
      <c r="N82" s="847"/>
      <c r="O82" s="848"/>
      <c r="P82" s="849"/>
      <c r="Q82" s="559"/>
      <c r="S82" s="115"/>
    </row>
    <row r="84" spans="1:19">
      <c r="O84" s="1602" t="s">
        <v>2558</v>
      </c>
      <c r="P84" s="1602"/>
      <c r="Q84" s="1602"/>
    </row>
    <row r="85" spans="1:19">
      <c r="O85" s="1602"/>
      <c r="P85" s="1602"/>
      <c r="Q85" s="1602"/>
    </row>
  </sheetData>
  <mergeCells count="23">
    <mergeCell ref="A7:P7"/>
    <mergeCell ref="A5:P5"/>
    <mergeCell ref="A6:P6"/>
    <mergeCell ref="P8:P9"/>
    <mergeCell ref="H8:H9"/>
    <mergeCell ref="C8:C9"/>
    <mergeCell ref="A4:P4"/>
    <mergeCell ref="A1:E1"/>
    <mergeCell ref="A2:E2"/>
    <mergeCell ref="F1:P1"/>
    <mergeCell ref="F2:P2"/>
    <mergeCell ref="A3:E3"/>
    <mergeCell ref="F3:P3"/>
    <mergeCell ref="O84:Q85"/>
    <mergeCell ref="A49:P49"/>
    <mergeCell ref="B8:B9"/>
    <mergeCell ref="J8:N8"/>
    <mergeCell ref="I8:I9"/>
    <mergeCell ref="D8:G8"/>
    <mergeCell ref="O8:O9"/>
    <mergeCell ref="Q8:Q9"/>
    <mergeCell ref="A11:Q11"/>
    <mergeCell ref="A8:A9"/>
  </mergeCells>
  <printOptions horizontalCentered="1"/>
  <pageMargins left="0.39370078740157483" right="0.39370078740157483" top="0.39370078740157483" bottom="0.39370078740157483" header="0.11811023622047245" footer="0.27559055118110237"/>
  <pageSetup paperSize="9" scale="67" fitToHeight="100" orientation="landscape" verticalDpi="200" r:id="rId1"/>
  <headerFooter>
    <oddFooter>&amp;L&amp;"Times New Roman,nghiêng"&amp;9Phụ lục &amp;A&amp;R&amp;10&amp;P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S136"/>
  <sheetViews>
    <sheetView showZeros="0" view="pageLayout" topLeftCell="A19" workbookViewId="0">
      <selection activeCell="A50" sqref="A50"/>
    </sheetView>
  </sheetViews>
  <sheetFormatPr defaultColWidth="9" defaultRowHeight="12.75"/>
  <cols>
    <col min="1" max="1" width="4.375" style="116" customWidth="1"/>
    <col min="2" max="2" width="27.75" style="121" customWidth="1"/>
    <col min="3" max="3" width="8.25" style="116" customWidth="1"/>
    <col min="4" max="7" width="6.25" style="116" customWidth="1"/>
    <col min="8" max="8" width="15" style="116" customWidth="1"/>
    <col min="9" max="9" width="14.125" style="116" customWidth="1"/>
    <col min="10" max="14" width="6.625" style="116" customWidth="1"/>
    <col min="15" max="15" width="29.25" style="121" customWidth="1"/>
    <col min="16" max="16" width="8.75" style="116" customWidth="1"/>
    <col min="17" max="17" width="16.375" style="116" customWidth="1"/>
    <col min="18" max="18" width="13.5" style="116" customWidth="1"/>
    <col min="19" max="19" width="19.75" style="116" bestFit="1" customWidth="1"/>
    <col min="20" max="16384" width="9" style="116"/>
  </cols>
  <sheetData>
    <row r="1" spans="1:19" s="119" customFormat="1" ht="15.75">
      <c r="A1" s="1580" t="s">
        <v>2559</v>
      </c>
      <c r="B1" s="1580"/>
      <c r="C1" s="1580"/>
      <c r="D1" s="1580"/>
      <c r="E1" s="1580"/>
      <c r="F1" s="1581" t="s">
        <v>44</v>
      </c>
      <c r="G1" s="1581"/>
      <c r="H1" s="1581"/>
      <c r="I1" s="1581"/>
      <c r="J1" s="1581"/>
      <c r="K1" s="1581"/>
      <c r="L1" s="1581"/>
      <c r="M1" s="1581"/>
      <c r="N1" s="1581"/>
      <c r="O1" s="1581"/>
      <c r="P1" s="1581"/>
      <c r="S1" s="113"/>
    </row>
    <row r="2" spans="1:19" s="119" customFormat="1" ht="15.75">
      <c r="A2" s="1581" t="s">
        <v>2560</v>
      </c>
      <c r="B2" s="1581"/>
      <c r="C2" s="1581"/>
      <c r="D2" s="1581"/>
      <c r="E2" s="1581"/>
      <c r="F2" s="1591" t="s">
        <v>45</v>
      </c>
      <c r="G2" s="1581"/>
      <c r="H2" s="1581"/>
      <c r="I2" s="1581"/>
      <c r="J2" s="1581"/>
      <c r="K2" s="1581"/>
      <c r="L2" s="1581"/>
      <c r="M2" s="1581"/>
      <c r="N2" s="1581"/>
      <c r="O2" s="1581"/>
      <c r="P2" s="1581"/>
      <c r="S2" s="113"/>
    </row>
    <row r="3" spans="1:19" s="119" customFormat="1" ht="15.75">
      <c r="A3" s="1582"/>
      <c r="B3" s="1582"/>
      <c r="C3" s="1582"/>
      <c r="D3" s="1582"/>
      <c r="E3" s="1582"/>
      <c r="F3" s="1582"/>
      <c r="G3" s="1582"/>
      <c r="H3" s="1582"/>
      <c r="I3" s="1582"/>
      <c r="J3" s="1582"/>
      <c r="K3" s="1582"/>
      <c r="L3" s="1582"/>
      <c r="M3" s="1582"/>
      <c r="N3" s="1582"/>
      <c r="O3" s="1582"/>
      <c r="P3" s="1582"/>
      <c r="S3" s="114"/>
    </row>
    <row r="4" spans="1:19" s="52" customFormat="1" ht="15.75">
      <c r="A4" s="1583" t="s">
        <v>185</v>
      </c>
      <c r="B4" s="1583"/>
      <c r="C4" s="1583"/>
      <c r="D4" s="1583"/>
      <c r="E4" s="1583"/>
      <c r="F4" s="1583"/>
      <c r="G4" s="1583"/>
      <c r="H4" s="1583"/>
      <c r="I4" s="1583"/>
      <c r="J4" s="1583"/>
      <c r="K4" s="1583"/>
      <c r="L4" s="1583"/>
      <c r="M4" s="1583"/>
      <c r="N4" s="1583"/>
      <c r="O4" s="1583"/>
      <c r="P4" s="1583"/>
      <c r="S4" s="114"/>
    </row>
    <row r="5" spans="1:19" s="52" customFormat="1" ht="15.75">
      <c r="A5" s="1678" t="s">
        <v>42</v>
      </c>
      <c r="B5" s="1678"/>
      <c r="C5" s="1678"/>
      <c r="D5" s="1678"/>
      <c r="E5" s="1678"/>
      <c r="F5" s="1678"/>
      <c r="G5" s="1678"/>
      <c r="H5" s="1678"/>
      <c r="I5" s="1678"/>
      <c r="J5" s="1678"/>
      <c r="K5" s="1678"/>
      <c r="L5" s="1678"/>
      <c r="M5" s="1678"/>
      <c r="N5" s="1678"/>
      <c r="O5" s="1678"/>
      <c r="P5" s="1678"/>
      <c r="S5" s="114"/>
    </row>
    <row r="6" spans="1:19" s="52" customFormat="1" ht="15.75">
      <c r="A6" s="1592" t="str">
        <f>'1.THD.Tong'!A6:P6</f>
        <v>(Kèm theo Tờ trình số 395/TTr-UBND ngày 05 tháng 12 năm 2018 của Ủy ban nhân dân tỉnh)</v>
      </c>
      <c r="B6" s="1592"/>
      <c r="C6" s="1592"/>
      <c r="D6" s="1592"/>
      <c r="E6" s="1592"/>
      <c r="F6" s="1592"/>
      <c r="G6" s="1592"/>
      <c r="H6" s="1592"/>
      <c r="I6" s="1592"/>
      <c r="J6" s="1592"/>
      <c r="K6" s="1592"/>
      <c r="L6" s="1592"/>
      <c r="M6" s="1592"/>
      <c r="N6" s="1592"/>
      <c r="O6" s="1592"/>
      <c r="P6" s="1592"/>
      <c r="S6" s="114"/>
    </row>
    <row r="7" spans="1:19" s="119" customFormat="1" ht="25.5">
      <c r="A7" s="1695"/>
      <c r="B7" s="1695"/>
      <c r="C7" s="1695"/>
      <c r="D7" s="1695"/>
      <c r="E7" s="1695"/>
      <c r="F7" s="1695"/>
      <c r="G7" s="1695"/>
      <c r="H7" s="1695"/>
      <c r="I7" s="1695"/>
      <c r="J7" s="1695"/>
      <c r="K7" s="1695"/>
      <c r="L7" s="1695"/>
      <c r="M7" s="1695"/>
      <c r="N7" s="1695"/>
      <c r="O7" s="1695"/>
      <c r="P7" s="1695"/>
      <c r="S7" s="115" t="s">
        <v>104</v>
      </c>
    </row>
    <row r="8" spans="1:19" s="1333" customFormat="1" ht="25.5">
      <c r="A8" s="1630" t="s">
        <v>21</v>
      </c>
      <c r="B8" s="1628" t="s">
        <v>31</v>
      </c>
      <c r="C8" s="1628" t="s">
        <v>30</v>
      </c>
      <c r="D8" s="1625" t="s">
        <v>63</v>
      </c>
      <c r="E8" s="1626"/>
      <c r="F8" s="1626"/>
      <c r="G8" s="1627"/>
      <c r="H8" s="1628" t="s">
        <v>62</v>
      </c>
      <c r="I8" s="1628" t="s">
        <v>16</v>
      </c>
      <c r="J8" s="1625" t="s">
        <v>15</v>
      </c>
      <c r="K8" s="1626"/>
      <c r="L8" s="1626"/>
      <c r="M8" s="1626"/>
      <c r="N8" s="1627"/>
      <c r="O8" s="1628" t="s">
        <v>33</v>
      </c>
      <c r="P8" s="1628" t="s">
        <v>14</v>
      </c>
      <c r="S8" s="115" t="s">
        <v>104</v>
      </c>
    </row>
    <row r="9" spans="1:19" s="1334" customFormat="1" ht="25.5">
      <c r="A9" s="1631"/>
      <c r="B9" s="1629"/>
      <c r="C9" s="1629"/>
      <c r="D9" s="220" t="s">
        <v>13</v>
      </c>
      <c r="E9" s="220" t="s">
        <v>12</v>
      </c>
      <c r="F9" s="220" t="s">
        <v>27</v>
      </c>
      <c r="G9" s="220" t="s">
        <v>26</v>
      </c>
      <c r="H9" s="1629"/>
      <c r="I9" s="1629"/>
      <c r="J9" s="220" t="s">
        <v>10</v>
      </c>
      <c r="K9" s="220" t="s">
        <v>9</v>
      </c>
      <c r="L9" s="220" t="s">
        <v>32</v>
      </c>
      <c r="M9" s="220" t="s">
        <v>25</v>
      </c>
      <c r="N9" s="220" t="s">
        <v>6</v>
      </c>
      <c r="O9" s="1629"/>
      <c r="P9" s="1629"/>
      <c r="S9" s="115" t="s">
        <v>104</v>
      </c>
    </row>
    <row r="10" spans="1:19" s="120" customFormat="1" ht="25.5">
      <c r="A10" s="134">
        <v>-1</v>
      </c>
      <c r="B10" s="134">
        <v>-2</v>
      </c>
      <c r="C10" s="134" t="s">
        <v>41</v>
      </c>
      <c r="D10" s="134">
        <v>-4</v>
      </c>
      <c r="E10" s="134">
        <v>-5</v>
      </c>
      <c r="F10" s="134">
        <v>-6</v>
      </c>
      <c r="G10" s="134">
        <v>-7</v>
      </c>
      <c r="H10" s="134"/>
      <c r="I10" s="134" t="s">
        <v>40</v>
      </c>
      <c r="J10" s="134">
        <v>-10</v>
      </c>
      <c r="K10" s="134">
        <v>-11</v>
      </c>
      <c r="L10" s="134">
        <v>-12</v>
      </c>
      <c r="M10" s="134">
        <v>-13</v>
      </c>
      <c r="N10" s="134">
        <v>-14</v>
      </c>
      <c r="O10" s="134">
        <v>-15</v>
      </c>
      <c r="P10" s="134">
        <v>-16</v>
      </c>
      <c r="S10" s="115" t="s">
        <v>104</v>
      </c>
    </row>
    <row r="11" spans="1:19" ht="25.5">
      <c r="A11" s="1689" t="s">
        <v>186</v>
      </c>
      <c r="B11" s="1690"/>
      <c r="C11" s="1690"/>
      <c r="D11" s="1690"/>
      <c r="E11" s="1690"/>
      <c r="F11" s="1690"/>
      <c r="G11" s="1690"/>
      <c r="H11" s="1690"/>
      <c r="I11" s="1690"/>
      <c r="J11" s="1690"/>
      <c r="K11" s="1690"/>
      <c r="L11" s="1690"/>
      <c r="M11" s="1690"/>
      <c r="N11" s="1690"/>
      <c r="O11" s="1690"/>
      <c r="P11" s="1691"/>
      <c r="S11" s="115" t="s">
        <v>104</v>
      </c>
    </row>
    <row r="12" spans="1:19">
      <c r="A12" s="529" t="s">
        <v>208</v>
      </c>
      <c r="B12" s="529" t="s">
        <v>218</v>
      </c>
      <c r="C12" s="527">
        <f>SUM(C13:C18)</f>
        <v>8.33</v>
      </c>
      <c r="D12" s="527">
        <f>SUM(D13:D18)</f>
        <v>3.17</v>
      </c>
      <c r="E12" s="527">
        <f>SUM(E13:E18)</f>
        <v>0</v>
      </c>
      <c r="F12" s="527">
        <f>SUM(F13:F18)</f>
        <v>0</v>
      </c>
      <c r="G12" s="527">
        <f>SUM(G13:G18)</f>
        <v>5.1599999999999993</v>
      </c>
      <c r="H12" s="228"/>
      <c r="I12" s="527">
        <f t="shared" ref="I12:N12" si="0">SUM(I13:I18)</f>
        <v>4.4819999999999993</v>
      </c>
      <c r="J12" s="527">
        <f t="shared" si="0"/>
        <v>0</v>
      </c>
      <c r="K12" s="527">
        <f t="shared" si="0"/>
        <v>3.75</v>
      </c>
      <c r="L12" s="527">
        <f t="shared" si="0"/>
        <v>0.73199999999999998</v>
      </c>
      <c r="M12" s="527">
        <f t="shared" si="0"/>
        <v>0</v>
      </c>
      <c r="N12" s="527">
        <f t="shared" si="0"/>
        <v>0</v>
      </c>
      <c r="O12" s="529"/>
      <c r="P12" s="529"/>
      <c r="S12" s="115"/>
    </row>
    <row r="13" spans="1:19" ht="51">
      <c r="A13" s="237">
        <v>1</v>
      </c>
      <c r="B13" s="565" t="s">
        <v>731</v>
      </c>
      <c r="C13" s="566">
        <v>4</v>
      </c>
      <c r="D13" s="566">
        <v>1</v>
      </c>
      <c r="E13" s="527"/>
      <c r="F13" s="527"/>
      <c r="G13" s="566">
        <v>3</v>
      </c>
      <c r="H13" s="406" t="s">
        <v>732</v>
      </c>
      <c r="I13" s="527">
        <v>2.1</v>
      </c>
      <c r="J13" s="527"/>
      <c r="K13" s="527">
        <v>2.1</v>
      </c>
      <c r="L13" s="527"/>
      <c r="M13" s="527"/>
      <c r="N13" s="527"/>
      <c r="O13" s="567" t="s">
        <v>733</v>
      </c>
      <c r="P13" s="529"/>
      <c r="S13" s="115"/>
    </row>
    <row r="14" spans="1:19" ht="51">
      <c r="A14" s="237">
        <v>2</v>
      </c>
      <c r="B14" s="565" t="s">
        <v>734</v>
      </c>
      <c r="C14" s="566">
        <v>2</v>
      </c>
      <c r="D14" s="566">
        <v>1.2</v>
      </c>
      <c r="E14" s="527"/>
      <c r="F14" s="527"/>
      <c r="G14" s="566">
        <v>0.8</v>
      </c>
      <c r="H14" s="406" t="s">
        <v>735</v>
      </c>
      <c r="I14" s="527">
        <v>1.1200000000000001</v>
      </c>
      <c r="J14" s="527"/>
      <c r="K14" s="527">
        <v>1.1200000000000001</v>
      </c>
      <c r="L14" s="527"/>
      <c r="M14" s="527"/>
      <c r="N14" s="527"/>
      <c r="O14" s="567" t="s">
        <v>733</v>
      </c>
      <c r="P14" s="529"/>
      <c r="S14" s="115"/>
    </row>
    <row r="15" spans="1:19" ht="51">
      <c r="A15" s="237">
        <v>3</v>
      </c>
      <c r="B15" s="565" t="s">
        <v>736</v>
      </c>
      <c r="C15" s="566">
        <v>1</v>
      </c>
      <c r="D15" s="566">
        <v>0.3</v>
      </c>
      <c r="E15" s="527"/>
      <c r="F15" s="527"/>
      <c r="G15" s="566">
        <v>0.7</v>
      </c>
      <c r="H15" s="406" t="s">
        <v>737</v>
      </c>
      <c r="I15" s="527">
        <v>0.53</v>
      </c>
      <c r="J15" s="527"/>
      <c r="K15" s="527">
        <v>0.53</v>
      </c>
      <c r="L15" s="527"/>
      <c r="M15" s="527"/>
      <c r="N15" s="527"/>
      <c r="O15" s="567" t="s">
        <v>733</v>
      </c>
      <c r="P15" s="529"/>
      <c r="S15" s="115"/>
    </row>
    <row r="16" spans="1:19" ht="63.75">
      <c r="A16" s="237">
        <v>4</v>
      </c>
      <c r="B16" s="565" t="s">
        <v>738</v>
      </c>
      <c r="C16" s="568">
        <v>1.2</v>
      </c>
      <c r="D16" s="568">
        <v>0.6</v>
      </c>
      <c r="E16" s="527"/>
      <c r="F16" s="527"/>
      <c r="G16" s="568">
        <v>0.6</v>
      </c>
      <c r="H16" s="406" t="s">
        <v>739</v>
      </c>
      <c r="I16" s="527">
        <v>0.65999999999999992</v>
      </c>
      <c r="J16" s="527"/>
      <c r="K16" s="527"/>
      <c r="L16" s="527">
        <v>0.65999999999999992</v>
      </c>
      <c r="M16" s="527"/>
      <c r="N16" s="527"/>
      <c r="O16" s="569" t="s">
        <v>740</v>
      </c>
      <c r="P16" s="529"/>
      <c r="S16" s="115"/>
    </row>
    <row r="17" spans="1:19" ht="76.5">
      <c r="A17" s="237">
        <v>5</v>
      </c>
      <c r="B17" s="565" t="s">
        <v>741</v>
      </c>
      <c r="C17" s="568">
        <v>0.08</v>
      </c>
      <c r="D17" s="568">
        <v>0.04</v>
      </c>
      <c r="E17" s="527"/>
      <c r="F17" s="527"/>
      <c r="G17" s="568">
        <v>0.04</v>
      </c>
      <c r="H17" s="406" t="s">
        <v>742</v>
      </c>
      <c r="I17" s="527">
        <v>4.3999999999999997E-2</v>
      </c>
      <c r="J17" s="527"/>
      <c r="K17" s="527"/>
      <c r="L17" s="527">
        <v>4.3999999999999997E-2</v>
      </c>
      <c r="M17" s="527"/>
      <c r="N17" s="527"/>
      <c r="O17" s="569" t="s">
        <v>743</v>
      </c>
      <c r="P17" s="529"/>
      <c r="S17" s="115"/>
    </row>
    <row r="18" spans="1:19" ht="63.75">
      <c r="A18" s="237">
        <v>6</v>
      </c>
      <c r="B18" s="565" t="s">
        <v>744</v>
      </c>
      <c r="C18" s="568">
        <v>0.05</v>
      </c>
      <c r="D18" s="568">
        <v>0.03</v>
      </c>
      <c r="E18" s="527"/>
      <c r="F18" s="527"/>
      <c r="G18" s="568">
        <v>0.02</v>
      </c>
      <c r="H18" s="406" t="s">
        <v>737</v>
      </c>
      <c r="I18" s="527">
        <v>2.7999999999999997E-2</v>
      </c>
      <c r="J18" s="527"/>
      <c r="K18" s="527"/>
      <c r="L18" s="527">
        <v>2.7999999999999997E-2</v>
      </c>
      <c r="M18" s="527"/>
      <c r="N18" s="527"/>
      <c r="O18" s="569" t="s">
        <v>745</v>
      </c>
      <c r="P18" s="529"/>
      <c r="S18" s="115"/>
    </row>
    <row r="19" spans="1:19">
      <c r="A19" s="529" t="s">
        <v>213</v>
      </c>
      <c r="B19" s="529" t="s">
        <v>239</v>
      </c>
      <c r="C19" s="527">
        <f>SUM(C20:C21)</f>
        <v>1.7</v>
      </c>
      <c r="D19" s="527">
        <f>SUM(D20:D21)</f>
        <v>0.5</v>
      </c>
      <c r="E19" s="527">
        <f>SUM(E20:E21)</f>
        <v>0</v>
      </c>
      <c r="F19" s="527">
        <f>SUM(F20:F21)</f>
        <v>0</v>
      </c>
      <c r="G19" s="527">
        <f>SUM(G20:G21)</f>
        <v>1.2</v>
      </c>
      <c r="H19" s="228"/>
      <c r="I19" s="527">
        <f t="shared" ref="I19:N19" si="1">SUM(I20:I21)</f>
        <v>0.83</v>
      </c>
      <c r="J19" s="527">
        <f t="shared" si="1"/>
        <v>0</v>
      </c>
      <c r="K19" s="527">
        <f t="shared" si="1"/>
        <v>0.83</v>
      </c>
      <c r="L19" s="527">
        <f t="shared" si="1"/>
        <v>0</v>
      </c>
      <c r="M19" s="527">
        <f t="shared" si="1"/>
        <v>0</v>
      </c>
      <c r="N19" s="527">
        <f t="shared" si="1"/>
        <v>0</v>
      </c>
      <c r="O19" s="570"/>
      <c r="P19" s="529"/>
      <c r="S19" s="115"/>
    </row>
    <row r="20" spans="1:19" ht="51">
      <c r="A20" s="237">
        <v>1</v>
      </c>
      <c r="B20" s="565" t="s">
        <v>746</v>
      </c>
      <c r="C20" s="227">
        <v>1</v>
      </c>
      <c r="D20" s="227"/>
      <c r="E20" s="227"/>
      <c r="F20" s="227"/>
      <c r="G20" s="227">
        <v>1</v>
      </c>
      <c r="H20" s="406" t="s">
        <v>742</v>
      </c>
      <c r="I20" s="527">
        <v>0.5</v>
      </c>
      <c r="J20" s="527"/>
      <c r="K20" s="527">
        <v>0.5</v>
      </c>
      <c r="L20" s="527"/>
      <c r="M20" s="527"/>
      <c r="N20" s="527"/>
      <c r="O20" s="571" t="s">
        <v>733</v>
      </c>
      <c r="P20" s="529"/>
      <c r="S20" s="115"/>
    </row>
    <row r="21" spans="1:19" ht="51">
      <c r="A21" s="237">
        <v>2</v>
      </c>
      <c r="B21" s="565" t="s">
        <v>747</v>
      </c>
      <c r="C21" s="227">
        <v>0.7</v>
      </c>
      <c r="D21" s="227">
        <v>0.5</v>
      </c>
      <c r="E21" s="227"/>
      <c r="F21" s="227"/>
      <c r="G21" s="227">
        <v>0.2</v>
      </c>
      <c r="H21" s="406" t="s">
        <v>748</v>
      </c>
      <c r="I21" s="527">
        <v>0.32999999999999996</v>
      </c>
      <c r="J21" s="527"/>
      <c r="K21" s="527">
        <v>0.32999999999999996</v>
      </c>
      <c r="L21" s="527"/>
      <c r="M21" s="527"/>
      <c r="N21" s="527"/>
      <c r="O21" s="571" t="s">
        <v>733</v>
      </c>
      <c r="P21" s="529"/>
      <c r="S21" s="115"/>
    </row>
    <row r="22" spans="1:19">
      <c r="A22" s="529" t="s">
        <v>217</v>
      </c>
      <c r="B22" s="529" t="s">
        <v>305</v>
      </c>
      <c r="C22" s="527">
        <f>C23</f>
        <v>0.04</v>
      </c>
      <c r="D22" s="527">
        <f>D23</f>
        <v>0</v>
      </c>
      <c r="E22" s="527">
        <f>E23</f>
        <v>0</v>
      </c>
      <c r="F22" s="527">
        <f>F23</f>
        <v>0</v>
      </c>
      <c r="G22" s="527">
        <f>G23</f>
        <v>0.04</v>
      </c>
      <c r="H22" s="406"/>
      <c r="I22" s="527">
        <f t="shared" ref="I22:N22" si="2">I23</f>
        <v>0.02</v>
      </c>
      <c r="J22" s="527">
        <f t="shared" si="2"/>
        <v>0</v>
      </c>
      <c r="K22" s="527">
        <f t="shared" si="2"/>
        <v>0</v>
      </c>
      <c r="L22" s="527">
        <f t="shared" si="2"/>
        <v>0.02</v>
      </c>
      <c r="M22" s="527">
        <f t="shared" si="2"/>
        <v>0</v>
      </c>
      <c r="N22" s="527">
        <f t="shared" si="2"/>
        <v>0</v>
      </c>
      <c r="O22" s="571"/>
      <c r="P22" s="529"/>
      <c r="S22" s="115"/>
    </row>
    <row r="23" spans="1:19" ht="76.5">
      <c r="A23" s="572">
        <v>1</v>
      </c>
      <c r="B23" s="573" t="s">
        <v>749</v>
      </c>
      <c r="C23" s="227">
        <v>0.04</v>
      </c>
      <c r="D23" s="227"/>
      <c r="E23" s="227"/>
      <c r="F23" s="227"/>
      <c r="G23" s="227">
        <v>0.04</v>
      </c>
      <c r="H23" s="406" t="s">
        <v>739</v>
      </c>
      <c r="I23" s="527">
        <v>0.02</v>
      </c>
      <c r="J23" s="527"/>
      <c r="K23" s="527"/>
      <c r="L23" s="527">
        <v>0.02</v>
      </c>
      <c r="M23" s="527"/>
      <c r="N23" s="527"/>
      <c r="O23" s="571" t="s">
        <v>750</v>
      </c>
      <c r="P23" s="529"/>
      <c r="S23" s="115"/>
    </row>
    <row r="24" spans="1:19">
      <c r="A24" s="574" t="s">
        <v>238</v>
      </c>
      <c r="B24" s="575" t="s">
        <v>252</v>
      </c>
      <c r="C24" s="527">
        <f>C25</f>
        <v>3.8</v>
      </c>
      <c r="D24" s="527">
        <f>D25</f>
        <v>0</v>
      </c>
      <c r="E24" s="527">
        <f>E25</f>
        <v>0</v>
      </c>
      <c r="F24" s="527">
        <f>F25</f>
        <v>0</v>
      </c>
      <c r="G24" s="527">
        <f>G25</f>
        <v>3.8</v>
      </c>
      <c r="H24" s="406"/>
      <c r="I24" s="527">
        <f t="shared" ref="I24:N24" si="3">I25</f>
        <v>0.56999999999999995</v>
      </c>
      <c r="J24" s="527">
        <f t="shared" si="3"/>
        <v>0</v>
      </c>
      <c r="K24" s="527">
        <f t="shared" si="3"/>
        <v>0</v>
      </c>
      <c r="L24" s="527">
        <f t="shared" si="3"/>
        <v>0.56999999999999995</v>
      </c>
      <c r="M24" s="527">
        <f t="shared" si="3"/>
        <v>0</v>
      </c>
      <c r="N24" s="527">
        <f t="shared" si="3"/>
        <v>0</v>
      </c>
      <c r="O24" s="571"/>
      <c r="P24" s="529"/>
      <c r="S24" s="115"/>
    </row>
    <row r="25" spans="1:19" ht="51">
      <c r="A25" s="572">
        <v>2</v>
      </c>
      <c r="B25" s="573" t="s">
        <v>751</v>
      </c>
      <c r="C25" s="227">
        <v>3.8</v>
      </c>
      <c r="D25" s="227"/>
      <c r="E25" s="227"/>
      <c r="F25" s="227"/>
      <c r="G25" s="227">
        <v>3.8</v>
      </c>
      <c r="H25" s="406" t="s">
        <v>742</v>
      </c>
      <c r="I25" s="527">
        <v>0.56999999999999995</v>
      </c>
      <c r="J25" s="527"/>
      <c r="K25" s="527"/>
      <c r="L25" s="527">
        <v>0.56999999999999995</v>
      </c>
      <c r="M25" s="527"/>
      <c r="N25" s="527"/>
      <c r="O25" s="571" t="s">
        <v>752</v>
      </c>
      <c r="P25" s="529"/>
      <c r="S25" s="115"/>
    </row>
    <row r="26" spans="1:19">
      <c r="A26" s="576">
        <v>10</v>
      </c>
      <c r="B26" s="577" t="s">
        <v>753</v>
      </c>
      <c r="C26" s="527">
        <f>C19+C12+C22+C24</f>
        <v>13.869999999999997</v>
      </c>
      <c r="D26" s="527">
        <f>D19+D12+D22+D24</f>
        <v>3.67</v>
      </c>
      <c r="E26" s="527">
        <f>E19+E12+E22+E24</f>
        <v>0</v>
      </c>
      <c r="F26" s="527">
        <f>F19+F12+F22+F24</f>
        <v>0</v>
      </c>
      <c r="G26" s="527">
        <f>G19+G12+G22+G24</f>
        <v>10.199999999999999</v>
      </c>
      <c r="H26" s="527"/>
      <c r="I26" s="527">
        <f t="shared" ref="I26:N26" si="4">I19+I12+I22+I24</f>
        <v>5.9019999999999992</v>
      </c>
      <c r="J26" s="527">
        <f t="shared" si="4"/>
        <v>0</v>
      </c>
      <c r="K26" s="527">
        <f t="shared" si="4"/>
        <v>4.58</v>
      </c>
      <c r="L26" s="527">
        <f t="shared" si="4"/>
        <v>1.3220000000000001</v>
      </c>
      <c r="M26" s="527">
        <f t="shared" si="4"/>
        <v>0</v>
      </c>
      <c r="N26" s="527">
        <f t="shared" si="4"/>
        <v>0</v>
      </c>
      <c r="O26" s="567"/>
      <c r="P26" s="529"/>
      <c r="S26" s="115"/>
    </row>
    <row r="27" spans="1:19">
      <c r="A27" s="1692" t="s">
        <v>754</v>
      </c>
      <c r="B27" s="1693"/>
      <c r="C27" s="1693"/>
      <c r="D27" s="1693"/>
      <c r="E27" s="1693"/>
      <c r="F27" s="1693"/>
      <c r="G27" s="1693"/>
      <c r="H27" s="1693"/>
      <c r="I27" s="1693"/>
      <c r="J27" s="1693"/>
      <c r="K27" s="1693"/>
      <c r="L27" s="1693"/>
      <c r="M27" s="1693"/>
      <c r="N27" s="1693"/>
      <c r="O27" s="1693"/>
      <c r="P27" s="1694"/>
      <c r="S27" s="115"/>
    </row>
    <row r="28" spans="1:19">
      <c r="A28" s="228" t="s">
        <v>208</v>
      </c>
      <c r="B28" s="529" t="s">
        <v>218</v>
      </c>
      <c r="C28" s="512">
        <f>SUM(C29:C35)</f>
        <v>9.8899999999999988</v>
      </c>
      <c r="D28" s="512">
        <f t="shared" ref="D28:N28" si="5">SUM(D29:D35)</f>
        <v>2.5</v>
      </c>
      <c r="E28" s="512">
        <f t="shared" si="5"/>
        <v>0</v>
      </c>
      <c r="F28" s="512">
        <f t="shared" si="5"/>
        <v>0</v>
      </c>
      <c r="G28" s="512">
        <f t="shared" si="5"/>
        <v>7.3900000000000006</v>
      </c>
      <c r="H28" s="516"/>
      <c r="I28" s="512">
        <f t="shared" si="5"/>
        <v>4.04</v>
      </c>
      <c r="J28" s="512">
        <f t="shared" si="5"/>
        <v>0</v>
      </c>
      <c r="K28" s="512">
        <f t="shared" si="5"/>
        <v>0.63</v>
      </c>
      <c r="L28" s="512">
        <f t="shared" si="5"/>
        <v>3.4000000000000004</v>
      </c>
      <c r="M28" s="512">
        <f t="shared" si="5"/>
        <v>0.01</v>
      </c>
      <c r="N28" s="512">
        <f t="shared" si="5"/>
        <v>0</v>
      </c>
      <c r="O28" s="231"/>
      <c r="P28" s="578"/>
      <c r="S28" s="115"/>
    </row>
    <row r="29" spans="1:19" ht="25.5">
      <c r="A29" s="579">
        <v>1</v>
      </c>
      <c r="B29" s="580" t="s">
        <v>755</v>
      </c>
      <c r="C29" s="581">
        <v>1.5</v>
      </c>
      <c r="D29" s="302"/>
      <c r="E29" s="302"/>
      <c r="F29" s="302"/>
      <c r="G29" s="302">
        <v>1.5</v>
      </c>
      <c r="H29" s="582" t="s">
        <v>748</v>
      </c>
      <c r="I29" s="227">
        <v>0.5</v>
      </c>
      <c r="J29" s="583"/>
      <c r="K29" s="583">
        <v>0.3</v>
      </c>
      <c r="L29" s="583">
        <v>0.2</v>
      </c>
      <c r="M29" s="227"/>
      <c r="N29" s="583"/>
      <c r="O29" s="406" t="s">
        <v>756</v>
      </c>
      <c r="P29" s="565"/>
      <c r="S29" s="115"/>
    </row>
    <row r="30" spans="1:19" ht="25.5">
      <c r="A30" s="579">
        <v>2</v>
      </c>
      <c r="B30" s="584" t="s">
        <v>757</v>
      </c>
      <c r="C30" s="581">
        <v>0.5</v>
      </c>
      <c r="D30" s="302"/>
      <c r="E30" s="302"/>
      <c r="F30" s="302"/>
      <c r="G30" s="302">
        <v>0.5</v>
      </c>
      <c r="H30" s="582" t="s">
        <v>758</v>
      </c>
      <c r="I30" s="227">
        <v>0.1</v>
      </c>
      <c r="J30" s="583"/>
      <c r="K30" s="583"/>
      <c r="L30" s="583">
        <v>0.1</v>
      </c>
      <c r="M30" s="227"/>
      <c r="N30" s="583"/>
      <c r="O30" s="406" t="s">
        <v>756</v>
      </c>
      <c r="P30" s="565"/>
      <c r="S30" s="115"/>
    </row>
    <row r="31" spans="1:19" ht="38.25">
      <c r="A31" s="579">
        <v>3</v>
      </c>
      <c r="B31" s="585" t="s">
        <v>759</v>
      </c>
      <c r="C31" s="581">
        <v>1</v>
      </c>
      <c r="D31" s="302">
        <v>0.5</v>
      </c>
      <c r="E31" s="302"/>
      <c r="F31" s="302"/>
      <c r="G31" s="302">
        <v>0.5</v>
      </c>
      <c r="H31" s="582" t="s">
        <v>760</v>
      </c>
      <c r="I31" s="227">
        <v>0.3</v>
      </c>
      <c r="J31" s="583"/>
      <c r="K31" s="583"/>
      <c r="L31" s="583">
        <v>0.3</v>
      </c>
      <c r="M31" s="227"/>
      <c r="N31" s="583"/>
      <c r="O31" s="406" t="s">
        <v>756</v>
      </c>
      <c r="P31" s="565"/>
      <c r="S31" s="115"/>
    </row>
    <row r="32" spans="1:19" ht="25.5">
      <c r="A32" s="579">
        <v>4</v>
      </c>
      <c r="B32" s="585" t="s">
        <v>761</v>
      </c>
      <c r="C32" s="581">
        <v>1.2</v>
      </c>
      <c r="D32" s="302"/>
      <c r="E32" s="302"/>
      <c r="F32" s="302"/>
      <c r="G32" s="302">
        <v>1.2</v>
      </c>
      <c r="H32" s="582" t="s">
        <v>760</v>
      </c>
      <c r="I32" s="227">
        <v>0.3</v>
      </c>
      <c r="J32" s="583"/>
      <c r="K32" s="583"/>
      <c r="L32" s="583">
        <v>0.3</v>
      </c>
      <c r="M32" s="227"/>
      <c r="N32" s="583"/>
      <c r="O32" s="406" t="s">
        <v>756</v>
      </c>
      <c r="P32" s="565"/>
      <c r="S32" s="115"/>
    </row>
    <row r="33" spans="1:19" ht="38.25">
      <c r="A33" s="579">
        <v>5</v>
      </c>
      <c r="B33" s="580" t="s">
        <v>762</v>
      </c>
      <c r="C33" s="581">
        <v>1.1599999999999999</v>
      </c>
      <c r="D33" s="302"/>
      <c r="E33" s="302"/>
      <c r="F33" s="302"/>
      <c r="G33" s="302">
        <v>1.1599999999999999</v>
      </c>
      <c r="H33" s="586" t="s">
        <v>763</v>
      </c>
      <c r="I33" s="227">
        <v>0.33</v>
      </c>
      <c r="J33" s="583"/>
      <c r="K33" s="583">
        <v>0.33</v>
      </c>
      <c r="L33" s="583"/>
      <c r="M33" s="227"/>
      <c r="N33" s="583"/>
      <c r="O33" s="406" t="s">
        <v>756</v>
      </c>
      <c r="P33" s="565"/>
      <c r="S33" s="115"/>
    </row>
    <row r="34" spans="1:19" ht="25.5">
      <c r="A34" s="579">
        <v>6</v>
      </c>
      <c r="B34" s="587" t="s">
        <v>764</v>
      </c>
      <c r="C34" s="581">
        <v>4.5</v>
      </c>
      <c r="D34" s="302">
        <v>2</v>
      </c>
      <c r="E34" s="302"/>
      <c r="F34" s="302"/>
      <c r="G34" s="302">
        <v>2.5</v>
      </c>
      <c r="H34" s="588" t="s">
        <v>765</v>
      </c>
      <c r="I34" s="227">
        <v>2.5</v>
      </c>
      <c r="J34" s="583"/>
      <c r="K34" s="583"/>
      <c r="L34" s="583">
        <v>2.5</v>
      </c>
      <c r="M34" s="227"/>
      <c r="N34" s="583"/>
      <c r="O34" s="406" t="s">
        <v>756</v>
      </c>
      <c r="P34" s="565"/>
      <c r="S34" s="115"/>
    </row>
    <row r="35" spans="1:19">
      <c r="A35" s="579">
        <v>7</v>
      </c>
      <c r="B35" s="589" t="s">
        <v>766</v>
      </c>
      <c r="C35" s="590">
        <v>0.03</v>
      </c>
      <c r="D35" s="302"/>
      <c r="E35" s="302"/>
      <c r="F35" s="302"/>
      <c r="G35" s="302">
        <v>0.03</v>
      </c>
      <c r="H35" s="226" t="s">
        <v>735</v>
      </c>
      <c r="I35" s="227">
        <v>0.01</v>
      </c>
      <c r="J35" s="583"/>
      <c r="K35" s="583"/>
      <c r="L35" s="583"/>
      <c r="M35" s="227">
        <v>0.01</v>
      </c>
      <c r="N35" s="583"/>
      <c r="O35" s="591" t="s">
        <v>767</v>
      </c>
      <c r="P35" s="591"/>
      <c r="S35" s="115"/>
    </row>
    <row r="36" spans="1:19">
      <c r="A36" s="228" t="s">
        <v>213</v>
      </c>
      <c r="B36" s="529" t="s">
        <v>768</v>
      </c>
      <c r="C36" s="512">
        <f>SUM(C37:C37)</f>
        <v>0.65</v>
      </c>
      <c r="D36" s="512">
        <f>SUM(D37:D37)</f>
        <v>0</v>
      </c>
      <c r="E36" s="512">
        <f>SUM(E37:E37)</f>
        <v>0</v>
      </c>
      <c r="F36" s="512">
        <f>SUM(F37:F37)</f>
        <v>0</v>
      </c>
      <c r="G36" s="512">
        <f>SUM(G37:G37)</f>
        <v>0.65</v>
      </c>
      <c r="H36" s="512"/>
      <c r="I36" s="512">
        <f t="shared" ref="I36:N36" si="6">SUM(I37:I37)</f>
        <v>0.3</v>
      </c>
      <c r="J36" s="512">
        <f t="shared" si="6"/>
        <v>0</v>
      </c>
      <c r="K36" s="512">
        <f t="shared" si="6"/>
        <v>0.3</v>
      </c>
      <c r="L36" s="512">
        <f t="shared" si="6"/>
        <v>0</v>
      </c>
      <c r="M36" s="512">
        <f t="shared" si="6"/>
        <v>0</v>
      </c>
      <c r="N36" s="512">
        <f t="shared" si="6"/>
        <v>0</v>
      </c>
      <c r="O36" s="578"/>
      <c r="P36" s="578"/>
      <c r="S36" s="115"/>
    </row>
    <row r="37" spans="1:19">
      <c r="A37" s="579">
        <v>1</v>
      </c>
      <c r="B37" s="407" t="s">
        <v>769</v>
      </c>
      <c r="C37" s="592">
        <v>0.65</v>
      </c>
      <c r="D37" s="302"/>
      <c r="E37" s="302"/>
      <c r="F37" s="302"/>
      <c r="G37" s="302">
        <v>0.65</v>
      </c>
      <c r="H37" s="592" t="s">
        <v>770</v>
      </c>
      <c r="I37" s="227">
        <v>0.3</v>
      </c>
      <c r="J37" s="583"/>
      <c r="K37" s="583">
        <v>0.3</v>
      </c>
      <c r="L37" s="583"/>
      <c r="M37" s="227"/>
      <c r="N37" s="583"/>
      <c r="O37" s="406" t="s">
        <v>756</v>
      </c>
      <c r="P37" s="565"/>
      <c r="S37" s="115"/>
    </row>
    <row r="38" spans="1:19">
      <c r="A38" s="593" t="s">
        <v>217</v>
      </c>
      <c r="B38" s="515" t="s">
        <v>252</v>
      </c>
      <c r="C38" s="512">
        <f>SUM(C39)</f>
        <v>0.5</v>
      </c>
      <c r="D38" s="512">
        <f t="shared" ref="D38:N38" si="7">SUM(D39)</f>
        <v>0</v>
      </c>
      <c r="E38" s="512">
        <f t="shared" si="7"/>
        <v>0</v>
      </c>
      <c r="F38" s="512">
        <f t="shared" si="7"/>
        <v>0</v>
      </c>
      <c r="G38" s="512">
        <f t="shared" si="7"/>
        <v>0.5</v>
      </c>
      <c r="H38" s="512"/>
      <c r="I38" s="512">
        <f t="shared" si="7"/>
        <v>0.03</v>
      </c>
      <c r="J38" s="512">
        <f t="shared" si="7"/>
        <v>0</v>
      </c>
      <c r="K38" s="512">
        <f t="shared" si="7"/>
        <v>0</v>
      </c>
      <c r="L38" s="512">
        <f t="shared" si="7"/>
        <v>0.03</v>
      </c>
      <c r="M38" s="512">
        <f t="shared" si="7"/>
        <v>0</v>
      </c>
      <c r="N38" s="512">
        <f t="shared" si="7"/>
        <v>0</v>
      </c>
      <c r="O38" s="594"/>
      <c r="P38" s="594"/>
      <c r="S38" s="115"/>
    </row>
    <row r="39" spans="1:19">
      <c r="A39" s="595">
        <v>1</v>
      </c>
      <c r="B39" s="589" t="s">
        <v>771</v>
      </c>
      <c r="C39" s="302">
        <v>0.5</v>
      </c>
      <c r="D39" s="227"/>
      <c r="E39" s="302"/>
      <c r="F39" s="302"/>
      <c r="G39" s="227">
        <v>0.5</v>
      </c>
      <c r="H39" s="226" t="s">
        <v>760</v>
      </c>
      <c r="I39" s="227">
        <v>0.03</v>
      </c>
      <c r="J39" s="583"/>
      <c r="K39" s="583"/>
      <c r="L39" s="227">
        <v>0.03</v>
      </c>
      <c r="M39" s="583"/>
      <c r="N39" s="583"/>
      <c r="O39" s="591" t="s">
        <v>767</v>
      </c>
      <c r="P39" s="591"/>
      <c r="S39" s="115"/>
    </row>
    <row r="40" spans="1:19">
      <c r="A40" s="593" t="s">
        <v>238</v>
      </c>
      <c r="B40" s="515" t="s">
        <v>444</v>
      </c>
      <c r="C40" s="512">
        <f>SUM(C41:C46)</f>
        <v>2.7799999999999994</v>
      </c>
      <c r="D40" s="512">
        <f>SUM(D41:D46)</f>
        <v>1.1299999999999999</v>
      </c>
      <c r="E40" s="512">
        <f>SUM(E41:E46)</f>
        <v>0</v>
      </c>
      <c r="F40" s="512">
        <f>SUM(F41:F46)</f>
        <v>0</v>
      </c>
      <c r="G40" s="512">
        <f>SUM(G41:G46)</f>
        <v>1.6500000000000001</v>
      </c>
      <c r="H40" s="512"/>
      <c r="I40" s="512">
        <f t="shared" ref="I40:N40" si="8">SUM(I41:I46)</f>
        <v>1.0900000000000001</v>
      </c>
      <c r="J40" s="512">
        <f t="shared" si="8"/>
        <v>0</v>
      </c>
      <c r="K40" s="512">
        <f t="shared" si="8"/>
        <v>0</v>
      </c>
      <c r="L40" s="512">
        <f t="shared" si="8"/>
        <v>0</v>
      </c>
      <c r="M40" s="512">
        <f t="shared" si="8"/>
        <v>1.0900000000000001</v>
      </c>
      <c r="N40" s="512">
        <f t="shared" si="8"/>
        <v>0</v>
      </c>
      <c r="O40" s="594"/>
      <c r="P40" s="594"/>
      <c r="S40" s="115"/>
    </row>
    <row r="41" spans="1:19">
      <c r="A41" s="579">
        <v>1</v>
      </c>
      <c r="B41" s="596" t="s">
        <v>772</v>
      </c>
      <c r="C41" s="581">
        <v>1.1299999999999999</v>
      </c>
      <c r="D41" s="302">
        <v>1.1299999999999999</v>
      </c>
      <c r="E41" s="302"/>
      <c r="F41" s="302"/>
      <c r="G41" s="302"/>
      <c r="H41" s="586" t="s">
        <v>739</v>
      </c>
      <c r="I41" s="597">
        <f>SUM(J41:M41)</f>
        <v>0.56000000000000005</v>
      </c>
      <c r="J41" s="597"/>
      <c r="K41" s="597"/>
      <c r="L41" s="597"/>
      <c r="M41" s="597">
        <v>0.56000000000000005</v>
      </c>
      <c r="N41" s="512"/>
      <c r="O41" s="406" t="s">
        <v>756</v>
      </c>
      <c r="P41" s="565"/>
      <c r="S41" s="115"/>
    </row>
    <row r="42" spans="1:19">
      <c r="A42" s="579">
        <v>2</v>
      </c>
      <c r="B42" s="598" t="s">
        <v>773</v>
      </c>
      <c r="C42" s="581">
        <v>0.5</v>
      </c>
      <c r="D42" s="302"/>
      <c r="E42" s="302"/>
      <c r="F42" s="302"/>
      <c r="G42" s="302">
        <v>0.5</v>
      </c>
      <c r="H42" s="599" t="s">
        <v>735</v>
      </c>
      <c r="I42" s="597">
        <f>SUM(J42:M42)</f>
        <v>0.13500000000000001</v>
      </c>
      <c r="J42" s="600"/>
      <c r="K42" s="600"/>
      <c r="L42" s="600"/>
      <c r="M42" s="600">
        <v>0.13500000000000001</v>
      </c>
      <c r="N42" s="583"/>
      <c r="O42" s="406" t="s">
        <v>756</v>
      </c>
      <c r="P42" s="565"/>
      <c r="S42" s="115"/>
    </row>
    <row r="43" spans="1:19" ht="25.5">
      <c r="A43" s="579">
        <v>3</v>
      </c>
      <c r="B43" s="598" t="s">
        <v>774</v>
      </c>
      <c r="C43" s="581">
        <v>0.3</v>
      </c>
      <c r="D43" s="302"/>
      <c r="E43" s="302"/>
      <c r="F43" s="302"/>
      <c r="G43" s="302">
        <v>0.3</v>
      </c>
      <c r="H43" s="599" t="s">
        <v>735</v>
      </c>
      <c r="I43" s="597">
        <f>SUM(J43:M43)</f>
        <v>0.13500000000000001</v>
      </c>
      <c r="J43" s="600"/>
      <c r="K43" s="600"/>
      <c r="L43" s="600"/>
      <c r="M43" s="600">
        <v>0.13500000000000001</v>
      </c>
      <c r="N43" s="583"/>
      <c r="O43" s="406" t="s">
        <v>756</v>
      </c>
      <c r="P43" s="565"/>
      <c r="S43" s="115"/>
    </row>
    <row r="44" spans="1:19" ht="25.5">
      <c r="A44" s="579">
        <v>4</v>
      </c>
      <c r="B44" s="598" t="s">
        <v>775</v>
      </c>
      <c r="C44" s="581">
        <v>0.25</v>
      </c>
      <c r="D44" s="302"/>
      <c r="E44" s="302"/>
      <c r="F44" s="302"/>
      <c r="G44" s="302">
        <v>0.25</v>
      </c>
      <c r="H44" s="599" t="s">
        <v>735</v>
      </c>
      <c r="I44" s="597">
        <f>SUM(J44:M44)</f>
        <v>0.1</v>
      </c>
      <c r="J44" s="600"/>
      <c r="K44" s="600"/>
      <c r="L44" s="600"/>
      <c r="M44" s="600">
        <v>0.1</v>
      </c>
      <c r="N44" s="583"/>
      <c r="O44" s="406" t="s">
        <v>756</v>
      </c>
      <c r="P44" s="565"/>
      <c r="S44" s="115"/>
    </row>
    <row r="45" spans="1:19" ht="25.5">
      <c r="A45" s="579">
        <v>5</v>
      </c>
      <c r="B45" s="601" t="s">
        <v>776</v>
      </c>
      <c r="C45" s="581">
        <v>0.3</v>
      </c>
      <c r="D45" s="302"/>
      <c r="E45" s="302"/>
      <c r="F45" s="302"/>
      <c r="G45" s="302">
        <v>0.3</v>
      </c>
      <c r="H45" s="602" t="s">
        <v>742</v>
      </c>
      <c r="I45" s="597">
        <f>SUM(J45:N45)</f>
        <v>0.08</v>
      </c>
      <c r="J45" s="603"/>
      <c r="K45" s="603"/>
      <c r="L45" s="603"/>
      <c r="M45" s="603">
        <v>0.08</v>
      </c>
      <c r="N45" s="583"/>
      <c r="O45" s="406" t="s">
        <v>756</v>
      </c>
      <c r="P45" s="565"/>
      <c r="S45" s="115" t="s">
        <v>104</v>
      </c>
    </row>
    <row r="46" spans="1:19" ht="25.5">
      <c r="A46" s="579">
        <v>6</v>
      </c>
      <c r="B46" s="598" t="s">
        <v>777</v>
      </c>
      <c r="C46" s="581">
        <v>0.3</v>
      </c>
      <c r="D46" s="302"/>
      <c r="E46" s="302"/>
      <c r="F46" s="302"/>
      <c r="G46" s="302">
        <v>0.3</v>
      </c>
      <c r="H46" s="599" t="s">
        <v>760</v>
      </c>
      <c r="I46" s="597">
        <f>SUM(J46:N46)</f>
        <v>0.08</v>
      </c>
      <c r="J46" s="600"/>
      <c r="K46" s="600"/>
      <c r="L46" s="600"/>
      <c r="M46" s="600">
        <v>0.08</v>
      </c>
      <c r="N46" s="583"/>
      <c r="O46" s="406" t="s">
        <v>756</v>
      </c>
      <c r="P46" s="565"/>
      <c r="S46" s="115"/>
    </row>
    <row r="47" spans="1:19">
      <c r="A47" s="593" t="s">
        <v>246</v>
      </c>
      <c r="B47" s="515" t="s">
        <v>269</v>
      </c>
      <c r="C47" s="512">
        <f>SUM(C48)</f>
        <v>0.13</v>
      </c>
      <c r="D47" s="512">
        <f t="shared" ref="D47:N47" si="9">SUM(D48)</f>
        <v>0.13</v>
      </c>
      <c r="E47" s="512">
        <f t="shared" si="9"/>
        <v>0</v>
      </c>
      <c r="F47" s="512">
        <f t="shared" si="9"/>
        <v>0</v>
      </c>
      <c r="G47" s="512">
        <f t="shared" si="9"/>
        <v>0</v>
      </c>
      <c r="H47" s="512"/>
      <c r="I47" s="512">
        <f t="shared" si="9"/>
        <v>0</v>
      </c>
      <c r="J47" s="512">
        <f t="shared" si="9"/>
        <v>0</v>
      </c>
      <c r="K47" s="512">
        <f t="shared" si="9"/>
        <v>0</v>
      </c>
      <c r="L47" s="512">
        <f t="shared" si="9"/>
        <v>0</v>
      </c>
      <c r="M47" s="512">
        <f t="shared" si="9"/>
        <v>0</v>
      </c>
      <c r="N47" s="512">
        <f t="shared" si="9"/>
        <v>0</v>
      </c>
      <c r="O47" s="594"/>
      <c r="P47" s="594"/>
      <c r="S47" s="115"/>
    </row>
    <row r="48" spans="1:19">
      <c r="A48" s="579">
        <v>1</v>
      </c>
      <c r="B48" s="571" t="s">
        <v>778</v>
      </c>
      <c r="C48" s="302">
        <v>0.13</v>
      </c>
      <c r="D48" s="227">
        <v>0.13</v>
      </c>
      <c r="E48" s="302"/>
      <c r="F48" s="302"/>
      <c r="G48" s="302"/>
      <c r="H48" s="226" t="s">
        <v>765</v>
      </c>
      <c r="I48" s="227"/>
      <c r="J48" s="583"/>
      <c r="K48" s="583"/>
      <c r="L48" s="227"/>
      <c r="M48" s="583"/>
      <c r="N48" s="583"/>
      <c r="O48" s="591" t="s">
        <v>767</v>
      </c>
      <c r="P48" s="591"/>
      <c r="S48" s="115"/>
    </row>
    <row r="49" spans="1:19">
      <c r="A49" s="604">
        <v>16</v>
      </c>
      <c r="B49" s="604" t="s">
        <v>779</v>
      </c>
      <c r="C49" s="512">
        <f>C47+C40+C38+C36+C28</f>
        <v>13.95</v>
      </c>
      <c r="D49" s="512">
        <f t="shared" ref="D49:N49" si="10">D47+D40+D38+D36+D28</f>
        <v>3.76</v>
      </c>
      <c r="E49" s="512">
        <f t="shared" si="10"/>
        <v>0</v>
      </c>
      <c r="F49" s="512">
        <f t="shared" si="10"/>
        <v>0</v>
      </c>
      <c r="G49" s="512">
        <f t="shared" si="10"/>
        <v>10.190000000000001</v>
      </c>
      <c r="H49" s="512"/>
      <c r="I49" s="512">
        <f t="shared" si="10"/>
        <v>5.46</v>
      </c>
      <c r="J49" s="512">
        <f t="shared" si="10"/>
        <v>0</v>
      </c>
      <c r="K49" s="512">
        <f t="shared" si="10"/>
        <v>0.92999999999999994</v>
      </c>
      <c r="L49" s="512">
        <f t="shared" si="10"/>
        <v>3.43</v>
      </c>
      <c r="M49" s="512">
        <f t="shared" si="10"/>
        <v>1.1000000000000001</v>
      </c>
      <c r="N49" s="512">
        <f t="shared" si="10"/>
        <v>0</v>
      </c>
      <c r="O49" s="231"/>
      <c r="P49" s="591"/>
      <c r="S49" s="115"/>
    </row>
    <row r="50" spans="1:19">
      <c r="A50" s="605">
        <f>A49+A26</f>
        <v>26</v>
      </c>
      <c r="B50" s="512" t="s">
        <v>780</v>
      </c>
      <c r="C50" s="606">
        <f>C49+C26</f>
        <v>27.819999999999997</v>
      </c>
      <c r="D50" s="606">
        <f t="shared" ref="D50:N50" si="11">D49+D26</f>
        <v>7.43</v>
      </c>
      <c r="E50" s="606">
        <f t="shared" si="11"/>
        <v>0</v>
      </c>
      <c r="F50" s="606">
        <f t="shared" si="11"/>
        <v>0</v>
      </c>
      <c r="G50" s="606">
        <f t="shared" si="11"/>
        <v>20.39</v>
      </c>
      <c r="H50" s="606"/>
      <c r="I50" s="606">
        <f t="shared" si="11"/>
        <v>11.361999999999998</v>
      </c>
      <c r="J50" s="606">
        <f t="shared" si="11"/>
        <v>0</v>
      </c>
      <c r="K50" s="606">
        <f t="shared" si="11"/>
        <v>5.51</v>
      </c>
      <c r="L50" s="606">
        <f t="shared" si="11"/>
        <v>4.7520000000000007</v>
      </c>
      <c r="M50" s="606">
        <f t="shared" si="11"/>
        <v>1.1000000000000001</v>
      </c>
      <c r="N50" s="606">
        <f t="shared" si="11"/>
        <v>0</v>
      </c>
      <c r="O50" s="607"/>
      <c r="P50" s="608"/>
      <c r="S50" s="115"/>
    </row>
    <row r="51" spans="1:19">
      <c r="S51" s="115"/>
    </row>
    <row r="52" spans="1:19">
      <c r="M52" s="1688" t="s">
        <v>2558</v>
      </c>
      <c r="N52" s="1688"/>
      <c r="O52" s="1688"/>
      <c r="P52" s="1688"/>
      <c r="S52" s="115"/>
    </row>
    <row r="53" spans="1:19">
      <c r="M53" s="1688"/>
      <c r="N53" s="1688"/>
      <c r="O53" s="1688"/>
      <c r="P53" s="1688"/>
      <c r="S53" s="115"/>
    </row>
    <row r="54" spans="1:19">
      <c r="S54" s="115"/>
    </row>
    <row r="55" spans="1:19">
      <c r="S55" s="115"/>
    </row>
    <row r="56" spans="1:19">
      <c r="S56" s="115"/>
    </row>
    <row r="57" spans="1:19" ht="25.5">
      <c r="S57" s="115" t="s">
        <v>104</v>
      </c>
    </row>
    <row r="58" spans="1:19" ht="25.5">
      <c r="S58" s="115" t="s">
        <v>104</v>
      </c>
    </row>
    <row r="59" spans="1:19" ht="25.5">
      <c r="S59" s="115" t="s">
        <v>104</v>
      </c>
    </row>
    <row r="60" spans="1:19" ht="25.5">
      <c r="S60" s="115" t="s">
        <v>104</v>
      </c>
    </row>
    <row r="61" spans="1:19" ht="25.5">
      <c r="S61" s="115" t="s">
        <v>104</v>
      </c>
    </row>
    <row r="62" spans="1:19" ht="25.5">
      <c r="S62" s="115" t="s">
        <v>104</v>
      </c>
    </row>
    <row r="63" spans="1:19" ht="25.5">
      <c r="S63" s="115" t="s">
        <v>104</v>
      </c>
    </row>
    <row r="64" spans="1:19" ht="25.5">
      <c r="S64" s="115" t="s">
        <v>104</v>
      </c>
    </row>
    <row r="65" spans="19:19" ht="25.5">
      <c r="S65" s="115" t="s">
        <v>104</v>
      </c>
    </row>
    <row r="66" spans="19:19" ht="25.5">
      <c r="S66" s="115" t="s">
        <v>104</v>
      </c>
    </row>
    <row r="67" spans="19:19" ht="25.5">
      <c r="S67" s="115" t="s">
        <v>104</v>
      </c>
    </row>
    <row r="68" spans="19:19" ht="25.5">
      <c r="S68" s="115" t="s">
        <v>104</v>
      </c>
    </row>
    <row r="69" spans="19:19" ht="25.5">
      <c r="S69" s="115" t="s">
        <v>104</v>
      </c>
    </row>
    <row r="70" spans="19:19" ht="25.5">
      <c r="S70" s="115" t="s">
        <v>104</v>
      </c>
    </row>
    <row r="71" spans="19:19" ht="25.5">
      <c r="S71" s="115" t="s">
        <v>104</v>
      </c>
    </row>
    <row r="72" spans="19:19" ht="25.5">
      <c r="S72" s="115" t="s">
        <v>104</v>
      </c>
    </row>
    <row r="73" spans="19:19" ht="25.5">
      <c r="S73" s="115" t="s">
        <v>104</v>
      </c>
    </row>
    <row r="74" spans="19:19" ht="25.5">
      <c r="S74" s="115" t="s">
        <v>104</v>
      </c>
    </row>
    <row r="75" spans="19:19" ht="25.5">
      <c r="S75" s="115" t="s">
        <v>104</v>
      </c>
    </row>
    <row r="76" spans="19:19" ht="25.5">
      <c r="S76" s="115" t="s">
        <v>104</v>
      </c>
    </row>
    <row r="77" spans="19:19" ht="25.5">
      <c r="S77" s="115" t="s">
        <v>104</v>
      </c>
    </row>
    <row r="78" spans="19:19" ht="25.5">
      <c r="S78" s="115" t="s">
        <v>104</v>
      </c>
    </row>
    <row r="79" spans="19:19" ht="25.5">
      <c r="S79" s="115" t="s">
        <v>104</v>
      </c>
    </row>
    <row r="80" spans="19:19" ht="25.5">
      <c r="S80" s="115" t="s">
        <v>104</v>
      </c>
    </row>
    <row r="81" spans="19:19" ht="25.5">
      <c r="S81" s="115" t="s">
        <v>104</v>
      </c>
    </row>
    <row r="82" spans="19:19" ht="25.5">
      <c r="S82" s="115" t="s">
        <v>104</v>
      </c>
    </row>
    <row r="83" spans="19:19" ht="25.5">
      <c r="S83" s="115" t="s">
        <v>104</v>
      </c>
    </row>
    <row r="84" spans="19:19" ht="25.5">
      <c r="S84" s="115" t="s">
        <v>104</v>
      </c>
    </row>
    <row r="85" spans="19:19" ht="25.5">
      <c r="S85" s="115" t="s">
        <v>104</v>
      </c>
    </row>
    <row r="86" spans="19:19" ht="25.5">
      <c r="S86" s="115" t="s">
        <v>104</v>
      </c>
    </row>
    <row r="87" spans="19:19" ht="25.5">
      <c r="S87" s="115" t="s">
        <v>104</v>
      </c>
    </row>
    <row r="88" spans="19:19" ht="25.5">
      <c r="S88" s="115" t="s">
        <v>104</v>
      </c>
    </row>
    <row r="89" spans="19:19" ht="25.5">
      <c r="S89" s="115" t="s">
        <v>104</v>
      </c>
    </row>
    <row r="90" spans="19:19" ht="25.5">
      <c r="S90" s="115" t="s">
        <v>104</v>
      </c>
    </row>
    <row r="91" spans="19:19" ht="25.5">
      <c r="S91" s="115" t="s">
        <v>104</v>
      </c>
    </row>
    <row r="92" spans="19:19" ht="25.5">
      <c r="S92" s="115" t="s">
        <v>104</v>
      </c>
    </row>
    <row r="93" spans="19:19" ht="25.5">
      <c r="S93" s="115" t="s">
        <v>104</v>
      </c>
    </row>
    <row r="94" spans="19:19" ht="25.5">
      <c r="S94" s="115" t="s">
        <v>104</v>
      </c>
    </row>
    <row r="95" spans="19:19" ht="25.5">
      <c r="S95" s="115" t="s">
        <v>104</v>
      </c>
    </row>
    <row r="96" spans="19:19" ht="25.5">
      <c r="S96" s="115" t="s">
        <v>104</v>
      </c>
    </row>
    <row r="97" spans="19:19" ht="25.5">
      <c r="S97" s="115" t="s">
        <v>104</v>
      </c>
    </row>
    <row r="98" spans="19:19" ht="25.5">
      <c r="S98" s="115" t="s">
        <v>104</v>
      </c>
    </row>
    <row r="99" spans="19:19" ht="25.5">
      <c r="S99" s="115" t="s">
        <v>104</v>
      </c>
    </row>
    <row r="100" spans="19:19" ht="25.5">
      <c r="S100" s="115" t="s">
        <v>104</v>
      </c>
    </row>
    <row r="101" spans="19:19" ht="25.5">
      <c r="S101" s="115" t="s">
        <v>104</v>
      </c>
    </row>
    <row r="102" spans="19:19" ht="25.5">
      <c r="S102" s="115" t="s">
        <v>104</v>
      </c>
    </row>
    <row r="103" spans="19:19" ht="25.5">
      <c r="S103" s="115" t="s">
        <v>104</v>
      </c>
    </row>
    <row r="104" spans="19:19" ht="25.5">
      <c r="S104" s="115" t="s">
        <v>104</v>
      </c>
    </row>
    <row r="105" spans="19:19" ht="25.5">
      <c r="S105" s="115" t="s">
        <v>104</v>
      </c>
    </row>
    <row r="106" spans="19:19" ht="25.5">
      <c r="S106" s="115" t="s">
        <v>104</v>
      </c>
    </row>
    <row r="107" spans="19:19" ht="25.5">
      <c r="S107" s="115" t="s">
        <v>104</v>
      </c>
    </row>
    <row r="108" spans="19:19" ht="25.5">
      <c r="S108" s="115" t="s">
        <v>104</v>
      </c>
    </row>
    <row r="109" spans="19:19" ht="25.5">
      <c r="S109" s="115" t="s">
        <v>104</v>
      </c>
    </row>
    <row r="110" spans="19:19" ht="25.5">
      <c r="S110" s="115" t="s">
        <v>104</v>
      </c>
    </row>
    <row r="111" spans="19:19" ht="25.5">
      <c r="S111" s="115" t="s">
        <v>104</v>
      </c>
    </row>
    <row r="112" spans="19:19" ht="25.5">
      <c r="S112" s="115" t="s">
        <v>104</v>
      </c>
    </row>
    <row r="113" spans="19:19" ht="25.5">
      <c r="S113" s="115" t="s">
        <v>104</v>
      </c>
    </row>
    <row r="114" spans="19:19" ht="25.5">
      <c r="S114" s="115" t="s">
        <v>104</v>
      </c>
    </row>
    <row r="115" spans="19:19" ht="25.5">
      <c r="S115" s="115" t="s">
        <v>104</v>
      </c>
    </row>
    <row r="116" spans="19:19" ht="25.5">
      <c r="S116" s="115" t="s">
        <v>104</v>
      </c>
    </row>
    <row r="117" spans="19:19" ht="25.5">
      <c r="S117" s="115" t="s">
        <v>104</v>
      </c>
    </row>
    <row r="118" spans="19:19" ht="25.5">
      <c r="S118" s="115" t="s">
        <v>104</v>
      </c>
    </row>
    <row r="119" spans="19:19" ht="25.5">
      <c r="S119" s="115" t="s">
        <v>104</v>
      </c>
    </row>
    <row r="120" spans="19:19" ht="25.5">
      <c r="S120" s="115" t="s">
        <v>104</v>
      </c>
    </row>
    <row r="121" spans="19:19" ht="25.5">
      <c r="S121" s="115" t="s">
        <v>104</v>
      </c>
    </row>
    <row r="122" spans="19:19" ht="25.5">
      <c r="S122" s="115" t="s">
        <v>104</v>
      </c>
    </row>
    <row r="123" spans="19:19" ht="25.5">
      <c r="S123" s="115" t="s">
        <v>104</v>
      </c>
    </row>
    <row r="124" spans="19:19" ht="25.5">
      <c r="S124" s="115" t="s">
        <v>104</v>
      </c>
    </row>
    <row r="125" spans="19:19" ht="25.5">
      <c r="S125" s="115" t="s">
        <v>104</v>
      </c>
    </row>
    <row r="126" spans="19:19" ht="25.5">
      <c r="S126" s="115" t="s">
        <v>104</v>
      </c>
    </row>
    <row r="127" spans="19:19" ht="25.5">
      <c r="S127" s="115" t="s">
        <v>104</v>
      </c>
    </row>
    <row r="128" spans="19:19" ht="25.5">
      <c r="S128" s="115" t="s">
        <v>104</v>
      </c>
    </row>
    <row r="129" spans="19:19" ht="25.5">
      <c r="S129" s="115" t="s">
        <v>104</v>
      </c>
    </row>
    <row r="130" spans="19:19" ht="25.5">
      <c r="S130" s="115" t="s">
        <v>104</v>
      </c>
    </row>
    <row r="131" spans="19:19" ht="25.5">
      <c r="S131" s="115" t="s">
        <v>104</v>
      </c>
    </row>
    <row r="132" spans="19:19" ht="25.5">
      <c r="S132" s="115" t="s">
        <v>104</v>
      </c>
    </row>
    <row r="133" spans="19:19" ht="25.5">
      <c r="S133" s="115" t="s">
        <v>104</v>
      </c>
    </row>
    <row r="134" spans="19:19" ht="25.5">
      <c r="S134" s="115" t="s">
        <v>104</v>
      </c>
    </row>
    <row r="135" spans="19:19" ht="25.5">
      <c r="S135" s="115" t="s">
        <v>104</v>
      </c>
    </row>
    <row r="136" spans="19:19" ht="25.5">
      <c r="S136" s="115" t="s">
        <v>104</v>
      </c>
    </row>
  </sheetData>
  <mergeCells count="22">
    <mergeCell ref="P8:P9"/>
    <mergeCell ref="D8:G8"/>
    <mergeCell ref="H8:H9"/>
    <mergeCell ref="I8:I9"/>
    <mergeCell ref="J8:N8"/>
    <mergeCell ref="O8:O9"/>
    <mergeCell ref="M52:P53"/>
    <mergeCell ref="A1:E1"/>
    <mergeCell ref="F1:P1"/>
    <mergeCell ref="A2:E2"/>
    <mergeCell ref="F2:P2"/>
    <mergeCell ref="A3:E3"/>
    <mergeCell ref="F3:P3"/>
    <mergeCell ref="A11:P11"/>
    <mergeCell ref="A27:P27"/>
    <mergeCell ref="A4:P4"/>
    <mergeCell ref="A5:P5"/>
    <mergeCell ref="A6:P6"/>
    <mergeCell ref="A7:P7"/>
    <mergeCell ref="A8:A9"/>
    <mergeCell ref="B8:B9"/>
    <mergeCell ref="C8:C9"/>
  </mergeCells>
  <conditionalFormatting sqref="A47 H47:I47 L49:L50 P43 H49:H50 P49:P50 P47 B21:B23 B29 B31:B32 H36:H45 H33:H34 B34:B50">
    <cfRule type="cellIs" dxfId="23" priority="1" stopIfTrue="1" operator="equal">
      <formula>0</formula>
    </cfRule>
    <cfRule type="cellIs" dxfId="22" priority="2" stopIfTrue="1" operator="equal">
      <formula>0</formula>
    </cfRule>
    <cfRule type="cellIs" dxfId="21" priority="3" stopIfTrue="1" operator="equal">
      <formula>0</formula>
    </cfRule>
  </conditionalFormatting>
  <printOptions horizontalCentered="1"/>
  <pageMargins left="0.39370078740157483" right="0.39370078740157483" top="0.39370078740157483" bottom="0.39370078740157483" header="0.11811023622047245" footer="0.27559055118110237"/>
  <pageSetup paperSize="9" scale="60" fitToHeight="100" orientation="landscape" r:id="rId1"/>
  <headerFooter>
    <oddFooter>&amp;L&amp;"Times New Roman,nghiêng"&amp;9Phụ lục &amp;A&amp;R&amp;10&amp;P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S220"/>
  <sheetViews>
    <sheetView showZeros="0" view="pageLayout" workbookViewId="0">
      <selection activeCell="C14" sqref="C14"/>
    </sheetView>
  </sheetViews>
  <sheetFormatPr defaultColWidth="9" defaultRowHeight="12.75"/>
  <cols>
    <col min="1" max="1" width="4.375" style="116" customWidth="1"/>
    <col min="2" max="2" width="27.75" style="121" customWidth="1"/>
    <col min="3" max="3" width="8.25" style="116" customWidth="1"/>
    <col min="4" max="7" width="6.25" style="116" customWidth="1"/>
    <col min="8" max="8" width="15" style="116" customWidth="1"/>
    <col min="9" max="9" width="14.125" style="116" customWidth="1"/>
    <col min="10" max="14" width="6.625" style="116" customWidth="1"/>
    <col min="15" max="15" width="29.25" style="121" customWidth="1"/>
    <col min="16" max="16" width="8.75" style="116" customWidth="1"/>
    <col min="17" max="17" width="16.375" style="116" customWidth="1"/>
    <col min="18" max="18" width="13.5" style="116" customWidth="1"/>
    <col min="19" max="19" width="19.75" style="116" bestFit="1" customWidth="1"/>
    <col min="20" max="16384" width="9" style="116"/>
  </cols>
  <sheetData>
    <row r="1" spans="1:19" s="119" customFormat="1" ht="20.100000000000001" customHeight="1">
      <c r="A1" s="1580" t="s">
        <v>2559</v>
      </c>
      <c r="B1" s="1580"/>
      <c r="C1" s="1580"/>
      <c r="D1" s="1580"/>
      <c r="E1" s="1580"/>
      <c r="F1" s="1581" t="s">
        <v>44</v>
      </c>
      <c r="G1" s="1581"/>
      <c r="H1" s="1581"/>
      <c r="I1" s="1581"/>
      <c r="J1" s="1581"/>
      <c r="K1" s="1581"/>
      <c r="L1" s="1581"/>
      <c r="M1" s="1581"/>
      <c r="N1" s="1581"/>
      <c r="O1" s="1581"/>
      <c r="P1" s="1581"/>
      <c r="S1" s="113"/>
    </row>
    <row r="2" spans="1:19" s="119" customFormat="1" ht="20.100000000000001" customHeight="1">
      <c r="A2" s="1581" t="s">
        <v>2560</v>
      </c>
      <c r="B2" s="1581"/>
      <c r="C2" s="1581"/>
      <c r="D2" s="1581"/>
      <c r="E2" s="1581"/>
      <c r="F2" s="1591" t="s">
        <v>45</v>
      </c>
      <c r="G2" s="1581"/>
      <c r="H2" s="1581"/>
      <c r="I2" s="1581"/>
      <c r="J2" s="1581"/>
      <c r="K2" s="1581"/>
      <c r="L2" s="1581"/>
      <c r="M2" s="1581"/>
      <c r="N2" s="1581"/>
      <c r="O2" s="1581"/>
      <c r="P2" s="1581"/>
      <c r="S2" s="113"/>
    </row>
    <row r="3" spans="1:19" s="119" customFormat="1" ht="12" customHeight="1">
      <c r="A3" s="1582"/>
      <c r="B3" s="1582"/>
      <c r="C3" s="1582"/>
      <c r="D3" s="1582"/>
      <c r="E3" s="1582"/>
      <c r="F3" s="1582"/>
      <c r="G3" s="1582"/>
      <c r="H3" s="1582"/>
      <c r="I3" s="1582"/>
      <c r="J3" s="1582"/>
      <c r="K3" s="1582"/>
      <c r="L3" s="1582"/>
      <c r="M3" s="1582"/>
      <c r="N3" s="1582"/>
      <c r="O3" s="1582"/>
      <c r="P3" s="1582"/>
      <c r="S3" s="114"/>
    </row>
    <row r="4" spans="1:19" s="52" customFormat="1" ht="20.100000000000001" customHeight="1">
      <c r="A4" s="1583" t="s">
        <v>2619</v>
      </c>
      <c r="B4" s="1583"/>
      <c r="C4" s="1583"/>
      <c r="D4" s="1583"/>
      <c r="E4" s="1583"/>
      <c r="F4" s="1583"/>
      <c r="G4" s="1583"/>
      <c r="H4" s="1583"/>
      <c r="I4" s="1583"/>
      <c r="J4" s="1583"/>
      <c r="K4" s="1583"/>
      <c r="L4" s="1583"/>
      <c r="M4" s="1583"/>
      <c r="N4" s="1583"/>
      <c r="O4" s="1583"/>
      <c r="P4" s="1583"/>
      <c r="S4" s="114"/>
    </row>
    <row r="5" spans="1:19" s="52" customFormat="1" ht="20.100000000000001" customHeight="1">
      <c r="A5" s="1678" t="s">
        <v>43</v>
      </c>
      <c r="B5" s="1678"/>
      <c r="C5" s="1678"/>
      <c r="D5" s="1678"/>
      <c r="E5" s="1678"/>
      <c r="F5" s="1678"/>
      <c r="G5" s="1678"/>
      <c r="H5" s="1678"/>
      <c r="I5" s="1678"/>
      <c r="J5" s="1678"/>
      <c r="K5" s="1678"/>
      <c r="L5" s="1678"/>
      <c r="M5" s="1678"/>
      <c r="N5" s="1678"/>
      <c r="O5" s="1678"/>
      <c r="P5" s="1678"/>
      <c r="S5" s="114"/>
    </row>
    <row r="6" spans="1:19" s="52" customFormat="1" ht="20.100000000000001" customHeight="1">
      <c r="A6" s="1592" t="str">
        <f>'1.THD.Tong'!A6:P6</f>
        <v>(Kèm theo Tờ trình số 395/TTr-UBND ngày 05 tháng 12 năm 2018 của Ủy ban nhân dân tỉnh)</v>
      </c>
      <c r="B6" s="1592"/>
      <c r="C6" s="1592"/>
      <c r="D6" s="1592"/>
      <c r="E6" s="1592"/>
      <c r="F6" s="1592"/>
      <c r="G6" s="1592"/>
      <c r="H6" s="1592"/>
      <c r="I6" s="1592"/>
      <c r="J6" s="1592"/>
      <c r="K6" s="1592"/>
      <c r="L6" s="1592"/>
      <c r="M6" s="1592"/>
      <c r="N6" s="1592"/>
      <c r="O6" s="1592"/>
      <c r="P6" s="1592"/>
      <c r="S6" s="114"/>
    </row>
    <row r="7" spans="1:19" s="119" customFormat="1" ht="12.75" customHeight="1">
      <c r="A7" s="1695"/>
      <c r="B7" s="1695"/>
      <c r="C7" s="1695"/>
      <c r="D7" s="1695"/>
      <c r="E7" s="1695"/>
      <c r="F7" s="1695"/>
      <c r="G7" s="1695"/>
      <c r="H7" s="1695"/>
      <c r="I7" s="1695"/>
      <c r="J7" s="1695"/>
      <c r="K7" s="1695"/>
      <c r="L7" s="1695"/>
      <c r="M7" s="1695"/>
      <c r="N7" s="1695"/>
      <c r="O7" s="1695"/>
      <c r="P7" s="1695"/>
      <c r="S7" s="115" t="s">
        <v>104</v>
      </c>
    </row>
    <row r="8" spans="1:19" s="1333" customFormat="1" ht="20.100000000000001" customHeight="1">
      <c r="A8" s="1630" t="s">
        <v>21</v>
      </c>
      <c r="B8" s="1628" t="s">
        <v>31</v>
      </c>
      <c r="C8" s="1628" t="s">
        <v>30</v>
      </c>
      <c r="D8" s="1625" t="s">
        <v>63</v>
      </c>
      <c r="E8" s="1626"/>
      <c r="F8" s="1626"/>
      <c r="G8" s="1627"/>
      <c r="H8" s="1628" t="s">
        <v>62</v>
      </c>
      <c r="I8" s="1628" t="s">
        <v>16</v>
      </c>
      <c r="J8" s="1625" t="s">
        <v>15</v>
      </c>
      <c r="K8" s="1626"/>
      <c r="L8" s="1626"/>
      <c r="M8" s="1626"/>
      <c r="N8" s="1627"/>
      <c r="O8" s="1628" t="s">
        <v>33</v>
      </c>
      <c r="P8" s="1628" t="s">
        <v>14</v>
      </c>
      <c r="S8" s="115" t="s">
        <v>104</v>
      </c>
    </row>
    <row r="9" spans="1:19" s="1334" customFormat="1" ht="35.25" customHeight="1">
      <c r="A9" s="1631"/>
      <c r="B9" s="1629"/>
      <c r="C9" s="1629"/>
      <c r="D9" s="220" t="s">
        <v>13</v>
      </c>
      <c r="E9" s="220" t="s">
        <v>12</v>
      </c>
      <c r="F9" s="220" t="s">
        <v>27</v>
      </c>
      <c r="G9" s="220" t="s">
        <v>26</v>
      </c>
      <c r="H9" s="1629"/>
      <c r="I9" s="1629"/>
      <c r="J9" s="220" t="s">
        <v>10</v>
      </c>
      <c r="K9" s="220" t="s">
        <v>9</v>
      </c>
      <c r="L9" s="220" t="s">
        <v>32</v>
      </c>
      <c r="M9" s="220" t="s">
        <v>25</v>
      </c>
      <c r="N9" s="220" t="s">
        <v>6</v>
      </c>
      <c r="O9" s="1629"/>
      <c r="P9" s="1629"/>
      <c r="S9" s="115" t="s">
        <v>104</v>
      </c>
    </row>
    <row r="10" spans="1:19" s="120" customFormat="1" ht="20.100000000000001" customHeight="1">
      <c r="A10" s="134">
        <v>-1</v>
      </c>
      <c r="B10" s="134">
        <v>-2</v>
      </c>
      <c r="C10" s="134" t="s">
        <v>41</v>
      </c>
      <c r="D10" s="134">
        <v>-4</v>
      </c>
      <c r="E10" s="134">
        <v>-5</v>
      </c>
      <c r="F10" s="134">
        <v>-6</v>
      </c>
      <c r="G10" s="134">
        <v>-7</v>
      </c>
      <c r="H10" s="134"/>
      <c r="I10" s="134" t="s">
        <v>40</v>
      </c>
      <c r="J10" s="134">
        <v>-10</v>
      </c>
      <c r="K10" s="134">
        <v>-11</v>
      </c>
      <c r="L10" s="134">
        <v>-12</v>
      </c>
      <c r="M10" s="134">
        <v>-13</v>
      </c>
      <c r="N10" s="134">
        <v>-14</v>
      </c>
      <c r="O10" s="134">
        <v>-15</v>
      </c>
      <c r="P10" s="134">
        <v>-16</v>
      </c>
      <c r="S10" s="115" t="s">
        <v>104</v>
      </c>
    </row>
    <row r="11" spans="1:19" ht="15.75" customHeight="1">
      <c r="A11" s="1689" t="s">
        <v>186</v>
      </c>
      <c r="B11" s="1690"/>
      <c r="C11" s="1690"/>
      <c r="D11" s="1690"/>
      <c r="E11" s="1690"/>
      <c r="F11" s="1690"/>
      <c r="G11" s="1690"/>
      <c r="H11" s="1690"/>
      <c r="I11" s="1690"/>
      <c r="J11" s="1690"/>
      <c r="K11" s="1690"/>
      <c r="L11" s="1690"/>
      <c r="M11" s="1690"/>
      <c r="N11" s="1690"/>
      <c r="O11" s="1690"/>
      <c r="P11" s="1691"/>
      <c r="S11" s="115" t="s">
        <v>104</v>
      </c>
    </row>
    <row r="12" spans="1:19" ht="25.5" customHeight="1">
      <c r="A12" s="228" t="s">
        <v>208</v>
      </c>
      <c r="B12" s="1172" t="s">
        <v>379</v>
      </c>
      <c r="C12" s="1173">
        <f>C13</f>
        <v>26.2</v>
      </c>
      <c r="D12" s="1173">
        <f t="shared" ref="D12:G12" si="0">D13</f>
        <v>0</v>
      </c>
      <c r="E12" s="1173">
        <f t="shared" si="0"/>
        <v>0</v>
      </c>
      <c r="F12" s="1173">
        <f t="shared" si="0"/>
        <v>0</v>
      </c>
      <c r="G12" s="1173">
        <f t="shared" si="0"/>
        <v>26.2</v>
      </c>
      <c r="H12" s="339"/>
      <c r="I12" s="1173">
        <v>20.09</v>
      </c>
      <c r="J12" s="1173"/>
      <c r="K12" s="1173"/>
      <c r="L12" s="1173">
        <v>20.09</v>
      </c>
      <c r="M12" s="1173"/>
      <c r="N12" s="1173"/>
      <c r="O12" s="1173"/>
      <c r="P12" s="1174"/>
      <c r="S12" s="115"/>
    </row>
    <row r="13" spans="1:19" ht="25.5" customHeight="1">
      <c r="A13" s="340">
        <v>1</v>
      </c>
      <c r="B13" s="341" t="s">
        <v>380</v>
      </c>
      <c r="C13" s="342">
        <f>SUM(D13:G13)</f>
        <v>26.2</v>
      </c>
      <c r="D13" s="343"/>
      <c r="E13" s="343"/>
      <c r="F13" s="343"/>
      <c r="G13" s="343">
        <v>26.2</v>
      </c>
      <c r="H13" s="340" t="s">
        <v>381</v>
      </c>
      <c r="I13" s="345" t="s">
        <v>382</v>
      </c>
      <c r="J13" s="345"/>
      <c r="K13" s="345"/>
      <c r="L13" s="345">
        <v>20.09</v>
      </c>
      <c r="M13" s="527"/>
      <c r="N13" s="345"/>
      <c r="O13" s="346" t="s">
        <v>647</v>
      </c>
      <c r="P13" s="531"/>
      <c r="S13" s="115"/>
    </row>
    <row r="14" spans="1:19" ht="25.5" customHeight="1">
      <c r="A14" s="532" t="s">
        <v>213</v>
      </c>
      <c r="B14" s="348" t="s">
        <v>383</v>
      </c>
      <c r="C14" s="349">
        <f>C15+C16</f>
        <v>4.3</v>
      </c>
      <c r="D14" s="349">
        <f t="shared" ref="D14:G14" si="1">D15+D16</f>
        <v>2.2999999999999998</v>
      </c>
      <c r="E14" s="349">
        <f t="shared" si="1"/>
        <v>1</v>
      </c>
      <c r="F14" s="349">
        <f t="shared" si="1"/>
        <v>0</v>
      </c>
      <c r="G14" s="349">
        <f t="shared" si="1"/>
        <v>1</v>
      </c>
      <c r="H14" s="349"/>
      <c r="I14" s="527">
        <v>3.2972399999999999</v>
      </c>
      <c r="J14" s="349"/>
      <c r="K14" s="349"/>
      <c r="L14" s="349"/>
      <c r="M14" s="527">
        <v>3.2972399999999999</v>
      </c>
      <c r="N14" s="349"/>
      <c r="O14" s="350"/>
      <c r="P14" s="531"/>
      <c r="S14" s="115"/>
    </row>
    <row r="15" spans="1:19" ht="25.5" customHeight="1">
      <c r="A15" s="46">
        <v>1</v>
      </c>
      <c r="B15" s="351" t="s">
        <v>648</v>
      </c>
      <c r="C15" s="352">
        <f>SUM(D15:G15)</f>
        <v>0.3</v>
      </c>
      <c r="D15" s="45">
        <v>0.3</v>
      </c>
      <c r="E15" s="45"/>
      <c r="F15" s="45"/>
      <c r="G15" s="45"/>
      <c r="H15" s="46" t="s">
        <v>384</v>
      </c>
      <c r="I15" s="345">
        <v>0.23003999999999999</v>
      </c>
      <c r="J15" s="345"/>
      <c r="K15" s="345"/>
      <c r="L15" s="345"/>
      <c r="M15" s="345">
        <v>0.23003999999999999</v>
      </c>
      <c r="N15" s="353"/>
      <c r="O15" s="354"/>
      <c r="P15" s="531"/>
      <c r="S15" s="115"/>
    </row>
    <row r="16" spans="1:19" ht="25.5" customHeight="1">
      <c r="A16" s="46">
        <v>2</v>
      </c>
      <c r="B16" s="237" t="s">
        <v>649</v>
      </c>
      <c r="C16" s="352">
        <v>4</v>
      </c>
      <c r="D16" s="45">
        <v>2</v>
      </c>
      <c r="E16" s="45">
        <v>1</v>
      </c>
      <c r="F16" s="45"/>
      <c r="G16" s="45">
        <v>1</v>
      </c>
      <c r="H16" s="226" t="s">
        <v>381</v>
      </c>
      <c r="I16" s="345">
        <v>3.0672000000000001</v>
      </c>
      <c r="J16" s="345"/>
      <c r="K16" s="345"/>
      <c r="L16" s="345"/>
      <c r="M16" s="345">
        <v>3.0672000000000001</v>
      </c>
      <c r="N16" s="353"/>
      <c r="O16" s="354"/>
      <c r="P16" s="531"/>
      <c r="S16" s="115"/>
    </row>
    <row r="17" spans="1:19" ht="25.5" customHeight="1">
      <c r="A17" s="539" t="s">
        <v>217</v>
      </c>
      <c r="B17" s="25" t="s">
        <v>385</v>
      </c>
      <c r="C17" s="356">
        <f>C18+C19+C20</f>
        <v>3.19</v>
      </c>
      <c r="D17" s="356">
        <f t="shared" ref="D17:G17" si="2">D18+D19+D20</f>
        <v>0</v>
      </c>
      <c r="E17" s="356">
        <f t="shared" si="2"/>
        <v>1.2</v>
      </c>
      <c r="F17" s="356">
        <f t="shared" si="2"/>
        <v>0</v>
      </c>
      <c r="G17" s="356">
        <f t="shared" si="2"/>
        <v>1.9900000000000002</v>
      </c>
      <c r="H17" s="357"/>
      <c r="I17" s="359">
        <v>2.4460920000000002</v>
      </c>
      <c r="J17" s="359"/>
      <c r="K17" s="359"/>
      <c r="L17" s="359"/>
      <c r="M17" s="359">
        <v>2.4460920000000002</v>
      </c>
      <c r="N17" s="360"/>
      <c r="O17" s="361"/>
      <c r="P17" s="531"/>
      <c r="S17" s="115"/>
    </row>
    <row r="18" spans="1:19" ht="25.5" customHeight="1">
      <c r="A18" s="340">
        <v>1</v>
      </c>
      <c r="B18" s="341" t="s">
        <v>650</v>
      </c>
      <c r="C18" s="342">
        <f>SUM(D18:G18)</f>
        <v>1.2</v>
      </c>
      <c r="D18" s="343"/>
      <c r="E18" s="343">
        <v>1.2</v>
      </c>
      <c r="F18" s="343"/>
      <c r="G18" s="343"/>
      <c r="H18" s="340" t="s">
        <v>386</v>
      </c>
      <c r="I18" s="345">
        <v>0.92015999999999998</v>
      </c>
      <c r="J18" s="345"/>
      <c r="K18" s="345"/>
      <c r="L18" s="345"/>
      <c r="M18" s="345">
        <v>0.92015999999999998</v>
      </c>
      <c r="N18" s="345"/>
      <c r="O18" s="346"/>
      <c r="P18" s="531"/>
      <c r="S18" s="115"/>
    </row>
    <row r="19" spans="1:19" ht="25.5" customHeight="1">
      <c r="A19" s="46">
        <v>2</v>
      </c>
      <c r="B19" s="351" t="s">
        <v>387</v>
      </c>
      <c r="C19" s="352">
        <f>SUM(D19:G19)</f>
        <v>0.39</v>
      </c>
      <c r="D19" s="45"/>
      <c r="E19" s="45"/>
      <c r="F19" s="45"/>
      <c r="G19" s="45">
        <v>0.39</v>
      </c>
      <c r="H19" s="46" t="s">
        <v>388</v>
      </c>
      <c r="I19" s="345">
        <v>0.29905199999999998</v>
      </c>
      <c r="J19" s="345"/>
      <c r="K19" s="345"/>
      <c r="L19" s="345"/>
      <c r="M19" s="345">
        <v>0.29905199999999998</v>
      </c>
      <c r="N19" s="353"/>
      <c r="O19" s="354" t="s">
        <v>651</v>
      </c>
      <c r="P19" s="531"/>
      <c r="S19" s="115"/>
    </row>
    <row r="20" spans="1:19" ht="25.5" customHeight="1">
      <c r="A20" s="46">
        <v>3</v>
      </c>
      <c r="B20" s="351" t="s">
        <v>652</v>
      </c>
      <c r="C20" s="352">
        <v>1.6</v>
      </c>
      <c r="D20" s="45"/>
      <c r="E20" s="45"/>
      <c r="F20" s="45"/>
      <c r="G20" s="45">
        <v>1.6</v>
      </c>
      <c r="H20" s="46" t="s">
        <v>389</v>
      </c>
      <c r="I20" s="353">
        <v>1.22688</v>
      </c>
      <c r="J20" s="353"/>
      <c r="K20" s="353"/>
      <c r="L20" s="353"/>
      <c r="M20" s="353">
        <v>1.22688</v>
      </c>
      <c r="N20" s="353"/>
      <c r="O20" s="544" t="s">
        <v>653</v>
      </c>
      <c r="P20" s="531"/>
      <c r="S20" s="115"/>
    </row>
    <row r="21" spans="1:19" ht="25.5" customHeight="1">
      <c r="A21" s="357" t="s">
        <v>238</v>
      </c>
      <c r="B21" s="25" t="s">
        <v>390</v>
      </c>
      <c r="C21" s="356">
        <f>C22</f>
        <v>0.68</v>
      </c>
      <c r="D21" s="356">
        <f>D22</f>
        <v>0</v>
      </c>
      <c r="E21" s="356">
        <f>E22</f>
        <v>0</v>
      </c>
      <c r="F21" s="356">
        <f>F22</f>
        <v>0</v>
      </c>
      <c r="G21" s="356">
        <f>G22</f>
        <v>0.68</v>
      </c>
      <c r="H21" s="357"/>
      <c r="I21" s="527">
        <v>0.52142400000000011</v>
      </c>
      <c r="J21" s="360"/>
      <c r="K21" s="360"/>
      <c r="L21" s="360"/>
      <c r="M21" s="527">
        <v>0.52142400000000011</v>
      </c>
      <c r="N21" s="360"/>
      <c r="O21" s="361"/>
      <c r="P21" s="531"/>
      <c r="S21" s="115"/>
    </row>
    <row r="22" spans="1:19" ht="25.5" customHeight="1">
      <c r="A22" s="340">
        <v>1</v>
      </c>
      <c r="B22" s="341" t="s">
        <v>391</v>
      </c>
      <c r="C22" s="342">
        <f>SUM(D22:G22)</f>
        <v>0.68</v>
      </c>
      <c r="D22" s="343"/>
      <c r="E22" s="343"/>
      <c r="F22" s="343"/>
      <c r="G22" s="343">
        <v>0.68</v>
      </c>
      <c r="H22" s="340" t="s">
        <v>392</v>
      </c>
      <c r="I22" s="227">
        <v>0.52142400000000011</v>
      </c>
      <c r="J22" s="362"/>
      <c r="K22" s="362"/>
      <c r="L22" s="362"/>
      <c r="M22" s="227">
        <v>0.52142400000000011</v>
      </c>
      <c r="N22" s="345"/>
      <c r="O22" s="346"/>
      <c r="P22" s="531"/>
      <c r="S22" s="115"/>
    </row>
    <row r="23" spans="1:19" ht="25.5" customHeight="1">
      <c r="A23" s="532" t="s">
        <v>246</v>
      </c>
      <c r="B23" s="363" t="s">
        <v>218</v>
      </c>
      <c r="C23" s="349">
        <f>SUM(C24:C30)</f>
        <v>7.0699999999999994</v>
      </c>
      <c r="D23" s="349">
        <f>SUM(D24:D30)</f>
        <v>4.5699999999999994</v>
      </c>
      <c r="E23" s="349">
        <f t="shared" ref="E23:F23" si="3">SUM(E24:E30)</f>
        <v>0</v>
      </c>
      <c r="F23" s="349">
        <f t="shared" si="3"/>
        <v>0</v>
      </c>
      <c r="G23" s="349">
        <f>SUM(G24:G30)</f>
        <v>2.5</v>
      </c>
      <c r="H23" s="532"/>
      <c r="I23" s="527">
        <v>5.4212760000000006</v>
      </c>
      <c r="J23" s="527">
        <v>0</v>
      </c>
      <c r="K23" s="527">
        <v>2.53044</v>
      </c>
      <c r="L23" s="527">
        <v>0</v>
      </c>
      <c r="M23" s="527">
        <v>2.8908360000000002</v>
      </c>
      <c r="N23" s="359"/>
      <c r="O23" s="364"/>
      <c r="P23" s="531"/>
      <c r="S23" s="115"/>
    </row>
    <row r="24" spans="1:19" ht="25.5" customHeight="1">
      <c r="A24" s="46">
        <v>1</v>
      </c>
      <c r="B24" s="351" t="s">
        <v>393</v>
      </c>
      <c r="C24" s="352">
        <f>SUM(D24:G24)</f>
        <v>0.77</v>
      </c>
      <c r="D24" s="45">
        <v>0.77</v>
      </c>
      <c r="E24" s="45"/>
      <c r="F24" s="45"/>
      <c r="G24" s="45"/>
      <c r="H24" s="46" t="s">
        <v>394</v>
      </c>
      <c r="I24" s="227">
        <v>0.59043599999999996</v>
      </c>
      <c r="J24" s="366"/>
      <c r="K24" s="366"/>
      <c r="L24" s="366"/>
      <c r="M24" s="227">
        <v>0.59043599999999996</v>
      </c>
      <c r="N24" s="353"/>
      <c r="O24" s="354" t="s">
        <v>654</v>
      </c>
      <c r="P24" s="531"/>
      <c r="S24" s="115"/>
    </row>
    <row r="25" spans="1:19" ht="25.5" customHeight="1">
      <c r="A25" s="46">
        <v>2</v>
      </c>
      <c r="B25" s="237" t="s">
        <v>655</v>
      </c>
      <c r="C25" s="352">
        <f t="shared" ref="C25:C30" si="4">SUM(D25:G25)</f>
        <v>0.7</v>
      </c>
      <c r="D25" s="367">
        <v>0.7</v>
      </c>
      <c r="E25" s="45"/>
      <c r="F25" s="45"/>
      <c r="G25" s="45"/>
      <c r="H25" s="368" t="s">
        <v>404</v>
      </c>
      <c r="I25" s="227">
        <v>0.53676000000000001</v>
      </c>
      <c r="J25" s="366"/>
      <c r="K25" s="366"/>
      <c r="L25" s="366"/>
      <c r="M25" s="227">
        <v>0.53676000000000001</v>
      </c>
      <c r="N25" s="353"/>
      <c r="O25" s="354"/>
      <c r="P25" s="531"/>
      <c r="S25" s="115"/>
    </row>
    <row r="26" spans="1:19" ht="25.5" customHeight="1">
      <c r="A26" s="46">
        <v>3</v>
      </c>
      <c r="B26" s="369" t="s">
        <v>656</v>
      </c>
      <c r="C26" s="352">
        <f t="shared" si="4"/>
        <v>0.8</v>
      </c>
      <c r="D26" s="367">
        <v>0.8</v>
      </c>
      <c r="E26" s="45"/>
      <c r="F26" s="45"/>
      <c r="G26" s="45"/>
      <c r="H26" s="226" t="s">
        <v>381</v>
      </c>
      <c r="I26" s="227">
        <v>0.61343999999999999</v>
      </c>
      <c r="J26" s="366"/>
      <c r="K26" s="366"/>
      <c r="L26" s="366"/>
      <c r="M26" s="227">
        <v>0.61343999999999999</v>
      </c>
      <c r="N26" s="353"/>
      <c r="O26" s="354"/>
      <c r="P26" s="531"/>
      <c r="S26" s="115"/>
    </row>
    <row r="27" spans="1:19" ht="25.5" customHeight="1">
      <c r="A27" s="46">
        <v>4</v>
      </c>
      <c r="B27" s="369" t="s">
        <v>395</v>
      </c>
      <c r="C27" s="352">
        <f t="shared" si="4"/>
        <v>0.5</v>
      </c>
      <c r="D27" s="367">
        <v>0.5</v>
      </c>
      <c r="E27" s="45"/>
      <c r="F27" s="45"/>
      <c r="G27" s="45"/>
      <c r="H27" s="370" t="s">
        <v>396</v>
      </c>
      <c r="I27" s="227">
        <v>0.38340000000000002</v>
      </c>
      <c r="J27" s="366"/>
      <c r="K27" s="366"/>
      <c r="L27" s="366"/>
      <c r="M27" s="227">
        <v>0.38340000000000002</v>
      </c>
      <c r="N27" s="353"/>
      <c r="O27" s="354"/>
      <c r="P27" s="531"/>
      <c r="S27" s="115"/>
    </row>
    <row r="28" spans="1:19" ht="25.5" customHeight="1">
      <c r="A28" s="46">
        <v>5</v>
      </c>
      <c r="B28" s="369" t="s">
        <v>397</v>
      </c>
      <c r="C28" s="352">
        <f t="shared" si="4"/>
        <v>1</v>
      </c>
      <c r="D28" s="367">
        <v>1</v>
      </c>
      <c r="E28" s="45"/>
      <c r="F28" s="45"/>
      <c r="G28" s="45"/>
      <c r="H28" s="370" t="s">
        <v>398</v>
      </c>
      <c r="I28" s="227">
        <v>0.76680000000000004</v>
      </c>
      <c r="J28" s="366"/>
      <c r="K28" s="366"/>
      <c r="L28" s="366"/>
      <c r="M28" s="227">
        <v>0.76680000000000004</v>
      </c>
      <c r="N28" s="353"/>
      <c r="O28" s="354"/>
      <c r="P28" s="531"/>
      <c r="S28" s="115"/>
    </row>
    <row r="29" spans="1:19" ht="25.5" customHeight="1">
      <c r="A29" s="46">
        <v>6</v>
      </c>
      <c r="B29" s="369" t="s">
        <v>657</v>
      </c>
      <c r="C29" s="352">
        <f t="shared" si="4"/>
        <v>2.5</v>
      </c>
      <c r="D29" s="367">
        <v>0.5</v>
      </c>
      <c r="E29" s="45"/>
      <c r="F29" s="45"/>
      <c r="G29" s="45">
        <v>2</v>
      </c>
      <c r="H29" s="370" t="s">
        <v>394</v>
      </c>
      <c r="I29" s="227">
        <v>1.917</v>
      </c>
      <c r="J29" s="366"/>
      <c r="K29" s="227">
        <v>1.917</v>
      </c>
      <c r="L29" s="227"/>
      <c r="M29" s="227"/>
      <c r="N29" s="353"/>
      <c r="O29" s="354" t="s">
        <v>658</v>
      </c>
      <c r="P29" s="531"/>
      <c r="S29" s="115"/>
    </row>
    <row r="30" spans="1:19" ht="25.5" customHeight="1">
      <c r="A30" s="46">
        <v>7</v>
      </c>
      <c r="B30" s="369" t="s">
        <v>659</v>
      </c>
      <c r="C30" s="352">
        <f t="shared" si="4"/>
        <v>0.8</v>
      </c>
      <c r="D30" s="367">
        <v>0.3</v>
      </c>
      <c r="E30" s="45"/>
      <c r="F30" s="45"/>
      <c r="G30" s="45">
        <v>0.5</v>
      </c>
      <c r="H30" s="370" t="s">
        <v>660</v>
      </c>
      <c r="I30" s="227">
        <v>0.61343999999999999</v>
      </c>
      <c r="J30" s="366"/>
      <c r="K30" s="227">
        <v>0.61343999999999999</v>
      </c>
      <c r="L30" s="227"/>
      <c r="M30" s="227"/>
      <c r="N30" s="353"/>
      <c r="O30" s="354"/>
      <c r="P30" s="531"/>
      <c r="S30" s="115"/>
    </row>
    <row r="31" spans="1:19" ht="25.5" customHeight="1">
      <c r="A31" s="357" t="s">
        <v>251</v>
      </c>
      <c r="B31" s="371" t="s">
        <v>239</v>
      </c>
      <c r="C31" s="356">
        <f>C32</f>
        <v>1.5</v>
      </c>
      <c r="D31" s="356">
        <f>D32</f>
        <v>1.5</v>
      </c>
      <c r="E31" s="356">
        <f>E32</f>
        <v>0</v>
      </c>
      <c r="F31" s="356">
        <f>F32</f>
        <v>0</v>
      </c>
      <c r="G31" s="356">
        <f>G32</f>
        <v>0</v>
      </c>
      <c r="H31" s="357"/>
      <c r="I31" s="527">
        <v>1.1501999999999999</v>
      </c>
      <c r="J31" s="360"/>
      <c r="K31" s="360"/>
      <c r="L31" s="360"/>
      <c r="M31" s="527">
        <v>1.1501999999999999</v>
      </c>
      <c r="N31" s="360"/>
      <c r="O31" s="361"/>
      <c r="P31" s="531"/>
      <c r="S31" s="115"/>
    </row>
    <row r="32" spans="1:19" ht="25.5" customHeight="1">
      <c r="A32" s="46">
        <v>1</v>
      </c>
      <c r="B32" s="351" t="s">
        <v>399</v>
      </c>
      <c r="C32" s="352">
        <f>SUM(D32:G32)</f>
        <v>1.5</v>
      </c>
      <c r="D32" s="45">
        <v>1.5</v>
      </c>
      <c r="E32" s="45"/>
      <c r="F32" s="45"/>
      <c r="G32" s="45"/>
      <c r="H32" s="46" t="s">
        <v>394</v>
      </c>
      <c r="I32" s="227">
        <v>1.1501999999999999</v>
      </c>
      <c r="J32" s="366"/>
      <c r="K32" s="366"/>
      <c r="L32" s="366"/>
      <c r="M32" s="227">
        <v>1.1501999999999999</v>
      </c>
      <c r="N32" s="353"/>
      <c r="O32" s="354" t="s">
        <v>661</v>
      </c>
      <c r="P32" s="531"/>
      <c r="S32" s="115"/>
    </row>
    <row r="33" spans="1:19" ht="25.5" customHeight="1">
      <c r="A33" s="532" t="s">
        <v>254</v>
      </c>
      <c r="B33" s="363" t="s">
        <v>247</v>
      </c>
      <c r="C33" s="349">
        <f>SUM(D33:G33)</f>
        <v>0.3</v>
      </c>
      <c r="D33" s="349">
        <f>D34</f>
        <v>0.3</v>
      </c>
      <c r="E33" s="349">
        <f t="shared" ref="E33:G33" si="5">E34</f>
        <v>0</v>
      </c>
      <c r="F33" s="349">
        <f t="shared" si="5"/>
        <v>0</v>
      </c>
      <c r="G33" s="349">
        <f t="shared" si="5"/>
        <v>0</v>
      </c>
      <c r="H33" s="532"/>
      <c r="I33" s="545">
        <v>0.23003999999999999</v>
      </c>
      <c r="J33" s="545">
        <v>0.23003999999999999</v>
      </c>
      <c r="K33" s="546"/>
      <c r="L33" s="546"/>
      <c r="M33" s="546"/>
      <c r="N33" s="545"/>
      <c r="O33" s="364"/>
      <c r="P33" s="531"/>
      <c r="S33" s="115"/>
    </row>
    <row r="34" spans="1:19" ht="25.5" customHeight="1">
      <c r="A34" s="340">
        <v>1</v>
      </c>
      <c r="B34" s="341" t="s">
        <v>662</v>
      </c>
      <c r="C34" s="342">
        <f t="shared" ref="C34" si="6">SUM(D34:G34)</f>
        <v>0.3</v>
      </c>
      <c r="D34" s="343">
        <v>0.3</v>
      </c>
      <c r="E34" s="343"/>
      <c r="F34" s="343"/>
      <c r="G34" s="343"/>
      <c r="H34" s="340" t="s">
        <v>663</v>
      </c>
      <c r="I34" s="546">
        <v>0.23</v>
      </c>
      <c r="J34" s="546">
        <v>0.23</v>
      </c>
      <c r="K34" s="546"/>
      <c r="L34" s="546"/>
      <c r="M34" s="546"/>
      <c r="N34" s="546"/>
      <c r="O34" s="346" t="s">
        <v>664</v>
      </c>
      <c r="P34" s="531"/>
      <c r="S34" s="115"/>
    </row>
    <row r="35" spans="1:19" ht="25.5" customHeight="1">
      <c r="A35" s="357" t="s">
        <v>268</v>
      </c>
      <c r="B35" s="371" t="s">
        <v>400</v>
      </c>
      <c r="C35" s="356">
        <f>C36</f>
        <v>0.4</v>
      </c>
      <c r="D35" s="356">
        <f>D36</f>
        <v>0.1</v>
      </c>
      <c r="E35" s="356">
        <f>E36</f>
        <v>0</v>
      </c>
      <c r="F35" s="356">
        <f>F36</f>
        <v>0</v>
      </c>
      <c r="G35" s="356">
        <f>G36</f>
        <v>0.3</v>
      </c>
      <c r="H35" s="357"/>
      <c r="I35" s="527">
        <v>0.31</v>
      </c>
      <c r="J35" s="360"/>
      <c r="K35" s="360"/>
      <c r="L35" s="360"/>
      <c r="M35" s="527"/>
      <c r="N35" s="360">
        <v>0.31</v>
      </c>
      <c r="O35" s="361"/>
      <c r="P35" s="531"/>
      <c r="S35" s="115"/>
    </row>
    <row r="36" spans="1:19" ht="25.5" customHeight="1">
      <c r="A36" s="46">
        <v>1</v>
      </c>
      <c r="B36" s="351" t="s">
        <v>401</v>
      </c>
      <c r="C36" s="352">
        <f>SUM(D36:G36)</f>
        <v>0.4</v>
      </c>
      <c r="D36" s="45">
        <v>0.1</v>
      </c>
      <c r="E36" s="45"/>
      <c r="F36" s="45"/>
      <c r="G36" s="45">
        <v>0.3</v>
      </c>
      <c r="H36" s="46" t="s">
        <v>381</v>
      </c>
      <c r="I36" s="227">
        <v>0.31</v>
      </c>
      <c r="J36" s="353"/>
      <c r="K36" s="353"/>
      <c r="L36" s="353"/>
      <c r="M36" s="527"/>
      <c r="N36" s="353">
        <v>0.31</v>
      </c>
      <c r="O36" s="372" t="s">
        <v>665</v>
      </c>
      <c r="P36" s="531"/>
      <c r="S36" s="115"/>
    </row>
    <row r="37" spans="1:19" ht="25.5" customHeight="1">
      <c r="A37" s="357" t="s">
        <v>274</v>
      </c>
      <c r="B37" s="371" t="s">
        <v>371</v>
      </c>
      <c r="C37" s="356">
        <f t="shared" ref="C37:H37" si="7">SUM(C38:C78)</f>
        <v>35.04</v>
      </c>
      <c r="D37" s="356">
        <f t="shared" si="7"/>
        <v>22.06</v>
      </c>
      <c r="E37" s="356">
        <f t="shared" si="7"/>
        <v>1.1400000000000001</v>
      </c>
      <c r="F37" s="356">
        <f t="shared" si="7"/>
        <v>0</v>
      </c>
      <c r="G37" s="356">
        <f t="shared" si="7"/>
        <v>11.839999999999998</v>
      </c>
      <c r="H37" s="356">
        <f t="shared" si="7"/>
        <v>0</v>
      </c>
      <c r="I37" s="356">
        <v>26.868672000000007</v>
      </c>
      <c r="J37" s="356">
        <v>0</v>
      </c>
      <c r="K37" s="356">
        <v>0</v>
      </c>
      <c r="L37" s="356">
        <v>12.652199999999999</v>
      </c>
      <c r="M37" s="356">
        <v>14.216472</v>
      </c>
      <c r="N37" s="356">
        <v>0</v>
      </c>
      <c r="O37" s="361"/>
      <c r="P37" s="531"/>
      <c r="S37" s="115"/>
    </row>
    <row r="38" spans="1:19" ht="25.5" customHeight="1">
      <c r="A38" s="46">
        <v>1</v>
      </c>
      <c r="B38" s="373" t="s">
        <v>402</v>
      </c>
      <c r="C38" s="352">
        <f t="shared" ref="C38:C77" si="8">SUM(D38:G38)</f>
        <v>0.26</v>
      </c>
      <c r="D38" s="45">
        <v>0.2</v>
      </c>
      <c r="E38" s="45"/>
      <c r="F38" s="45"/>
      <c r="G38" s="45">
        <v>0.06</v>
      </c>
      <c r="H38" s="46" t="s">
        <v>381</v>
      </c>
      <c r="I38" s="227">
        <v>0.19936799999999999</v>
      </c>
      <c r="J38" s="366"/>
      <c r="K38" s="366"/>
      <c r="L38" s="366"/>
      <c r="M38" s="227">
        <v>0.19936799999999999</v>
      </c>
      <c r="N38" s="366"/>
      <c r="O38" s="354" t="s">
        <v>666</v>
      </c>
      <c r="P38" s="531"/>
      <c r="S38" s="115"/>
    </row>
    <row r="39" spans="1:19" ht="25.5" customHeight="1">
      <c r="A39" s="46">
        <v>2</v>
      </c>
      <c r="B39" s="351" t="s">
        <v>403</v>
      </c>
      <c r="C39" s="352">
        <f t="shared" si="8"/>
        <v>0.1</v>
      </c>
      <c r="D39" s="45"/>
      <c r="E39" s="45"/>
      <c r="F39" s="45"/>
      <c r="G39" s="45">
        <v>0.1</v>
      </c>
      <c r="H39" s="46" t="s">
        <v>381</v>
      </c>
      <c r="I39" s="227">
        <v>7.6679999999999998E-2</v>
      </c>
      <c r="J39" s="366"/>
      <c r="K39" s="366"/>
      <c r="L39" s="366"/>
      <c r="M39" s="227">
        <v>7.6679999999999998E-2</v>
      </c>
      <c r="N39" s="366"/>
      <c r="O39" s="354"/>
      <c r="P39" s="531"/>
      <c r="S39" s="115"/>
    </row>
    <row r="40" spans="1:19" ht="25.5" customHeight="1">
      <c r="A40" s="46">
        <v>3</v>
      </c>
      <c r="B40" s="237" t="s">
        <v>667</v>
      </c>
      <c r="C40" s="352">
        <f>G40+F40+E40+D40</f>
        <v>6</v>
      </c>
      <c r="D40" s="376">
        <v>4</v>
      </c>
      <c r="E40" s="45"/>
      <c r="F40" s="45"/>
      <c r="G40" s="45">
        <v>2</v>
      </c>
      <c r="H40" s="226" t="s">
        <v>381</v>
      </c>
      <c r="I40" s="227">
        <v>4.6007999999999996</v>
      </c>
      <c r="J40" s="366"/>
      <c r="K40" s="366"/>
      <c r="L40" s="366">
        <v>4.6007999999999996</v>
      </c>
      <c r="M40" s="227"/>
      <c r="N40" s="366"/>
      <c r="O40" s="377" t="s">
        <v>668</v>
      </c>
      <c r="P40" s="531"/>
      <c r="S40" s="115"/>
    </row>
    <row r="41" spans="1:19" ht="25.5" customHeight="1">
      <c r="A41" s="46">
        <v>4</v>
      </c>
      <c r="B41" s="237" t="s">
        <v>669</v>
      </c>
      <c r="C41" s="352">
        <f>G41+F41+E41+D41</f>
        <v>5.5</v>
      </c>
      <c r="D41" s="376">
        <v>4</v>
      </c>
      <c r="E41" s="45"/>
      <c r="F41" s="45"/>
      <c r="G41" s="45">
        <v>1.5</v>
      </c>
      <c r="H41" s="226" t="s">
        <v>381</v>
      </c>
      <c r="I41" s="227">
        <v>4.2173999999999996</v>
      </c>
      <c r="J41" s="366"/>
      <c r="K41" s="366"/>
      <c r="L41" s="366">
        <v>4.2173999999999996</v>
      </c>
      <c r="M41" s="227"/>
      <c r="N41" s="366"/>
      <c r="O41" s="377" t="s">
        <v>670</v>
      </c>
      <c r="P41" s="531"/>
      <c r="S41" s="115"/>
    </row>
    <row r="42" spans="1:19" ht="25.5" customHeight="1">
      <c r="A42" s="46">
        <v>5</v>
      </c>
      <c r="B42" s="351" t="s">
        <v>671</v>
      </c>
      <c r="C42" s="352">
        <f t="shared" si="8"/>
        <v>0.4</v>
      </c>
      <c r="D42" s="45"/>
      <c r="E42" s="45"/>
      <c r="F42" s="45"/>
      <c r="G42" s="45">
        <v>0.4</v>
      </c>
      <c r="H42" s="46" t="s">
        <v>388</v>
      </c>
      <c r="I42" s="227">
        <v>0.30671999999999999</v>
      </c>
      <c r="J42" s="366"/>
      <c r="K42" s="366"/>
      <c r="L42" s="366"/>
      <c r="M42" s="227">
        <v>0.30671999999999999</v>
      </c>
      <c r="N42" s="366"/>
      <c r="O42" s="354" t="s">
        <v>672</v>
      </c>
      <c r="P42" s="531"/>
      <c r="S42" s="115"/>
    </row>
    <row r="43" spans="1:19" ht="25.5" customHeight="1">
      <c r="A43" s="46">
        <v>6</v>
      </c>
      <c r="B43" s="351" t="s">
        <v>673</v>
      </c>
      <c r="C43" s="352">
        <f t="shared" si="8"/>
        <v>0.45</v>
      </c>
      <c r="D43" s="45"/>
      <c r="E43" s="45"/>
      <c r="F43" s="45"/>
      <c r="G43" s="45">
        <v>0.45</v>
      </c>
      <c r="H43" s="46" t="s">
        <v>388</v>
      </c>
      <c r="I43" s="227">
        <v>0.34505999999999998</v>
      </c>
      <c r="J43" s="366"/>
      <c r="K43" s="366"/>
      <c r="L43" s="366"/>
      <c r="M43" s="227">
        <v>0.34505999999999998</v>
      </c>
      <c r="N43" s="366"/>
      <c r="O43" s="354" t="s">
        <v>674</v>
      </c>
      <c r="P43" s="531"/>
      <c r="S43" s="115"/>
    </row>
    <row r="44" spans="1:19" ht="25.5" customHeight="1">
      <c r="A44" s="46">
        <v>7</v>
      </c>
      <c r="B44" s="351" t="s">
        <v>675</v>
      </c>
      <c r="C44" s="352">
        <f t="shared" si="8"/>
        <v>0.5</v>
      </c>
      <c r="D44" s="45">
        <v>0.1</v>
      </c>
      <c r="E44" s="45"/>
      <c r="F44" s="45"/>
      <c r="G44" s="45">
        <v>0.4</v>
      </c>
      <c r="H44" s="46" t="s">
        <v>388</v>
      </c>
      <c r="I44" s="227">
        <v>0.38340000000000002</v>
      </c>
      <c r="J44" s="366"/>
      <c r="K44" s="366"/>
      <c r="L44" s="366"/>
      <c r="M44" s="227">
        <v>0.38340000000000002</v>
      </c>
      <c r="N44" s="366"/>
      <c r="O44" s="354" t="s">
        <v>676</v>
      </c>
      <c r="P44" s="531"/>
      <c r="S44" s="115"/>
    </row>
    <row r="45" spans="1:19" ht="25.5" customHeight="1">
      <c r="A45" s="46">
        <v>8</v>
      </c>
      <c r="B45" s="351" t="s">
        <v>677</v>
      </c>
      <c r="C45" s="352">
        <f t="shared" si="8"/>
        <v>0.48</v>
      </c>
      <c r="D45" s="45"/>
      <c r="E45" s="45"/>
      <c r="F45" s="45"/>
      <c r="G45" s="45">
        <v>0.48</v>
      </c>
      <c r="H45" s="46" t="s">
        <v>388</v>
      </c>
      <c r="I45" s="227">
        <v>0.368064</v>
      </c>
      <c r="J45" s="366"/>
      <c r="K45" s="366"/>
      <c r="L45" s="366"/>
      <c r="M45" s="227">
        <v>0.368064</v>
      </c>
      <c r="N45" s="366"/>
      <c r="O45" s="354" t="s">
        <v>676</v>
      </c>
      <c r="P45" s="531"/>
      <c r="S45" s="115"/>
    </row>
    <row r="46" spans="1:19" ht="25.5" customHeight="1">
      <c r="A46" s="46">
        <v>9</v>
      </c>
      <c r="B46" s="351" t="s">
        <v>678</v>
      </c>
      <c r="C46" s="352">
        <f t="shared" si="8"/>
        <v>1.5</v>
      </c>
      <c r="D46" s="45">
        <v>0.5</v>
      </c>
      <c r="E46" s="45"/>
      <c r="F46" s="45"/>
      <c r="G46" s="45">
        <v>1</v>
      </c>
      <c r="H46" s="46" t="s">
        <v>389</v>
      </c>
      <c r="I46" s="227">
        <v>1.1501999999999999</v>
      </c>
      <c r="J46" s="366"/>
      <c r="K46" s="366"/>
      <c r="L46" s="366"/>
      <c r="M46" s="227">
        <v>1.1501999999999999</v>
      </c>
      <c r="N46" s="366"/>
      <c r="O46" s="354" t="s">
        <v>679</v>
      </c>
      <c r="P46" s="531"/>
      <c r="S46" s="115"/>
    </row>
    <row r="47" spans="1:19" ht="25.5" customHeight="1">
      <c r="A47" s="46">
        <v>10</v>
      </c>
      <c r="B47" s="351" t="s">
        <v>680</v>
      </c>
      <c r="C47" s="352">
        <f t="shared" si="8"/>
        <v>0.4</v>
      </c>
      <c r="D47" s="45"/>
      <c r="E47" s="45"/>
      <c r="F47" s="45"/>
      <c r="G47" s="45">
        <v>0.4</v>
      </c>
      <c r="H47" s="46" t="s">
        <v>389</v>
      </c>
      <c r="I47" s="227">
        <v>0.30671999999999999</v>
      </c>
      <c r="J47" s="366"/>
      <c r="K47" s="366"/>
      <c r="L47" s="366"/>
      <c r="M47" s="227">
        <v>0.30671999999999999</v>
      </c>
      <c r="N47" s="366"/>
      <c r="O47" s="354" t="s">
        <v>681</v>
      </c>
      <c r="P47" s="531"/>
      <c r="S47" s="115"/>
    </row>
    <row r="48" spans="1:19" ht="25.5" customHeight="1">
      <c r="A48" s="46">
        <v>11</v>
      </c>
      <c r="B48" s="351" t="s">
        <v>682</v>
      </c>
      <c r="C48" s="352">
        <f t="shared" si="8"/>
        <v>0.9</v>
      </c>
      <c r="D48" s="45"/>
      <c r="E48" s="45">
        <v>0.9</v>
      </c>
      <c r="F48" s="45"/>
      <c r="G48" s="45"/>
      <c r="H48" s="46" t="s">
        <v>389</v>
      </c>
      <c r="I48" s="227">
        <v>0.69011999999999996</v>
      </c>
      <c r="J48" s="366"/>
      <c r="K48" s="366"/>
      <c r="L48" s="366"/>
      <c r="M48" s="227">
        <v>0.69011999999999996</v>
      </c>
      <c r="N48" s="366"/>
      <c r="O48" s="354" t="s">
        <v>683</v>
      </c>
      <c r="P48" s="531"/>
      <c r="S48" s="115"/>
    </row>
    <row r="49" spans="1:19" ht="25.5" customHeight="1">
      <c r="A49" s="46">
        <v>12</v>
      </c>
      <c r="B49" s="351" t="s">
        <v>684</v>
      </c>
      <c r="C49" s="352">
        <f t="shared" si="8"/>
        <v>0.5</v>
      </c>
      <c r="D49" s="45"/>
      <c r="E49" s="45"/>
      <c r="F49" s="45"/>
      <c r="G49" s="45">
        <v>0.5</v>
      </c>
      <c r="H49" s="46" t="s">
        <v>450</v>
      </c>
      <c r="I49" s="227">
        <v>0.38340000000000002</v>
      </c>
      <c r="J49" s="366"/>
      <c r="K49" s="366"/>
      <c r="L49" s="366"/>
      <c r="M49" s="227">
        <v>0.38340000000000002</v>
      </c>
      <c r="N49" s="366"/>
      <c r="O49" s="354" t="s">
        <v>685</v>
      </c>
      <c r="P49" s="531"/>
      <c r="S49" s="115"/>
    </row>
    <row r="50" spans="1:19" ht="25.5" customHeight="1">
      <c r="A50" s="46">
        <v>13</v>
      </c>
      <c r="B50" s="351" t="s">
        <v>686</v>
      </c>
      <c r="C50" s="352">
        <f t="shared" si="8"/>
        <v>1</v>
      </c>
      <c r="D50" s="45">
        <v>0.4</v>
      </c>
      <c r="E50" s="45"/>
      <c r="F50" s="45"/>
      <c r="G50" s="45">
        <v>0.6</v>
      </c>
      <c r="H50" s="46" t="s">
        <v>389</v>
      </c>
      <c r="I50" s="227">
        <v>0.76680000000000004</v>
      </c>
      <c r="J50" s="366"/>
      <c r="K50" s="366"/>
      <c r="L50" s="366"/>
      <c r="M50" s="227">
        <v>0.76680000000000004</v>
      </c>
      <c r="N50" s="366"/>
      <c r="O50" s="354" t="s">
        <v>687</v>
      </c>
      <c r="P50" s="531"/>
      <c r="S50" s="115"/>
    </row>
    <row r="51" spans="1:19" ht="25.5" customHeight="1">
      <c r="A51" s="46">
        <v>14</v>
      </c>
      <c r="B51" s="237" t="s">
        <v>688</v>
      </c>
      <c r="C51" s="352">
        <f>G51+F51+E51+D51</f>
        <v>5</v>
      </c>
      <c r="D51" s="376">
        <v>5</v>
      </c>
      <c r="E51" s="45"/>
      <c r="F51" s="45"/>
      <c r="G51" s="45"/>
      <c r="H51" s="226" t="s">
        <v>389</v>
      </c>
      <c r="I51" s="227">
        <v>3.8340000000000001</v>
      </c>
      <c r="J51" s="366"/>
      <c r="K51" s="366"/>
      <c r="L51" s="366">
        <v>3.8340000000000001</v>
      </c>
      <c r="M51" s="227"/>
      <c r="N51" s="366"/>
      <c r="O51" s="354" t="s">
        <v>689</v>
      </c>
      <c r="P51" s="531"/>
      <c r="S51" s="115"/>
    </row>
    <row r="52" spans="1:19" ht="25.5" customHeight="1">
      <c r="A52" s="46">
        <v>15</v>
      </c>
      <c r="B52" s="351" t="s">
        <v>690</v>
      </c>
      <c r="C52" s="352">
        <f t="shared" si="8"/>
        <v>0.60000000000000009</v>
      </c>
      <c r="D52" s="45">
        <v>0.4</v>
      </c>
      <c r="E52" s="45"/>
      <c r="F52" s="45"/>
      <c r="G52" s="45">
        <v>0.2</v>
      </c>
      <c r="H52" s="46" t="s">
        <v>439</v>
      </c>
      <c r="I52" s="227">
        <v>0.46008000000000004</v>
      </c>
      <c r="J52" s="366"/>
      <c r="K52" s="366"/>
      <c r="L52" s="366"/>
      <c r="M52" s="227">
        <v>0.46008000000000004</v>
      </c>
      <c r="N52" s="366"/>
      <c r="O52" s="374" t="s">
        <v>691</v>
      </c>
      <c r="P52" s="531"/>
      <c r="S52" s="115"/>
    </row>
    <row r="53" spans="1:19" ht="25.5" customHeight="1">
      <c r="A53" s="46">
        <v>16</v>
      </c>
      <c r="B53" s="351" t="s">
        <v>692</v>
      </c>
      <c r="C53" s="352">
        <f t="shared" si="8"/>
        <v>0.8</v>
      </c>
      <c r="D53" s="45">
        <v>0.8</v>
      </c>
      <c r="E53" s="45"/>
      <c r="F53" s="45"/>
      <c r="G53" s="45"/>
      <c r="H53" s="46" t="s">
        <v>404</v>
      </c>
      <c r="I53" s="227">
        <v>0.61343999999999999</v>
      </c>
      <c r="J53" s="366"/>
      <c r="K53" s="366"/>
      <c r="L53" s="366"/>
      <c r="M53" s="227">
        <v>0.61343999999999999</v>
      </c>
      <c r="N53" s="366"/>
      <c r="O53" s="374" t="s">
        <v>693</v>
      </c>
      <c r="P53" s="531"/>
      <c r="S53" s="115"/>
    </row>
    <row r="54" spans="1:19" ht="25.5" customHeight="1">
      <c r="A54" s="46">
        <v>17</v>
      </c>
      <c r="B54" s="351" t="s">
        <v>694</v>
      </c>
      <c r="C54" s="352">
        <f t="shared" si="8"/>
        <v>7.0000000000000007E-2</v>
      </c>
      <c r="D54" s="45">
        <v>7.0000000000000007E-2</v>
      </c>
      <c r="E54" s="45"/>
      <c r="F54" s="45"/>
      <c r="G54" s="45"/>
      <c r="H54" s="46" t="s">
        <v>404</v>
      </c>
      <c r="I54" s="227">
        <v>5.3676000000000008E-2</v>
      </c>
      <c r="J54" s="366"/>
      <c r="K54" s="366"/>
      <c r="L54" s="366"/>
      <c r="M54" s="227">
        <v>5.3676000000000008E-2</v>
      </c>
      <c r="N54" s="366"/>
      <c r="O54" s="375"/>
      <c r="P54" s="531"/>
      <c r="S54" s="115"/>
    </row>
    <row r="55" spans="1:19" ht="25.5" customHeight="1">
      <c r="A55" s="46">
        <v>18</v>
      </c>
      <c r="B55" s="351" t="s">
        <v>695</v>
      </c>
      <c r="C55" s="352">
        <f t="shared" si="8"/>
        <v>1.2</v>
      </c>
      <c r="D55" s="45"/>
      <c r="E55" s="45"/>
      <c r="F55" s="45"/>
      <c r="G55" s="45">
        <v>1.2</v>
      </c>
      <c r="H55" s="46" t="s">
        <v>404</v>
      </c>
      <c r="I55" s="227">
        <v>0.92015999999999998</v>
      </c>
      <c r="J55" s="366"/>
      <c r="K55" s="366"/>
      <c r="L55" s="366"/>
      <c r="M55" s="227">
        <v>0.92015999999999998</v>
      </c>
      <c r="N55" s="366"/>
      <c r="O55" s="374" t="s">
        <v>696</v>
      </c>
      <c r="P55" s="531"/>
      <c r="S55" s="115"/>
    </row>
    <row r="56" spans="1:19" ht="25.5" customHeight="1">
      <c r="A56" s="340">
        <v>19</v>
      </c>
      <c r="B56" s="341" t="s">
        <v>697</v>
      </c>
      <c r="C56" s="342">
        <f t="shared" si="8"/>
        <v>1.4</v>
      </c>
      <c r="D56" s="343">
        <v>1.4</v>
      </c>
      <c r="E56" s="343"/>
      <c r="F56" s="343"/>
      <c r="G56" s="343"/>
      <c r="H56" s="340" t="s">
        <v>405</v>
      </c>
      <c r="I56" s="546">
        <v>1.07352</v>
      </c>
      <c r="J56" s="362"/>
      <c r="K56" s="362"/>
      <c r="L56" s="362"/>
      <c r="M56" s="546">
        <v>1.07352</v>
      </c>
      <c r="N56" s="362"/>
      <c r="O56" s="375"/>
      <c r="P56" s="531"/>
      <c r="S56" s="115"/>
    </row>
    <row r="57" spans="1:19" ht="25.5" customHeight="1">
      <c r="A57" s="46">
        <v>20</v>
      </c>
      <c r="B57" s="351" t="s">
        <v>698</v>
      </c>
      <c r="C57" s="352">
        <f t="shared" si="8"/>
        <v>1</v>
      </c>
      <c r="D57" s="45">
        <v>1</v>
      </c>
      <c r="E57" s="45"/>
      <c r="F57" s="45"/>
      <c r="G57" s="45"/>
      <c r="H57" s="46" t="s">
        <v>384</v>
      </c>
      <c r="I57" s="227">
        <v>0.76680000000000004</v>
      </c>
      <c r="J57" s="366"/>
      <c r="K57" s="366"/>
      <c r="L57" s="366"/>
      <c r="M57" s="227">
        <v>0.76680000000000004</v>
      </c>
      <c r="N57" s="366"/>
      <c r="O57" s="354"/>
      <c r="P57" s="531"/>
      <c r="S57" s="115"/>
    </row>
    <row r="58" spans="1:19" ht="25.5" customHeight="1">
      <c r="A58" s="46">
        <v>21</v>
      </c>
      <c r="B58" s="351" t="s">
        <v>699</v>
      </c>
      <c r="C58" s="352">
        <f t="shared" si="8"/>
        <v>0.3</v>
      </c>
      <c r="D58" s="45">
        <v>0.3</v>
      </c>
      <c r="E58" s="45"/>
      <c r="F58" s="45"/>
      <c r="G58" s="45"/>
      <c r="H58" s="46" t="s">
        <v>384</v>
      </c>
      <c r="I58" s="227">
        <v>0.23003999999999999</v>
      </c>
      <c r="J58" s="366"/>
      <c r="K58" s="366"/>
      <c r="L58" s="366"/>
      <c r="M58" s="227">
        <v>0.23003999999999999</v>
      </c>
      <c r="N58" s="366"/>
      <c r="O58" s="354" t="s">
        <v>700</v>
      </c>
      <c r="P58" s="531"/>
      <c r="S58" s="115"/>
    </row>
    <row r="59" spans="1:19" ht="25.5" customHeight="1">
      <c r="A59" s="46">
        <v>22</v>
      </c>
      <c r="B59" s="341" t="s">
        <v>701</v>
      </c>
      <c r="C59" s="342">
        <f t="shared" si="8"/>
        <v>0.2</v>
      </c>
      <c r="D59" s="343"/>
      <c r="E59" s="343"/>
      <c r="F59" s="343"/>
      <c r="G59" s="343">
        <v>0.2</v>
      </c>
      <c r="H59" s="340" t="s">
        <v>406</v>
      </c>
      <c r="I59" s="227">
        <v>0.15336</v>
      </c>
      <c r="J59" s="362"/>
      <c r="K59" s="362"/>
      <c r="L59" s="362"/>
      <c r="M59" s="227">
        <v>0.15336</v>
      </c>
      <c r="N59" s="362"/>
      <c r="O59" s="346"/>
      <c r="P59" s="531"/>
      <c r="S59" s="115"/>
    </row>
    <row r="60" spans="1:19" ht="25.5" customHeight="1">
      <c r="A60" s="46">
        <v>23</v>
      </c>
      <c r="B60" s="341" t="s">
        <v>702</v>
      </c>
      <c r="C60" s="342">
        <f t="shared" si="8"/>
        <v>0.24</v>
      </c>
      <c r="D60" s="343"/>
      <c r="E60" s="343">
        <v>0.24</v>
      </c>
      <c r="F60" s="343"/>
      <c r="G60" s="343"/>
      <c r="H60" s="340" t="s">
        <v>386</v>
      </c>
      <c r="I60" s="227">
        <v>0.184032</v>
      </c>
      <c r="J60" s="362"/>
      <c r="K60" s="362"/>
      <c r="L60" s="362"/>
      <c r="M60" s="227">
        <v>0.184032</v>
      </c>
      <c r="N60" s="362"/>
      <c r="O60" s="346"/>
      <c r="P60" s="531"/>
      <c r="S60" s="115"/>
    </row>
    <row r="61" spans="1:19" ht="25.5" customHeight="1">
      <c r="A61" s="46">
        <v>24</v>
      </c>
      <c r="B61" s="341" t="s">
        <v>703</v>
      </c>
      <c r="C61" s="342">
        <f t="shared" si="8"/>
        <v>0.28999999999999998</v>
      </c>
      <c r="D61" s="343">
        <v>0.28999999999999998</v>
      </c>
      <c r="E61" s="343"/>
      <c r="F61" s="343"/>
      <c r="G61" s="343"/>
      <c r="H61" s="340" t="s">
        <v>408</v>
      </c>
      <c r="I61" s="227">
        <v>0.22237199999999999</v>
      </c>
      <c r="J61" s="362"/>
      <c r="K61" s="362"/>
      <c r="L61" s="362"/>
      <c r="M61" s="227">
        <v>0.22237199999999999</v>
      </c>
      <c r="N61" s="362"/>
      <c r="O61" s="346" t="s">
        <v>704</v>
      </c>
      <c r="P61" s="531"/>
      <c r="S61" s="115"/>
    </row>
    <row r="62" spans="1:19" ht="25.5" customHeight="1">
      <c r="A62" s="46">
        <v>25</v>
      </c>
      <c r="B62" s="341" t="s">
        <v>705</v>
      </c>
      <c r="C62" s="342">
        <f t="shared" si="8"/>
        <v>0.15</v>
      </c>
      <c r="D62" s="343">
        <v>0.13</v>
      </c>
      <c r="E62" s="343"/>
      <c r="F62" s="343"/>
      <c r="G62" s="343">
        <v>0.02</v>
      </c>
      <c r="H62" s="340" t="s">
        <v>408</v>
      </c>
      <c r="I62" s="227">
        <v>0.11502</v>
      </c>
      <c r="J62" s="362"/>
      <c r="K62" s="362"/>
      <c r="L62" s="362"/>
      <c r="M62" s="227">
        <v>0.11502</v>
      </c>
      <c r="N62" s="362"/>
      <c r="O62" s="346"/>
      <c r="P62" s="531"/>
      <c r="S62" s="115"/>
    </row>
    <row r="63" spans="1:19" ht="25.5" customHeight="1">
      <c r="A63" s="46">
        <v>26</v>
      </c>
      <c r="B63" s="341" t="s">
        <v>706</v>
      </c>
      <c r="C63" s="342">
        <f t="shared" si="8"/>
        <v>0.48</v>
      </c>
      <c r="D63" s="343"/>
      <c r="E63" s="343"/>
      <c r="F63" s="343"/>
      <c r="G63" s="343">
        <v>0.48</v>
      </c>
      <c r="H63" s="340" t="s">
        <v>392</v>
      </c>
      <c r="I63" s="227">
        <v>0.368064</v>
      </c>
      <c r="J63" s="362"/>
      <c r="K63" s="362"/>
      <c r="L63" s="362"/>
      <c r="M63" s="227">
        <v>0.368064</v>
      </c>
      <c r="N63" s="362"/>
      <c r="O63" s="346"/>
      <c r="P63" s="531"/>
      <c r="S63" s="115"/>
    </row>
    <row r="64" spans="1:19" ht="25.5" customHeight="1">
      <c r="A64" s="46">
        <v>27</v>
      </c>
      <c r="B64" s="341" t="s">
        <v>707</v>
      </c>
      <c r="C64" s="342">
        <f t="shared" si="8"/>
        <v>0.35000000000000003</v>
      </c>
      <c r="D64" s="343">
        <v>0.08</v>
      </c>
      <c r="E64" s="343"/>
      <c r="F64" s="343"/>
      <c r="G64" s="343">
        <v>0.27</v>
      </c>
      <c r="H64" s="340" t="s">
        <v>392</v>
      </c>
      <c r="I64" s="227">
        <v>0.26838000000000006</v>
      </c>
      <c r="J64" s="362"/>
      <c r="K64" s="362"/>
      <c r="L64" s="362"/>
      <c r="M64" s="227">
        <v>0.26838000000000006</v>
      </c>
      <c r="N64" s="362"/>
      <c r="O64" s="346"/>
      <c r="P64" s="531"/>
      <c r="S64" s="115"/>
    </row>
    <row r="65" spans="1:19" ht="25.5" customHeight="1">
      <c r="A65" s="46">
        <v>28</v>
      </c>
      <c r="B65" s="341" t="s">
        <v>708</v>
      </c>
      <c r="C65" s="342">
        <f t="shared" si="8"/>
        <v>0.28000000000000003</v>
      </c>
      <c r="D65" s="343"/>
      <c r="E65" s="343"/>
      <c r="F65" s="343"/>
      <c r="G65" s="343">
        <v>0.28000000000000003</v>
      </c>
      <c r="H65" s="340" t="s">
        <v>392</v>
      </c>
      <c r="I65" s="227">
        <v>0.21470400000000003</v>
      </c>
      <c r="J65" s="362"/>
      <c r="K65" s="362"/>
      <c r="L65" s="362"/>
      <c r="M65" s="227">
        <v>0.21470400000000003</v>
      </c>
      <c r="N65" s="362"/>
      <c r="O65" s="346"/>
      <c r="P65" s="531"/>
      <c r="S65" s="115"/>
    </row>
    <row r="66" spans="1:19" ht="25.5" customHeight="1">
      <c r="A66" s="46">
        <v>29</v>
      </c>
      <c r="B66" s="341" t="s">
        <v>409</v>
      </c>
      <c r="C66" s="342">
        <f t="shared" si="8"/>
        <v>0.03</v>
      </c>
      <c r="D66" s="343"/>
      <c r="E66" s="343"/>
      <c r="F66" s="343"/>
      <c r="G66" s="343">
        <v>0.03</v>
      </c>
      <c r="H66" s="340" t="s">
        <v>392</v>
      </c>
      <c r="I66" s="227">
        <v>2.3004E-2</v>
      </c>
      <c r="J66" s="362"/>
      <c r="K66" s="362"/>
      <c r="L66" s="362"/>
      <c r="M66" s="227">
        <v>2.3004E-2</v>
      </c>
      <c r="N66" s="362"/>
      <c r="O66" s="346"/>
      <c r="P66" s="531"/>
      <c r="S66" s="115"/>
    </row>
    <row r="67" spans="1:19" ht="25.5">
      <c r="A67" s="46">
        <v>30</v>
      </c>
      <c r="B67" s="351" t="s">
        <v>709</v>
      </c>
      <c r="C67" s="352">
        <f t="shared" si="8"/>
        <v>0.35</v>
      </c>
      <c r="D67" s="45">
        <v>0.35</v>
      </c>
      <c r="E67" s="45"/>
      <c r="F67" s="45"/>
      <c r="G67" s="45"/>
      <c r="H67" s="46" t="s">
        <v>710</v>
      </c>
      <c r="I67" s="227">
        <v>0.26838000000000001</v>
      </c>
      <c r="J67" s="366"/>
      <c r="K67" s="366"/>
      <c r="L67" s="366"/>
      <c r="M67" s="227">
        <v>0.26838000000000001</v>
      </c>
      <c r="N67" s="366"/>
      <c r="O67" s="354" t="s">
        <v>711</v>
      </c>
      <c r="P67" s="529"/>
      <c r="S67" s="115"/>
    </row>
    <row r="68" spans="1:19" ht="25.5">
      <c r="A68" s="46">
        <v>31</v>
      </c>
      <c r="B68" s="351" t="s">
        <v>712</v>
      </c>
      <c r="C68" s="352">
        <f t="shared" si="8"/>
        <v>0.12</v>
      </c>
      <c r="D68" s="45">
        <v>0.12</v>
      </c>
      <c r="E68" s="45"/>
      <c r="F68" s="45"/>
      <c r="G68" s="45"/>
      <c r="H68" s="46" t="s">
        <v>394</v>
      </c>
      <c r="I68" s="227">
        <v>9.2016000000000001E-2</v>
      </c>
      <c r="J68" s="366"/>
      <c r="K68" s="366"/>
      <c r="L68" s="366"/>
      <c r="M68" s="227">
        <v>9.2016000000000001E-2</v>
      </c>
      <c r="N68" s="366"/>
      <c r="O68" s="354" t="s">
        <v>713</v>
      </c>
      <c r="P68" s="529"/>
      <c r="S68" s="115"/>
    </row>
    <row r="69" spans="1:19" ht="25.5">
      <c r="A69" s="46">
        <v>32</v>
      </c>
      <c r="B69" s="351" t="s">
        <v>714</v>
      </c>
      <c r="C69" s="352">
        <f t="shared" si="8"/>
        <v>0.16</v>
      </c>
      <c r="D69" s="45">
        <v>0.16</v>
      </c>
      <c r="E69" s="45"/>
      <c r="F69" s="45"/>
      <c r="G69" s="45"/>
      <c r="H69" s="46" t="s">
        <v>394</v>
      </c>
      <c r="I69" s="227">
        <v>0.12268800000000001</v>
      </c>
      <c r="J69" s="366"/>
      <c r="K69" s="366"/>
      <c r="L69" s="366"/>
      <c r="M69" s="227">
        <v>0.12268800000000001</v>
      </c>
      <c r="N69" s="366"/>
      <c r="O69" s="354" t="s">
        <v>711</v>
      </c>
      <c r="P69" s="529"/>
      <c r="S69" s="115"/>
    </row>
    <row r="70" spans="1:19" ht="25.5">
      <c r="A70" s="46">
        <v>33</v>
      </c>
      <c r="B70" s="351" t="s">
        <v>715</v>
      </c>
      <c r="C70" s="352">
        <f t="shared" si="8"/>
        <v>0.06</v>
      </c>
      <c r="D70" s="45">
        <v>0.06</v>
      </c>
      <c r="E70" s="45"/>
      <c r="F70" s="45"/>
      <c r="G70" s="45"/>
      <c r="H70" s="46" t="s">
        <v>394</v>
      </c>
      <c r="I70" s="227">
        <v>4.6008E-2</v>
      </c>
      <c r="J70" s="366"/>
      <c r="K70" s="366"/>
      <c r="L70" s="366"/>
      <c r="M70" s="227">
        <v>4.6008E-2</v>
      </c>
      <c r="N70" s="366"/>
      <c r="O70" s="326" t="s">
        <v>716</v>
      </c>
      <c r="P70" s="529"/>
      <c r="S70" s="115"/>
    </row>
    <row r="71" spans="1:19" ht="25.5">
      <c r="A71" s="46">
        <v>34</v>
      </c>
      <c r="B71" s="351" t="s">
        <v>717</v>
      </c>
      <c r="C71" s="352">
        <f t="shared" si="8"/>
        <v>7.0000000000000007E-2</v>
      </c>
      <c r="D71" s="45"/>
      <c r="E71" s="45"/>
      <c r="F71" s="45"/>
      <c r="G71" s="45">
        <v>7.0000000000000007E-2</v>
      </c>
      <c r="H71" s="46" t="s">
        <v>394</v>
      </c>
      <c r="I71" s="227">
        <v>5.3676000000000008E-2</v>
      </c>
      <c r="J71" s="366"/>
      <c r="K71" s="366"/>
      <c r="L71" s="366"/>
      <c r="M71" s="227">
        <v>5.3676000000000008E-2</v>
      </c>
      <c r="N71" s="366"/>
      <c r="O71" s="354" t="s">
        <v>718</v>
      </c>
      <c r="P71" s="529"/>
      <c r="S71" s="115"/>
    </row>
    <row r="72" spans="1:19" ht="25.5">
      <c r="A72" s="46">
        <v>35</v>
      </c>
      <c r="B72" s="351" t="s">
        <v>719</v>
      </c>
      <c r="C72" s="352">
        <f t="shared" si="8"/>
        <v>0.34</v>
      </c>
      <c r="D72" s="45"/>
      <c r="E72" s="45"/>
      <c r="F72" s="45"/>
      <c r="G72" s="45">
        <v>0.34</v>
      </c>
      <c r="H72" s="46" t="s">
        <v>394</v>
      </c>
      <c r="I72" s="227">
        <v>0.26071200000000005</v>
      </c>
      <c r="J72" s="366"/>
      <c r="K72" s="366"/>
      <c r="L72" s="366"/>
      <c r="M72" s="227">
        <v>0.26071200000000005</v>
      </c>
      <c r="N72" s="366"/>
      <c r="O72" s="354" t="s">
        <v>720</v>
      </c>
      <c r="P72" s="529"/>
      <c r="S72" s="115"/>
    </row>
    <row r="73" spans="1:19" ht="25.5">
      <c r="A73" s="46">
        <v>36</v>
      </c>
      <c r="B73" s="351" t="s">
        <v>721</v>
      </c>
      <c r="C73" s="352">
        <f t="shared" si="8"/>
        <v>0.5</v>
      </c>
      <c r="D73" s="45">
        <v>0.5</v>
      </c>
      <c r="E73" s="45"/>
      <c r="F73" s="45"/>
      <c r="G73" s="45"/>
      <c r="H73" s="46" t="s">
        <v>394</v>
      </c>
      <c r="I73" s="227">
        <v>0.38340000000000002</v>
      </c>
      <c r="J73" s="366"/>
      <c r="K73" s="366"/>
      <c r="L73" s="366"/>
      <c r="M73" s="227">
        <v>0.38340000000000002</v>
      </c>
      <c r="N73" s="366"/>
      <c r="O73" s="354"/>
      <c r="P73" s="1172"/>
      <c r="S73" s="115"/>
    </row>
    <row r="74" spans="1:19" ht="63.75">
      <c r="A74" s="46">
        <v>37</v>
      </c>
      <c r="B74" s="351" t="s">
        <v>722</v>
      </c>
      <c r="C74" s="352">
        <f t="shared" si="8"/>
        <v>1.2</v>
      </c>
      <c r="D74" s="45">
        <v>1.2</v>
      </c>
      <c r="E74" s="45"/>
      <c r="F74" s="45"/>
      <c r="G74" s="45"/>
      <c r="H74" s="46" t="s">
        <v>411</v>
      </c>
      <c r="I74" s="227">
        <v>0.92015999999999998</v>
      </c>
      <c r="J74" s="366"/>
      <c r="K74" s="366"/>
      <c r="L74" s="366"/>
      <c r="M74" s="227">
        <v>0.92015999999999998</v>
      </c>
      <c r="N74" s="366"/>
      <c r="O74" s="354"/>
      <c r="P74" s="529"/>
      <c r="S74" s="115"/>
    </row>
    <row r="75" spans="1:19" ht="38.25">
      <c r="A75" s="46">
        <v>38</v>
      </c>
      <c r="B75" s="351" t="s">
        <v>723</v>
      </c>
      <c r="C75" s="352">
        <f t="shared" si="8"/>
        <v>0.64</v>
      </c>
      <c r="D75" s="45">
        <v>0.5</v>
      </c>
      <c r="E75" s="45"/>
      <c r="F75" s="45"/>
      <c r="G75" s="45">
        <v>0.14000000000000001</v>
      </c>
      <c r="H75" s="46" t="s">
        <v>411</v>
      </c>
      <c r="I75" s="227">
        <v>0.49075200000000002</v>
      </c>
      <c r="J75" s="366"/>
      <c r="K75" s="366"/>
      <c r="L75" s="366"/>
      <c r="M75" s="227">
        <v>0.49075200000000002</v>
      </c>
      <c r="N75" s="366"/>
      <c r="O75" s="354"/>
      <c r="P75" s="529"/>
      <c r="S75" s="115"/>
    </row>
    <row r="76" spans="1:19" ht="38.25">
      <c r="A76" s="46">
        <v>39</v>
      </c>
      <c r="B76" s="351" t="s">
        <v>724</v>
      </c>
      <c r="C76" s="352">
        <f t="shared" si="8"/>
        <v>0.22</v>
      </c>
      <c r="D76" s="45"/>
      <c r="E76" s="45"/>
      <c r="F76" s="45"/>
      <c r="G76" s="45">
        <v>0.22</v>
      </c>
      <c r="H76" s="46" t="s">
        <v>411</v>
      </c>
      <c r="I76" s="227">
        <v>0.16869600000000001</v>
      </c>
      <c r="J76" s="366"/>
      <c r="K76" s="366"/>
      <c r="L76" s="366"/>
      <c r="M76" s="227">
        <v>0.16869600000000001</v>
      </c>
      <c r="N76" s="366"/>
      <c r="O76" s="354"/>
      <c r="P76" s="529"/>
      <c r="S76" s="115"/>
    </row>
    <row r="77" spans="1:19" ht="25.5">
      <c r="A77" s="46">
        <v>40</v>
      </c>
      <c r="B77" s="351" t="s">
        <v>725</v>
      </c>
      <c r="C77" s="352">
        <f t="shared" si="8"/>
        <v>0.2</v>
      </c>
      <c r="D77" s="45">
        <v>0.1</v>
      </c>
      <c r="E77" s="45"/>
      <c r="F77" s="45"/>
      <c r="G77" s="45">
        <v>0.1</v>
      </c>
      <c r="H77" s="46" t="s">
        <v>411</v>
      </c>
      <c r="I77" s="227">
        <v>0.15336</v>
      </c>
      <c r="J77" s="366"/>
      <c r="K77" s="366"/>
      <c r="L77" s="366"/>
      <c r="M77" s="227">
        <v>0.15336</v>
      </c>
      <c r="N77" s="366"/>
      <c r="O77" s="354"/>
      <c r="P77" s="529"/>
      <c r="S77" s="115"/>
    </row>
    <row r="78" spans="1:19" ht="38.25">
      <c r="A78" s="46">
        <v>41</v>
      </c>
      <c r="B78" s="351" t="s">
        <v>726</v>
      </c>
      <c r="C78" s="352">
        <f>SUM(D78:G78)</f>
        <v>0.8</v>
      </c>
      <c r="D78" s="45">
        <v>0.4</v>
      </c>
      <c r="E78" s="45"/>
      <c r="F78" s="45"/>
      <c r="G78" s="45">
        <v>0.4</v>
      </c>
      <c r="H78" s="46" t="s">
        <v>411</v>
      </c>
      <c r="I78" s="227">
        <v>0.61343999999999999</v>
      </c>
      <c r="J78" s="366"/>
      <c r="K78" s="366"/>
      <c r="L78" s="366"/>
      <c r="M78" s="227">
        <v>0.61343999999999999</v>
      </c>
      <c r="N78" s="366"/>
      <c r="O78" s="354"/>
      <c r="P78" s="529"/>
      <c r="S78" s="115"/>
    </row>
    <row r="79" spans="1:19">
      <c r="A79" s="228" t="s">
        <v>333</v>
      </c>
      <c r="B79" s="378" t="s">
        <v>415</v>
      </c>
      <c r="C79" s="512">
        <f>C80</f>
        <v>15</v>
      </c>
      <c r="D79" s="379">
        <f t="shared" ref="D79:F79" si="9">D80</f>
        <v>0</v>
      </c>
      <c r="E79" s="379">
        <v>15</v>
      </c>
      <c r="F79" s="379">
        <f t="shared" si="9"/>
        <v>0</v>
      </c>
      <c r="G79" s="378"/>
      <c r="H79" s="538"/>
      <c r="I79" s="527">
        <v>0.75</v>
      </c>
      <c r="J79" s="380"/>
      <c r="K79" s="380"/>
      <c r="L79" s="380"/>
      <c r="M79" s="527"/>
      <c r="N79" s="527">
        <v>0.75</v>
      </c>
      <c r="O79" s="380"/>
      <c r="P79" s="529"/>
      <c r="S79" s="115"/>
    </row>
    <row r="80" spans="1:19" ht="25.5">
      <c r="A80" s="305">
        <v>1</v>
      </c>
      <c r="B80" s="381" t="s">
        <v>416</v>
      </c>
      <c r="C80" s="547">
        <v>15</v>
      </c>
      <c r="D80" s="383"/>
      <c r="E80" s="383">
        <v>15</v>
      </c>
      <c r="F80" s="381"/>
      <c r="G80" s="375"/>
      <c r="H80" s="305" t="s">
        <v>389</v>
      </c>
      <c r="I80" s="375"/>
      <c r="J80" s="375"/>
      <c r="K80" s="375"/>
      <c r="L80" s="375"/>
      <c r="M80" s="375"/>
      <c r="N80" s="406">
        <v>0.75</v>
      </c>
      <c r="O80" s="129" t="s">
        <v>417</v>
      </c>
      <c r="P80" s="529"/>
      <c r="S80" s="115"/>
    </row>
    <row r="81" spans="1:19" ht="13.15" customHeight="1">
      <c r="A81" s="1570">
        <v>59</v>
      </c>
      <c r="B81" s="1571" t="s">
        <v>520</v>
      </c>
      <c r="C81" s="349">
        <f t="shared" ref="C81:H81" si="10">C12+C14+C17+C21+C23+C31+C35+C37+C79+C33</f>
        <v>93.679999999999993</v>
      </c>
      <c r="D81" s="349">
        <f t="shared" si="10"/>
        <v>30.83</v>
      </c>
      <c r="E81" s="349">
        <f t="shared" si="10"/>
        <v>18.34</v>
      </c>
      <c r="F81" s="349">
        <f t="shared" si="10"/>
        <v>0</v>
      </c>
      <c r="G81" s="349">
        <f t="shared" si="10"/>
        <v>44.509999999999991</v>
      </c>
      <c r="H81" s="349">
        <f t="shared" si="10"/>
        <v>0</v>
      </c>
      <c r="I81" s="349">
        <v>61.084944000000007</v>
      </c>
      <c r="J81" s="349">
        <v>0.23003999999999999</v>
      </c>
      <c r="K81" s="349">
        <v>2.53044</v>
      </c>
      <c r="L81" s="349">
        <v>32.742199999999997</v>
      </c>
      <c r="M81" s="349">
        <v>24.522264</v>
      </c>
      <c r="N81" s="349">
        <v>1.06</v>
      </c>
      <c r="O81" s="384"/>
      <c r="P81" s="529"/>
      <c r="S81" s="115"/>
    </row>
    <row r="82" spans="1:19" ht="15.75" customHeight="1">
      <c r="A82" s="1692" t="s">
        <v>754</v>
      </c>
      <c r="B82" s="1693"/>
      <c r="C82" s="1693"/>
      <c r="D82" s="1693"/>
      <c r="E82" s="1693"/>
      <c r="F82" s="1693"/>
      <c r="G82" s="1693"/>
      <c r="H82" s="1693"/>
      <c r="I82" s="1693"/>
      <c r="J82" s="1693"/>
      <c r="K82" s="1693"/>
      <c r="L82" s="1693"/>
      <c r="M82" s="1693"/>
      <c r="N82" s="1693"/>
      <c r="O82" s="1693"/>
      <c r="P82" s="1694"/>
      <c r="S82" s="115"/>
    </row>
    <row r="83" spans="1:19" ht="15.75" customHeight="1">
      <c r="A83" s="526" t="s">
        <v>208</v>
      </c>
      <c r="B83" s="528" t="s">
        <v>379</v>
      </c>
      <c r="C83" s="548">
        <f>C84</f>
        <v>4.8</v>
      </c>
      <c r="D83" s="385">
        <f t="shared" ref="D83:G83" si="11">D84</f>
        <v>0</v>
      </c>
      <c r="E83" s="385">
        <f t="shared" si="11"/>
        <v>0</v>
      </c>
      <c r="F83" s="385">
        <f t="shared" si="11"/>
        <v>0</v>
      </c>
      <c r="G83" s="385">
        <f t="shared" si="11"/>
        <v>4.8</v>
      </c>
      <c r="H83" s="386"/>
      <c r="I83" s="385">
        <f t="shared" ref="I83:N83" si="12">I84</f>
        <v>2</v>
      </c>
      <c r="J83" s="385">
        <f t="shared" si="12"/>
        <v>0</v>
      </c>
      <c r="K83" s="385">
        <f t="shared" si="12"/>
        <v>0</v>
      </c>
      <c r="L83" s="385">
        <f t="shared" si="12"/>
        <v>2</v>
      </c>
      <c r="M83" s="385">
        <f t="shared" si="12"/>
        <v>0</v>
      </c>
      <c r="N83" s="385">
        <f t="shared" si="12"/>
        <v>0</v>
      </c>
      <c r="O83" s="528"/>
      <c r="P83" s="530"/>
      <c r="S83" s="115"/>
    </row>
    <row r="84" spans="1:19" ht="15.75" customHeight="1">
      <c r="A84" s="46">
        <v>1</v>
      </c>
      <c r="B84" s="373" t="s">
        <v>418</v>
      </c>
      <c r="C84" s="352">
        <v>4.8</v>
      </c>
      <c r="D84" s="45">
        <v>0</v>
      </c>
      <c r="E84" s="45"/>
      <c r="F84" s="45"/>
      <c r="G84" s="45">
        <v>4.8</v>
      </c>
      <c r="H84" s="46" t="s">
        <v>381</v>
      </c>
      <c r="I84" s="387">
        <v>2</v>
      </c>
      <c r="J84" s="353"/>
      <c r="K84" s="353"/>
      <c r="L84" s="353">
        <v>2</v>
      </c>
      <c r="M84" s="353"/>
      <c r="N84" s="353"/>
      <c r="O84" s="549" t="s">
        <v>727</v>
      </c>
      <c r="P84" s="530"/>
      <c r="S84" s="115"/>
    </row>
    <row r="85" spans="1:19" ht="15.75" customHeight="1">
      <c r="A85" s="357" t="s">
        <v>213</v>
      </c>
      <c r="B85" s="388" t="s">
        <v>383</v>
      </c>
      <c r="C85" s="356">
        <f>C86</f>
        <v>0.21</v>
      </c>
      <c r="D85" s="356">
        <f t="shared" ref="D85:G85" si="13">D86</f>
        <v>0</v>
      </c>
      <c r="E85" s="356">
        <f t="shared" si="13"/>
        <v>0</v>
      </c>
      <c r="F85" s="356">
        <f t="shared" si="13"/>
        <v>0</v>
      </c>
      <c r="G85" s="356">
        <f t="shared" si="13"/>
        <v>0.21</v>
      </c>
      <c r="H85" s="356"/>
      <c r="I85" s="356">
        <f t="shared" ref="I85:N85" si="14">I86</f>
        <v>0.177282</v>
      </c>
      <c r="J85" s="356">
        <f t="shared" si="14"/>
        <v>0</v>
      </c>
      <c r="K85" s="356">
        <f t="shared" si="14"/>
        <v>0</v>
      </c>
      <c r="L85" s="356">
        <f t="shared" si="14"/>
        <v>0.177282</v>
      </c>
      <c r="M85" s="356">
        <f t="shared" si="14"/>
        <v>0</v>
      </c>
      <c r="N85" s="356">
        <f t="shared" si="14"/>
        <v>0</v>
      </c>
      <c r="O85" s="539"/>
      <c r="P85" s="530"/>
      <c r="S85" s="115"/>
    </row>
    <row r="86" spans="1:19" ht="15.75" customHeight="1">
      <c r="A86" s="46">
        <v>1</v>
      </c>
      <c r="B86" s="44" t="s">
        <v>420</v>
      </c>
      <c r="C86" s="352">
        <v>0.21</v>
      </c>
      <c r="D86" s="45">
        <v>0</v>
      </c>
      <c r="E86" s="353"/>
      <c r="F86" s="45"/>
      <c r="G86" s="45">
        <v>0.21</v>
      </c>
      <c r="H86" s="46" t="s">
        <v>388</v>
      </c>
      <c r="I86" s="387">
        <v>0.177282</v>
      </c>
      <c r="J86" s="353"/>
      <c r="K86" s="353"/>
      <c r="L86" s="353">
        <v>0.177282</v>
      </c>
      <c r="M86" s="353"/>
      <c r="N86" s="353"/>
      <c r="O86" s="549" t="s">
        <v>727</v>
      </c>
      <c r="P86" s="530"/>
      <c r="S86" s="115"/>
    </row>
    <row r="87" spans="1:19" ht="15.75" customHeight="1">
      <c r="A87" s="357" t="s">
        <v>217</v>
      </c>
      <c r="B87" s="25" t="s">
        <v>390</v>
      </c>
      <c r="C87" s="356">
        <f>C88+C89+C90</f>
        <v>0.44999999999999996</v>
      </c>
      <c r="D87" s="356">
        <f>D88+D89+D90</f>
        <v>0.30000000000000004</v>
      </c>
      <c r="E87" s="356">
        <f>E88+E89+E90</f>
        <v>0</v>
      </c>
      <c r="F87" s="356">
        <f>F88+F89+F90</f>
        <v>0</v>
      </c>
      <c r="G87" s="356">
        <f>G88+G89+G90</f>
        <v>0.15</v>
      </c>
      <c r="H87" s="356"/>
      <c r="I87" s="356">
        <f>I88+I89+I90</f>
        <v>0.37</v>
      </c>
      <c r="J87" s="356">
        <f t="shared" ref="J87:N87" si="15">J88+J89</f>
        <v>0</v>
      </c>
      <c r="K87" s="356">
        <f t="shared" si="15"/>
        <v>0</v>
      </c>
      <c r="L87" s="356">
        <f t="shared" si="15"/>
        <v>0</v>
      </c>
      <c r="M87" s="356">
        <f>M88+M89+M90</f>
        <v>0.37</v>
      </c>
      <c r="N87" s="356">
        <f t="shared" si="15"/>
        <v>0</v>
      </c>
      <c r="O87" s="539"/>
      <c r="P87" s="530"/>
      <c r="S87" s="115"/>
    </row>
    <row r="88" spans="1:19" ht="15.75" customHeight="1">
      <c r="A88" s="46">
        <v>1</v>
      </c>
      <c r="B88" s="44" t="s">
        <v>421</v>
      </c>
      <c r="C88" s="352">
        <v>0.15</v>
      </c>
      <c r="D88" s="45">
        <v>0</v>
      </c>
      <c r="E88" s="353"/>
      <c r="F88" s="45"/>
      <c r="G88" s="45">
        <v>0.15</v>
      </c>
      <c r="H88" s="46" t="s">
        <v>422</v>
      </c>
      <c r="I88" s="387">
        <v>0.1</v>
      </c>
      <c r="J88" s="353"/>
      <c r="K88" s="353"/>
      <c r="L88" s="353"/>
      <c r="M88" s="353">
        <v>0.1</v>
      </c>
      <c r="N88" s="353"/>
      <c r="O88" s="549" t="s">
        <v>727</v>
      </c>
      <c r="P88" s="530"/>
      <c r="S88" s="115"/>
    </row>
    <row r="89" spans="1:19" ht="25.5">
      <c r="A89" s="46">
        <v>2</v>
      </c>
      <c r="B89" s="291" t="s">
        <v>423</v>
      </c>
      <c r="C89" s="389">
        <v>0.2</v>
      </c>
      <c r="D89" s="390">
        <v>0.2</v>
      </c>
      <c r="E89" s="390"/>
      <c r="F89" s="390"/>
      <c r="G89" s="390"/>
      <c r="H89" s="391" t="s">
        <v>424</v>
      </c>
      <c r="I89" s="389">
        <v>0.17</v>
      </c>
      <c r="J89" s="389"/>
      <c r="K89" s="389"/>
      <c r="L89" s="389"/>
      <c r="M89" s="389">
        <v>0.17</v>
      </c>
      <c r="N89" s="389"/>
      <c r="O89" s="549" t="s">
        <v>728</v>
      </c>
      <c r="P89" s="530"/>
      <c r="S89" s="115"/>
    </row>
    <row r="90" spans="1:19" ht="25.5">
      <c r="A90" s="46">
        <v>3</v>
      </c>
      <c r="B90" s="44" t="s">
        <v>421</v>
      </c>
      <c r="C90" s="389">
        <v>0.1</v>
      </c>
      <c r="D90" s="390">
        <v>0.1</v>
      </c>
      <c r="E90" s="390"/>
      <c r="F90" s="390"/>
      <c r="G90" s="390"/>
      <c r="H90" s="391" t="s">
        <v>470</v>
      </c>
      <c r="I90" s="389">
        <v>0.1</v>
      </c>
      <c r="J90" s="389"/>
      <c r="K90" s="389"/>
      <c r="L90" s="389"/>
      <c r="M90" s="389">
        <v>0.1</v>
      </c>
      <c r="N90" s="389"/>
      <c r="O90" s="549" t="s">
        <v>727</v>
      </c>
      <c r="P90" s="530"/>
      <c r="S90" s="115"/>
    </row>
    <row r="91" spans="1:19">
      <c r="A91" s="357" t="s">
        <v>238</v>
      </c>
      <c r="B91" s="358" t="s">
        <v>218</v>
      </c>
      <c r="C91" s="356">
        <f>SUM(C92:C101)</f>
        <v>42.43</v>
      </c>
      <c r="D91" s="356">
        <f t="shared" ref="D91:H91" si="16">SUM(D92:D101)</f>
        <v>8.129999999999999</v>
      </c>
      <c r="E91" s="356">
        <f t="shared" si="16"/>
        <v>8.86</v>
      </c>
      <c r="F91" s="356">
        <f t="shared" si="16"/>
        <v>0</v>
      </c>
      <c r="G91" s="356">
        <f t="shared" si="16"/>
        <v>25.439999999999998</v>
      </c>
      <c r="H91" s="356">
        <f t="shared" si="16"/>
        <v>0</v>
      </c>
      <c r="I91" s="356">
        <f>SUM(I92:I101)</f>
        <v>23.883426</v>
      </c>
      <c r="J91" s="356">
        <f t="shared" ref="J91:K91" si="17">SUM(J92:J101)</f>
        <v>0</v>
      </c>
      <c r="K91" s="356">
        <f t="shared" si="17"/>
        <v>0</v>
      </c>
      <c r="L91" s="356">
        <f>SUM(L92:L101)</f>
        <v>13.131985999999999</v>
      </c>
      <c r="M91" s="356">
        <f>SUM(M92:M101)</f>
        <v>2.7014399999999998</v>
      </c>
      <c r="N91" s="356">
        <f>SUM(N92:N101)</f>
        <v>8.0500000000000007</v>
      </c>
      <c r="O91" s="539"/>
      <c r="P91" s="530"/>
      <c r="S91" s="115"/>
    </row>
    <row r="92" spans="1:19" ht="25.5">
      <c r="A92" s="46">
        <v>1</v>
      </c>
      <c r="B92" s="44" t="s">
        <v>426</v>
      </c>
      <c r="C92" s="353">
        <v>4.5</v>
      </c>
      <c r="D92" s="45"/>
      <c r="E92" s="353"/>
      <c r="F92" s="45"/>
      <c r="G92" s="353">
        <v>4.5</v>
      </c>
      <c r="H92" s="46" t="s">
        <v>406</v>
      </c>
      <c r="I92" s="353">
        <v>0.40500000000000003</v>
      </c>
      <c r="J92" s="353"/>
      <c r="K92" s="353"/>
      <c r="L92" s="353">
        <v>0.40500000000000003</v>
      </c>
      <c r="M92" s="353"/>
      <c r="N92" s="353"/>
      <c r="O92" s="549" t="s">
        <v>727</v>
      </c>
      <c r="P92" s="530"/>
      <c r="S92" s="115"/>
    </row>
    <row r="93" spans="1:19" ht="25.5">
      <c r="A93" s="46">
        <v>2</v>
      </c>
      <c r="B93" s="44" t="s">
        <v>427</v>
      </c>
      <c r="C93" s="353">
        <v>2</v>
      </c>
      <c r="D93" s="45"/>
      <c r="E93" s="353"/>
      <c r="F93" s="45"/>
      <c r="G93" s="353">
        <v>2</v>
      </c>
      <c r="H93" s="46" t="s">
        <v>406</v>
      </c>
      <c r="I93" s="353">
        <v>0.18</v>
      </c>
      <c r="J93" s="353"/>
      <c r="K93" s="353"/>
      <c r="L93" s="353">
        <v>0.18</v>
      </c>
      <c r="M93" s="353"/>
      <c r="N93" s="353"/>
      <c r="O93" s="549" t="s">
        <v>727</v>
      </c>
      <c r="P93" s="530"/>
      <c r="S93" s="115"/>
    </row>
    <row r="94" spans="1:19" ht="25.5">
      <c r="A94" s="46">
        <v>3</v>
      </c>
      <c r="B94" s="351" t="s">
        <v>428</v>
      </c>
      <c r="C94" s="352">
        <v>7.5</v>
      </c>
      <c r="D94" s="353">
        <v>3.5</v>
      </c>
      <c r="E94" s="353">
        <v>3</v>
      </c>
      <c r="F94" s="45"/>
      <c r="G94" s="392">
        <v>1</v>
      </c>
      <c r="H94" s="353" t="s">
        <v>429</v>
      </c>
      <c r="I94" s="387">
        <v>4.33</v>
      </c>
      <c r="J94" s="353"/>
      <c r="K94" s="353"/>
      <c r="L94" s="353">
        <v>4.33</v>
      </c>
      <c r="M94" s="353"/>
      <c r="N94" s="353"/>
      <c r="O94" s="549" t="s">
        <v>727</v>
      </c>
      <c r="P94" s="530"/>
      <c r="S94" s="115"/>
    </row>
    <row r="95" spans="1:19" ht="38.25">
      <c r="A95" s="46">
        <v>4</v>
      </c>
      <c r="B95" s="44" t="s">
        <v>430</v>
      </c>
      <c r="C95" s="352">
        <v>1.1000000000000001</v>
      </c>
      <c r="D95" s="353">
        <v>1.1000000000000001</v>
      </c>
      <c r="E95" s="353"/>
      <c r="F95" s="45"/>
      <c r="G95" s="392">
        <v>0</v>
      </c>
      <c r="H95" s="46" t="s">
        <v>431</v>
      </c>
      <c r="I95" s="387">
        <v>0.92862</v>
      </c>
      <c r="J95" s="353"/>
      <c r="K95" s="353"/>
      <c r="L95" s="353">
        <v>0.92862</v>
      </c>
      <c r="M95" s="353"/>
      <c r="N95" s="353"/>
      <c r="O95" s="549" t="s">
        <v>727</v>
      </c>
      <c r="P95" s="530"/>
      <c r="S95" s="115"/>
    </row>
    <row r="96" spans="1:19" ht="25.5">
      <c r="A96" s="46">
        <v>5</v>
      </c>
      <c r="B96" s="344" t="s">
        <v>432</v>
      </c>
      <c r="C96" s="342">
        <v>1.6</v>
      </c>
      <c r="D96" s="345">
        <v>0</v>
      </c>
      <c r="E96" s="345"/>
      <c r="F96" s="343"/>
      <c r="G96" s="394">
        <v>1.6</v>
      </c>
      <c r="H96" s="340" t="s">
        <v>433</v>
      </c>
      <c r="I96" s="395">
        <v>2.7014399999999998</v>
      </c>
      <c r="J96" s="345"/>
      <c r="K96" s="345"/>
      <c r="L96" s="345"/>
      <c r="M96" s="345">
        <v>2.7014399999999998</v>
      </c>
      <c r="N96" s="345"/>
      <c r="O96" s="549" t="s">
        <v>727</v>
      </c>
      <c r="P96" s="530"/>
      <c r="S96" s="115"/>
    </row>
    <row r="97" spans="1:19" ht="25.5">
      <c r="A97" s="46">
        <v>6</v>
      </c>
      <c r="B97" s="44" t="s">
        <v>434</v>
      </c>
      <c r="C97" s="352">
        <v>10</v>
      </c>
      <c r="D97" s="45"/>
      <c r="E97" s="352">
        <v>3.86</v>
      </c>
      <c r="F97" s="45"/>
      <c r="G97" s="45">
        <v>6.1400000000000006</v>
      </c>
      <c r="H97" s="46" t="s">
        <v>435</v>
      </c>
      <c r="I97" s="387">
        <v>6.25</v>
      </c>
      <c r="J97" s="353"/>
      <c r="K97" s="353"/>
      <c r="L97" s="353">
        <v>6.25</v>
      </c>
      <c r="M97" s="353"/>
      <c r="N97" s="353"/>
      <c r="O97" s="549" t="s">
        <v>727</v>
      </c>
      <c r="P97" s="530"/>
      <c r="S97" s="115"/>
    </row>
    <row r="98" spans="1:19" ht="25.5">
      <c r="A98" s="46">
        <v>7</v>
      </c>
      <c r="B98" s="397" t="s">
        <v>436</v>
      </c>
      <c r="C98" s="352">
        <v>1.3</v>
      </c>
      <c r="D98" s="45">
        <v>0.8</v>
      </c>
      <c r="E98" s="392"/>
      <c r="F98" s="45"/>
      <c r="G98" s="45">
        <v>0.5</v>
      </c>
      <c r="H98" s="46" t="s">
        <v>388</v>
      </c>
      <c r="I98" s="387">
        <v>1.55</v>
      </c>
      <c r="J98" s="353"/>
      <c r="K98" s="353"/>
      <c r="L98" s="353"/>
      <c r="M98" s="353"/>
      <c r="N98" s="353">
        <v>1.55</v>
      </c>
      <c r="O98" s="549" t="s">
        <v>727</v>
      </c>
      <c r="P98" s="530"/>
      <c r="S98" s="115"/>
    </row>
    <row r="99" spans="1:19" ht="25.5">
      <c r="A99" s="46">
        <v>8</v>
      </c>
      <c r="B99" s="44" t="s">
        <v>437</v>
      </c>
      <c r="C99" s="352">
        <v>0.89</v>
      </c>
      <c r="D99" s="45">
        <v>0.89</v>
      </c>
      <c r="E99" s="353"/>
      <c r="F99" s="45"/>
      <c r="G99" s="45">
        <v>0</v>
      </c>
      <c r="H99" s="46" t="s">
        <v>438</v>
      </c>
      <c r="I99" s="387">
        <v>0.75133799999999995</v>
      </c>
      <c r="J99" s="353"/>
      <c r="K99" s="353"/>
      <c r="L99" s="353">
        <v>0.75133799999999995</v>
      </c>
      <c r="M99" s="353"/>
      <c r="N99" s="353"/>
      <c r="O99" s="549" t="s">
        <v>727</v>
      </c>
      <c r="P99" s="530"/>
      <c r="S99" s="115"/>
    </row>
    <row r="100" spans="1:19" ht="25.5">
      <c r="A100" s="46">
        <v>9</v>
      </c>
      <c r="B100" s="44" t="s">
        <v>440</v>
      </c>
      <c r="C100" s="352">
        <v>0.34</v>
      </c>
      <c r="D100" s="45">
        <v>0.34</v>
      </c>
      <c r="E100" s="353"/>
      <c r="F100" s="45"/>
      <c r="G100" s="45">
        <v>0</v>
      </c>
      <c r="H100" s="46" t="s">
        <v>439</v>
      </c>
      <c r="I100" s="387">
        <v>0.28702800000000006</v>
      </c>
      <c r="J100" s="353"/>
      <c r="K100" s="353"/>
      <c r="L100" s="353">
        <v>0.28702800000000006</v>
      </c>
      <c r="M100" s="353"/>
      <c r="N100" s="353"/>
      <c r="O100" s="549" t="s">
        <v>727</v>
      </c>
      <c r="P100" s="530"/>
      <c r="S100" s="115"/>
    </row>
    <row r="101" spans="1:19" ht="25.5">
      <c r="A101" s="46">
        <v>10</v>
      </c>
      <c r="B101" s="44" t="s">
        <v>441</v>
      </c>
      <c r="C101" s="352">
        <v>13.2</v>
      </c>
      <c r="D101" s="45">
        <v>1.5</v>
      </c>
      <c r="E101" s="45">
        <v>2</v>
      </c>
      <c r="F101" s="45"/>
      <c r="G101" s="45">
        <v>9.6999999999999993</v>
      </c>
      <c r="H101" s="46" t="s">
        <v>442</v>
      </c>
      <c r="I101" s="387">
        <v>6.5</v>
      </c>
      <c r="J101" s="353"/>
      <c r="K101" s="353"/>
      <c r="L101" s="353"/>
      <c r="M101" s="353"/>
      <c r="N101" s="353">
        <v>6.5</v>
      </c>
      <c r="O101" s="549" t="s">
        <v>727</v>
      </c>
      <c r="P101" s="530"/>
      <c r="S101" s="115"/>
    </row>
    <row r="102" spans="1:19">
      <c r="A102" s="357" t="s">
        <v>246</v>
      </c>
      <c r="B102" s="358" t="s">
        <v>239</v>
      </c>
      <c r="C102" s="356">
        <f>C103</f>
        <v>0.36</v>
      </c>
      <c r="D102" s="356">
        <f t="shared" ref="D102:N102" si="18">D103</f>
        <v>0.36</v>
      </c>
      <c r="E102" s="356">
        <f t="shared" si="18"/>
        <v>0</v>
      </c>
      <c r="F102" s="356">
        <f t="shared" si="18"/>
        <v>0</v>
      </c>
      <c r="G102" s="356">
        <f t="shared" si="18"/>
        <v>0</v>
      </c>
      <c r="H102" s="356" t="str">
        <f t="shared" si="18"/>
        <v xml:space="preserve">
Xã Tân Lộc</v>
      </c>
      <c r="I102" s="356">
        <f t="shared" si="18"/>
        <v>0.30391200000000002</v>
      </c>
      <c r="J102" s="356">
        <f t="shared" si="18"/>
        <v>0</v>
      </c>
      <c r="K102" s="356">
        <f t="shared" si="18"/>
        <v>0</v>
      </c>
      <c r="L102" s="356">
        <f t="shared" si="18"/>
        <v>0.30391200000000002</v>
      </c>
      <c r="M102" s="356">
        <f t="shared" si="18"/>
        <v>0</v>
      </c>
      <c r="N102" s="356">
        <f t="shared" si="18"/>
        <v>0</v>
      </c>
      <c r="O102" s="539"/>
      <c r="P102" s="530"/>
      <c r="S102" s="115"/>
    </row>
    <row r="103" spans="1:19" ht="25.5">
      <c r="A103" s="46">
        <v>1</v>
      </c>
      <c r="B103" s="44" t="s">
        <v>443</v>
      </c>
      <c r="C103" s="352">
        <v>0.36</v>
      </c>
      <c r="D103" s="45">
        <v>0.36</v>
      </c>
      <c r="E103" s="353"/>
      <c r="F103" s="45"/>
      <c r="G103" s="45">
        <v>0</v>
      </c>
      <c r="H103" s="46" t="s">
        <v>439</v>
      </c>
      <c r="I103" s="387">
        <v>0.30391200000000002</v>
      </c>
      <c r="J103" s="353"/>
      <c r="K103" s="353"/>
      <c r="L103" s="353">
        <v>0.30391200000000002</v>
      </c>
      <c r="M103" s="353"/>
      <c r="N103" s="353"/>
      <c r="O103" s="549" t="s">
        <v>727</v>
      </c>
      <c r="P103" s="530"/>
      <c r="S103" s="115"/>
    </row>
    <row r="104" spans="1:19">
      <c r="A104" s="539" t="s">
        <v>251</v>
      </c>
      <c r="B104" s="398" t="s">
        <v>444</v>
      </c>
      <c r="C104" s="400">
        <f t="shared" ref="C104:N104" si="19">SUM(C105:C127)</f>
        <v>8.9600000000000009</v>
      </c>
      <c r="D104" s="399">
        <f t="shared" si="19"/>
        <v>2.99</v>
      </c>
      <c r="E104" s="399">
        <f t="shared" si="19"/>
        <v>0</v>
      </c>
      <c r="F104" s="399">
        <f t="shared" si="19"/>
        <v>0</v>
      </c>
      <c r="G104" s="399">
        <f t="shared" si="19"/>
        <v>5.9700000000000006</v>
      </c>
      <c r="H104" s="400">
        <f t="shared" si="19"/>
        <v>0</v>
      </c>
      <c r="I104" s="399">
        <f t="shared" si="19"/>
        <v>10.222083999999999</v>
      </c>
      <c r="J104" s="399">
        <f t="shared" si="19"/>
        <v>0</v>
      </c>
      <c r="K104" s="399">
        <f t="shared" si="19"/>
        <v>0</v>
      </c>
      <c r="L104" s="399">
        <f t="shared" si="19"/>
        <v>0</v>
      </c>
      <c r="M104" s="399">
        <f t="shared" si="19"/>
        <v>10.222083999999999</v>
      </c>
      <c r="N104" s="399">
        <f t="shared" si="19"/>
        <v>0</v>
      </c>
      <c r="O104" s="539"/>
      <c r="P104" s="530"/>
      <c r="S104" s="115"/>
    </row>
    <row r="105" spans="1:19" ht="25.5">
      <c r="A105" s="340">
        <v>1</v>
      </c>
      <c r="B105" s="344" t="s">
        <v>445</v>
      </c>
      <c r="C105" s="342">
        <v>0.11</v>
      </c>
      <c r="D105" s="343">
        <v>0.11</v>
      </c>
      <c r="E105" s="345"/>
      <c r="F105" s="343"/>
      <c r="G105" s="343">
        <v>0</v>
      </c>
      <c r="H105" s="340" t="s">
        <v>394</v>
      </c>
      <c r="I105" s="395">
        <v>0.185724</v>
      </c>
      <c r="J105" s="345"/>
      <c r="K105" s="345"/>
      <c r="L105" s="345"/>
      <c r="M105" s="345">
        <v>0.185724</v>
      </c>
      <c r="N105" s="345"/>
      <c r="O105" s="549" t="s">
        <v>727</v>
      </c>
      <c r="P105" s="530"/>
      <c r="S105" s="115"/>
    </row>
    <row r="106" spans="1:19" ht="25.5">
      <c r="A106" s="340">
        <v>2</v>
      </c>
      <c r="B106" s="344" t="s">
        <v>452</v>
      </c>
      <c r="C106" s="342">
        <v>0.13</v>
      </c>
      <c r="D106" s="343"/>
      <c r="E106" s="345"/>
      <c r="F106" s="343"/>
      <c r="G106" s="340">
        <v>0.13</v>
      </c>
      <c r="H106" s="340" t="s">
        <v>424</v>
      </c>
      <c r="I106" s="395">
        <v>0.1</v>
      </c>
      <c r="J106" s="345"/>
      <c r="K106" s="345"/>
      <c r="L106" s="345"/>
      <c r="M106" s="345">
        <v>0.1</v>
      </c>
      <c r="N106" s="345"/>
      <c r="O106" s="549" t="s">
        <v>727</v>
      </c>
      <c r="P106" s="530"/>
      <c r="S106" s="115"/>
    </row>
    <row r="107" spans="1:19" ht="25.5">
      <c r="A107" s="340">
        <v>3</v>
      </c>
      <c r="B107" s="344" t="s">
        <v>446</v>
      </c>
      <c r="C107" s="342">
        <v>0.2</v>
      </c>
      <c r="D107" s="343">
        <v>0</v>
      </c>
      <c r="E107" s="345"/>
      <c r="F107" s="343"/>
      <c r="G107" s="343">
        <v>0.2</v>
      </c>
      <c r="H107" s="340" t="s">
        <v>411</v>
      </c>
      <c r="I107" s="395">
        <v>0.16883999999999999</v>
      </c>
      <c r="J107" s="345"/>
      <c r="K107" s="345"/>
      <c r="L107" s="345"/>
      <c r="M107" s="345">
        <v>0.16883999999999999</v>
      </c>
      <c r="N107" s="345"/>
      <c r="O107" s="549" t="s">
        <v>727</v>
      </c>
      <c r="P107" s="530"/>
      <c r="S107" s="115"/>
    </row>
    <row r="108" spans="1:19" ht="25.5">
      <c r="A108" s="340">
        <v>4</v>
      </c>
      <c r="B108" s="344" t="s">
        <v>447</v>
      </c>
      <c r="C108" s="342">
        <v>0.25</v>
      </c>
      <c r="D108" s="343">
        <v>0.25</v>
      </c>
      <c r="E108" s="345"/>
      <c r="F108" s="343"/>
      <c r="G108" s="343">
        <v>0</v>
      </c>
      <c r="H108" s="340" t="s">
        <v>381</v>
      </c>
      <c r="I108" s="395">
        <v>0.37989000000000001</v>
      </c>
      <c r="J108" s="345"/>
      <c r="K108" s="345"/>
      <c r="L108" s="345"/>
      <c r="M108" s="345">
        <v>0.37989000000000001</v>
      </c>
      <c r="N108" s="345"/>
      <c r="O108" s="549" t="s">
        <v>727</v>
      </c>
      <c r="P108" s="530"/>
      <c r="S108" s="115"/>
    </row>
    <row r="109" spans="1:19" ht="25.5">
      <c r="A109" s="340">
        <v>5</v>
      </c>
      <c r="B109" s="344" t="s">
        <v>448</v>
      </c>
      <c r="C109" s="342">
        <v>2.4</v>
      </c>
      <c r="D109" s="343"/>
      <c r="E109" s="345"/>
      <c r="F109" s="343"/>
      <c r="G109" s="343">
        <v>2.4</v>
      </c>
      <c r="H109" s="340" t="s">
        <v>433</v>
      </c>
      <c r="I109" s="395">
        <v>4.05</v>
      </c>
      <c r="J109" s="345"/>
      <c r="K109" s="345"/>
      <c r="L109" s="345"/>
      <c r="M109" s="345">
        <v>4.05</v>
      </c>
      <c r="N109" s="345"/>
      <c r="O109" s="549" t="s">
        <v>727</v>
      </c>
      <c r="P109" s="530"/>
      <c r="S109" s="115"/>
    </row>
    <row r="110" spans="1:19" ht="25.5">
      <c r="A110" s="340">
        <v>6</v>
      </c>
      <c r="B110" s="402" t="s">
        <v>453</v>
      </c>
      <c r="C110" s="342">
        <v>0.12</v>
      </c>
      <c r="D110" s="343">
        <v>0</v>
      </c>
      <c r="E110" s="394"/>
      <c r="F110" s="343"/>
      <c r="G110" s="343">
        <v>0.12</v>
      </c>
      <c r="H110" s="340" t="s">
        <v>381</v>
      </c>
      <c r="I110" s="395">
        <v>0.10130400000000001</v>
      </c>
      <c r="J110" s="345"/>
      <c r="K110" s="345"/>
      <c r="L110" s="345"/>
      <c r="M110" s="345">
        <v>0.10130400000000001</v>
      </c>
      <c r="N110" s="345"/>
      <c r="O110" s="549" t="s">
        <v>727</v>
      </c>
      <c r="P110" s="530"/>
      <c r="S110" s="115"/>
    </row>
    <row r="111" spans="1:19" ht="15.75" customHeight="1">
      <c r="A111" s="340">
        <v>7</v>
      </c>
      <c r="B111" s="402" t="s">
        <v>454</v>
      </c>
      <c r="C111" s="342">
        <v>0.2</v>
      </c>
      <c r="D111" s="343">
        <v>0</v>
      </c>
      <c r="E111" s="394"/>
      <c r="F111" s="343"/>
      <c r="G111" s="343">
        <v>0.2</v>
      </c>
      <c r="H111" s="340" t="s">
        <v>381</v>
      </c>
      <c r="I111" s="395">
        <v>0.16883999999999999</v>
      </c>
      <c r="J111" s="345"/>
      <c r="K111" s="345"/>
      <c r="L111" s="345"/>
      <c r="M111" s="345">
        <v>0.16883999999999999</v>
      </c>
      <c r="N111" s="345"/>
      <c r="O111" s="549" t="s">
        <v>727</v>
      </c>
      <c r="P111" s="530"/>
      <c r="S111" s="115"/>
    </row>
    <row r="112" spans="1:19" ht="25.5">
      <c r="A112" s="340">
        <v>8</v>
      </c>
      <c r="B112" s="402" t="s">
        <v>455</v>
      </c>
      <c r="C112" s="342">
        <v>0.05</v>
      </c>
      <c r="D112" s="343">
        <v>0.02</v>
      </c>
      <c r="E112" s="394"/>
      <c r="F112" s="343"/>
      <c r="G112" s="343">
        <v>0.03</v>
      </c>
      <c r="H112" s="340" t="s">
        <v>381</v>
      </c>
      <c r="I112" s="395">
        <v>4.2209999999999998E-2</v>
      </c>
      <c r="J112" s="345"/>
      <c r="K112" s="345"/>
      <c r="L112" s="345"/>
      <c r="M112" s="345">
        <v>4.2209999999999998E-2</v>
      </c>
      <c r="N112" s="345"/>
      <c r="O112" s="549" t="s">
        <v>727</v>
      </c>
      <c r="P112" s="578"/>
      <c r="S112" s="115"/>
    </row>
    <row r="113" spans="1:19" ht="15" customHeight="1">
      <c r="A113" s="340">
        <v>9</v>
      </c>
      <c r="B113" s="1810" t="s">
        <v>463</v>
      </c>
      <c r="C113" s="404">
        <v>0.1</v>
      </c>
      <c r="D113" s="405">
        <v>0.1</v>
      </c>
      <c r="E113" s="405"/>
      <c r="F113" s="405"/>
      <c r="G113" s="405"/>
      <c r="H113" s="406" t="s">
        <v>381</v>
      </c>
      <c r="I113" s="404">
        <v>0.17</v>
      </c>
      <c r="J113" s="406"/>
      <c r="K113" s="406"/>
      <c r="L113" s="406"/>
      <c r="M113" s="406">
        <v>0.17</v>
      </c>
      <c r="N113" s="406"/>
      <c r="O113" s="549" t="s">
        <v>728</v>
      </c>
      <c r="P113" s="565"/>
      <c r="S113" s="115"/>
    </row>
    <row r="114" spans="1:19" ht="25.5">
      <c r="A114" s="340">
        <v>10</v>
      </c>
      <c r="B114" s="407" t="s">
        <v>464</v>
      </c>
      <c r="C114" s="404">
        <v>0.16</v>
      </c>
      <c r="D114" s="405">
        <v>0.16</v>
      </c>
      <c r="E114" s="405"/>
      <c r="F114" s="405"/>
      <c r="G114" s="405"/>
      <c r="H114" s="406" t="s">
        <v>381</v>
      </c>
      <c r="I114" s="404">
        <v>0.14000000000000001</v>
      </c>
      <c r="J114" s="406"/>
      <c r="K114" s="406"/>
      <c r="L114" s="406"/>
      <c r="M114" s="406">
        <v>0.14000000000000001</v>
      </c>
      <c r="N114" s="406"/>
      <c r="O114" s="549" t="s">
        <v>728</v>
      </c>
      <c r="P114" s="565"/>
      <c r="S114" s="115"/>
    </row>
    <row r="115" spans="1:19" ht="25.5">
      <c r="A115" s="340">
        <v>11</v>
      </c>
      <c r="B115" s="407" t="s">
        <v>461</v>
      </c>
      <c r="C115" s="404">
        <v>0.17</v>
      </c>
      <c r="D115" s="405">
        <v>0.1</v>
      </c>
      <c r="E115" s="405"/>
      <c r="F115" s="405"/>
      <c r="G115" s="405">
        <v>7.0000000000000007E-2</v>
      </c>
      <c r="H115" s="404" t="s">
        <v>381</v>
      </c>
      <c r="I115" s="404">
        <v>0.16883999999999999</v>
      </c>
      <c r="J115" s="404"/>
      <c r="K115" s="404"/>
      <c r="L115" s="404"/>
      <c r="M115" s="404">
        <v>0.16883999999999999</v>
      </c>
      <c r="N115" s="404"/>
      <c r="O115" s="549" t="s">
        <v>728</v>
      </c>
      <c r="P115" s="565"/>
      <c r="S115" s="115"/>
    </row>
    <row r="116" spans="1:19" ht="25.5">
      <c r="A116" s="340">
        <v>12</v>
      </c>
      <c r="B116" s="407" t="s">
        <v>462</v>
      </c>
      <c r="C116" s="404">
        <v>0.14000000000000001</v>
      </c>
      <c r="D116" s="405">
        <v>0.08</v>
      </c>
      <c r="E116" s="405"/>
      <c r="F116" s="405"/>
      <c r="G116" s="405">
        <v>0.06</v>
      </c>
      <c r="H116" s="404" t="s">
        <v>381</v>
      </c>
      <c r="I116" s="404">
        <v>0.135072</v>
      </c>
      <c r="J116" s="404"/>
      <c r="K116" s="404"/>
      <c r="L116" s="404"/>
      <c r="M116" s="404">
        <v>0.135072</v>
      </c>
      <c r="N116" s="404"/>
      <c r="O116" s="549" t="s">
        <v>728</v>
      </c>
      <c r="P116" s="565"/>
      <c r="S116" s="115"/>
    </row>
    <row r="117" spans="1:19" ht="25.5">
      <c r="A117" s="340">
        <v>13</v>
      </c>
      <c r="B117" s="344" t="s">
        <v>449</v>
      </c>
      <c r="C117" s="342">
        <v>0.2</v>
      </c>
      <c r="D117" s="343">
        <v>0</v>
      </c>
      <c r="E117" s="342"/>
      <c r="F117" s="343"/>
      <c r="G117" s="343">
        <v>0.2</v>
      </c>
      <c r="H117" s="340" t="s">
        <v>389</v>
      </c>
      <c r="I117" s="395">
        <v>0.16883999999999999</v>
      </c>
      <c r="J117" s="345"/>
      <c r="K117" s="345"/>
      <c r="L117" s="345"/>
      <c r="M117" s="345">
        <v>0.16883999999999999</v>
      </c>
      <c r="N117" s="345"/>
      <c r="O117" s="549" t="s">
        <v>727</v>
      </c>
      <c r="P117" s="565"/>
      <c r="S117" s="115"/>
    </row>
    <row r="118" spans="1:19" ht="25.5">
      <c r="A118" s="340">
        <v>14</v>
      </c>
      <c r="B118" s="344" t="s">
        <v>451</v>
      </c>
      <c r="C118" s="342">
        <v>0.1</v>
      </c>
      <c r="D118" s="343">
        <v>0</v>
      </c>
      <c r="E118" s="342"/>
      <c r="F118" s="343"/>
      <c r="G118" s="343">
        <v>0.1</v>
      </c>
      <c r="H118" s="340" t="s">
        <v>389</v>
      </c>
      <c r="I118" s="395">
        <v>8.4419999999999995E-2</v>
      </c>
      <c r="J118" s="345"/>
      <c r="K118" s="345"/>
      <c r="L118" s="345"/>
      <c r="M118" s="345">
        <v>8.4419999999999995E-2</v>
      </c>
      <c r="N118" s="345"/>
      <c r="O118" s="549" t="s">
        <v>727</v>
      </c>
      <c r="P118" s="565"/>
      <c r="S118" s="115"/>
    </row>
    <row r="119" spans="1:19" ht="25.5">
      <c r="A119" s="340">
        <v>15</v>
      </c>
      <c r="B119" s="408" t="s">
        <v>466</v>
      </c>
      <c r="C119" s="404">
        <v>0.4</v>
      </c>
      <c r="D119" s="405">
        <v>0.4</v>
      </c>
      <c r="E119" s="405"/>
      <c r="F119" s="405"/>
      <c r="G119" s="405"/>
      <c r="H119" s="406" t="s">
        <v>389</v>
      </c>
      <c r="I119" s="404">
        <v>0.33767999999999998</v>
      </c>
      <c r="J119" s="404"/>
      <c r="K119" s="404"/>
      <c r="L119" s="404"/>
      <c r="M119" s="404">
        <v>0.33767999999999998</v>
      </c>
      <c r="N119" s="404"/>
      <c r="O119" s="549" t="s">
        <v>728</v>
      </c>
      <c r="P119" s="591"/>
      <c r="S119" s="115"/>
    </row>
    <row r="120" spans="1:19" ht="25.5">
      <c r="A120" s="340">
        <v>16</v>
      </c>
      <c r="B120" s="408" t="s">
        <v>467</v>
      </c>
      <c r="C120" s="404">
        <v>0.7</v>
      </c>
      <c r="D120" s="405"/>
      <c r="E120" s="405"/>
      <c r="F120" s="405"/>
      <c r="G120" s="405">
        <v>0.7</v>
      </c>
      <c r="H120" s="406" t="s">
        <v>389</v>
      </c>
      <c r="I120" s="404">
        <v>0.59094000000000002</v>
      </c>
      <c r="J120" s="404"/>
      <c r="K120" s="404"/>
      <c r="L120" s="404"/>
      <c r="M120" s="404">
        <v>0.59094000000000002</v>
      </c>
      <c r="N120" s="404"/>
      <c r="O120" s="549" t="s">
        <v>728</v>
      </c>
      <c r="P120" s="578"/>
      <c r="S120" s="115"/>
    </row>
    <row r="121" spans="1:19" ht="25.5">
      <c r="A121" s="340">
        <v>17</v>
      </c>
      <c r="B121" s="408" t="s">
        <v>468</v>
      </c>
      <c r="C121" s="404">
        <v>0.5</v>
      </c>
      <c r="D121" s="405"/>
      <c r="E121" s="405"/>
      <c r="F121" s="405"/>
      <c r="G121" s="405">
        <v>0.5</v>
      </c>
      <c r="H121" s="406" t="s">
        <v>389</v>
      </c>
      <c r="I121" s="404">
        <v>0.42209999999999998</v>
      </c>
      <c r="J121" s="404"/>
      <c r="K121" s="404"/>
      <c r="L121" s="404"/>
      <c r="M121" s="404">
        <v>0.42209999999999998</v>
      </c>
      <c r="N121" s="404"/>
      <c r="O121" s="549" t="s">
        <v>728</v>
      </c>
      <c r="P121" s="565"/>
      <c r="S121" s="115"/>
    </row>
    <row r="122" spans="1:19" ht="25.5">
      <c r="A122" s="340">
        <v>18</v>
      </c>
      <c r="B122" s="408" t="s">
        <v>465</v>
      </c>
      <c r="C122" s="404">
        <v>0.5</v>
      </c>
      <c r="D122" s="405">
        <v>0.1</v>
      </c>
      <c r="E122" s="405"/>
      <c r="F122" s="405"/>
      <c r="G122" s="405">
        <v>0.4</v>
      </c>
      <c r="H122" s="406" t="s">
        <v>389</v>
      </c>
      <c r="I122" s="404">
        <v>0.42209999999999998</v>
      </c>
      <c r="J122" s="404"/>
      <c r="K122" s="404"/>
      <c r="L122" s="404"/>
      <c r="M122" s="404">
        <v>0.42209999999999998</v>
      </c>
      <c r="N122" s="404"/>
      <c r="O122" s="549" t="s">
        <v>728</v>
      </c>
      <c r="P122" s="594"/>
      <c r="S122" s="115"/>
    </row>
    <row r="123" spans="1:19" ht="25.5">
      <c r="A123" s="340">
        <v>19</v>
      </c>
      <c r="B123" s="344" t="s">
        <v>456</v>
      </c>
      <c r="C123" s="342">
        <v>0.15</v>
      </c>
      <c r="D123" s="343">
        <v>0.15</v>
      </c>
      <c r="E123" s="345"/>
      <c r="F123" s="343"/>
      <c r="G123" s="343">
        <v>0</v>
      </c>
      <c r="H123" s="340" t="s">
        <v>405</v>
      </c>
      <c r="I123" s="395">
        <v>0.12662999999999999</v>
      </c>
      <c r="J123" s="345"/>
      <c r="K123" s="345"/>
      <c r="L123" s="345"/>
      <c r="M123" s="345">
        <v>0.12662999999999999</v>
      </c>
      <c r="N123" s="345"/>
      <c r="O123" s="549" t="s">
        <v>727</v>
      </c>
      <c r="P123" s="591"/>
      <c r="S123" s="115"/>
    </row>
    <row r="124" spans="1:19" ht="25.5">
      <c r="A124" s="340">
        <v>20</v>
      </c>
      <c r="B124" s="403" t="s">
        <v>457</v>
      </c>
      <c r="C124" s="404">
        <v>0.55000000000000004</v>
      </c>
      <c r="D124" s="405">
        <v>0.55000000000000004</v>
      </c>
      <c r="E124" s="405"/>
      <c r="F124" s="405"/>
      <c r="G124" s="405"/>
      <c r="H124" s="406" t="s">
        <v>729</v>
      </c>
      <c r="I124" s="404">
        <v>0.46431</v>
      </c>
      <c r="J124" s="404"/>
      <c r="K124" s="404"/>
      <c r="L124" s="404"/>
      <c r="M124" s="404">
        <v>0.46431</v>
      </c>
      <c r="N124" s="404"/>
      <c r="O124" s="549" t="s">
        <v>728</v>
      </c>
      <c r="P124" s="594"/>
      <c r="S124" s="115"/>
    </row>
    <row r="125" spans="1:19" ht="25.5">
      <c r="A125" s="340">
        <v>21</v>
      </c>
      <c r="B125" s="407" t="s">
        <v>458</v>
      </c>
      <c r="C125" s="404">
        <v>0.45</v>
      </c>
      <c r="D125" s="405"/>
      <c r="E125" s="405"/>
      <c r="F125" s="405"/>
      <c r="G125" s="405">
        <v>0.45</v>
      </c>
      <c r="H125" s="406" t="s">
        <v>388</v>
      </c>
      <c r="I125" s="404">
        <v>0.68</v>
      </c>
      <c r="J125" s="406"/>
      <c r="K125" s="406"/>
      <c r="L125" s="406"/>
      <c r="M125" s="406">
        <v>0.68</v>
      </c>
      <c r="N125" s="406"/>
      <c r="O125" s="549" t="s">
        <v>728</v>
      </c>
      <c r="P125" s="565"/>
      <c r="S125" s="115"/>
    </row>
    <row r="126" spans="1:19" ht="25.5">
      <c r="A126" s="340">
        <v>22</v>
      </c>
      <c r="B126" s="403" t="s">
        <v>459</v>
      </c>
      <c r="C126" s="404">
        <v>0.41</v>
      </c>
      <c r="D126" s="405"/>
      <c r="E126" s="405"/>
      <c r="F126" s="405"/>
      <c r="G126" s="405">
        <v>0.41</v>
      </c>
      <c r="H126" s="404" t="s">
        <v>730</v>
      </c>
      <c r="I126" s="404">
        <v>0.29547000000000001</v>
      </c>
      <c r="J126" s="404"/>
      <c r="K126" s="404"/>
      <c r="L126" s="404"/>
      <c r="M126" s="404">
        <v>0.29547000000000001</v>
      </c>
      <c r="N126" s="404"/>
      <c r="O126" s="549" t="s">
        <v>728</v>
      </c>
      <c r="P126" s="565"/>
      <c r="S126" s="115"/>
    </row>
    <row r="127" spans="1:19" ht="25.5">
      <c r="A127" s="340">
        <v>23</v>
      </c>
      <c r="B127" s="403" t="s">
        <v>460</v>
      </c>
      <c r="C127" s="404">
        <v>0.97</v>
      </c>
      <c r="D127" s="405">
        <v>0.97</v>
      </c>
      <c r="E127" s="405"/>
      <c r="F127" s="405"/>
      <c r="G127" s="405"/>
      <c r="H127" s="406" t="s">
        <v>404</v>
      </c>
      <c r="I127" s="404">
        <v>0.81887399999999999</v>
      </c>
      <c r="J127" s="404"/>
      <c r="K127" s="404"/>
      <c r="L127" s="404"/>
      <c r="M127" s="404">
        <v>0.81887399999999999</v>
      </c>
      <c r="N127" s="404"/>
      <c r="O127" s="549" t="s">
        <v>728</v>
      </c>
      <c r="P127" s="565"/>
      <c r="S127" s="115"/>
    </row>
    <row r="128" spans="1:19">
      <c r="A128" s="357" t="s">
        <v>254</v>
      </c>
      <c r="B128" s="358" t="s">
        <v>327</v>
      </c>
      <c r="C128" s="356">
        <f>C129</f>
        <v>0.23</v>
      </c>
      <c r="D128" s="356">
        <f t="shared" ref="D128:G128" si="20">D129</f>
        <v>0</v>
      </c>
      <c r="E128" s="356">
        <f t="shared" si="20"/>
        <v>0</v>
      </c>
      <c r="F128" s="356">
        <f t="shared" si="20"/>
        <v>0</v>
      </c>
      <c r="G128" s="356">
        <f t="shared" si="20"/>
        <v>0.23</v>
      </c>
      <c r="H128" s="356"/>
      <c r="I128" s="356">
        <f t="shared" ref="I128:N128" si="21">I129</f>
        <v>0.19</v>
      </c>
      <c r="J128" s="356">
        <f t="shared" si="21"/>
        <v>0</v>
      </c>
      <c r="K128" s="356">
        <f t="shared" si="21"/>
        <v>0</v>
      </c>
      <c r="L128" s="356">
        <f t="shared" si="21"/>
        <v>0</v>
      </c>
      <c r="M128" s="356">
        <f t="shared" si="21"/>
        <v>0.19</v>
      </c>
      <c r="N128" s="356">
        <f t="shared" si="21"/>
        <v>0</v>
      </c>
      <c r="O128" s="355"/>
      <c r="P128" s="565"/>
      <c r="S128" s="115"/>
    </row>
    <row r="129" spans="1:19" ht="25.5" customHeight="1">
      <c r="A129" s="46">
        <v>1</v>
      </c>
      <c r="B129" s="44" t="s">
        <v>469</v>
      </c>
      <c r="C129" s="352">
        <v>0.23</v>
      </c>
      <c r="D129" s="45"/>
      <c r="E129" s="352"/>
      <c r="F129" s="45"/>
      <c r="G129" s="45">
        <v>0.23</v>
      </c>
      <c r="H129" s="46" t="s">
        <v>470</v>
      </c>
      <c r="I129" s="387">
        <v>0.19</v>
      </c>
      <c r="J129" s="353"/>
      <c r="K129" s="353"/>
      <c r="L129" s="353"/>
      <c r="M129" s="353">
        <v>0.19</v>
      </c>
      <c r="N129" s="353"/>
      <c r="O129" s="549" t="s">
        <v>727</v>
      </c>
      <c r="P129" s="565"/>
      <c r="S129" s="115" t="s">
        <v>104</v>
      </c>
    </row>
    <row r="130" spans="1:19">
      <c r="A130" s="357" t="s">
        <v>268</v>
      </c>
      <c r="B130" s="409" t="s">
        <v>471</v>
      </c>
      <c r="C130" s="356">
        <f>C131+C132</f>
        <v>1.1000000000000001</v>
      </c>
      <c r="D130" s="356">
        <f t="shared" ref="D130:G130" si="22">D131+D132</f>
        <v>0.89999999999999991</v>
      </c>
      <c r="E130" s="356">
        <f t="shared" si="22"/>
        <v>0</v>
      </c>
      <c r="F130" s="356">
        <f t="shared" si="22"/>
        <v>0</v>
      </c>
      <c r="G130" s="356">
        <f t="shared" si="22"/>
        <v>0.2</v>
      </c>
      <c r="H130" s="356"/>
      <c r="I130" s="356">
        <f>I131+I132</f>
        <v>0.92862</v>
      </c>
      <c r="J130" s="356">
        <f t="shared" ref="J130:N130" si="23">J131+J132</f>
        <v>0</v>
      </c>
      <c r="K130" s="356">
        <f t="shared" si="23"/>
        <v>0</v>
      </c>
      <c r="L130" s="356">
        <f t="shared" si="23"/>
        <v>0</v>
      </c>
      <c r="M130" s="356">
        <f t="shared" si="23"/>
        <v>0.92862</v>
      </c>
      <c r="N130" s="356">
        <f t="shared" si="23"/>
        <v>0</v>
      </c>
      <c r="O130" s="355"/>
      <c r="P130" s="565"/>
      <c r="S130" s="115"/>
    </row>
    <row r="131" spans="1:19" ht="25.5">
      <c r="A131" s="46">
        <v>1</v>
      </c>
      <c r="B131" s="44" t="s">
        <v>472</v>
      </c>
      <c r="C131" s="352">
        <v>0.5</v>
      </c>
      <c r="D131" s="45">
        <v>0.3</v>
      </c>
      <c r="E131" s="353"/>
      <c r="F131" s="45"/>
      <c r="G131" s="45">
        <v>0.2</v>
      </c>
      <c r="H131" s="46" t="s">
        <v>404</v>
      </c>
      <c r="I131" s="387">
        <v>0.42209999999999998</v>
      </c>
      <c r="J131" s="353"/>
      <c r="K131" s="353"/>
      <c r="L131" s="353"/>
      <c r="M131" s="353">
        <v>0.42209999999999998</v>
      </c>
      <c r="N131" s="353"/>
      <c r="O131" s="549" t="s">
        <v>727</v>
      </c>
      <c r="P131" s="594"/>
      <c r="S131" s="115"/>
    </row>
    <row r="132" spans="1:19" ht="25.5">
      <c r="A132" s="46">
        <v>2</v>
      </c>
      <c r="B132" s="44" t="s">
        <v>472</v>
      </c>
      <c r="C132" s="352">
        <v>0.6</v>
      </c>
      <c r="D132" s="45">
        <v>0.6</v>
      </c>
      <c r="E132" s="353"/>
      <c r="F132" s="45"/>
      <c r="G132" s="45">
        <v>0</v>
      </c>
      <c r="H132" s="46" t="s">
        <v>404</v>
      </c>
      <c r="I132" s="387">
        <v>0.50651999999999997</v>
      </c>
      <c r="J132" s="353"/>
      <c r="K132" s="353"/>
      <c r="L132" s="353"/>
      <c r="M132" s="353">
        <v>0.50651999999999997</v>
      </c>
      <c r="N132" s="353"/>
      <c r="O132" s="549" t="s">
        <v>727</v>
      </c>
      <c r="P132" s="591"/>
      <c r="S132" s="115"/>
    </row>
    <row r="133" spans="1:19">
      <c r="A133" s="1570">
        <v>42</v>
      </c>
      <c r="B133" s="1569" t="s">
        <v>1217</v>
      </c>
      <c r="C133" s="411">
        <f>C83+C85+C87+C91+C102+C104+C128+C130</f>
        <v>58.54</v>
      </c>
      <c r="D133" s="410">
        <f>D83+D85+D87+D91+D102+D104+D128+D130</f>
        <v>12.68</v>
      </c>
      <c r="E133" s="410">
        <f>E83+E85+E87+E91+E102+E104+E128+E130</f>
        <v>8.86</v>
      </c>
      <c r="F133" s="410">
        <f>F83+F85+F87+F91+F102+F104+F128+F130</f>
        <v>0</v>
      </c>
      <c r="G133" s="410">
        <f>G83+G85+G87+G91+G102+G104+G128+G130</f>
        <v>37</v>
      </c>
      <c r="H133" s="411"/>
      <c r="I133" s="410">
        <f t="shared" ref="I133:N133" si="24">I83+I85+I87+I91+I102+I104+I128+I130</f>
        <v>38.075324000000002</v>
      </c>
      <c r="J133" s="410">
        <f t="shared" si="24"/>
        <v>0</v>
      </c>
      <c r="K133" s="410">
        <f t="shared" si="24"/>
        <v>0</v>
      </c>
      <c r="L133" s="410">
        <f t="shared" si="24"/>
        <v>15.61318</v>
      </c>
      <c r="M133" s="410">
        <f t="shared" si="24"/>
        <v>14.412143999999998</v>
      </c>
      <c r="N133" s="410">
        <f t="shared" si="24"/>
        <v>8.0500000000000007</v>
      </c>
      <c r="O133" s="380"/>
      <c r="P133" s="591"/>
      <c r="S133" s="115"/>
    </row>
    <row r="134" spans="1:19">
      <c r="A134" s="1570">
        <f>A133+A81</f>
        <v>101</v>
      </c>
      <c r="B134" s="1569" t="s">
        <v>1698</v>
      </c>
      <c r="C134" s="411">
        <f>C133+C81</f>
        <v>152.22</v>
      </c>
      <c r="D134" s="410">
        <f>D133+D81</f>
        <v>43.51</v>
      </c>
      <c r="E134" s="410">
        <f>E133+E81</f>
        <v>27.2</v>
      </c>
      <c r="F134" s="410">
        <f>F133+F81</f>
        <v>0</v>
      </c>
      <c r="G134" s="410">
        <f>G133+G81</f>
        <v>81.509999999999991</v>
      </c>
      <c r="H134" s="411"/>
      <c r="I134" s="410">
        <f t="shared" ref="I134:N134" si="25">I133+I81</f>
        <v>99.160268000000002</v>
      </c>
      <c r="J134" s="410">
        <f t="shared" si="25"/>
        <v>0.23003999999999999</v>
      </c>
      <c r="K134" s="410">
        <f t="shared" si="25"/>
        <v>2.53044</v>
      </c>
      <c r="L134" s="410">
        <f t="shared" si="25"/>
        <v>48.355379999999997</v>
      </c>
      <c r="M134" s="410">
        <f t="shared" si="25"/>
        <v>38.934407999999998</v>
      </c>
      <c r="N134" s="410">
        <f t="shared" si="25"/>
        <v>9.1100000000000012</v>
      </c>
      <c r="O134" s="380"/>
      <c r="P134" s="608"/>
      <c r="S134" s="115"/>
    </row>
    <row r="135" spans="1:19">
      <c r="A135" s="1496"/>
      <c r="S135" s="115"/>
    </row>
    <row r="136" spans="1:19">
      <c r="A136" s="1496"/>
      <c r="N136" s="1688" t="s">
        <v>2563</v>
      </c>
      <c r="O136" s="1688"/>
      <c r="P136" s="1688"/>
      <c r="S136" s="115"/>
    </row>
    <row r="137" spans="1:19">
      <c r="A137" s="1496"/>
      <c r="N137" s="1688"/>
      <c r="O137" s="1688"/>
      <c r="P137" s="1688"/>
      <c r="S137" s="115"/>
    </row>
    <row r="138" spans="1:19">
      <c r="A138" s="1496"/>
      <c r="S138" s="115"/>
    </row>
    <row r="139" spans="1:19">
      <c r="A139" s="1496"/>
      <c r="S139" s="115"/>
    </row>
    <row r="140" spans="1:19">
      <c r="A140" s="1496"/>
      <c r="S140" s="115"/>
    </row>
    <row r="141" spans="1:19" ht="25.5">
      <c r="A141" s="1496"/>
      <c r="S141" s="115" t="s">
        <v>104</v>
      </c>
    </row>
    <row r="142" spans="1:19" ht="25.5">
      <c r="A142" s="1496"/>
      <c r="S142" s="115" t="s">
        <v>104</v>
      </c>
    </row>
    <row r="143" spans="1:19" ht="25.5">
      <c r="S143" s="115" t="s">
        <v>104</v>
      </c>
    </row>
    <row r="144" spans="1:19" ht="25.5">
      <c r="S144" s="115" t="s">
        <v>104</v>
      </c>
    </row>
    <row r="145" spans="19:19" ht="25.5">
      <c r="S145" s="115" t="s">
        <v>104</v>
      </c>
    </row>
    <row r="146" spans="19:19" ht="25.5">
      <c r="S146" s="115" t="s">
        <v>104</v>
      </c>
    </row>
    <row r="147" spans="19:19" ht="25.5">
      <c r="S147" s="115" t="s">
        <v>104</v>
      </c>
    </row>
    <row r="148" spans="19:19" ht="25.5">
      <c r="S148" s="115" t="s">
        <v>104</v>
      </c>
    </row>
    <row r="149" spans="19:19" ht="25.5">
      <c r="S149" s="115" t="s">
        <v>104</v>
      </c>
    </row>
    <row r="150" spans="19:19" ht="25.5">
      <c r="S150" s="115" t="s">
        <v>104</v>
      </c>
    </row>
    <row r="151" spans="19:19" ht="25.5">
      <c r="S151" s="115" t="s">
        <v>104</v>
      </c>
    </row>
    <row r="152" spans="19:19" ht="25.5">
      <c r="S152" s="115" t="s">
        <v>104</v>
      </c>
    </row>
    <row r="153" spans="19:19" ht="25.5">
      <c r="S153" s="115" t="s">
        <v>104</v>
      </c>
    </row>
    <row r="154" spans="19:19" ht="25.5">
      <c r="S154" s="115" t="s">
        <v>104</v>
      </c>
    </row>
    <row r="155" spans="19:19" ht="25.5">
      <c r="S155" s="115" t="s">
        <v>104</v>
      </c>
    </row>
    <row r="156" spans="19:19" ht="25.5">
      <c r="S156" s="115" t="s">
        <v>104</v>
      </c>
    </row>
    <row r="157" spans="19:19" ht="25.5">
      <c r="S157" s="115" t="s">
        <v>104</v>
      </c>
    </row>
    <row r="158" spans="19:19" ht="25.5">
      <c r="S158" s="115" t="s">
        <v>104</v>
      </c>
    </row>
    <row r="159" spans="19:19" ht="25.5">
      <c r="S159" s="115" t="s">
        <v>104</v>
      </c>
    </row>
    <row r="160" spans="19:19" ht="25.5">
      <c r="S160" s="115" t="s">
        <v>104</v>
      </c>
    </row>
    <row r="161" spans="19:19" ht="25.5">
      <c r="S161" s="115" t="s">
        <v>104</v>
      </c>
    </row>
    <row r="162" spans="19:19" ht="25.5">
      <c r="S162" s="115" t="s">
        <v>104</v>
      </c>
    </row>
    <row r="163" spans="19:19" ht="25.5">
      <c r="S163" s="115" t="s">
        <v>104</v>
      </c>
    </row>
    <row r="164" spans="19:19" ht="25.5">
      <c r="S164" s="115" t="s">
        <v>104</v>
      </c>
    </row>
    <row r="165" spans="19:19" ht="25.5">
      <c r="S165" s="115" t="s">
        <v>104</v>
      </c>
    </row>
    <row r="166" spans="19:19" ht="25.5">
      <c r="S166" s="115" t="s">
        <v>104</v>
      </c>
    </row>
    <row r="167" spans="19:19" ht="25.5">
      <c r="S167" s="115" t="s">
        <v>104</v>
      </c>
    </row>
    <row r="168" spans="19:19" ht="25.5">
      <c r="S168" s="115" t="s">
        <v>104</v>
      </c>
    </row>
    <row r="169" spans="19:19" ht="25.5">
      <c r="S169" s="115" t="s">
        <v>104</v>
      </c>
    </row>
    <row r="170" spans="19:19" ht="25.5">
      <c r="S170" s="115" t="s">
        <v>104</v>
      </c>
    </row>
    <row r="171" spans="19:19" ht="25.5">
      <c r="S171" s="115" t="s">
        <v>104</v>
      </c>
    </row>
    <row r="172" spans="19:19" ht="25.5">
      <c r="S172" s="115" t="s">
        <v>104</v>
      </c>
    </row>
    <row r="173" spans="19:19" ht="25.5">
      <c r="S173" s="115" t="s">
        <v>104</v>
      </c>
    </row>
    <row r="174" spans="19:19" ht="25.5">
      <c r="S174" s="115" t="s">
        <v>104</v>
      </c>
    </row>
    <row r="175" spans="19:19" ht="25.5">
      <c r="S175" s="115" t="s">
        <v>104</v>
      </c>
    </row>
    <row r="176" spans="19:19" ht="25.5">
      <c r="S176" s="115" t="s">
        <v>104</v>
      </c>
    </row>
    <row r="177" spans="19:19" ht="25.5">
      <c r="S177" s="115" t="s">
        <v>104</v>
      </c>
    </row>
    <row r="178" spans="19:19" ht="25.5">
      <c r="S178" s="115" t="s">
        <v>104</v>
      </c>
    </row>
    <row r="179" spans="19:19" ht="25.5">
      <c r="S179" s="115" t="s">
        <v>104</v>
      </c>
    </row>
    <row r="180" spans="19:19" ht="25.5">
      <c r="S180" s="115" t="s">
        <v>104</v>
      </c>
    </row>
    <row r="181" spans="19:19" ht="25.5">
      <c r="S181" s="115" t="s">
        <v>104</v>
      </c>
    </row>
    <row r="182" spans="19:19" ht="25.5">
      <c r="S182" s="115" t="s">
        <v>104</v>
      </c>
    </row>
    <row r="183" spans="19:19" ht="25.5">
      <c r="S183" s="115" t="s">
        <v>104</v>
      </c>
    </row>
    <row r="184" spans="19:19" ht="25.5">
      <c r="S184" s="115" t="s">
        <v>104</v>
      </c>
    </row>
    <row r="185" spans="19:19" ht="25.5">
      <c r="S185" s="115" t="s">
        <v>104</v>
      </c>
    </row>
    <row r="186" spans="19:19" ht="25.5">
      <c r="S186" s="115" t="s">
        <v>104</v>
      </c>
    </row>
    <row r="187" spans="19:19" ht="25.5">
      <c r="S187" s="115" t="s">
        <v>104</v>
      </c>
    </row>
    <row r="188" spans="19:19" ht="25.5">
      <c r="S188" s="115" t="s">
        <v>104</v>
      </c>
    </row>
    <row r="189" spans="19:19" ht="25.5">
      <c r="S189" s="115" t="s">
        <v>104</v>
      </c>
    </row>
    <row r="190" spans="19:19" ht="25.5">
      <c r="S190" s="115" t="s">
        <v>104</v>
      </c>
    </row>
    <row r="191" spans="19:19" ht="25.5">
      <c r="S191" s="115" t="s">
        <v>104</v>
      </c>
    </row>
    <row r="192" spans="19:19" ht="25.5">
      <c r="S192" s="115" t="s">
        <v>104</v>
      </c>
    </row>
    <row r="193" spans="19:19" ht="25.5">
      <c r="S193" s="115" t="s">
        <v>104</v>
      </c>
    </row>
    <row r="194" spans="19:19" ht="25.5">
      <c r="S194" s="115" t="s">
        <v>104</v>
      </c>
    </row>
    <row r="195" spans="19:19" ht="25.5">
      <c r="S195" s="115" t="s">
        <v>104</v>
      </c>
    </row>
    <row r="196" spans="19:19" ht="25.5">
      <c r="S196" s="115" t="s">
        <v>104</v>
      </c>
    </row>
    <row r="197" spans="19:19" ht="25.5">
      <c r="S197" s="115" t="s">
        <v>104</v>
      </c>
    </row>
    <row r="198" spans="19:19" ht="25.5">
      <c r="S198" s="115" t="s">
        <v>104</v>
      </c>
    </row>
    <row r="199" spans="19:19" ht="25.5">
      <c r="S199" s="115" t="s">
        <v>104</v>
      </c>
    </row>
    <row r="200" spans="19:19" ht="25.5">
      <c r="S200" s="115" t="s">
        <v>104</v>
      </c>
    </row>
    <row r="201" spans="19:19" ht="25.5">
      <c r="S201" s="115" t="s">
        <v>104</v>
      </c>
    </row>
    <row r="202" spans="19:19" ht="25.5">
      <c r="S202" s="115" t="s">
        <v>104</v>
      </c>
    </row>
    <row r="203" spans="19:19" ht="25.5">
      <c r="S203" s="115" t="s">
        <v>104</v>
      </c>
    </row>
    <row r="204" spans="19:19" ht="25.5">
      <c r="S204" s="115" t="s">
        <v>104</v>
      </c>
    </row>
    <row r="205" spans="19:19" ht="25.5">
      <c r="S205" s="115" t="s">
        <v>104</v>
      </c>
    </row>
    <row r="206" spans="19:19" ht="25.5">
      <c r="S206" s="115" t="s">
        <v>104</v>
      </c>
    </row>
    <row r="207" spans="19:19" ht="25.5">
      <c r="S207" s="115" t="s">
        <v>104</v>
      </c>
    </row>
    <row r="208" spans="19:19" ht="25.5">
      <c r="S208" s="115" t="s">
        <v>104</v>
      </c>
    </row>
    <row r="209" spans="19:19" ht="25.5">
      <c r="S209" s="115" t="s">
        <v>104</v>
      </c>
    </row>
    <row r="210" spans="19:19" ht="25.5">
      <c r="S210" s="115" t="s">
        <v>104</v>
      </c>
    </row>
    <row r="211" spans="19:19" ht="25.5">
      <c r="S211" s="115" t="s">
        <v>104</v>
      </c>
    </row>
    <row r="212" spans="19:19" ht="25.5">
      <c r="S212" s="115" t="s">
        <v>104</v>
      </c>
    </row>
    <row r="213" spans="19:19" ht="25.5">
      <c r="S213" s="115" t="s">
        <v>104</v>
      </c>
    </row>
    <row r="214" spans="19:19" ht="25.5">
      <c r="S214" s="115" t="s">
        <v>104</v>
      </c>
    </row>
    <row r="215" spans="19:19" ht="25.5">
      <c r="S215" s="115" t="s">
        <v>104</v>
      </c>
    </row>
    <row r="216" spans="19:19" ht="25.5">
      <c r="S216" s="115" t="s">
        <v>104</v>
      </c>
    </row>
    <row r="217" spans="19:19" ht="25.5">
      <c r="S217" s="115" t="s">
        <v>104</v>
      </c>
    </row>
    <row r="218" spans="19:19" ht="25.5">
      <c r="S218" s="115" t="s">
        <v>104</v>
      </c>
    </row>
    <row r="219" spans="19:19" ht="25.5">
      <c r="S219" s="115" t="s">
        <v>104</v>
      </c>
    </row>
    <row r="220" spans="19:19" ht="25.5">
      <c r="S220" s="115" t="s">
        <v>104</v>
      </c>
    </row>
  </sheetData>
  <mergeCells count="22">
    <mergeCell ref="A4:P4"/>
    <mergeCell ref="P8:P9"/>
    <mergeCell ref="A8:A9"/>
    <mergeCell ref="B8:B9"/>
    <mergeCell ref="C8:C9"/>
    <mergeCell ref="D8:G8"/>
    <mergeCell ref="A1:E1"/>
    <mergeCell ref="A2:E2"/>
    <mergeCell ref="F1:P1"/>
    <mergeCell ref="F2:P2"/>
    <mergeCell ref="A3:E3"/>
    <mergeCell ref="F3:P3"/>
    <mergeCell ref="N136:P137"/>
    <mergeCell ref="A5:P5"/>
    <mergeCell ref="H8:H9"/>
    <mergeCell ref="I8:I9"/>
    <mergeCell ref="A11:P11"/>
    <mergeCell ref="A6:P6"/>
    <mergeCell ref="J8:N8"/>
    <mergeCell ref="O8:O9"/>
    <mergeCell ref="A7:P7"/>
    <mergeCell ref="A82:P82"/>
  </mergeCells>
  <conditionalFormatting sqref="A131 H131:I131 L133:L134 P127 H133:H134 P133:P134 P131 B76:B78 B113 B115:B116 H120:H129 H117:H118 B118:B132">
    <cfRule type="cellIs" dxfId="20" priority="40" stopIfTrue="1" operator="equal">
      <formula>0</formula>
    </cfRule>
    <cfRule type="cellIs" dxfId="19" priority="41" stopIfTrue="1" operator="equal">
      <formula>0</formula>
    </cfRule>
    <cfRule type="cellIs" dxfId="18" priority="42" stopIfTrue="1" operator="equal">
      <formula>0</formula>
    </cfRule>
  </conditionalFormatting>
  <printOptions horizontalCentered="1"/>
  <pageMargins left="0.39370078740157483" right="0.39370078740157483" top="0.39370078740157483" bottom="0.39370078740157483" header="0.11811023622047245" footer="0.27559055118110237"/>
  <pageSetup paperSize="9" scale="60" fitToHeight="100" orientation="landscape" r:id="rId1"/>
  <headerFooter>
    <oddFooter>&amp;L&amp;"Times New Roman,nghiêng"&amp;9Phụ lục &amp;A&amp;R&amp;10&amp;P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Q63"/>
  <sheetViews>
    <sheetView view="pageLayout" zoomScaleSheetLayoutView="91" workbookViewId="0">
      <selection activeCell="B21" sqref="B21"/>
    </sheetView>
  </sheetViews>
  <sheetFormatPr defaultColWidth="6.875" defaultRowHeight="12.75"/>
  <cols>
    <col min="1" max="1" width="10.75" style="140" customWidth="1"/>
    <col min="2" max="2" width="31.75" style="138" customWidth="1"/>
    <col min="3" max="5" width="17" style="138" customWidth="1"/>
    <col min="6" max="6" width="20.625" style="139" customWidth="1"/>
    <col min="7" max="9" width="10.875" style="138" customWidth="1"/>
    <col min="10" max="10" width="21" style="138" customWidth="1"/>
    <col min="11" max="11" width="7.25" style="138" bestFit="1" customWidth="1"/>
    <col min="12" max="16384" width="6.875" style="138"/>
  </cols>
  <sheetData>
    <row r="1" spans="1:17" s="116" customFormat="1" ht="20.100000000000001" customHeight="1">
      <c r="A1" s="1705" t="s">
        <v>2559</v>
      </c>
      <c r="B1" s="1705"/>
      <c r="C1" s="1705"/>
      <c r="D1" s="1498"/>
      <c r="E1" s="1498"/>
      <c r="F1" s="1706" t="s">
        <v>2564</v>
      </c>
      <c r="G1" s="1706"/>
      <c r="H1" s="1706"/>
      <c r="I1" s="1706"/>
      <c r="J1" s="1706"/>
      <c r="K1" s="176"/>
      <c r="L1" s="176"/>
      <c r="M1" s="176"/>
      <c r="N1" s="176"/>
      <c r="O1" s="176"/>
      <c r="P1" s="176"/>
      <c r="Q1" s="176"/>
    </row>
    <row r="2" spans="1:17" s="116" customFormat="1">
      <c r="A2" s="1706" t="s">
        <v>2560</v>
      </c>
      <c r="B2" s="1706"/>
      <c r="C2" s="1706"/>
      <c r="D2" s="1499"/>
      <c r="E2" s="1499"/>
      <c r="F2" s="1706" t="s">
        <v>45</v>
      </c>
      <c r="G2" s="1706"/>
      <c r="H2" s="1706"/>
      <c r="I2" s="1706"/>
      <c r="J2" s="1706"/>
      <c r="K2" s="176"/>
      <c r="L2" s="176"/>
      <c r="M2" s="176"/>
      <c r="N2" s="176"/>
      <c r="O2" s="176"/>
      <c r="P2" s="176"/>
      <c r="Q2" s="176"/>
    </row>
    <row r="3" spans="1:17" s="116" customFormat="1" ht="12.6" customHeight="1">
      <c r="A3" s="138"/>
      <c r="B3" s="138"/>
      <c r="C3" s="138"/>
      <c r="D3" s="138"/>
      <c r="E3" s="138"/>
      <c r="F3" s="138"/>
      <c r="G3" s="138"/>
      <c r="H3" s="138"/>
      <c r="I3" s="138"/>
      <c r="J3" s="138"/>
      <c r="K3" s="138"/>
      <c r="L3" s="138"/>
      <c r="M3" s="138"/>
      <c r="N3" s="138"/>
      <c r="O3" s="138"/>
      <c r="P3" s="138"/>
      <c r="Q3" s="138"/>
    </row>
    <row r="4" spans="1:17" ht="20.100000000000001" customHeight="1">
      <c r="A4" s="1705" t="s">
        <v>187</v>
      </c>
      <c r="B4" s="1705"/>
      <c r="C4" s="1705"/>
      <c r="D4" s="1705"/>
      <c r="E4" s="1705"/>
      <c r="F4" s="1705"/>
      <c r="G4" s="1705"/>
      <c r="H4" s="1705"/>
      <c r="I4" s="1705"/>
      <c r="J4" s="1705"/>
    </row>
    <row r="5" spans="1:17">
      <c r="A5" s="1705" t="s">
        <v>22</v>
      </c>
      <c r="B5" s="1705"/>
      <c r="C5" s="1705"/>
      <c r="D5" s="1705"/>
      <c r="E5" s="1705"/>
      <c r="F5" s="1705"/>
      <c r="G5" s="1705"/>
      <c r="H5" s="1705"/>
      <c r="I5" s="1705"/>
      <c r="J5" s="1705"/>
    </row>
    <row r="6" spans="1:17" ht="20.100000000000001" customHeight="1">
      <c r="A6" s="1704" t="str">
        <f>'1.THD.Tong'!A6:P6</f>
        <v>(Kèm theo Tờ trình số 395/TTr-UBND ngày 05 tháng 12 năm 2018 của Ủy ban nhân dân tỉnh)</v>
      </c>
      <c r="B6" s="1704"/>
      <c r="C6" s="1704"/>
      <c r="D6" s="1704"/>
      <c r="E6" s="1704"/>
      <c r="F6" s="1704"/>
      <c r="G6" s="1704"/>
      <c r="H6" s="1704"/>
      <c r="I6" s="1704"/>
      <c r="J6" s="1704"/>
    </row>
    <row r="7" spans="1:17" ht="15.75" customHeight="1">
      <c r="A7" s="175"/>
      <c r="B7" s="175"/>
      <c r="C7" s="175"/>
      <c r="D7" s="1497"/>
      <c r="E7" s="1497"/>
      <c r="F7" s="175"/>
      <c r="G7" s="175"/>
      <c r="H7" s="175"/>
      <c r="I7" s="175"/>
      <c r="J7" s="175"/>
    </row>
    <row r="8" spans="1:17" ht="24" customHeight="1">
      <c r="A8" s="1697" t="s">
        <v>21</v>
      </c>
      <c r="B8" s="1699" t="s">
        <v>20</v>
      </c>
      <c r="C8" s="1699" t="s">
        <v>130</v>
      </c>
      <c r="D8" s="1500"/>
      <c r="E8" s="1500"/>
      <c r="F8" s="1699" t="s">
        <v>129</v>
      </c>
      <c r="G8" s="1701" t="s">
        <v>17</v>
      </c>
      <c r="H8" s="1702"/>
      <c r="I8" s="1703"/>
      <c r="J8" s="1699" t="s">
        <v>14</v>
      </c>
    </row>
    <row r="9" spans="1:17" ht="24" customHeight="1">
      <c r="A9" s="1698"/>
      <c r="B9" s="1700"/>
      <c r="C9" s="1700"/>
      <c r="D9" s="1501"/>
      <c r="E9" s="1501"/>
      <c r="F9" s="1700"/>
      <c r="G9" s="194" t="s">
        <v>13</v>
      </c>
      <c r="H9" s="194" t="s">
        <v>12</v>
      </c>
      <c r="I9" s="194" t="s">
        <v>11</v>
      </c>
      <c r="J9" s="1700"/>
    </row>
    <row r="10" spans="1:17" s="173" customFormat="1">
      <c r="A10" s="174">
        <v>-1</v>
      </c>
      <c r="B10" s="174">
        <v>-2</v>
      </c>
      <c r="C10" s="174">
        <v>-3</v>
      </c>
      <c r="D10" s="174"/>
      <c r="E10" s="174"/>
      <c r="F10" s="174" t="s">
        <v>128</v>
      </c>
      <c r="G10" s="174">
        <v>-5</v>
      </c>
      <c r="H10" s="174">
        <v>-6</v>
      </c>
      <c r="I10" s="174">
        <v>-7</v>
      </c>
      <c r="J10" s="174">
        <v>-8</v>
      </c>
    </row>
    <row r="11" spans="1:17" s="1176" customFormat="1">
      <c r="A11" s="217"/>
      <c r="B11" s="183" t="s">
        <v>0</v>
      </c>
      <c r="C11" s="211">
        <f>SUM(C12:C24)</f>
        <v>715</v>
      </c>
      <c r="D11" s="211"/>
      <c r="E11" s="211"/>
      <c r="F11" s="101">
        <f>SUM(F12:F24)</f>
        <v>947.27</v>
      </c>
      <c r="G11" s="101">
        <f>SUM(G12:G24)</f>
        <v>797.01</v>
      </c>
      <c r="H11" s="101">
        <f>SUM(H12:H24)</f>
        <v>150.26000000000002</v>
      </c>
      <c r="I11" s="101">
        <f>SUM(I12:I24)</f>
        <v>0</v>
      </c>
      <c r="J11" s="211"/>
      <c r="K11" s="158"/>
    </row>
    <row r="12" spans="1:17" s="154" customFormat="1" ht="26.1" customHeight="1">
      <c r="A12" s="170">
        <v>1</v>
      </c>
      <c r="B12" s="169" t="s">
        <v>3</v>
      </c>
      <c r="C12" s="167">
        <f>'2.1.TPHT'!A105</f>
        <v>66</v>
      </c>
      <c r="D12" s="167">
        <v>56</v>
      </c>
      <c r="E12" s="167">
        <v>10</v>
      </c>
      <c r="F12" s="168">
        <f>'2.1.TPHT'!C105</f>
        <v>148.76</v>
      </c>
      <c r="G12" s="168">
        <f>'2.1.TPHT'!D105</f>
        <v>148.76</v>
      </c>
      <c r="H12" s="168">
        <f>'2.1.TPHT'!E105</f>
        <v>0</v>
      </c>
      <c r="I12" s="168">
        <f>'2.1.TPHT'!F105</f>
        <v>0</v>
      </c>
      <c r="J12" s="167" t="s">
        <v>127</v>
      </c>
      <c r="K12" s="158"/>
      <c r="L12" s="139"/>
    </row>
    <row r="13" spans="1:17" ht="26.1" customHeight="1">
      <c r="A13" s="166">
        <v>2</v>
      </c>
      <c r="B13" s="165" t="s">
        <v>2</v>
      </c>
      <c r="C13" s="163">
        <f>'2.2.TXHL'!A69</f>
        <v>33</v>
      </c>
      <c r="D13" s="163">
        <v>18</v>
      </c>
      <c r="E13" s="163">
        <v>15</v>
      </c>
      <c r="F13" s="164">
        <f>'2.2.TXHL'!C69</f>
        <v>97.83</v>
      </c>
      <c r="G13" s="164">
        <f>'2.2.TXHL'!D69</f>
        <v>75.13</v>
      </c>
      <c r="H13" s="164">
        <f>'2.2.TXHL'!E69</f>
        <v>22.700000000000003</v>
      </c>
      <c r="I13" s="164">
        <f>'2.2.TXHL'!F69</f>
        <v>0</v>
      </c>
      <c r="J13" s="163" t="s">
        <v>126</v>
      </c>
      <c r="K13" s="158"/>
      <c r="L13" s="139"/>
    </row>
    <row r="14" spans="1:17" ht="26.1" customHeight="1">
      <c r="A14" s="166">
        <v>3</v>
      </c>
      <c r="B14" s="165" t="s">
        <v>1</v>
      </c>
      <c r="C14" s="163">
        <f>'2.3.TXKA'!A82</f>
        <v>46</v>
      </c>
      <c r="D14" s="163" t="s">
        <v>1474</v>
      </c>
      <c r="E14" s="163" t="s">
        <v>1447</v>
      </c>
      <c r="F14" s="164">
        <f>'2.3.TXKA'!C82</f>
        <v>118.45</v>
      </c>
      <c r="G14" s="164">
        <f>'2.3.TXKA'!D82</f>
        <v>98.169999999999987</v>
      </c>
      <c r="H14" s="164">
        <f>'2.3.TXKA'!E82</f>
        <v>20.28</v>
      </c>
      <c r="I14" s="164">
        <f>'2.3.TXKA'!F82</f>
        <v>0</v>
      </c>
      <c r="J14" s="163" t="s">
        <v>125</v>
      </c>
      <c r="K14" s="158"/>
      <c r="L14" s="1561"/>
    </row>
    <row r="15" spans="1:17" ht="26.1" customHeight="1">
      <c r="A15" s="166">
        <v>4</v>
      </c>
      <c r="B15" s="165" t="s">
        <v>124</v>
      </c>
      <c r="C15" s="163">
        <f>'2.4.NX'!A49</f>
        <v>19</v>
      </c>
      <c r="D15" s="163">
        <v>7</v>
      </c>
      <c r="E15" s="163">
        <v>12</v>
      </c>
      <c r="F15" s="164">
        <f>'2.4.NX'!C49</f>
        <v>48.730000000000004</v>
      </c>
      <c r="G15" s="164">
        <f>'2.4.NX'!D49</f>
        <v>37.230000000000004</v>
      </c>
      <c r="H15" s="164">
        <f>'2.4.NX'!E49</f>
        <v>11.5</v>
      </c>
      <c r="I15" s="164">
        <f>'2.4.NX'!F49</f>
        <v>0</v>
      </c>
      <c r="J15" s="163" t="s">
        <v>123</v>
      </c>
      <c r="K15" s="158"/>
      <c r="L15" s="1561"/>
    </row>
    <row r="16" spans="1:17" ht="26.1" customHeight="1">
      <c r="A16" s="166">
        <v>5</v>
      </c>
      <c r="B16" s="165" t="s">
        <v>122</v>
      </c>
      <c r="C16" s="163">
        <f>'2.5.TH'!A167</f>
        <v>128</v>
      </c>
      <c r="D16" s="163">
        <v>83</v>
      </c>
      <c r="E16" s="163">
        <v>45</v>
      </c>
      <c r="F16" s="164">
        <f>'2.5.TH'!C167</f>
        <v>76.300000000000011</v>
      </c>
      <c r="G16" s="164">
        <f>'2.5.TH'!D167</f>
        <v>74.95</v>
      </c>
      <c r="H16" s="164">
        <f>'2.5.TH'!E167</f>
        <v>1.35</v>
      </c>
      <c r="I16" s="164">
        <f>'2.5.TH'!F167</f>
        <v>0</v>
      </c>
      <c r="J16" s="163" t="s">
        <v>121</v>
      </c>
      <c r="K16" s="158"/>
      <c r="L16" s="1561"/>
    </row>
    <row r="17" spans="1:12" ht="26.1" customHeight="1">
      <c r="A17" s="166">
        <v>6</v>
      </c>
      <c r="B17" s="165" t="s">
        <v>120</v>
      </c>
      <c r="C17" s="163">
        <f>'2.6.CX'!A124</f>
        <v>81</v>
      </c>
      <c r="D17" s="163">
        <v>32</v>
      </c>
      <c r="E17" s="163">
        <v>49</v>
      </c>
      <c r="F17" s="164">
        <f>'2.6.CX'!C124</f>
        <v>66.449999999999989</v>
      </c>
      <c r="G17" s="164">
        <f>'2.6.CX'!D124</f>
        <v>61.449999999999996</v>
      </c>
      <c r="H17" s="164">
        <f>'2.6.CX'!E124</f>
        <v>5</v>
      </c>
      <c r="I17" s="164">
        <f>'2.6.CX'!F124</f>
        <v>0</v>
      </c>
      <c r="J17" s="163" t="s">
        <v>119</v>
      </c>
      <c r="K17" s="158"/>
      <c r="L17" s="1561"/>
    </row>
    <row r="18" spans="1:12" ht="26.1" customHeight="1">
      <c r="A18" s="166">
        <v>7</v>
      </c>
      <c r="B18" s="165" t="s">
        <v>118</v>
      </c>
      <c r="C18" s="163">
        <f>'2.7.HS'!A78</f>
        <v>47</v>
      </c>
      <c r="D18" s="163">
        <v>24</v>
      </c>
      <c r="E18" s="163" t="s">
        <v>2614</v>
      </c>
      <c r="F18" s="164">
        <f>'2.7.HS'!C78</f>
        <v>90.589999999999989</v>
      </c>
      <c r="G18" s="164">
        <f>'2.7.HS'!D78</f>
        <v>39.089999999999996</v>
      </c>
      <c r="H18" s="164">
        <f>'2.7.HS'!E78</f>
        <v>51.5</v>
      </c>
      <c r="I18" s="164">
        <f>'2.7.HS'!F78</f>
        <v>0</v>
      </c>
      <c r="J18" s="163" t="s">
        <v>117</v>
      </c>
      <c r="K18" s="158"/>
      <c r="L18" s="1561"/>
    </row>
    <row r="19" spans="1:12" ht="26.1" customHeight="1">
      <c r="A19" s="166">
        <v>8</v>
      </c>
      <c r="B19" s="165" t="s">
        <v>116</v>
      </c>
      <c r="C19" s="163">
        <f>'2.8.DT'!A130</f>
        <v>88</v>
      </c>
      <c r="D19" s="163">
        <v>56</v>
      </c>
      <c r="E19" s="163">
        <v>32</v>
      </c>
      <c r="F19" s="164">
        <f>'2.8.DT'!C130</f>
        <v>102.07000000000001</v>
      </c>
      <c r="G19" s="164">
        <f>'2.8.DT'!D130</f>
        <v>102.07000000000001</v>
      </c>
      <c r="H19" s="164">
        <f>'2.8.DT'!E130</f>
        <v>0</v>
      </c>
      <c r="I19" s="164">
        <f>'2.8.DT'!F130</f>
        <v>0</v>
      </c>
      <c r="J19" s="163" t="s">
        <v>115</v>
      </c>
      <c r="K19" s="158"/>
      <c r="L19" s="139"/>
    </row>
    <row r="20" spans="1:12" ht="26.1" customHeight="1">
      <c r="A20" s="166">
        <v>9</v>
      </c>
      <c r="B20" s="165" t="s">
        <v>114</v>
      </c>
      <c r="C20" s="163">
        <f>'2.9.CL'!A84</f>
        <v>58</v>
      </c>
      <c r="D20" s="163">
        <v>3</v>
      </c>
      <c r="E20" s="163">
        <v>55</v>
      </c>
      <c r="F20" s="164">
        <f>'2.9.CL'!C84</f>
        <v>37.489999999999995</v>
      </c>
      <c r="G20" s="164">
        <f>'2.9.CL'!D84</f>
        <v>37.489999999999995</v>
      </c>
      <c r="H20" s="164">
        <f>'2.9.CL'!E84</f>
        <v>0</v>
      </c>
      <c r="I20" s="164">
        <f>'2.9.CL'!F84</f>
        <v>0</v>
      </c>
      <c r="J20" s="163" t="s">
        <v>113</v>
      </c>
      <c r="K20" s="158"/>
      <c r="L20" s="139"/>
    </row>
    <row r="21" spans="1:12" ht="26.1" customHeight="1">
      <c r="A21" s="166">
        <v>10</v>
      </c>
      <c r="B21" s="165" t="s">
        <v>112</v>
      </c>
      <c r="C21" s="163">
        <f>'2.10.KAH'!A84</f>
        <v>53</v>
      </c>
      <c r="D21" s="163">
        <v>29</v>
      </c>
      <c r="E21" s="163">
        <v>24</v>
      </c>
      <c r="F21" s="164">
        <f>'2.10.KAH'!C84</f>
        <v>68.11</v>
      </c>
      <c r="G21" s="164">
        <f>'2.10.KAH'!D84</f>
        <v>57.11</v>
      </c>
      <c r="H21" s="164">
        <f>'2.10.KAH'!E84</f>
        <v>11</v>
      </c>
      <c r="I21" s="164">
        <f>'2.10.KAH'!F84</f>
        <v>0</v>
      </c>
      <c r="J21" s="163" t="s">
        <v>111</v>
      </c>
      <c r="K21" s="158"/>
      <c r="L21" s="139"/>
    </row>
    <row r="22" spans="1:12" ht="26.1" customHeight="1">
      <c r="A22" s="166">
        <v>11</v>
      </c>
      <c r="B22" s="165" t="s">
        <v>110</v>
      </c>
      <c r="C22" s="163">
        <f>'2.11.HK'!A40</f>
        <v>16</v>
      </c>
      <c r="D22" s="163">
        <v>2</v>
      </c>
      <c r="E22" s="163">
        <v>14</v>
      </c>
      <c r="F22" s="164">
        <f>'2.11.HK'!C40</f>
        <v>13.81</v>
      </c>
      <c r="G22" s="164">
        <f>'2.11.HK'!D40</f>
        <v>13.81</v>
      </c>
      <c r="H22" s="164">
        <f>'2.11.HK'!E40</f>
        <v>0</v>
      </c>
      <c r="I22" s="164">
        <f>'2.11.HK'!F40</f>
        <v>0</v>
      </c>
      <c r="J22" s="163" t="s">
        <v>109</v>
      </c>
      <c r="K22" s="158"/>
      <c r="L22" s="139"/>
    </row>
    <row r="23" spans="1:12" ht="26.1" customHeight="1">
      <c r="A23" s="166">
        <v>12</v>
      </c>
      <c r="B23" s="165" t="s">
        <v>108</v>
      </c>
      <c r="C23" s="163">
        <f>'2.12.VUQ'!A30</f>
        <v>10</v>
      </c>
      <c r="D23" s="163">
        <v>2</v>
      </c>
      <c r="E23" s="163">
        <v>8</v>
      </c>
      <c r="F23" s="164">
        <f>'2.12.VUQ'!C30</f>
        <v>8.129999999999999</v>
      </c>
      <c r="G23" s="164">
        <f>'2.12.VUQ'!D30</f>
        <v>6.8</v>
      </c>
      <c r="H23" s="164">
        <f>'2.12.VUQ'!E30</f>
        <v>1.33</v>
      </c>
      <c r="I23" s="164">
        <f>'2.12.VUQ'!F30</f>
        <v>0</v>
      </c>
      <c r="J23" s="163" t="s">
        <v>107</v>
      </c>
      <c r="K23" s="158"/>
      <c r="L23" s="139"/>
    </row>
    <row r="24" spans="1:12" ht="26.1" customHeight="1">
      <c r="A24" s="162">
        <v>13</v>
      </c>
      <c r="B24" s="161" t="s">
        <v>106</v>
      </c>
      <c r="C24" s="159">
        <f>'2.13LOCH'!A100</f>
        <v>70</v>
      </c>
      <c r="D24" s="159">
        <v>30</v>
      </c>
      <c r="E24" s="159">
        <v>40</v>
      </c>
      <c r="F24" s="160">
        <f>'2.13LOCH'!C100</f>
        <v>70.55</v>
      </c>
      <c r="G24" s="160">
        <f>'2.13LOCH'!D100</f>
        <v>44.949999999999996</v>
      </c>
      <c r="H24" s="160">
        <f>'2.13LOCH'!E100</f>
        <v>25.599999999999998</v>
      </c>
      <c r="I24" s="160">
        <f>'2.13LOCH'!F100</f>
        <v>0</v>
      </c>
      <c r="J24" s="159" t="s">
        <v>105</v>
      </c>
      <c r="K24" s="158"/>
      <c r="L24" s="139"/>
    </row>
    <row r="25" spans="1:12" s="141" customFormat="1" ht="11.25" customHeight="1">
      <c r="A25" s="150"/>
      <c r="B25" s="149"/>
      <c r="C25" s="149"/>
      <c r="D25" s="149"/>
      <c r="E25" s="149"/>
      <c r="F25" s="148"/>
      <c r="G25" s="142"/>
    </row>
    <row r="26" spans="1:12" s="156" customFormat="1" ht="21.75" customHeight="1">
      <c r="A26" s="147"/>
      <c r="B26" s="154"/>
      <c r="C26" s="157"/>
      <c r="D26" s="157"/>
      <c r="E26" s="157"/>
      <c r="F26" s="1696" t="s">
        <v>2558</v>
      </c>
      <c r="G26" s="1696"/>
      <c r="H26" s="1696"/>
      <c r="I26" s="1696"/>
      <c r="J26" s="1696"/>
      <c r="K26" s="118"/>
    </row>
    <row r="27" spans="1:12" s="141" customFormat="1" ht="21.75" customHeight="1">
      <c r="A27" s="150"/>
      <c r="B27" s="138"/>
      <c r="C27" s="177"/>
      <c r="D27" s="177"/>
      <c r="E27" s="177"/>
      <c r="F27" s="1411"/>
      <c r="G27" s="1411"/>
      <c r="H27" s="1411"/>
      <c r="I27" s="1411"/>
      <c r="J27" s="138"/>
      <c r="K27" s="139"/>
    </row>
    <row r="28" spans="1:12" s="141" customFormat="1" ht="21.75" customHeight="1">
      <c r="A28" s="150"/>
      <c r="B28" s="138"/>
      <c r="C28" s="177"/>
      <c r="D28" s="177"/>
      <c r="E28" s="177"/>
      <c r="F28" s="1411"/>
      <c r="G28" s="1411"/>
      <c r="H28" s="1411"/>
      <c r="I28" s="1411"/>
      <c r="J28" s="138"/>
      <c r="K28" s="139"/>
    </row>
    <row r="29" spans="1:12" s="141" customFormat="1" ht="21.75" customHeight="1">
      <c r="A29" s="150"/>
      <c r="B29" s="138"/>
      <c r="C29" s="177"/>
      <c r="D29" s="177"/>
      <c r="E29" s="177"/>
      <c r="F29" s="1411"/>
      <c r="G29" s="1411"/>
      <c r="H29" s="1411"/>
      <c r="I29" s="1411"/>
      <c r="J29" s="138"/>
      <c r="K29" s="139"/>
    </row>
    <row r="30" spans="1:12" s="141" customFormat="1" ht="21.75" customHeight="1">
      <c r="A30" s="150"/>
      <c r="B30" s="154"/>
      <c r="C30" s="154"/>
      <c r="D30" s="154"/>
      <c r="E30" s="154"/>
      <c r="F30" s="1175"/>
      <c r="G30" s="138"/>
      <c r="I30" s="138"/>
      <c r="J30" s="118"/>
      <c r="K30" s="118"/>
    </row>
    <row r="31" spans="1:12" s="141" customFormat="1" ht="21.75" customHeight="1">
      <c r="A31" s="147"/>
      <c r="B31" s="146"/>
      <c r="C31" s="146"/>
      <c r="D31" s="146"/>
      <c r="E31" s="146"/>
      <c r="F31" s="145"/>
      <c r="G31" s="142"/>
    </row>
    <row r="32" spans="1:12" s="141" customFormat="1" ht="21.75" customHeight="1">
      <c r="A32" s="150"/>
      <c r="F32" s="148"/>
      <c r="G32" s="142"/>
    </row>
    <row r="33" spans="1:7" s="141" customFormat="1" ht="21.75" customHeight="1">
      <c r="A33" s="150"/>
      <c r="F33" s="148"/>
      <c r="G33" s="142"/>
    </row>
    <row r="34" spans="1:7" s="141" customFormat="1" ht="21.75" customHeight="1">
      <c r="A34" s="150"/>
      <c r="F34" s="148"/>
      <c r="G34" s="142"/>
    </row>
    <row r="35" spans="1:7" s="141" customFormat="1" ht="21.75" customHeight="1">
      <c r="A35" s="150"/>
      <c r="B35" s="149"/>
      <c r="C35" s="149"/>
      <c r="D35" s="149"/>
      <c r="E35" s="149"/>
      <c r="F35" s="151"/>
      <c r="G35" s="142"/>
    </row>
    <row r="36" spans="1:7" s="141" customFormat="1" ht="21.75" customHeight="1">
      <c r="A36" s="150"/>
      <c r="B36" s="153"/>
      <c r="C36" s="153"/>
      <c r="D36" s="153"/>
      <c r="E36" s="153"/>
      <c r="F36" s="148"/>
      <c r="G36" s="142"/>
    </row>
    <row r="37" spans="1:7" s="141" customFormat="1" ht="21.75" customHeight="1">
      <c r="A37" s="150"/>
      <c r="B37" s="152"/>
      <c r="C37" s="152"/>
      <c r="D37" s="152"/>
      <c r="E37" s="152"/>
      <c r="F37" s="148"/>
      <c r="G37" s="142"/>
    </row>
    <row r="38" spans="1:7" s="141" customFormat="1" ht="21.75" customHeight="1">
      <c r="A38" s="147"/>
      <c r="B38" s="146"/>
      <c r="C38" s="146"/>
      <c r="D38" s="146"/>
      <c r="E38" s="146"/>
      <c r="F38" s="145"/>
      <c r="G38" s="142"/>
    </row>
    <row r="39" spans="1:7" s="141" customFormat="1" ht="21.75" customHeight="1">
      <c r="A39" s="150"/>
      <c r="F39" s="148"/>
      <c r="G39" s="142"/>
    </row>
    <row r="40" spans="1:7" s="141" customFormat="1" ht="21.75" customHeight="1">
      <c r="A40" s="150"/>
      <c r="F40" s="148"/>
      <c r="G40" s="142"/>
    </row>
    <row r="41" spans="1:7" s="141" customFormat="1" ht="21.75" customHeight="1">
      <c r="A41" s="150"/>
      <c r="B41" s="149"/>
      <c r="C41" s="149"/>
      <c r="D41" s="149"/>
      <c r="E41" s="149"/>
      <c r="F41" s="148"/>
      <c r="G41" s="142"/>
    </row>
    <row r="42" spans="1:7" s="141" customFormat="1" ht="21.75" customHeight="1">
      <c r="A42" s="150"/>
      <c r="F42" s="148"/>
      <c r="G42" s="142"/>
    </row>
    <row r="43" spans="1:7" s="141" customFormat="1" ht="21.75" customHeight="1">
      <c r="A43" s="150"/>
      <c r="F43" s="148"/>
      <c r="G43" s="142"/>
    </row>
    <row r="44" spans="1:7" s="141" customFormat="1" ht="21.75" customHeight="1">
      <c r="A44" s="150"/>
      <c r="F44" s="148"/>
      <c r="G44" s="142"/>
    </row>
    <row r="45" spans="1:7" s="141" customFormat="1" ht="21.75" customHeight="1">
      <c r="A45" s="150"/>
      <c r="F45" s="148"/>
      <c r="G45" s="142"/>
    </row>
    <row r="46" spans="1:7" s="141" customFormat="1" ht="21.75" customHeight="1">
      <c r="A46" s="150"/>
      <c r="B46" s="149"/>
      <c r="C46" s="149"/>
      <c r="D46" s="149"/>
      <c r="E46" s="149"/>
      <c r="F46" s="151"/>
      <c r="G46" s="142"/>
    </row>
    <row r="47" spans="1:7" s="141" customFormat="1" ht="21.75" customHeight="1">
      <c r="A47" s="147"/>
      <c r="B47" s="146"/>
      <c r="C47" s="146"/>
      <c r="D47" s="146"/>
      <c r="E47" s="146"/>
      <c r="F47" s="145"/>
      <c r="G47" s="142"/>
    </row>
    <row r="48" spans="1:7" s="141" customFormat="1" ht="21.75" customHeight="1">
      <c r="A48" s="150"/>
      <c r="F48" s="148"/>
      <c r="G48" s="142"/>
    </row>
    <row r="49" spans="1:7" s="141" customFormat="1" ht="21.75" customHeight="1">
      <c r="A49" s="150"/>
      <c r="F49" s="148"/>
      <c r="G49" s="142"/>
    </row>
    <row r="50" spans="1:7" s="141" customFormat="1" ht="21.75" customHeight="1">
      <c r="A50" s="150"/>
      <c r="F50" s="148"/>
      <c r="G50" s="142"/>
    </row>
    <row r="51" spans="1:7" s="141" customFormat="1" ht="21.75" customHeight="1">
      <c r="A51" s="150"/>
      <c r="B51" s="149"/>
      <c r="C51" s="149"/>
      <c r="D51" s="149"/>
      <c r="E51" s="149"/>
      <c r="F51" s="148"/>
      <c r="G51" s="142"/>
    </row>
    <row r="52" spans="1:7" s="141" customFormat="1" ht="21.75" customHeight="1">
      <c r="A52" s="150"/>
      <c r="B52" s="149"/>
      <c r="C52" s="149"/>
      <c r="D52" s="149"/>
      <c r="E52" s="149"/>
      <c r="F52" s="148"/>
      <c r="G52" s="142"/>
    </row>
    <row r="53" spans="1:7" s="141" customFormat="1" ht="21.75" customHeight="1">
      <c r="A53" s="150"/>
      <c r="B53" s="149"/>
      <c r="C53" s="149"/>
      <c r="D53" s="149"/>
      <c r="E53" s="149"/>
      <c r="F53" s="148"/>
      <c r="G53" s="142"/>
    </row>
    <row r="54" spans="1:7" s="141" customFormat="1" ht="21.75" customHeight="1">
      <c r="A54" s="147"/>
      <c r="B54" s="146"/>
      <c r="C54" s="146"/>
      <c r="D54" s="146"/>
      <c r="E54" s="146"/>
      <c r="F54" s="145"/>
      <c r="G54" s="144"/>
    </row>
    <row r="55" spans="1:7" s="141" customFormat="1">
      <c r="A55" s="143"/>
      <c r="F55" s="142"/>
    </row>
    <row r="56" spans="1:7" s="141" customFormat="1">
      <c r="A56" s="143"/>
      <c r="F56" s="142"/>
    </row>
    <row r="57" spans="1:7" s="141" customFormat="1">
      <c r="A57" s="143"/>
      <c r="F57" s="142"/>
    </row>
    <row r="58" spans="1:7" s="141" customFormat="1">
      <c r="A58" s="143"/>
      <c r="F58" s="142"/>
    </row>
    <row r="59" spans="1:7" s="141" customFormat="1">
      <c r="A59" s="143"/>
      <c r="F59" s="142"/>
    </row>
    <row r="60" spans="1:7" s="141" customFormat="1">
      <c r="A60" s="143"/>
      <c r="F60" s="142"/>
    </row>
    <row r="61" spans="1:7" s="141" customFormat="1">
      <c r="A61" s="143"/>
      <c r="F61" s="142"/>
    </row>
    <row r="62" spans="1:7" s="141" customFormat="1">
      <c r="A62" s="143"/>
      <c r="F62" s="142"/>
    </row>
    <row r="63" spans="1:7" s="141" customFormat="1">
      <c r="A63" s="143"/>
      <c r="F63" s="142"/>
    </row>
  </sheetData>
  <mergeCells count="14">
    <mergeCell ref="A6:J6"/>
    <mergeCell ref="A4:J4"/>
    <mergeCell ref="A1:C1"/>
    <mergeCell ref="A2:C2"/>
    <mergeCell ref="F1:J1"/>
    <mergeCell ref="F2:J2"/>
    <mergeCell ref="A5:J5"/>
    <mergeCell ref="F26:J26"/>
    <mergeCell ref="A8:A9"/>
    <mergeCell ref="B8:B9"/>
    <mergeCell ref="C8:C9"/>
    <mergeCell ref="F8:F9"/>
    <mergeCell ref="G8:I8"/>
    <mergeCell ref="J8:J9"/>
  </mergeCells>
  <printOptions horizontalCentered="1"/>
  <pageMargins left="0.39370078740157483" right="0.39370078740157483" top="0.39370078740157483" bottom="0.39370078740157483" header="0.11811023622047245" footer="0.27559055118110237"/>
  <pageSetup paperSize="9" scale="77" fitToHeight="100" orientation="landscape" verticalDpi="300" r:id="rId1"/>
  <headerFooter>
    <oddFooter>&amp;L&amp;"Times New Roman,nghiêng"&amp;9Phụ lục &amp;A&amp;R&amp;10&amp;P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O63"/>
  <sheetViews>
    <sheetView view="pageLayout" zoomScaleSheetLayoutView="91" workbookViewId="0">
      <selection activeCell="B15" sqref="B15"/>
    </sheetView>
  </sheetViews>
  <sheetFormatPr defaultColWidth="6.875" defaultRowHeight="12.75"/>
  <cols>
    <col min="1" max="1" width="10.75" style="140" customWidth="1"/>
    <col min="2" max="2" width="31.75" style="138" customWidth="1"/>
    <col min="3" max="3" width="17" style="138" customWidth="1"/>
    <col min="4" max="4" width="20.625" style="139" customWidth="1"/>
    <col min="5" max="7" width="10.875" style="138" customWidth="1"/>
    <col min="8" max="8" width="21" style="138" customWidth="1"/>
    <col min="9" max="9" width="7.25" style="138" bestFit="1" customWidth="1"/>
    <col min="10" max="16384" width="6.875" style="138"/>
  </cols>
  <sheetData>
    <row r="1" spans="1:15" s="116" customFormat="1" ht="16.5" customHeight="1">
      <c r="A1" s="1705" t="s">
        <v>2561</v>
      </c>
      <c r="B1" s="1705"/>
      <c r="C1" s="1705"/>
      <c r="D1" s="1706" t="s">
        <v>44</v>
      </c>
      <c r="E1" s="1706"/>
      <c r="F1" s="1706"/>
      <c r="G1" s="1706"/>
      <c r="H1" s="1706"/>
      <c r="I1" s="176"/>
      <c r="J1" s="176"/>
      <c r="K1" s="176"/>
      <c r="L1" s="176"/>
      <c r="M1" s="176"/>
      <c r="N1" s="176"/>
      <c r="O1" s="176"/>
    </row>
    <row r="2" spans="1:15" s="116" customFormat="1" ht="16.5" customHeight="1">
      <c r="A2" s="1706" t="s">
        <v>2560</v>
      </c>
      <c r="B2" s="1706"/>
      <c r="C2" s="1706"/>
      <c r="D2" s="1706" t="s">
        <v>45</v>
      </c>
      <c r="E2" s="1706"/>
      <c r="F2" s="1706"/>
      <c r="G2" s="1706"/>
      <c r="H2" s="1706"/>
      <c r="I2" s="176"/>
      <c r="J2" s="176"/>
      <c r="K2" s="176"/>
      <c r="L2" s="176"/>
      <c r="M2" s="176"/>
      <c r="N2" s="176"/>
      <c r="O2" s="176"/>
    </row>
    <row r="3" spans="1:15" s="116" customFormat="1" ht="16.5" customHeight="1">
      <c r="A3" s="1707"/>
      <c r="B3" s="1707"/>
      <c r="C3" s="1707"/>
      <c r="D3" s="1707"/>
      <c r="E3" s="1707"/>
      <c r="F3" s="1707"/>
      <c r="G3" s="1707"/>
      <c r="H3" s="1707"/>
      <c r="I3" s="138"/>
      <c r="J3" s="138"/>
      <c r="K3" s="138"/>
      <c r="L3" s="138"/>
      <c r="M3" s="138"/>
      <c r="N3" s="138"/>
      <c r="O3" s="138"/>
    </row>
    <row r="4" spans="1:15" ht="16.5" customHeight="1">
      <c r="A4" s="1705" t="s">
        <v>188</v>
      </c>
      <c r="B4" s="1705"/>
      <c r="C4" s="1705"/>
      <c r="D4" s="1705"/>
      <c r="E4" s="1705"/>
      <c r="F4" s="1705"/>
      <c r="G4" s="1705"/>
      <c r="H4" s="1705"/>
      <c r="I4" s="180"/>
    </row>
    <row r="5" spans="1:15" ht="16.5" customHeight="1">
      <c r="A5" s="1705" t="s">
        <v>171</v>
      </c>
      <c r="B5" s="1705"/>
      <c r="C5" s="1705"/>
      <c r="D5" s="1705"/>
      <c r="E5" s="1705"/>
      <c r="F5" s="1705"/>
      <c r="G5" s="1705"/>
      <c r="H5" s="1705"/>
      <c r="I5" s="180"/>
    </row>
    <row r="6" spans="1:15" ht="16.5" customHeight="1">
      <c r="A6" s="1708" t="str">
        <f>'2.CMD.Tong'!A6:J6</f>
        <v>(Kèm theo Tờ trình số 395/TTr-UBND ngày 05 tháng 12 năm 2018 của Ủy ban nhân dân tỉnh)</v>
      </c>
      <c r="B6" s="1708"/>
      <c r="C6" s="1708"/>
      <c r="D6" s="1708"/>
      <c r="E6" s="1708"/>
      <c r="F6" s="1708"/>
      <c r="G6" s="1708"/>
      <c r="H6" s="1708"/>
      <c r="I6" s="178"/>
    </row>
    <row r="7" spans="1:15" ht="16.5" customHeight="1">
      <c r="A7" s="179"/>
      <c r="B7" s="179"/>
      <c r="C7" s="179"/>
      <c r="D7" s="179"/>
      <c r="E7" s="179"/>
      <c r="F7" s="179"/>
      <c r="G7" s="179"/>
      <c r="H7" s="179"/>
      <c r="I7" s="178"/>
    </row>
    <row r="8" spans="1:15" ht="24" customHeight="1">
      <c r="A8" s="1697" t="s">
        <v>21</v>
      </c>
      <c r="B8" s="1699" t="s">
        <v>20</v>
      </c>
      <c r="C8" s="1699" t="s">
        <v>130</v>
      </c>
      <c r="D8" s="1699" t="s">
        <v>129</v>
      </c>
      <c r="E8" s="1701" t="s">
        <v>17</v>
      </c>
      <c r="F8" s="1702"/>
      <c r="G8" s="1703"/>
      <c r="H8" s="1699" t="s">
        <v>14</v>
      </c>
    </row>
    <row r="9" spans="1:15" ht="24" customHeight="1">
      <c r="A9" s="1698"/>
      <c r="B9" s="1700"/>
      <c r="C9" s="1700"/>
      <c r="D9" s="1700"/>
      <c r="E9" s="194" t="s">
        <v>13</v>
      </c>
      <c r="F9" s="194" t="s">
        <v>12</v>
      </c>
      <c r="G9" s="194" t="s">
        <v>11</v>
      </c>
      <c r="H9" s="1700"/>
    </row>
    <row r="10" spans="1:15" s="173" customFormat="1">
      <c r="A10" s="174">
        <v>-1</v>
      </c>
      <c r="B10" s="174">
        <v>-2</v>
      </c>
      <c r="C10" s="174">
        <v>-3</v>
      </c>
      <c r="D10" s="174" t="s">
        <v>128</v>
      </c>
      <c r="E10" s="174">
        <v>-5</v>
      </c>
      <c r="F10" s="174">
        <v>-6</v>
      </c>
      <c r="G10" s="174">
        <v>-7</v>
      </c>
      <c r="H10" s="174">
        <v>-8</v>
      </c>
    </row>
    <row r="11" spans="1:15" s="218" customFormat="1" ht="18" customHeight="1">
      <c r="A11" s="217"/>
      <c r="B11" s="183" t="s">
        <v>0</v>
      </c>
      <c r="C11" s="211">
        <f>SUM(C12:C24)</f>
        <v>372</v>
      </c>
      <c r="D11" s="101">
        <f>SUM(D12:D24)</f>
        <v>588.81999999999994</v>
      </c>
      <c r="E11" s="101">
        <f>SUM(E12:E24)</f>
        <v>454.89000000000004</v>
      </c>
      <c r="F11" s="101">
        <f>SUM(F12:F24)</f>
        <v>133.93</v>
      </c>
      <c r="G11" s="101">
        <f>SUM(G12:G24)</f>
        <v>0</v>
      </c>
      <c r="H11" s="211"/>
      <c r="I11" s="158"/>
    </row>
    <row r="12" spans="1:15" s="154" customFormat="1" ht="26.1" customHeight="1">
      <c r="A12" s="170">
        <v>1</v>
      </c>
      <c r="B12" s="169" t="s">
        <v>3</v>
      </c>
      <c r="C12" s="167">
        <f>'2.1.TPHT'!A104</f>
        <v>56</v>
      </c>
      <c r="D12" s="168">
        <f>'2.1.TPHT'!C104</f>
        <v>134.33999999999997</v>
      </c>
      <c r="E12" s="168">
        <f>'2.1.TPHT'!D104</f>
        <v>134.33999999999997</v>
      </c>
      <c r="F12" s="168">
        <f>'2.1.TPHT'!E104</f>
        <v>0</v>
      </c>
      <c r="G12" s="168">
        <f>'2.1.TPHT'!F104</f>
        <v>0</v>
      </c>
      <c r="H12" s="167" t="s">
        <v>143</v>
      </c>
      <c r="I12" s="158"/>
      <c r="J12" s="218"/>
    </row>
    <row r="13" spans="1:15" ht="26.1" customHeight="1">
      <c r="A13" s="166">
        <v>2</v>
      </c>
      <c r="B13" s="165" t="s">
        <v>2</v>
      </c>
      <c r="C13" s="163">
        <f>'2.2.TXHL'!A68</f>
        <v>18</v>
      </c>
      <c r="D13" s="164">
        <f>'2.2.TXHL'!C68</f>
        <v>52.84</v>
      </c>
      <c r="E13" s="164">
        <f>'2.2.TXHL'!D68</f>
        <v>35.539999999999992</v>
      </c>
      <c r="F13" s="164">
        <f>'2.2.TXHL'!E68</f>
        <v>17.3</v>
      </c>
      <c r="G13" s="164">
        <f>'2.2.TXHL'!F68</f>
        <v>0</v>
      </c>
      <c r="H13" s="163" t="s">
        <v>142</v>
      </c>
      <c r="I13" s="158"/>
      <c r="J13" s="218"/>
    </row>
    <row r="14" spans="1:15" ht="26.1" customHeight="1">
      <c r="A14" s="166">
        <v>3</v>
      </c>
      <c r="B14" s="165" t="s">
        <v>1</v>
      </c>
      <c r="C14" s="163">
        <f>'2.3.TXKA'!A81</f>
        <v>30</v>
      </c>
      <c r="D14" s="164">
        <f>'2.3.TXKA'!C81</f>
        <v>66.86</v>
      </c>
      <c r="E14" s="164">
        <f>'2.3.TXKA'!D81</f>
        <v>51.779999999999994</v>
      </c>
      <c r="F14" s="164">
        <f>'2.3.TXKA'!E81</f>
        <v>15.08</v>
      </c>
      <c r="G14" s="164">
        <f>'2.3.TXKA'!F81</f>
        <v>0</v>
      </c>
      <c r="H14" s="163" t="s">
        <v>141</v>
      </c>
      <c r="I14" s="158"/>
      <c r="J14" s="218"/>
    </row>
    <row r="15" spans="1:15" ht="26.1" customHeight="1">
      <c r="A15" s="166">
        <v>4</v>
      </c>
      <c r="B15" s="165" t="s">
        <v>124</v>
      </c>
      <c r="C15" s="163">
        <f>'2.4.NX'!A48</f>
        <v>7</v>
      </c>
      <c r="D15" s="164">
        <f>'2.4.NX'!C48</f>
        <v>25.34</v>
      </c>
      <c r="E15" s="164">
        <f>'2.4.NX'!D48</f>
        <v>13.84</v>
      </c>
      <c r="F15" s="164">
        <f>'2.4.NX'!E48</f>
        <v>11.5</v>
      </c>
      <c r="G15" s="164">
        <f>'2.4.NX'!F48</f>
        <v>0</v>
      </c>
      <c r="H15" s="163" t="s">
        <v>140</v>
      </c>
      <c r="I15" s="158"/>
      <c r="J15" s="218"/>
    </row>
    <row r="16" spans="1:15" ht="26.1" customHeight="1">
      <c r="A16" s="166">
        <v>5</v>
      </c>
      <c r="B16" s="165" t="s">
        <v>122</v>
      </c>
      <c r="C16" s="163">
        <f>'2.5.TH'!A166</f>
        <v>83</v>
      </c>
      <c r="D16" s="164">
        <f>'2.5.TH'!C166</f>
        <v>38.050000000000004</v>
      </c>
      <c r="E16" s="164">
        <f>'2.5.TH'!D166</f>
        <v>36.700000000000003</v>
      </c>
      <c r="F16" s="164">
        <f>'2.5.TH'!E166</f>
        <v>1.35</v>
      </c>
      <c r="G16" s="164">
        <f>'2.5.TH'!F166</f>
        <v>0</v>
      </c>
      <c r="H16" s="163" t="s">
        <v>139</v>
      </c>
      <c r="I16" s="158"/>
      <c r="J16" s="139"/>
    </row>
    <row r="17" spans="1:10" ht="26.1" customHeight="1">
      <c r="A17" s="166">
        <v>6</v>
      </c>
      <c r="B17" s="165" t="s">
        <v>120</v>
      </c>
      <c r="C17" s="163">
        <f>'2.6.CX'!A123</f>
        <v>32</v>
      </c>
      <c r="D17" s="164">
        <f>'2.6.CX'!C123</f>
        <v>35.959999999999994</v>
      </c>
      <c r="E17" s="164">
        <f>'2.6.CX'!D123</f>
        <v>30.959999999999997</v>
      </c>
      <c r="F17" s="164">
        <f>'2.6.CX'!E123</f>
        <v>5</v>
      </c>
      <c r="G17" s="164">
        <f>'2.6.CX'!F123</f>
        <v>0</v>
      </c>
      <c r="H17" s="163" t="s">
        <v>138</v>
      </c>
      <c r="I17" s="158"/>
      <c r="J17" s="139"/>
    </row>
    <row r="18" spans="1:10" ht="26.1" customHeight="1">
      <c r="A18" s="166">
        <v>7</v>
      </c>
      <c r="B18" s="165" t="s">
        <v>118</v>
      </c>
      <c r="C18" s="163">
        <f>'2.7.HS'!A77</f>
        <v>24</v>
      </c>
      <c r="D18" s="164">
        <f>'2.7.HS'!C77</f>
        <v>71.069999999999993</v>
      </c>
      <c r="E18" s="164">
        <f>'2.7.HS'!D77</f>
        <v>19.57</v>
      </c>
      <c r="F18" s="164">
        <f>'2.7.HS'!E77</f>
        <v>51.5</v>
      </c>
      <c r="G18" s="164">
        <f>'2.7.HS'!F77</f>
        <v>0</v>
      </c>
      <c r="H18" s="163" t="s">
        <v>137</v>
      </c>
      <c r="I18" s="158"/>
      <c r="J18" s="139"/>
    </row>
    <row r="19" spans="1:10" ht="26.1" customHeight="1">
      <c r="A19" s="166">
        <v>8</v>
      </c>
      <c r="B19" s="165" t="s">
        <v>116</v>
      </c>
      <c r="C19" s="163">
        <f>'2.8.DT'!A129</f>
        <v>56</v>
      </c>
      <c r="D19" s="164">
        <f>'2.8.DT'!C129</f>
        <v>71.13000000000001</v>
      </c>
      <c r="E19" s="164">
        <f>'2.8.DT'!D129</f>
        <v>71.13000000000001</v>
      </c>
      <c r="F19" s="164">
        <f>'2.8.DT'!E129</f>
        <v>0</v>
      </c>
      <c r="G19" s="164">
        <f>'2.8.DT'!F129</f>
        <v>0</v>
      </c>
      <c r="H19" s="163" t="s">
        <v>136</v>
      </c>
      <c r="I19" s="158"/>
      <c r="J19" s="139"/>
    </row>
    <row r="20" spans="1:10" ht="26.1" customHeight="1">
      <c r="A20" s="166">
        <v>9</v>
      </c>
      <c r="B20" s="165" t="s">
        <v>114</v>
      </c>
      <c r="C20" s="163">
        <f>'2.9.CL'!A83</f>
        <v>3</v>
      </c>
      <c r="D20" s="164">
        <f>'2.9.CL'!C83</f>
        <v>8.23</v>
      </c>
      <c r="E20" s="164">
        <f>'2.9.CL'!D83</f>
        <v>8.23</v>
      </c>
      <c r="F20" s="164">
        <f>'2.9.CL'!E83</f>
        <v>0</v>
      </c>
      <c r="G20" s="164">
        <f>'2.9.CL'!F83</f>
        <v>0</v>
      </c>
      <c r="H20" s="163" t="s">
        <v>135</v>
      </c>
      <c r="I20" s="158"/>
      <c r="J20" s="139"/>
    </row>
    <row r="21" spans="1:10" ht="26.1" customHeight="1">
      <c r="A21" s="166">
        <v>10</v>
      </c>
      <c r="B21" s="165" t="s">
        <v>112</v>
      </c>
      <c r="C21" s="163">
        <f>'2.10.KAH'!A83</f>
        <v>29</v>
      </c>
      <c r="D21" s="164">
        <f>'2.10.KAH'!C83</f>
        <v>42.85</v>
      </c>
      <c r="E21" s="164">
        <f>'2.10.KAH'!D83</f>
        <v>32.85</v>
      </c>
      <c r="F21" s="164">
        <f>'2.10.KAH'!E83</f>
        <v>10</v>
      </c>
      <c r="G21" s="164">
        <f>'2.10.KAH'!F83</f>
        <v>0</v>
      </c>
      <c r="H21" s="163" t="s">
        <v>134</v>
      </c>
      <c r="I21" s="158"/>
      <c r="J21" s="139"/>
    </row>
    <row r="22" spans="1:10" ht="26.1" customHeight="1">
      <c r="A22" s="166">
        <v>11</v>
      </c>
      <c r="B22" s="165" t="s">
        <v>110</v>
      </c>
      <c r="C22" s="163">
        <f>'2.11.HK'!A39</f>
        <v>2</v>
      </c>
      <c r="D22" s="164">
        <f>'2.11.HK'!C39</f>
        <v>3.1</v>
      </c>
      <c r="E22" s="164">
        <f>'2.11.HK'!D39</f>
        <v>3.1</v>
      </c>
      <c r="F22" s="164">
        <f>'2.11.HK'!E39</f>
        <v>0</v>
      </c>
      <c r="G22" s="164">
        <f>'2.11.HK'!F39</f>
        <v>0</v>
      </c>
      <c r="H22" s="163" t="s">
        <v>133</v>
      </c>
      <c r="I22" s="158"/>
      <c r="J22" s="139"/>
    </row>
    <row r="23" spans="1:10" ht="26.1" customHeight="1">
      <c r="A23" s="166">
        <v>12</v>
      </c>
      <c r="B23" s="165" t="s">
        <v>108</v>
      </c>
      <c r="C23" s="163">
        <f>'2.12.VUQ'!A29</f>
        <v>2</v>
      </c>
      <c r="D23" s="164">
        <f>'2.12.VUQ'!C29</f>
        <v>3.13</v>
      </c>
      <c r="E23" s="164">
        <f>'2.12.VUQ'!D29</f>
        <v>3.13</v>
      </c>
      <c r="F23" s="164">
        <f>'2.12.VUQ'!E29</f>
        <v>0</v>
      </c>
      <c r="G23" s="164">
        <f>'2.12.VUQ'!F29</f>
        <v>0</v>
      </c>
      <c r="H23" s="163" t="s">
        <v>132</v>
      </c>
      <c r="I23" s="158"/>
      <c r="J23" s="139"/>
    </row>
    <row r="24" spans="1:10" ht="26.1" customHeight="1">
      <c r="A24" s="162">
        <v>13</v>
      </c>
      <c r="B24" s="161" t="s">
        <v>106</v>
      </c>
      <c r="C24" s="159">
        <f>'2.13LOCH'!A99</f>
        <v>30</v>
      </c>
      <c r="D24" s="160">
        <f>'2.13LOCH'!C99</f>
        <v>35.92</v>
      </c>
      <c r="E24" s="160">
        <f>'2.13LOCH'!D99</f>
        <v>13.72</v>
      </c>
      <c r="F24" s="160">
        <f>'2.13LOCH'!E99</f>
        <v>22.2</v>
      </c>
      <c r="G24" s="160">
        <f>'2.13LOCH'!F99</f>
        <v>0</v>
      </c>
      <c r="H24" s="159" t="s">
        <v>131</v>
      </c>
      <c r="I24" s="158"/>
      <c r="J24" s="139"/>
    </row>
    <row r="25" spans="1:10" s="141" customFormat="1" ht="11.25" customHeight="1">
      <c r="A25" s="150"/>
      <c r="B25" s="149"/>
      <c r="C25" s="149"/>
      <c r="D25" s="148"/>
      <c r="E25" s="142"/>
    </row>
    <row r="26" spans="1:10" s="156" customFormat="1" ht="21.75" customHeight="1">
      <c r="A26" s="147"/>
      <c r="B26" s="154"/>
      <c r="C26" s="154"/>
      <c r="D26" s="1696" t="s">
        <v>2558</v>
      </c>
      <c r="E26" s="1696"/>
      <c r="F26" s="1696"/>
      <c r="G26" s="1696"/>
      <c r="H26" s="1696"/>
      <c r="I26" s="118"/>
    </row>
    <row r="27" spans="1:10" s="141" customFormat="1" ht="21.75" customHeight="1">
      <c r="A27" s="150"/>
      <c r="B27" s="177"/>
      <c r="C27" s="138"/>
      <c r="D27" s="139"/>
      <c r="E27" s="138"/>
      <c r="G27" s="138"/>
      <c r="H27" s="138"/>
      <c r="I27" s="139"/>
    </row>
    <row r="28" spans="1:10" s="141" customFormat="1" ht="21.75" customHeight="1">
      <c r="A28" s="150"/>
      <c r="B28" s="138"/>
      <c r="C28" s="177"/>
      <c r="D28" s="139"/>
      <c r="E28" s="138"/>
      <c r="G28" s="138"/>
      <c r="H28" s="138"/>
      <c r="I28" s="139"/>
    </row>
    <row r="29" spans="1:10" s="141" customFormat="1" ht="21.75" customHeight="1">
      <c r="A29" s="150"/>
      <c r="B29" s="138"/>
      <c r="C29" s="138"/>
      <c r="D29" s="139"/>
      <c r="E29" s="138"/>
      <c r="G29" s="138"/>
      <c r="H29" s="138"/>
      <c r="I29" s="139"/>
    </row>
    <row r="30" spans="1:10" s="141" customFormat="1" ht="21.75" customHeight="1">
      <c r="A30" s="150"/>
      <c r="B30" s="154"/>
      <c r="C30" s="154"/>
      <c r="D30" s="118"/>
      <c r="E30" s="138"/>
      <c r="G30" s="138"/>
      <c r="H30" s="118"/>
      <c r="I30" s="118"/>
    </row>
    <row r="31" spans="1:10" s="141" customFormat="1" ht="21.75" customHeight="1">
      <c r="A31" s="147"/>
      <c r="B31" s="146"/>
      <c r="C31" s="146"/>
      <c r="D31" s="145"/>
      <c r="E31" s="142"/>
    </row>
    <row r="32" spans="1:10" s="141" customFormat="1" ht="21.75" customHeight="1">
      <c r="A32" s="150"/>
      <c r="D32" s="148"/>
      <c r="E32" s="142"/>
    </row>
    <row r="33" spans="1:5" s="141" customFormat="1" ht="21.75" customHeight="1">
      <c r="A33" s="150"/>
      <c r="D33" s="148"/>
      <c r="E33" s="142"/>
    </row>
    <row r="34" spans="1:5" s="141" customFormat="1" ht="21.75" customHeight="1">
      <c r="A34" s="150"/>
      <c r="D34" s="148"/>
      <c r="E34" s="142"/>
    </row>
    <row r="35" spans="1:5" s="141" customFormat="1" ht="21.75" customHeight="1">
      <c r="A35" s="150"/>
      <c r="B35" s="149"/>
      <c r="C35" s="149"/>
      <c r="D35" s="151"/>
      <c r="E35" s="142"/>
    </row>
    <row r="36" spans="1:5" s="141" customFormat="1" ht="21.75" customHeight="1">
      <c r="A36" s="150"/>
      <c r="B36" s="153"/>
      <c r="C36" s="153"/>
      <c r="D36" s="148"/>
      <c r="E36" s="142"/>
    </row>
    <row r="37" spans="1:5" s="141" customFormat="1" ht="21.75" customHeight="1">
      <c r="A37" s="150"/>
      <c r="B37" s="152"/>
      <c r="C37" s="152"/>
      <c r="D37" s="148"/>
      <c r="E37" s="142"/>
    </row>
    <row r="38" spans="1:5" s="141" customFormat="1" ht="21.75" customHeight="1">
      <c r="A38" s="147"/>
      <c r="B38" s="146"/>
      <c r="C38" s="146"/>
      <c r="D38" s="145"/>
      <c r="E38" s="142"/>
    </row>
    <row r="39" spans="1:5" s="141" customFormat="1" ht="21.75" customHeight="1">
      <c r="A39" s="150"/>
      <c r="D39" s="148"/>
      <c r="E39" s="142"/>
    </row>
    <row r="40" spans="1:5" s="141" customFormat="1" ht="21.75" customHeight="1">
      <c r="A40" s="150"/>
      <c r="D40" s="148"/>
      <c r="E40" s="142"/>
    </row>
    <row r="41" spans="1:5" s="141" customFormat="1" ht="21.75" customHeight="1">
      <c r="A41" s="150"/>
      <c r="B41" s="149"/>
      <c r="C41" s="149"/>
      <c r="D41" s="148"/>
      <c r="E41" s="142"/>
    </row>
    <row r="42" spans="1:5" s="141" customFormat="1" ht="21.75" customHeight="1">
      <c r="A42" s="150"/>
      <c r="D42" s="148"/>
      <c r="E42" s="142"/>
    </row>
    <row r="43" spans="1:5" s="141" customFormat="1" ht="21.75" customHeight="1">
      <c r="A43" s="150"/>
      <c r="D43" s="148"/>
      <c r="E43" s="142"/>
    </row>
    <row r="44" spans="1:5" s="141" customFormat="1" ht="21.75" customHeight="1">
      <c r="A44" s="150"/>
      <c r="D44" s="148"/>
      <c r="E44" s="142"/>
    </row>
    <row r="45" spans="1:5" s="141" customFormat="1" ht="21.75" customHeight="1">
      <c r="A45" s="150"/>
      <c r="D45" s="148"/>
      <c r="E45" s="142"/>
    </row>
    <row r="46" spans="1:5" s="141" customFormat="1" ht="21.75" customHeight="1">
      <c r="A46" s="150"/>
      <c r="B46" s="149"/>
      <c r="C46" s="149"/>
      <c r="D46" s="151"/>
      <c r="E46" s="142"/>
    </row>
    <row r="47" spans="1:5" s="141" customFormat="1" ht="21.75" customHeight="1">
      <c r="A47" s="147"/>
      <c r="B47" s="146"/>
      <c r="C47" s="146"/>
      <c r="D47" s="145"/>
      <c r="E47" s="142"/>
    </row>
    <row r="48" spans="1:5" s="141" customFormat="1" ht="21.75" customHeight="1">
      <c r="A48" s="150"/>
      <c r="D48" s="148"/>
      <c r="E48" s="142"/>
    </row>
    <row r="49" spans="1:5" s="141" customFormat="1" ht="21.75" customHeight="1">
      <c r="A49" s="150"/>
      <c r="D49" s="148"/>
      <c r="E49" s="142"/>
    </row>
    <row r="50" spans="1:5" s="141" customFormat="1" ht="21.75" customHeight="1">
      <c r="A50" s="150"/>
      <c r="D50" s="148"/>
      <c r="E50" s="142"/>
    </row>
    <row r="51" spans="1:5" s="141" customFormat="1" ht="21.75" customHeight="1">
      <c r="A51" s="150"/>
      <c r="B51" s="149"/>
      <c r="C51" s="149"/>
      <c r="D51" s="148"/>
      <c r="E51" s="142"/>
    </row>
    <row r="52" spans="1:5" s="141" customFormat="1" ht="21.75" customHeight="1">
      <c r="A52" s="150"/>
      <c r="B52" s="149"/>
      <c r="C52" s="149"/>
      <c r="D52" s="148"/>
      <c r="E52" s="142"/>
    </row>
    <row r="53" spans="1:5" s="141" customFormat="1" ht="21.75" customHeight="1">
      <c r="A53" s="150"/>
      <c r="B53" s="149"/>
      <c r="C53" s="149"/>
      <c r="D53" s="148"/>
      <c r="E53" s="142"/>
    </row>
    <row r="54" spans="1:5" s="141" customFormat="1" ht="21.75" customHeight="1">
      <c r="A54" s="147"/>
      <c r="B54" s="146"/>
      <c r="C54" s="146"/>
      <c r="D54" s="145"/>
      <c r="E54" s="144"/>
    </row>
    <row r="55" spans="1:5" s="141" customFormat="1">
      <c r="A55" s="143"/>
      <c r="D55" s="142"/>
    </row>
    <row r="56" spans="1:5" s="141" customFormat="1">
      <c r="A56" s="143"/>
      <c r="D56" s="142"/>
    </row>
    <row r="57" spans="1:5" s="141" customFormat="1">
      <c r="A57" s="143"/>
      <c r="D57" s="142"/>
    </row>
    <row r="58" spans="1:5" s="141" customFormat="1">
      <c r="A58" s="143"/>
      <c r="D58" s="142"/>
    </row>
    <row r="59" spans="1:5" s="141" customFormat="1">
      <c r="A59" s="143"/>
      <c r="D59" s="142"/>
    </row>
    <row r="60" spans="1:5" s="141" customFormat="1">
      <c r="A60" s="143"/>
      <c r="D60" s="142"/>
    </row>
    <row r="61" spans="1:5" s="141" customFormat="1">
      <c r="A61" s="143"/>
      <c r="D61" s="142"/>
    </row>
    <row r="62" spans="1:5" s="141" customFormat="1">
      <c r="A62" s="143"/>
      <c r="D62" s="142"/>
    </row>
    <row r="63" spans="1:5" s="141" customFormat="1">
      <c r="A63" s="143"/>
      <c r="D63" s="142"/>
    </row>
  </sheetData>
  <mergeCells count="15">
    <mergeCell ref="A3:H3"/>
    <mergeCell ref="A6:H6"/>
    <mergeCell ref="A5:H5"/>
    <mergeCell ref="A4:H4"/>
    <mergeCell ref="A1:C1"/>
    <mergeCell ref="D1:H1"/>
    <mergeCell ref="A2:C2"/>
    <mergeCell ref="D2:H2"/>
    <mergeCell ref="D26:H26"/>
    <mergeCell ref="A8:A9"/>
    <mergeCell ref="B8:B9"/>
    <mergeCell ref="D8:D9"/>
    <mergeCell ref="E8:G8"/>
    <mergeCell ref="H8:H9"/>
    <mergeCell ref="C8:C9"/>
  </mergeCells>
  <printOptions horizontalCentered="1"/>
  <pageMargins left="0.39370078740157483" right="0.39370078740157483" top="0.39370078740157483" bottom="0.39370078740157483" header="0.11811023622047245" footer="0.27559055118110237"/>
  <pageSetup paperSize="9" scale="97" fitToHeight="100" orientation="landscape" verticalDpi="300" r:id="rId1"/>
  <headerFooter>
    <oddFooter>&amp;L&amp;"Times New Roman,nghiêng"&amp;9Phụ lục &amp;A&amp;R&amp;10&amp;P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O63"/>
  <sheetViews>
    <sheetView view="pageLayout" topLeftCell="A10" zoomScaleSheetLayoutView="91" workbookViewId="0">
      <selection activeCell="J17" sqref="J17"/>
    </sheetView>
  </sheetViews>
  <sheetFormatPr defaultColWidth="6.875" defaultRowHeight="12.75"/>
  <cols>
    <col min="1" max="1" width="10.75" style="140" customWidth="1"/>
    <col min="2" max="2" width="31.75" style="138" customWidth="1"/>
    <col min="3" max="3" width="17" style="138" customWidth="1"/>
    <col min="4" max="4" width="20.625" style="139" customWidth="1"/>
    <col min="5" max="7" width="10.875" style="138" customWidth="1"/>
    <col min="8" max="8" width="21" style="138" customWidth="1"/>
    <col min="9" max="9" width="7.25" style="138" bestFit="1" customWidth="1"/>
    <col min="10" max="16384" width="6.875" style="138"/>
  </cols>
  <sheetData>
    <row r="1" spans="1:15" s="116" customFormat="1" ht="16.5" customHeight="1">
      <c r="A1" s="1705" t="s">
        <v>2561</v>
      </c>
      <c r="B1" s="1705"/>
      <c r="C1" s="1705"/>
      <c r="D1" s="1706" t="s">
        <v>44</v>
      </c>
      <c r="E1" s="1706"/>
      <c r="F1" s="1706"/>
      <c r="G1" s="1706"/>
      <c r="H1" s="1706"/>
      <c r="I1" s="176"/>
      <c r="J1" s="176"/>
      <c r="K1" s="176"/>
      <c r="L1" s="176"/>
      <c r="M1" s="176"/>
      <c r="N1" s="176"/>
      <c r="O1" s="176"/>
    </row>
    <row r="2" spans="1:15" s="116" customFormat="1" ht="16.5" customHeight="1">
      <c r="A2" s="1706" t="s">
        <v>2560</v>
      </c>
      <c r="B2" s="1706"/>
      <c r="C2" s="1706"/>
      <c r="D2" s="1706" t="s">
        <v>45</v>
      </c>
      <c r="E2" s="1706"/>
      <c r="F2" s="1706"/>
      <c r="G2" s="1706"/>
      <c r="H2" s="1706"/>
      <c r="I2" s="176"/>
      <c r="J2" s="176"/>
      <c r="K2" s="176"/>
      <c r="L2" s="176"/>
      <c r="M2" s="176"/>
      <c r="N2" s="176"/>
      <c r="O2" s="176"/>
    </row>
    <row r="3" spans="1:15" s="116" customFormat="1" ht="13.9" customHeight="1">
      <c r="A3" s="1707"/>
      <c r="B3" s="1707"/>
      <c r="C3" s="1707"/>
      <c r="D3" s="1707"/>
      <c r="E3" s="1707"/>
      <c r="F3" s="1707"/>
      <c r="G3" s="1707"/>
      <c r="H3" s="1707"/>
      <c r="I3" s="138"/>
      <c r="J3" s="138"/>
      <c r="K3" s="138"/>
      <c r="L3" s="138"/>
      <c r="M3" s="138"/>
      <c r="N3" s="138"/>
      <c r="O3" s="138"/>
    </row>
    <row r="4" spans="1:15" ht="16.5" customHeight="1">
      <c r="A4" s="1705" t="s">
        <v>157</v>
      </c>
      <c r="B4" s="1705"/>
      <c r="C4" s="1705"/>
      <c r="D4" s="1705"/>
      <c r="E4" s="1705"/>
      <c r="F4" s="1705"/>
      <c r="G4" s="1705"/>
      <c r="H4" s="1705"/>
      <c r="I4" s="180"/>
    </row>
    <row r="5" spans="1:15" ht="16.5" customHeight="1">
      <c r="A5" s="1705" t="s">
        <v>189</v>
      </c>
      <c r="B5" s="1705"/>
      <c r="C5" s="1705"/>
      <c r="D5" s="1705"/>
      <c r="E5" s="1705"/>
      <c r="F5" s="1705"/>
      <c r="G5" s="1705"/>
      <c r="H5" s="1705"/>
      <c r="I5" s="180"/>
    </row>
    <row r="6" spans="1:15" ht="16.5" customHeight="1">
      <c r="A6" s="1708" t="str">
        <f>'2.CMD.Tong'!A6:J6</f>
        <v>(Kèm theo Tờ trình số 395/TTr-UBND ngày 05 tháng 12 năm 2018 của Ủy ban nhân dân tỉnh)</v>
      </c>
      <c r="B6" s="1708"/>
      <c r="C6" s="1708"/>
      <c r="D6" s="1708"/>
      <c r="E6" s="1708"/>
      <c r="F6" s="1708"/>
      <c r="G6" s="1708"/>
      <c r="H6" s="1708"/>
      <c r="I6" s="178"/>
    </row>
    <row r="7" spans="1:15" ht="9.6" customHeight="1">
      <c r="A7" s="179"/>
      <c r="B7" s="179"/>
      <c r="C7" s="179"/>
      <c r="D7" s="179"/>
      <c r="E7" s="179"/>
      <c r="F7" s="179"/>
      <c r="G7" s="179"/>
      <c r="H7" s="179"/>
      <c r="I7" s="178"/>
    </row>
    <row r="8" spans="1:15" ht="24" customHeight="1">
      <c r="A8" s="1697" t="s">
        <v>21</v>
      </c>
      <c r="B8" s="1699" t="s">
        <v>20</v>
      </c>
      <c r="C8" s="1699" t="s">
        <v>130</v>
      </c>
      <c r="D8" s="1699" t="s">
        <v>129</v>
      </c>
      <c r="E8" s="1701" t="s">
        <v>17</v>
      </c>
      <c r="F8" s="1702"/>
      <c r="G8" s="1703"/>
      <c r="H8" s="1699" t="s">
        <v>14</v>
      </c>
    </row>
    <row r="9" spans="1:15" ht="24" customHeight="1">
      <c r="A9" s="1698"/>
      <c r="B9" s="1700"/>
      <c r="C9" s="1700"/>
      <c r="D9" s="1700"/>
      <c r="E9" s="194" t="s">
        <v>13</v>
      </c>
      <c r="F9" s="194" t="s">
        <v>12</v>
      </c>
      <c r="G9" s="194" t="s">
        <v>11</v>
      </c>
      <c r="H9" s="1700"/>
    </row>
    <row r="10" spans="1:15" s="173" customFormat="1">
      <c r="A10" s="174">
        <v>-1</v>
      </c>
      <c r="B10" s="174">
        <v>-2</v>
      </c>
      <c r="C10" s="174">
        <v>-3</v>
      </c>
      <c r="D10" s="174" t="s">
        <v>128</v>
      </c>
      <c r="E10" s="174">
        <v>-5</v>
      </c>
      <c r="F10" s="174">
        <v>-6</v>
      </c>
      <c r="G10" s="174">
        <v>-7</v>
      </c>
      <c r="H10" s="174">
        <v>-8</v>
      </c>
    </row>
    <row r="11" spans="1:15" s="1176" customFormat="1" ht="26.1" customHeight="1">
      <c r="A11" s="217"/>
      <c r="B11" s="183" t="s">
        <v>0</v>
      </c>
      <c r="C11" s="211">
        <f>SUM(C12:C24)</f>
        <v>343</v>
      </c>
      <c r="D11" s="101">
        <f>SUM(D12:D24)</f>
        <v>358.44999999999993</v>
      </c>
      <c r="E11" s="101">
        <f>SUM(E12:E24)</f>
        <v>342.12</v>
      </c>
      <c r="F11" s="101">
        <f>SUM(F12:F24)</f>
        <v>16.330000000000002</v>
      </c>
      <c r="G11" s="101">
        <f>SUM(G12:G24)</f>
        <v>0</v>
      </c>
      <c r="H11" s="211"/>
      <c r="I11" s="158"/>
    </row>
    <row r="12" spans="1:15" s="154" customFormat="1" ht="26.1" customHeight="1">
      <c r="A12" s="170">
        <v>1</v>
      </c>
      <c r="B12" s="169" t="s">
        <v>3</v>
      </c>
      <c r="C12" s="167">
        <f>'2.1.TPHT'!A30</f>
        <v>10</v>
      </c>
      <c r="D12" s="168">
        <f>'2.1.TPHT'!C30</f>
        <v>14.420000000000002</v>
      </c>
      <c r="E12" s="168">
        <f>'2.1.TPHT'!D30</f>
        <v>14.420000000000002</v>
      </c>
      <c r="F12" s="168">
        <f>'2.1.TPHT'!E30</f>
        <v>0</v>
      </c>
      <c r="G12" s="168">
        <f>'2.1.TPHT'!F30</f>
        <v>0</v>
      </c>
      <c r="H12" s="167" t="s">
        <v>156</v>
      </c>
      <c r="I12" s="158"/>
      <c r="J12" s="1176"/>
    </row>
    <row r="13" spans="1:15" ht="26.1" customHeight="1">
      <c r="A13" s="166">
        <v>2</v>
      </c>
      <c r="B13" s="165" t="s">
        <v>2</v>
      </c>
      <c r="C13" s="163">
        <f>'2.2.TXHL'!A34</f>
        <v>15</v>
      </c>
      <c r="D13" s="164">
        <f>'2.2.TXHL'!C34</f>
        <v>44.989999999999995</v>
      </c>
      <c r="E13" s="164">
        <f>'2.2.TXHL'!D34</f>
        <v>39.589999999999996</v>
      </c>
      <c r="F13" s="164">
        <f>'2.2.TXHL'!E34</f>
        <v>5.4</v>
      </c>
      <c r="G13" s="164">
        <f>'2.2.TXHL'!F34</f>
        <v>0</v>
      </c>
      <c r="H13" s="163" t="s">
        <v>155</v>
      </c>
      <c r="I13" s="158"/>
      <c r="J13" s="139"/>
    </row>
    <row r="14" spans="1:15" ht="26.1" customHeight="1">
      <c r="A14" s="166">
        <v>3</v>
      </c>
      <c r="B14" s="165" t="s">
        <v>1</v>
      </c>
      <c r="C14" s="163">
        <f>'2.3.TXKA'!A36</f>
        <v>16</v>
      </c>
      <c r="D14" s="164">
        <f>'2.3.TXKA'!C36</f>
        <v>51.59</v>
      </c>
      <c r="E14" s="164">
        <f>'2.3.TXKA'!D36</f>
        <v>46.39</v>
      </c>
      <c r="F14" s="164">
        <f>'2.3.TXKA'!E36</f>
        <v>5.2</v>
      </c>
      <c r="G14" s="164">
        <f>'2.3.TXKA'!F36</f>
        <v>0</v>
      </c>
      <c r="H14" s="163" t="s">
        <v>154</v>
      </c>
      <c r="I14" s="158"/>
      <c r="J14" s="139"/>
    </row>
    <row r="15" spans="1:15" ht="26.1" customHeight="1">
      <c r="A15" s="166">
        <v>4</v>
      </c>
      <c r="B15" s="165" t="s">
        <v>124</v>
      </c>
      <c r="C15" s="163">
        <f>'2.4.NX'!A33</f>
        <v>12</v>
      </c>
      <c r="D15" s="164">
        <f>'2.4.NX'!C33</f>
        <v>23.39</v>
      </c>
      <c r="E15" s="164">
        <f>'2.4.NX'!D33</f>
        <v>23.39</v>
      </c>
      <c r="F15" s="164">
        <f>'2.4.NX'!E33</f>
        <v>0</v>
      </c>
      <c r="G15" s="164">
        <f>'2.4.NX'!F33</f>
        <v>0</v>
      </c>
      <c r="H15" s="163" t="s">
        <v>153</v>
      </c>
      <c r="I15" s="158"/>
      <c r="J15" s="139"/>
    </row>
    <row r="16" spans="1:15" ht="26.1" customHeight="1">
      <c r="A16" s="166">
        <v>5</v>
      </c>
      <c r="B16" s="165" t="s">
        <v>122</v>
      </c>
      <c r="C16" s="163">
        <f>'2.5.TH'!A68</f>
        <v>45</v>
      </c>
      <c r="D16" s="164">
        <f>'2.5.TH'!C68</f>
        <v>38.25</v>
      </c>
      <c r="E16" s="164">
        <f>'2.5.TH'!D68</f>
        <v>38.25</v>
      </c>
      <c r="F16" s="164">
        <f>'2.5.TH'!E68</f>
        <v>0</v>
      </c>
      <c r="G16" s="164">
        <f>'2.5.TH'!F68</f>
        <v>0</v>
      </c>
      <c r="H16" s="163" t="s">
        <v>152</v>
      </c>
      <c r="I16" s="158"/>
      <c r="J16" s="139"/>
    </row>
    <row r="17" spans="1:10" ht="26.1" customHeight="1">
      <c r="A17" s="166">
        <v>6</v>
      </c>
      <c r="B17" s="165" t="s">
        <v>120</v>
      </c>
      <c r="C17" s="163">
        <f>'2.6.CX'!A77</f>
        <v>49</v>
      </c>
      <c r="D17" s="164">
        <f>'2.6.CX'!C77</f>
        <v>30.49</v>
      </c>
      <c r="E17" s="164">
        <f>'2.6.CX'!D77</f>
        <v>30.49</v>
      </c>
      <c r="F17" s="164">
        <f>'2.6.CX'!E77</f>
        <v>0</v>
      </c>
      <c r="G17" s="164">
        <f>'2.6.CX'!F77</f>
        <v>0</v>
      </c>
      <c r="H17" s="163" t="s">
        <v>151</v>
      </c>
      <c r="I17" s="158"/>
      <c r="J17" s="139"/>
    </row>
    <row r="18" spans="1:10" ht="26.1" customHeight="1">
      <c r="A18" s="166">
        <v>7</v>
      </c>
      <c r="B18" s="165" t="s">
        <v>118</v>
      </c>
      <c r="C18" s="163">
        <f>'2.7.HS'!A39</f>
        <v>23</v>
      </c>
      <c r="D18" s="164">
        <f>'2.7.HS'!C39</f>
        <v>19.519999999999996</v>
      </c>
      <c r="E18" s="164">
        <f>'2.7.HS'!D39</f>
        <v>19.519999999999996</v>
      </c>
      <c r="F18" s="164">
        <f>'2.7.HS'!E39</f>
        <v>0</v>
      </c>
      <c r="G18" s="164">
        <f>'2.7.HS'!F39</f>
        <v>0</v>
      </c>
      <c r="H18" s="163" t="s">
        <v>150</v>
      </c>
      <c r="I18" s="158"/>
      <c r="J18" s="139"/>
    </row>
    <row r="19" spans="1:10" ht="26.1" customHeight="1">
      <c r="A19" s="166">
        <v>8</v>
      </c>
      <c r="B19" s="165" t="s">
        <v>116</v>
      </c>
      <c r="C19" s="163">
        <f>'2.8.DT'!A57</f>
        <v>32</v>
      </c>
      <c r="D19" s="164">
        <f>'2.8.DT'!C57</f>
        <v>30.94</v>
      </c>
      <c r="E19" s="164">
        <f>'2.8.DT'!D57</f>
        <v>30.94</v>
      </c>
      <c r="F19" s="164">
        <f>'2.8.DT'!E57</f>
        <v>0</v>
      </c>
      <c r="G19" s="164">
        <f>'2.8.DT'!F57</f>
        <v>0</v>
      </c>
      <c r="H19" s="163" t="s">
        <v>149</v>
      </c>
      <c r="I19" s="158"/>
      <c r="J19" s="139"/>
    </row>
    <row r="20" spans="1:10" ht="26.1" customHeight="1">
      <c r="A20" s="166">
        <v>9</v>
      </c>
      <c r="B20" s="165" t="s">
        <v>114</v>
      </c>
      <c r="C20" s="163">
        <f>'2.9.CL'!A75</f>
        <v>55</v>
      </c>
      <c r="D20" s="164">
        <f>'2.9.CL'!C75</f>
        <v>29.259999999999994</v>
      </c>
      <c r="E20" s="164">
        <f>'2.9.CL'!D75</f>
        <v>29.259999999999994</v>
      </c>
      <c r="F20" s="164">
        <f>'2.9.CL'!E75</f>
        <v>0</v>
      </c>
      <c r="G20" s="164">
        <f>'2.9.CL'!F75</f>
        <v>0</v>
      </c>
      <c r="H20" s="163" t="s">
        <v>148</v>
      </c>
      <c r="I20" s="158"/>
      <c r="J20" s="139"/>
    </row>
    <row r="21" spans="1:10" ht="26.1" customHeight="1">
      <c r="A21" s="166">
        <v>10</v>
      </c>
      <c r="B21" s="165" t="s">
        <v>112</v>
      </c>
      <c r="C21" s="163">
        <f>'2.10.KAH'!A46</f>
        <v>24</v>
      </c>
      <c r="D21" s="164">
        <f>'2.10.KAH'!C46</f>
        <v>25.259999999999998</v>
      </c>
      <c r="E21" s="164">
        <f>'2.10.KAH'!D46</f>
        <v>24.259999999999998</v>
      </c>
      <c r="F21" s="164">
        <f>'2.10.KAH'!E46</f>
        <v>1</v>
      </c>
      <c r="G21" s="164">
        <f>'2.10.KAH'!F46</f>
        <v>0</v>
      </c>
      <c r="H21" s="163" t="s">
        <v>147</v>
      </c>
      <c r="I21" s="158"/>
      <c r="J21" s="139"/>
    </row>
    <row r="22" spans="1:10" ht="26.1" customHeight="1">
      <c r="A22" s="166">
        <v>11</v>
      </c>
      <c r="B22" s="165" t="s">
        <v>110</v>
      </c>
      <c r="C22" s="163">
        <f>'2.11.HK'!A33</f>
        <v>14</v>
      </c>
      <c r="D22" s="164">
        <f>'2.11.HK'!C33</f>
        <v>10.71</v>
      </c>
      <c r="E22" s="164">
        <f>'2.11.HK'!D33</f>
        <v>10.71</v>
      </c>
      <c r="F22" s="164">
        <f>'2.11.HK'!E33</f>
        <v>0</v>
      </c>
      <c r="G22" s="164">
        <f>'2.11.HK'!F33</f>
        <v>0</v>
      </c>
      <c r="H22" s="163" t="s">
        <v>146</v>
      </c>
      <c r="I22" s="158"/>
      <c r="J22" s="139"/>
    </row>
    <row r="23" spans="1:10" ht="26.1" customHeight="1">
      <c r="A23" s="166">
        <v>12</v>
      </c>
      <c r="B23" s="165" t="s">
        <v>108</v>
      </c>
      <c r="C23" s="163">
        <f>'2.12.VUQ'!A23</f>
        <v>8</v>
      </c>
      <c r="D23" s="164">
        <f>'2.12.VUQ'!C23</f>
        <v>5</v>
      </c>
      <c r="E23" s="164">
        <f>'2.12.VUQ'!D23</f>
        <v>3.67</v>
      </c>
      <c r="F23" s="164">
        <f>'2.12.VUQ'!E23</f>
        <v>1.33</v>
      </c>
      <c r="G23" s="164">
        <f>'2.12.VUQ'!F23</f>
        <v>0</v>
      </c>
      <c r="H23" s="163" t="s">
        <v>145</v>
      </c>
      <c r="I23" s="158"/>
      <c r="J23" s="139"/>
    </row>
    <row r="24" spans="1:10" ht="26.1" customHeight="1">
      <c r="A24" s="162">
        <v>13</v>
      </c>
      <c r="B24" s="161" t="s">
        <v>106</v>
      </c>
      <c r="C24" s="159">
        <f>'2.13LOCH'!A59</f>
        <v>40</v>
      </c>
      <c r="D24" s="160">
        <f>'2.13LOCH'!C59</f>
        <v>34.629999999999995</v>
      </c>
      <c r="E24" s="160">
        <f>'2.13LOCH'!D59</f>
        <v>31.229999999999997</v>
      </c>
      <c r="F24" s="160">
        <f>'2.13LOCH'!E59</f>
        <v>3.4</v>
      </c>
      <c r="G24" s="160">
        <f>'2.13LOCH'!F59</f>
        <v>0</v>
      </c>
      <c r="H24" s="159" t="s">
        <v>144</v>
      </c>
      <c r="I24" s="158"/>
      <c r="J24" s="139"/>
    </row>
    <row r="25" spans="1:10" s="141" customFormat="1" ht="7.15" customHeight="1">
      <c r="A25" s="150"/>
      <c r="B25" s="149"/>
      <c r="C25" s="149"/>
      <c r="D25" s="148"/>
      <c r="E25" s="142"/>
    </row>
    <row r="26" spans="1:10" s="156" customFormat="1" ht="21.75" customHeight="1">
      <c r="A26" s="147"/>
      <c r="B26" s="154"/>
      <c r="C26" s="154"/>
      <c r="D26" s="1696" t="s">
        <v>2558</v>
      </c>
      <c r="E26" s="1696"/>
      <c r="F26" s="1696"/>
      <c r="G26" s="1696"/>
      <c r="H26" s="1696"/>
      <c r="I26" s="118"/>
    </row>
    <row r="27" spans="1:10" s="141" customFormat="1" ht="21.75" customHeight="1">
      <c r="A27" s="150"/>
      <c r="B27" s="138"/>
      <c r="C27" s="138"/>
      <c r="D27" s="139"/>
      <c r="E27" s="138"/>
      <c r="G27" s="138"/>
      <c r="H27" s="138"/>
      <c r="I27" s="139"/>
    </row>
    <row r="28" spans="1:10" s="141" customFormat="1" ht="21.75" customHeight="1">
      <c r="A28" s="150"/>
      <c r="B28" s="138"/>
      <c r="C28" s="138"/>
      <c r="D28" s="155"/>
      <c r="E28" s="138"/>
      <c r="G28" s="138"/>
      <c r="H28" s="138"/>
      <c r="I28" s="139"/>
    </row>
    <row r="29" spans="1:10" s="141" customFormat="1" ht="21.75" customHeight="1">
      <c r="A29" s="150"/>
      <c r="B29" s="138"/>
      <c r="C29" s="138"/>
      <c r="D29" s="139"/>
      <c r="E29" s="138"/>
      <c r="G29" s="138"/>
      <c r="H29" s="138"/>
      <c r="I29" s="139"/>
    </row>
    <row r="30" spans="1:10" s="141" customFormat="1" ht="21.75" customHeight="1">
      <c r="A30" s="150"/>
      <c r="B30" s="154"/>
      <c r="C30" s="154"/>
      <c r="D30" s="118"/>
      <c r="E30" s="138"/>
      <c r="G30" s="138"/>
      <c r="H30" s="118"/>
      <c r="I30" s="118"/>
    </row>
    <row r="31" spans="1:10" s="141" customFormat="1" ht="21.75" customHeight="1">
      <c r="A31" s="147"/>
      <c r="B31" s="146"/>
      <c r="C31" s="146"/>
      <c r="D31" s="145"/>
      <c r="E31" s="142"/>
    </row>
    <row r="32" spans="1:10" s="141" customFormat="1" ht="21.75" customHeight="1">
      <c r="A32" s="150"/>
      <c r="D32" s="148"/>
      <c r="E32" s="142"/>
    </row>
    <row r="33" spans="1:5" s="141" customFormat="1" ht="21.75" customHeight="1">
      <c r="A33" s="150"/>
      <c r="D33" s="148"/>
      <c r="E33" s="142"/>
    </row>
    <row r="34" spans="1:5" s="141" customFormat="1" ht="21.75" customHeight="1">
      <c r="A34" s="150"/>
      <c r="D34" s="148"/>
      <c r="E34" s="142"/>
    </row>
    <row r="35" spans="1:5" s="141" customFormat="1" ht="21.75" customHeight="1">
      <c r="A35" s="150"/>
      <c r="B35" s="149"/>
      <c r="C35" s="149"/>
      <c r="D35" s="151"/>
      <c r="E35" s="142"/>
    </row>
    <row r="36" spans="1:5" s="141" customFormat="1" ht="21.75" customHeight="1">
      <c r="A36" s="150"/>
      <c r="B36" s="153"/>
      <c r="C36" s="153"/>
      <c r="D36" s="148"/>
      <c r="E36" s="142"/>
    </row>
    <row r="37" spans="1:5" s="141" customFormat="1" ht="21.75" customHeight="1">
      <c r="A37" s="150"/>
      <c r="B37" s="152"/>
      <c r="C37" s="152"/>
      <c r="D37" s="148"/>
      <c r="E37" s="142"/>
    </row>
    <row r="38" spans="1:5" s="141" customFormat="1" ht="21.75" customHeight="1">
      <c r="A38" s="147"/>
      <c r="B38" s="146"/>
      <c r="C38" s="146"/>
      <c r="D38" s="145"/>
      <c r="E38" s="142"/>
    </row>
    <row r="39" spans="1:5" s="141" customFormat="1" ht="21.75" customHeight="1">
      <c r="A39" s="150"/>
      <c r="D39" s="148"/>
      <c r="E39" s="142"/>
    </row>
    <row r="40" spans="1:5" s="141" customFormat="1" ht="21.75" customHeight="1">
      <c r="A40" s="150"/>
      <c r="D40" s="148"/>
      <c r="E40" s="142"/>
    </row>
    <row r="41" spans="1:5" s="141" customFormat="1" ht="21.75" customHeight="1">
      <c r="A41" s="150"/>
      <c r="B41" s="149"/>
      <c r="C41" s="149"/>
      <c r="D41" s="148"/>
      <c r="E41" s="142"/>
    </row>
    <row r="42" spans="1:5" s="141" customFormat="1" ht="21.75" customHeight="1">
      <c r="A42" s="150"/>
      <c r="D42" s="148"/>
      <c r="E42" s="142"/>
    </row>
    <row r="43" spans="1:5" s="141" customFormat="1" ht="21.75" customHeight="1">
      <c r="A43" s="150"/>
      <c r="D43" s="148"/>
      <c r="E43" s="142"/>
    </row>
    <row r="44" spans="1:5" s="141" customFormat="1" ht="21.75" customHeight="1">
      <c r="A44" s="150"/>
      <c r="D44" s="148"/>
      <c r="E44" s="142"/>
    </row>
    <row r="45" spans="1:5" s="141" customFormat="1" ht="21.75" customHeight="1">
      <c r="A45" s="150"/>
      <c r="D45" s="148"/>
      <c r="E45" s="142"/>
    </row>
    <row r="46" spans="1:5" s="141" customFormat="1" ht="21.75" customHeight="1">
      <c r="A46" s="150"/>
      <c r="B46" s="149"/>
      <c r="C46" s="149"/>
      <c r="D46" s="151"/>
      <c r="E46" s="142"/>
    </row>
    <row r="47" spans="1:5" s="141" customFormat="1" ht="21.75" customHeight="1">
      <c r="A47" s="147"/>
      <c r="B47" s="146"/>
      <c r="C47" s="146"/>
      <c r="D47" s="145"/>
      <c r="E47" s="142"/>
    </row>
    <row r="48" spans="1:5" s="141" customFormat="1" ht="21.75" customHeight="1">
      <c r="A48" s="150"/>
      <c r="D48" s="148"/>
      <c r="E48" s="142"/>
    </row>
    <row r="49" spans="1:5" s="141" customFormat="1" ht="21.75" customHeight="1">
      <c r="A49" s="150"/>
      <c r="D49" s="148"/>
      <c r="E49" s="142"/>
    </row>
    <row r="50" spans="1:5" s="141" customFormat="1" ht="21.75" customHeight="1">
      <c r="A50" s="150"/>
      <c r="D50" s="148"/>
      <c r="E50" s="142"/>
    </row>
    <row r="51" spans="1:5" s="141" customFormat="1" ht="21.75" customHeight="1">
      <c r="A51" s="150"/>
      <c r="B51" s="149"/>
      <c r="C51" s="149"/>
      <c r="D51" s="148"/>
      <c r="E51" s="142"/>
    </row>
    <row r="52" spans="1:5" s="141" customFormat="1" ht="21.75" customHeight="1">
      <c r="A52" s="150"/>
      <c r="B52" s="149"/>
      <c r="C52" s="149"/>
      <c r="D52" s="148"/>
      <c r="E52" s="142"/>
    </row>
    <row r="53" spans="1:5" s="141" customFormat="1" ht="21.75" customHeight="1">
      <c r="A53" s="150"/>
      <c r="B53" s="149"/>
      <c r="C53" s="149"/>
      <c r="D53" s="148"/>
      <c r="E53" s="142"/>
    </row>
    <row r="54" spans="1:5" s="141" customFormat="1" ht="21.75" customHeight="1">
      <c r="A54" s="147"/>
      <c r="B54" s="146"/>
      <c r="C54" s="146"/>
      <c r="D54" s="145"/>
      <c r="E54" s="144"/>
    </row>
    <row r="55" spans="1:5" s="141" customFormat="1">
      <c r="A55" s="143"/>
      <c r="D55" s="142"/>
    </row>
    <row r="56" spans="1:5" s="141" customFormat="1">
      <c r="A56" s="143"/>
      <c r="D56" s="142"/>
    </row>
    <row r="57" spans="1:5" s="141" customFormat="1">
      <c r="A57" s="143"/>
      <c r="D57" s="142"/>
    </row>
    <row r="58" spans="1:5" s="141" customFormat="1">
      <c r="A58" s="143"/>
      <c r="D58" s="142"/>
    </row>
    <row r="59" spans="1:5" s="141" customFormat="1">
      <c r="A59" s="143"/>
      <c r="D59" s="142"/>
    </row>
    <row r="60" spans="1:5" s="141" customFormat="1">
      <c r="A60" s="143"/>
      <c r="D60" s="142"/>
    </row>
    <row r="61" spans="1:5" s="141" customFormat="1">
      <c r="A61" s="143"/>
      <c r="D61" s="142"/>
    </row>
    <row r="62" spans="1:5" s="141" customFormat="1">
      <c r="A62" s="143"/>
      <c r="D62" s="142"/>
    </row>
    <row r="63" spans="1:5" s="141" customFormat="1">
      <c r="A63" s="143"/>
      <c r="D63" s="142"/>
    </row>
  </sheetData>
  <mergeCells count="15">
    <mergeCell ref="A6:H6"/>
    <mergeCell ref="A4:H4"/>
    <mergeCell ref="A5:H5"/>
    <mergeCell ref="A1:C1"/>
    <mergeCell ref="D1:H1"/>
    <mergeCell ref="A2:C2"/>
    <mergeCell ref="D2:H2"/>
    <mergeCell ref="A3:H3"/>
    <mergeCell ref="D26:H26"/>
    <mergeCell ref="A8:A9"/>
    <mergeCell ref="B8:B9"/>
    <mergeCell ref="C8:C9"/>
    <mergeCell ref="D8:D9"/>
    <mergeCell ref="E8:G8"/>
    <mergeCell ref="H8:H9"/>
  </mergeCells>
  <printOptions horizontalCentered="1"/>
  <pageMargins left="0.39370078740157483" right="0.39370078740157483" top="0.39370078740157483" bottom="0.39370078740157483" header="0.11811023622047245" footer="0.27559055118110237"/>
  <pageSetup paperSize="9" scale="97" fitToHeight="100" orientation="landscape" verticalDpi="300" r:id="rId1"/>
  <headerFooter>
    <oddFooter>&amp;L&amp;"Times New Roman,nghiêng"&amp;9Phụ lục &amp;A&amp;R&amp;10&amp;P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27"/>
  <sheetViews>
    <sheetView showZeros="0" view="pageLayout" topLeftCell="A4" zoomScaleSheetLayoutView="100" workbookViewId="0">
      <selection activeCell="I14" sqref="I14"/>
    </sheetView>
  </sheetViews>
  <sheetFormatPr defaultColWidth="9" defaultRowHeight="27.95" customHeight="1"/>
  <cols>
    <col min="1" max="1" width="5.75" style="1" customWidth="1"/>
    <col min="2" max="2" width="16.875" style="5" customWidth="1"/>
    <col min="3" max="3" width="8.625" style="42" customWidth="1"/>
    <col min="4" max="4" width="9.625" style="8" customWidth="1"/>
    <col min="5" max="9" width="8.625" style="8" customWidth="1"/>
    <col min="10" max="10" width="12.625" style="8" customWidth="1"/>
    <col min="11" max="15" width="8.625" style="8" customWidth="1"/>
    <col min="16" max="16" width="12.25" style="1" customWidth="1"/>
    <col min="17" max="16384" width="9" style="1"/>
  </cols>
  <sheetData>
    <row r="1" spans="1:17" s="52" customFormat="1" ht="18" customHeight="1">
      <c r="A1" s="1580" t="s">
        <v>2559</v>
      </c>
      <c r="B1" s="1580"/>
      <c r="C1" s="1580"/>
      <c r="D1" s="1580"/>
      <c r="E1" s="1580"/>
      <c r="F1" s="1581" t="s">
        <v>44</v>
      </c>
      <c r="G1" s="1581"/>
      <c r="H1" s="1581"/>
      <c r="I1" s="1581"/>
      <c r="J1" s="1581"/>
      <c r="K1" s="1581"/>
      <c r="L1" s="1581"/>
      <c r="M1" s="1581"/>
      <c r="N1" s="1581"/>
      <c r="O1" s="1581"/>
      <c r="P1" s="1581"/>
    </row>
    <row r="2" spans="1:17" s="52" customFormat="1" ht="18" customHeight="1">
      <c r="A2" s="1581" t="s">
        <v>2560</v>
      </c>
      <c r="B2" s="1581"/>
      <c r="C2" s="1581"/>
      <c r="D2" s="1581"/>
      <c r="E2" s="1581"/>
      <c r="F2" s="1591" t="s">
        <v>45</v>
      </c>
      <c r="G2" s="1581"/>
      <c r="H2" s="1581"/>
      <c r="I2" s="1581"/>
      <c r="J2" s="1581"/>
      <c r="K2" s="1581"/>
      <c r="L2" s="1581"/>
      <c r="M2" s="1581"/>
      <c r="N2" s="1581"/>
      <c r="O2" s="1581"/>
      <c r="P2" s="1581"/>
    </row>
    <row r="3" spans="1:17" s="52" customFormat="1" ht="12" customHeight="1">
      <c r="A3" s="1582"/>
      <c r="B3" s="1582"/>
      <c r="C3" s="1582"/>
      <c r="D3" s="1582"/>
      <c r="E3" s="1582"/>
      <c r="F3" s="1582"/>
      <c r="G3" s="1582"/>
      <c r="H3" s="1582"/>
      <c r="I3" s="1582"/>
      <c r="J3" s="1582"/>
      <c r="K3" s="1582"/>
      <c r="L3" s="1582"/>
      <c r="M3" s="1582"/>
      <c r="N3" s="1582"/>
      <c r="O3" s="1582"/>
      <c r="P3" s="1582"/>
    </row>
    <row r="4" spans="1:17" s="52" customFormat="1" ht="18" customHeight="1">
      <c r="A4" s="1583" t="s">
        <v>170</v>
      </c>
      <c r="B4" s="1584"/>
      <c r="C4" s="1584"/>
      <c r="D4" s="1584"/>
      <c r="E4" s="1584"/>
      <c r="F4" s="1584"/>
      <c r="G4" s="1584"/>
      <c r="H4" s="1584"/>
      <c r="I4" s="1584"/>
      <c r="J4" s="1584"/>
      <c r="K4" s="1584"/>
      <c r="L4" s="1584"/>
      <c r="M4" s="1584"/>
      <c r="N4" s="1584"/>
      <c r="O4" s="1584"/>
      <c r="P4" s="1584"/>
    </row>
    <row r="5" spans="1:17" s="52" customFormat="1" ht="18" customHeight="1">
      <c r="A5" s="1583" t="s">
        <v>171</v>
      </c>
      <c r="B5" s="1583"/>
      <c r="C5" s="1583"/>
      <c r="D5" s="1583"/>
      <c r="E5" s="1583"/>
      <c r="F5" s="1583"/>
      <c r="G5" s="1583"/>
      <c r="H5" s="1583"/>
      <c r="I5" s="1583"/>
      <c r="J5" s="1583"/>
      <c r="K5" s="1583"/>
      <c r="L5" s="1583"/>
      <c r="M5" s="1583"/>
      <c r="N5" s="1583"/>
      <c r="O5" s="1583"/>
      <c r="P5" s="1583"/>
    </row>
    <row r="6" spans="1:17" s="52" customFormat="1" ht="18" customHeight="1">
      <c r="A6" s="1592" t="str">
        <f>'1.THD.Tong'!A6:P6</f>
        <v>(Kèm theo Tờ trình số 395/TTr-UBND ngày 05 tháng 12 năm 2018 của Ủy ban nhân dân tỉnh)</v>
      </c>
      <c r="B6" s="1592"/>
      <c r="C6" s="1592"/>
      <c r="D6" s="1592"/>
      <c r="E6" s="1592"/>
      <c r="F6" s="1592"/>
      <c r="G6" s="1592"/>
      <c r="H6" s="1592"/>
      <c r="I6" s="1592"/>
      <c r="J6" s="1592"/>
      <c r="K6" s="1592"/>
      <c r="L6" s="1592"/>
      <c r="M6" s="1592"/>
      <c r="N6" s="1592"/>
      <c r="O6" s="1592"/>
      <c r="P6" s="1592"/>
    </row>
    <row r="7" spans="1:17" s="52" customFormat="1" ht="13.15" customHeight="1">
      <c r="A7" s="1593"/>
      <c r="B7" s="1593"/>
      <c r="C7" s="1593"/>
      <c r="D7" s="1593"/>
      <c r="E7" s="1593"/>
      <c r="F7" s="1593"/>
      <c r="G7" s="1593"/>
      <c r="H7" s="1593"/>
      <c r="I7" s="1593"/>
      <c r="J7" s="1593"/>
      <c r="K7" s="1593"/>
      <c r="L7" s="1593"/>
      <c r="M7" s="1593"/>
      <c r="N7" s="1593"/>
      <c r="O7" s="1593"/>
      <c r="P7" s="1593"/>
    </row>
    <row r="8" spans="1:17" s="60" customFormat="1" ht="30" customHeight="1">
      <c r="A8" s="1586" t="s">
        <v>21</v>
      </c>
      <c r="B8" s="1587" t="s">
        <v>20</v>
      </c>
      <c r="C8" s="1588" t="s">
        <v>19</v>
      </c>
      <c r="D8" s="1589" t="s">
        <v>18</v>
      </c>
      <c r="E8" s="1594" t="s">
        <v>17</v>
      </c>
      <c r="F8" s="1594"/>
      <c r="G8" s="1594"/>
      <c r="H8" s="1594"/>
      <c r="I8" s="921"/>
      <c r="J8" s="1589" t="s">
        <v>16</v>
      </c>
      <c r="K8" s="1594" t="s">
        <v>15</v>
      </c>
      <c r="L8" s="1594"/>
      <c r="M8" s="1594"/>
      <c r="N8" s="1594"/>
      <c r="O8" s="1594"/>
      <c r="P8" s="1587" t="s">
        <v>14</v>
      </c>
    </row>
    <row r="9" spans="1:17" s="61" customFormat="1" ht="30" customHeight="1">
      <c r="A9" s="1586"/>
      <c r="B9" s="1587"/>
      <c r="C9" s="1588"/>
      <c r="D9" s="1589"/>
      <c r="E9" s="108" t="s">
        <v>13</v>
      </c>
      <c r="F9" s="108" t="s">
        <v>12</v>
      </c>
      <c r="G9" s="108" t="s">
        <v>11</v>
      </c>
      <c r="H9" s="108" t="s">
        <v>26</v>
      </c>
      <c r="I9" s="919"/>
      <c r="J9" s="1589"/>
      <c r="K9" s="108" t="s">
        <v>10</v>
      </c>
      <c r="L9" s="108" t="s">
        <v>9</v>
      </c>
      <c r="M9" s="108" t="s">
        <v>8</v>
      </c>
      <c r="N9" s="108" t="s">
        <v>7</v>
      </c>
      <c r="O9" s="108" t="s">
        <v>6</v>
      </c>
      <c r="P9" s="1587"/>
    </row>
    <row r="10" spans="1:17" s="54" customFormat="1" ht="18.75" customHeight="1">
      <c r="A10" s="53">
        <v>-1</v>
      </c>
      <c r="B10" s="65">
        <v>-2</v>
      </c>
      <c r="C10" s="53">
        <v>-3</v>
      </c>
      <c r="D10" s="53" t="s">
        <v>5</v>
      </c>
      <c r="E10" s="53">
        <v>-5</v>
      </c>
      <c r="F10" s="53">
        <v>-6</v>
      </c>
      <c r="G10" s="53">
        <v>-7</v>
      </c>
      <c r="H10" s="53">
        <v>-8</v>
      </c>
      <c r="I10" s="53"/>
      <c r="J10" s="53" t="s">
        <v>4</v>
      </c>
      <c r="K10" s="53">
        <v>-10</v>
      </c>
      <c r="L10" s="53">
        <v>-11</v>
      </c>
      <c r="M10" s="53">
        <v>-12</v>
      </c>
      <c r="N10" s="53">
        <v>-13</v>
      </c>
      <c r="O10" s="53">
        <v>-14</v>
      </c>
      <c r="P10" s="53">
        <v>-15</v>
      </c>
      <c r="Q10" s="132"/>
    </row>
    <row r="11" spans="1:17" s="59" customFormat="1" ht="27.95" customHeight="1">
      <c r="A11" s="55"/>
      <c r="B11" s="56" t="s">
        <v>0</v>
      </c>
      <c r="C11" s="57">
        <f t="shared" ref="C11:O11" si="0">SUM(C12:C24)</f>
        <v>657</v>
      </c>
      <c r="D11" s="58">
        <f t="shared" si="0"/>
        <v>1182.6289999999999</v>
      </c>
      <c r="E11" s="58">
        <f t="shared" si="0"/>
        <v>518.55999999999995</v>
      </c>
      <c r="F11" s="58">
        <f t="shared" si="0"/>
        <v>98.3</v>
      </c>
      <c r="G11" s="58">
        <f t="shared" si="0"/>
        <v>0</v>
      </c>
      <c r="H11" s="58">
        <f t="shared" si="0"/>
        <v>565.76900000000001</v>
      </c>
      <c r="I11" s="58"/>
      <c r="J11" s="58">
        <f t="shared" si="0"/>
        <v>1366.420578</v>
      </c>
      <c r="K11" s="58">
        <f t="shared" si="0"/>
        <v>134.78916599999999</v>
      </c>
      <c r="L11" s="58">
        <f t="shared" si="0"/>
        <v>210.05502799999999</v>
      </c>
      <c r="M11" s="58">
        <f t="shared" si="0"/>
        <v>546.66672500000004</v>
      </c>
      <c r="N11" s="58">
        <f t="shared" si="0"/>
        <v>212.49458899999996</v>
      </c>
      <c r="O11" s="58">
        <f t="shared" si="0"/>
        <v>262.41553400000009</v>
      </c>
      <c r="P11" s="58"/>
    </row>
    <row r="12" spans="1:17" ht="27.95" customHeight="1">
      <c r="A12" s="66">
        <v>1</v>
      </c>
      <c r="B12" s="67" t="s">
        <v>3</v>
      </c>
      <c r="C12" s="78">
        <f>'1.1.TPHT'!A162</f>
        <v>103</v>
      </c>
      <c r="D12" s="69">
        <f>'1.1.TPHT'!C162</f>
        <v>225.97</v>
      </c>
      <c r="E12" s="69">
        <f>'1.1.TPHT'!D162</f>
        <v>173.55</v>
      </c>
      <c r="F12" s="69">
        <f>'1.1.TPHT'!E162</f>
        <v>0</v>
      </c>
      <c r="G12" s="69">
        <f>'1.1.TPHT'!F162</f>
        <v>0</v>
      </c>
      <c r="H12" s="69">
        <f>'1.1.TPHT'!G162</f>
        <v>52.42</v>
      </c>
      <c r="I12" s="69">
        <f>'1.1.TPHT'!H162</f>
        <v>0</v>
      </c>
      <c r="J12" s="69">
        <f>'1.1.TPHT'!I162</f>
        <v>636.85522000000014</v>
      </c>
      <c r="K12" s="69">
        <f>'1.1.TPHT'!J162</f>
        <v>1.27</v>
      </c>
      <c r="L12" s="69">
        <f>'1.1.TPHT'!K162</f>
        <v>68.738</v>
      </c>
      <c r="M12" s="69">
        <f>'1.1.TPHT'!L162</f>
        <v>435.48722000000009</v>
      </c>
      <c r="N12" s="69">
        <f>'1.1.TPHT'!M162</f>
        <v>44.370000000000005</v>
      </c>
      <c r="O12" s="69">
        <f>'1.1.TPHT'!N162</f>
        <v>86.990000000000009</v>
      </c>
      <c r="P12" s="69" t="s">
        <v>78</v>
      </c>
      <c r="Q12" s="8"/>
    </row>
    <row r="13" spans="1:17" ht="27.95" customHeight="1">
      <c r="A13" s="70">
        <v>2</v>
      </c>
      <c r="B13" s="71" t="s">
        <v>2</v>
      </c>
      <c r="C13" s="79">
        <f>'1.2.TXHL'!A74</f>
        <v>27</v>
      </c>
      <c r="D13" s="73">
        <f>'1.2.TXHL'!C74</f>
        <v>90.974999999999994</v>
      </c>
      <c r="E13" s="73">
        <f>'1.2.TXHL'!D74</f>
        <v>34.57</v>
      </c>
      <c r="F13" s="73">
        <f>'1.2.TXHL'!E74</f>
        <v>1</v>
      </c>
      <c r="G13" s="73">
        <f>'1.2.TXHL'!F74</f>
        <v>0</v>
      </c>
      <c r="H13" s="73">
        <f>'1.2.TXHL'!G74</f>
        <v>55.405000000000001</v>
      </c>
      <c r="I13" s="73">
        <f>'1.2.TXHL'!H74</f>
        <v>0</v>
      </c>
      <c r="J13" s="73">
        <f>'1.2.TXHL'!I74</f>
        <v>99.240000000000009</v>
      </c>
      <c r="K13" s="73">
        <f>'1.2.TXHL'!J74</f>
        <v>0</v>
      </c>
      <c r="L13" s="73">
        <f>'1.2.TXHL'!K74</f>
        <v>16.37</v>
      </c>
      <c r="M13" s="73">
        <f>'1.2.TXHL'!L74</f>
        <v>34.46</v>
      </c>
      <c r="N13" s="73">
        <f>'1.2.TXHL'!M74</f>
        <v>4.8</v>
      </c>
      <c r="O13" s="73">
        <f>'1.2.TXHL'!N74</f>
        <v>43.61</v>
      </c>
      <c r="P13" s="73" t="s">
        <v>79</v>
      </c>
      <c r="Q13" s="8"/>
    </row>
    <row r="14" spans="1:17" ht="27.95" customHeight="1">
      <c r="A14" s="70">
        <v>3</v>
      </c>
      <c r="B14" s="71" t="s">
        <v>1</v>
      </c>
      <c r="C14" s="79">
        <f>'1.3.TXKA'!A118</f>
        <v>55</v>
      </c>
      <c r="D14" s="73">
        <f>'1.3.TXKA'!C118</f>
        <v>169.6</v>
      </c>
      <c r="E14" s="73">
        <f>'1.3.TXKA'!D118</f>
        <v>44.100000000000009</v>
      </c>
      <c r="F14" s="73">
        <f>'1.3.TXKA'!E118</f>
        <v>9.85</v>
      </c>
      <c r="G14" s="73">
        <f>'1.3.TXKA'!F118</f>
        <v>0</v>
      </c>
      <c r="H14" s="73">
        <f>'1.3.TXKA'!G118</f>
        <v>115.64999999999999</v>
      </c>
      <c r="I14" s="73">
        <f>'1.3.TXKA'!H118</f>
        <v>0</v>
      </c>
      <c r="J14" s="73">
        <f>'1.3.TXKA'!I118</f>
        <v>106.95000000000003</v>
      </c>
      <c r="K14" s="73">
        <f>'1.3.TXKA'!J118</f>
        <v>54.040000000000006</v>
      </c>
      <c r="L14" s="73">
        <f>'1.3.TXKA'!K118</f>
        <v>8.8600000000000012</v>
      </c>
      <c r="M14" s="73">
        <f>'1.3.TXKA'!L118</f>
        <v>10.37</v>
      </c>
      <c r="N14" s="73">
        <f>'1.3.TXKA'!M118</f>
        <v>32.779999999999994</v>
      </c>
      <c r="O14" s="73">
        <f>'1.3.TXKA'!N118</f>
        <v>0.9</v>
      </c>
      <c r="P14" s="73" t="s">
        <v>80</v>
      </c>
      <c r="Q14" s="8"/>
    </row>
    <row r="15" spans="1:17" ht="27.95" customHeight="1">
      <c r="A15" s="70">
        <v>4</v>
      </c>
      <c r="B15" s="71" t="s">
        <v>46</v>
      </c>
      <c r="C15" s="72">
        <f>'1.4.NX'!A68</f>
        <v>21</v>
      </c>
      <c r="D15" s="80">
        <f>'1.4.NX'!C68</f>
        <v>106.44999999999999</v>
      </c>
      <c r="E15" s="80">
        <f>'1.4.NX'!D68</f>
        <v>49.07</v>
      </c>
      <c r="F15" s="80">
        <f>'1.4.NX'!E68</f>
        <v>16.310000000000002</v>
      </c>
      <c r="G15" s="80">
        <f>'1.4.NX'!F68</f>
        <v>0</v>
      </c>
      <c r="H15" s="80">
        <f>'1.4.NX'!G68</f>
        <v>41.07</v>
      </c>
      <c r="I15" s="80">
        <f>'1.4.NX'!H68</f>
        <v>0</v>
      </c>
      <c r="J15" s="80">
        <f>'1.4.NX'!I68</f>
        <v>118.49</v>
      </c>
      <c r="K15" s="80">
        <f>'1.4.NX'!J68</f>
        <v>52.199999999999996</v>
      </c>
      <c r="L15" s="80">
        <f>'1.4.NX'!K68</f>
        <v>46.15</v>
      </c>
      <c r="M15" s="80">
        <f>'1.4.NX'!L68</f>
        <v>3.9</v>
      </c>
      <c r="N15" s="80">
        <f>'1.4.NX'!M68</f>
        <v>2.2999999999999998</v>
      </c>
      <c r="O15" s="80">
        <f>'1.4.NX'!N68</f>
        <v>13.94</v>
      </c>
      <c r="P15" s="73" t="s">
        <v>81</v>
      </c>
      <c r="Q15" s="8"/>
    </row>
    <row r="16" spans="1:17" ht="27.95" customHeight="1">
      <c r="A16" s="70">
        <v>5</v>
      </c>
      <c r="B16" s="71" t="s">
        <v>47</v>
      </c>
      <c r="C16" s="72">
        <f>'1.5.TH'!A178</f>
        <v>102</v>
      </c>
      <c r="D16" s="81">
        <f>'1.5.TH'!C178</f>
        <v>37.06</v>
      </c>
      <c r="E16" s="81">
        <f>'1.5.TH'!D178</f>
        <v>20.939999999999998</v>
      </c>
      <c r="F16" s="81">
        <f>'1.5.TH'!E178</f>
        <v>0.78</v>
      </c>
      <c r="G16" s="81">
        <f>'1.5.TH'!F178</f>
        <v>0</v>
      </c>
      <c r="H16" s="81">
        <f>'1.5.TH'!G178</f>
        <v>15.34</v>
      </c>
      <c r="I16" s="81">
        <f>'1.5.TH'!H178</f>
        <v>0</v>
      </c>
      <c r="J16" s="81">
        <f>'1.5.TH'!I178</f>
        <v>43.361985999999987</v>
      </c>
      <c r="K16" s="81">
        <f>'1.5.TH'!J178</f>
        <v>0</v>
      </c>
      <c r="L16" s="81">
        <f>'1.5.TH'!K178</f>
        <v>1.85</v>
      </c>
      <c r="M16" s="81">
        <f>'1.5.TH'!L178</f>
        <v>0.18180499999999999</v>
      </c>
      <c r="N16" s="81">
        <f>'1.5.TH'!M178</f>
        <v>41.030644999999993</v>
      </c>
      <c r="O16" s="81">
        <f>'1.5.TH'!N178</f>
        <v>0.3</v>
      </c>
      <c r="P16" s="111" t="s">
        <v>82</v>
      </c>
      <c r="Q16" s="8"/>
    </row>
    <row r="17" spans="1:17" ht="27.95" customHeight="1">
      <c r="A17" s="70">
        <v>6</v>
      </c>
      <c r="B17" s="71" t="s">
        <v>48</v>
      </c>
      <c r="C17" s="72">
        <f>'1.6.CX'!A150</f>
        <v>57</v>
      </c>
      <c r="D17" s="73">
        <f>'1.6.CX'!C150</f>
        <v>129.43</v>
      </c>
      <c r="E17" s="73">
        <f>'1.6.CX'!D150</f>
        <v>36.04</v>
      </c>
      <c r="F17" s="73">
        <f>'1.6.CX'!E150</f>
        <v>5</v>
      </c>
      <c r="G17" s="73">
        <f>'1.6.CX'!F150</f>
        <v>0</v>
      </c>
      <c r="H17" s="73">
        <f>'1.6.CX'!G150</f>
        <v>88.39</v>
      </c>
      <c r="I17" s="73">
        <f>'1.6.CX'!H150</f>
        <v>0</v>
      </c>
      <c r="J17" s="73">
        <f>'1.6.CX'!I150</f>
        <v>140.97960800000001</v>
      </c>
      <c r="K17" s="73">
        <f>'1.6.CX'!J150</f>
        <v>0</v>
      </c>
      <c r="L17" s="73">
        <f>'1.6.CX'!K150</f>
        <v>12.509028000000001</v>
      </c>
      <c r="M17" s="73">
        <f>'1.6.CX'!L150</f>
        <v>2.5645199999999995</v>
      </c>
      <c r="N17" s="73">
        <f>'1.6.CX'!M150</f>
        <v>35.047426000000002</v>
      </c>
      <c r="O17" s="73">
        <f>'1.6.CX'!N150</f>
        <v>90.858634000000023</v>
      </c>
      <c r="P17" s="73" t="s">
        <v>83</v>
      </c>
      <c r="Q17" s="8"/>
    </row>
    <row r="18" spans="1:17" ht="27.95" customHeight="1">
      <c r="A18" s="70">
        <v>7</v>
      </c>
      <c r="B18" s="71" t="s">
        <v>49</v>
      </c>
      <c r="C18" s="72">
        <f>'1.7.HS'!A140</f>
        <v>49</v>
      </c>
      <c r="D18" s="73">
        <f>'1.7.HS'!C140</f>
        <v>95.289999999999992</v>
      </c>
      <c r="E18" s="73">
        <f>'1.7.HS'!D140</f>
        <v>19.22</v>
      </c>
      <c r="F18" s="73">
        <f>'1.7.HS'!E140</f>
        <v>46.5</v>
      </c>
      <c r="G18" s="73">
        <f>'1.7.HS'!F140</f>
        <v>0</v>
      </c>
      <c r="H18" s="73">
        <f>'1.7.HS'!G140</f>
        <v>29.570000000000004</v>
      </c>
      <c r="I18" s="73">
        <f>'1.7.HS'!H140</f>
        <v>0</v>
      </c>
      <c r="J18" s="73">
        <f>'1.7.HS'!I140</f>
        <v>44.120000000000005</v>
      </c>
      <c r="K18" s="73">
        <f>'1.7.HS'!J140</f>
        <v>7.0200000000000005</v>
      </c>
      <c r="L18" s="73">
        <f>'1.7.HS'!K140</f>
        <v>6.07</v>
      </c>
      <c r="M18" s="73">
        <f>'1.7.HS'!L140</f>
        <v>5.0599999999999987</v>
      </c>
      <c r="N18" s="73">
        <f>'1.7.HS'!M140</f>
        <v>8.9400000000000013</v>
      </c>
      <c r="O18" s="73">
        <f>'1.7.HS'!N140</f>
        <v>17.03</v>
      </c>
      <c r="P18" s="73" t="s">
        <v>84</v>
      </c>
      <c r="Q18" s="8"/>
    </row>
    <row r="19" spans="1:17" ht="27.95" customHeight="1">
      <c r="A19" s="70">
        <v>8</v>
      </c>
      <c r="B19" s="71" t="s">
        <v>50</v>
      </c>
      <c r="C19" s="72">
        <f>'1.8.DT'!A177</f>
        <v>101</v>
      </c>
      <c r="D19" s="80">
        <f>'1.8.DT'!C177</f>
        <v>103.714</v>
      </c>
      <c r="E19" s="80">
        <f>'1.8.DT'!D177</f>
        <v>70.66</v>
      </c>
      <c r="F19" s="80">
        <f>'1.8.DT'!E177</f>
        <v>0</v>
      </c>
      <c r="G19" s="80">
        <f>'1.8.DT'!F177</f>
        <v>0</v>
      </c>
      <c r="H19" s="80">
        <f>'1.8.DT'!G177</f>
        <v>33.053999999999995</v>
      </c>
      <c r="I19" s="80">
        <f>'1.8.DT'!H177</f>
        <v>0</v>
      </c>
      <c r="J19" s="80">
        <f>'1.8.DT'!I177</f>
        <v>35.320999999999998</v>
      </c>
      <c r="K19" s="80">
        <f>'1.8.DT'!J177</f>
        <v>5.5209999999999999</v>
      </c>
      <c r="L19" s="80">
        <f>'1.8.DT'!K177</f>
        <v>2.95</v>
      </c>
      <c r="M19" s="80">
        <f>'1.8.DT'!L177</f>
        <v>20.919999999999998</v>
      </c>
      <c r="N19" s="80">
        <f>'1.8.DT'!M177</f>
        <v>5.9300000000000006</v>
      </c>
      <c r="O19" s="80">
        <f>'1.8.DT'!N177</f>
        <v>0</v>
      </c>
      <c r="P19" s="73" t="s">
        <v>85</v>
      </c>
      <c r="Q19" s="8"/>
    </row>
    <row r="20" spans="1:17" ht="27.95" customHeight="1">
      <c r="A20" s="70">
        <v>9</v>
      </c>
      <c r="B20" s="71" t="s">
        <v>51</v>
      </c>
      <c r="C20" s="72">
        <f>'1.9.CL'!A117</f>
        <v>19</v>
      </c>
      <c r="D20" s="80">
        <f>'1.9.CL'!C117</f>
        <v>38.24</v>
      </c>
      <c r="E20" s="80">
        <f>'1.9.CL'!D117</f>
        <v>14.83</v>
      </c>
      <c r="F20" s="80">
        <f>'1.9.CL'!E117</f>
        <v>0</v>
      </c>
      <c r="G20" s="80">
        <f>'1.9.CL'!F117</f>
        <v>0</v>
      </c>
      <c r="H20" s="80">
        <f>'1.9.CL'!G117</f>
        <v>23.41</v>
      </c>
      <c r="I20" s="80">
        <f>'1.9.CL'!H117</f>
        <v>0</v>
      </c>
      <c r="J20" s="80">
        <f>'1.9.CL'!I117</f>
        <v>14.907439999999999</v>
      </c>
      <c r="K20" s="80">
        <f>'1.9.CL'!J117</f>
        <v>0.78816599999999992</v>
      </c>
      <c r="L20" s="80">
        <f>'1.9.CL'!K117</f>
        <v>6.1379999999999999</v>
      </c>
      <c r="M20" s="80">
        <f>'1.9.CL'!L117</f>
        <v>0</v>
      </c>
      <c r="N20" s="80">
        <f>'1.9.CL'!M117</f>
        <v>7.6743740000000003</v>
      </c>
      <c r="O20" s="80">
        <f>'1.9.CL'!N117</f>
        <v>0.30690000000000001</v>
      </c>
      <c r="P20" s="73" t="s">
        <v>86</v>
      </c>
      <c r="Q20" s="8"/>
    </row>
    <row r="21" spans="1:17" ht="27.95" customHeight="1">
      <c r="A21" s="70">
        <v>10</v>
      </c>
      <c r="B21" s="71" t="s">
        <v>52</v>
      </c>
      <c r="C21" s="72">
        <f>'1.10.KAH'!A105</f>
        <v>41</v>
      </c>
      <c r="D21" s="80">
        <f>'1.10.KAH'!C105</f>
        <v>56.21</v>
      </c>
      <c r="E21" s="80">
        <f>'1.10.KAH'!D105</f>
        <v>35.43</v>
      </c>
      <c r="F21" s="80">
        <f>'1.10.KAH'!E105</f>
        <v>10</v>
      </c>
      <c r="G21" s="80">
        <f>'1.10.KAH'!F105</f>
        <v>0</v>
      </c>
      <c r="H21" s="80">
        <f>'1.10.KAH'!G105</f>
        <v>10.78</v>
      </c>
      <c r="I21" s="80">
        <f>'1.10.KAH'!H105</f>
        <v>0</v>
      </c>
      <c r="J21" s="80">
        <f>'1.10.KAH'!I105</f>
        <v>46.379999999999995</v>
      </c>
      <c r="K21" s="80">
        <f>'1.10.KAH'!J105</f>
        <v>2</v>
      </c>
      <c r="L21" s="80">
        <f>'1.10.KAH'!K105</f>
        <v>17.490000000000002</v>
      </c>
      <c r="M21" s="80">
        <f>'1.10.KAH'!L105</f>
        <v>14.68</v>
      </c>
      <c r="N21" s="80">
        <f>'1.10.KAH'!M105</f>
        <v>11.78</v>
      </c>
      <c r="O21" s="80">
        <f>'1.10.KAH'!N105</f>
        <v>0.43</v>
      </c>
      <c r="P21" s="73" t="s">
        <v>87</v>
      </c>
      <c r="Q21" s="8"/>
    </row>
    <row r="22" spans="1:17" ht="27.95" customHeight="1">
      <c r="A22" s="70">
        <v>11</v>
      </c>
      <c r="B22" s="71" t="s">
        <v>53</v>
      </c>
      <c r="C22" s="72">
        <f>'1.11.HK'!A81</f>
        <v>24</v>
      </c>
      <c r="D22" s="80">
        <f>'1.11.HK'!C81</f>
        <v>57.2</v>
      </c>
      <c r="E22" s="80">
        <f>'1.11.HK'!D81</f>
        <v>3.7100000000000004</v>
      </c>
      <c r="F22" s="80">
        <f>'1.11.HK'!E81</f>
        <v>0</v>
      </c>
      <c r="G22" s="80">
        <f>'1.11.HK'!F81</f>
        <v>0</v>
      </c>
      <c r="H22" s="80">
        <f>'1.11.HK'!G81</f>
        <v>53.49</v>
      </c>
      <c r="I22" s="80">
        <f>'1.11.HK'!H81</f>
        <v>0</v>
      </c>
      <c r="J22" s="80">
        <f>'1.11.HK'!I81</f>
        <v>36.280000000000008</v>
      </c>
      <c r="K22" s="80">
        <f>'1.11.HK'!J81</f>
        <v>11.950000000000001</v>
      </c>
      <c r="L22" s="80">
        <f>'1.11.HK'!K81</f>
        <v>22</v>
      </c>
      <c r="M22" s="80">
        <f>'1.11.HK'!L81</f>
        <v>0</v>
      </c>
      <c r="N22" s="80">
        <f>'1.11.HK'!M81</f>
        <v>2.33</v>
      </c>
      <c r="O22" s="80">
        <f>'1.11.HK'!N81</f>
        <v>0</v>
      </c>
      <c r="P22" s="73" t="s">
        <v>88</v>
      </c>
      <c r="Q22" s="8"/>
    </row>
    <row r="23" spans="1:17" ht="27.95" customHeight="1">
      <c r="A23" s="70">
        <v>12</v>
      </c>
      <c r="B23" s="71" t="s">
        <v>54</v>
      </c>
      <c r="C23" s="72">
        <f>'1.12.VQ'!A49</f>
        <v>16</v>
      </c>
      <c r="D23" s="80">
        <f>'1.12.VQ'!C49</f>
        <v>13.95</v>
      </c>
      <c r="E23" s="80">
        <f>'1.12.VQ'!D49</f>
        <v>3.76</v>
      </c>
      <c r="F23" s="80">
        <f>'1.12.VQ'!E49</f>
        <v>0</v>
      </c>
      <c r="G23" s="80">
        <f>'1.12.VQ'!F49</f>
        <v>0</v>
      </c>
      <c r="H23" s="80">
        <f>'1.12.VQ'!G49</f>
        <v>10.190000000000001</v>
      </c>
      <c r="I23" s="80">
        <f>'1.12.VQ'!H49</f>
        <v>0</v>
      </c>
      <c r="J23" s="80">
        <f>'1.12.VQ'!I49</f>
        <v>5.46</v>
      </c>
      <c r="K23" s="80">
        <f>'1.12.VQ'!J49</f>
        <v>0</v>
      </c>
      <c r="L23" s="80">
        <f>'1.12.VQ'!K49</f>
        <v>0.92999999999999994</v>
      </c>
      <c r="M23" s="80">
        <f>'1.12.VQ'!L49</f>
        <v>3.43</v>
      </c>
      <c r="N23" s="80">
        <f>'1.12.VQ'!M49</f>
        <v>1.1000000000000001</v>
      </c>
      <c r="O23" s="80">
        <f>'1.12.VQ'!N49</f>
        <v>0</v>
      </c>
      <c r="P23" s="73" t="s">
        <v>89</v>
      </c>
      <c r="Q23" s="8"/>
    </row>
    <row r="24" spans="1:17" ht="27.95" customHeight="1">
      <c r="A24" s="74">
        <v>13</v>
      </c>
      <c r="B24" s="75" t="s">
        <v>55</v>
      </c>
      <c r="C24" s="76">
        <f>'1.13 LOH'!A133</f>
        <v>42</v>
      </c>
      <c r="D24" s="82">
        <f>'1.13 LOH'!C133</f>
        <v>58.54</v>
      </c>
      <c r="E24" s="82">
        <f>'1.13 LOH'!D133</f>
        <v>12.68</v>
      </c>
      <c r="F24" s="82">
        <f>'1.13 LOH'!E133</f>
        <v>8.86</v>
      </c>
      <c r="G24" s="82">
        <f>'1.13 LOH'!F133</f>
        <v>0</v>
      </c>
      <c r="H24" s="82">
        <f>'1.13 LOH'!G133</f>
        <v>37</v>
      </c>
      <c r="I24" s="82">
        <f>'1.13 LOH'!H133</f>
        <v>0</v>
      </c>
      <c r="J24" s="82">
        <f>'1.13 LOH'!I133</f>
        <v>38.075324000000002</v>
      </c>
      <c r="K24" s="82">
        <f>'1.13 LOH'!J133</f>
        <v>0</v>
      </c>
      <c r="L24" s="82">
        <f>'1.13 LOH'!K133</f>
        <v>0</v>
      </c>
      <c r="M24" s="82">
        <f>'1.13 LOH'!L133</f>
        <v>15.61318</v>
      </c>
      <c r="N24" s="82">
        <f>'1.13 LOH'!M133</f>
        <v>14.412143999999998</v>
      </c>
      <c r="O24" s="82">
        <f>'1.13 LOH'!N133</f>
        <v>8.0500000000000007</v>
      </c>
      <c r="P24" s="77" t="s">
        <v>90</v>
      </c>
      <c r="Q24" s="8"/>
    </row>
    <row r="25" spans="1:17" ht="18.600000000000001" customHeight="1"/>
    <row r="26" spans="1:17" ht="27.95" customHeight="1">
      <c r="M26" s="1579" t="s">
        <v>2558</v>
      </c>
      <c r="N26" s="1579"/>
      <c r="O26" s="1579"/>
      <c r="P26" s="1579"/>
    </row>
    <row r="27" spans="1:17" ht="27.95" customHeight="1">
      <c r="M27" s="1447"/>
      <c r="N27" s="1447"/>
      <c r="O27" s="1447"/>
      <c r="P27" s="1449"/>
    </row>
  </sheetData>
  <mergeCells count="18">
    <mergeCell ref="K8:O8"/>
    <mergeCell ref="P8:P9"/>
    <mergeCell ref="M26:P26"/>
    <mergeCell ref="A4:P4"/>
    <mergeCell ref="A1:E1"/>
    <mergeCell ref="F1:P1"/>
    <mergeCell ref="A2:E2"/>
    <mergeCell ref="F2:P2"/>
    <mergeCell ref="A3:P3"/>
    <mergeCell ref="A6:P6"/>
    <mergeCell ref="A8:A9"/>
    <mergeCell ref="B8:B9"/>
    <mergeCell ref="C8:C9"/>
    <mergeCell ref="A5:P5"/>
    <mergeCell ref="A7:P7"/>
    <mergeCell ref="D8:D9"/>
    <mergeCell ref="E8:H8"/>
    <mergeCell ref="J8:J9"/>
  </mergeCells>
  <printOptions horizontalCentered="1"/>
  <pageMargins left="0.39370078740157483" right="0.39370078740157483" top="0.39370078740157483" bottom="0.39370078740157483" header="0.11811023622047245" footer="0.27559055118110237"/>
  <pageSetup paperSize="9" scale="81" fitToHeight="100" orientation="landscape" r:id="rId1"/>
  <headerFooter>
    <oddFooter>&amp;L&amp;"Times New Roman,nghiêng"&amp;9Phụ lục &amp;A&amp;R&amp;10&amp;P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O110"/>
  <sheetViews>
    <sheetView view="pageLayout" topLeftCell="A94" workbookViewId="0">
      <selection activeCell="B107" sqref="B107"/>
    </sheetView>
  </sheetViews>
  <sheetFormatPr defaultColWidth="9" defaultRowHeight="12.75"/>
  <cols>
    <col min="1" max="1" width="5.5" style="139" customWidth="1"/>
    <col min="2" max="2" width="30.625" style="140" customWidth="1"/>
    <col min="3" max="3" width="13.25" style="139" customWidth="1"/>
    <col min="4" max="6" width="8" style="139" customWidth="1"/>
    <col min="7" max="7" width="21.5" style="140" customWidth="1"/>
    <col min="8" max="8" width="39.875" style="140" customWidth="1"/>
    <col min="9" max="9" width="8.375" style="139" customWidth="1"/>
    <col min="10" max="16384" width="9" style="138"/>
  </cols>
  <sheetData>
    <row r="1" spans="1:15" s="116" customFormat="1" ht="21" customHeight="1">
      <c r="A1" s="1709" t="s">
        <v>2561</v>
      </c>
      <c r="B1" s="1709"/>
      <c r="C1" s="1709"/>
      <c r="D1" s="1710" t="s">
        <v>44</v>
      </c>
      <c r="E1" s="1710"/>
      <c r="F1" s="1710"/>
      <c r="G1" s="1710"/>
      <c r="H1" s="1710"/>
      <c r="I1" s="1710"/>
      <c r="J1" s="176"/>
      <c r="K1" s="176"/>
      <c r="L1" s="176"/>
      <c r="M1" s="176"/>
      <c r="N1" s="176"/>
      <c r="O1" s="176"/>
    </row>
    <row r="2" spans="1:15" s="116" customFormat="1" ht="21" customHeight="1">
      <c r="A2" s="1710" t="s">
        <v>2560</v>
      </c>
      <c r="B2" s="1710"/>
      <c r="C2" s="1710"/>
      <c r="D2" s="1710" t="s">
        <v>45</v>
      </c>
      <c r="E2" s="1710"/>
      <c r="F2" s="1710"/>
      <c r="G2" s="1710"/>
      <c r="H2" s="1710"/>
      <c r="I2" s="1710"/>
      <c r="J2" s="176"/>
      <c r="K2" s="176"/>
      <c r="L2" s="176"/>
      <c r="M2" s="176"/>
      <c r="N2" s="176"/>
      <c r="O2" s="176"/>
    </row>
    <row r="3" spans="1:15" s="116" customFormat="1" ht="21" customHeight="1">
      <c r="A3" s="1711"/>
      <c r="B3" s="1711"/>
      <c r="C3" s="1711"/>
      <c r="D3" s="1711"/>
      <c r="E3" s="1711"/>
      <c r="F3" s="1711"/>
      <c r="G3" s="1711"/>
      <c r="H3" s="1711"/>
      <c r="I3" s="1711"/>
      <c r="J3" s="138"/>
      <c r="K3" s="138"/>
      <c r="L3" s="138"/>
      <c r="M3" s="138"/>
      <c r="N3" s="138"/>
      <c r="O3" s="138"/>
    </row>
    <row r="4" spans="1:15" ht="24.75" customHeight="1">
      <c r="A4" s="1718" t="s">
        <v>190</v>
      </c>
      <c r="B4" s="1718"/>
      <c r="C4" s="1718"/>
      <c r="D4" s="1718"/>
      <c r="E4" s="1718"/>
      <c r="F4" s="1718"/>
      <c r="G4" s="1718"/>
      <c r="H4" s="1718"/>
      <c r="I4" s="1718"/>
    </row>
    <row r="5" spans="1:15" ht="20.25" customHeight="1">
      <c r="A5" s="1709" t="s">
        <v>57</v>
      </c>
      <c r="B5" s="1709"/>
      <c r="C5" s="1709"/>
      <c r="D5" s="1709"/>
      <c r="E5" s="1709"/>
      <c r="F5" s="1709"/>
      <c r="G5" s="1709"/>
      <c r="H5" s="1709"/>
      <c r="I5" s="1709"/>
    </row>
    <row r="6" spans="1:15" ht="21" customHeight="1">
      <c r="A6" s="1719" t="str">
        <f>'2.CMD.Tong'!A6:J6</f>
        <v>(Kèm theo Tờ trình số 395/TTr-UBND ngày 05 tháng 12 năm 2018 của Ủy ban nhân dân tỉnh)</v>
      </c>
      <c r="B6" s="1719"/>
      <c r="C6" s="1719"/>
      <c r="D6" s="1719"/>
      <c r="E6" s="1719"/>
      <c r="F6" s="1719"/>
      <c r="G6" s="1719"/>
      <c r="H6" s="1719"/>
      <c r="I6" s="1719"/>
    </row>
    <row r="7" spans="1:15" ht="14.25" customHeight="1">
      <c r="A7" s="1721"/>
      <c r="B7" s="1721"/>
      <c r="C7" s="1721"/>
      <c r="D7" s="1721"/>
      <c r="E7" s="1721"/>
      <c r="F7" s="1721"/>
      <c r="G7" s="1721"/>
      <c r="H7" s="1721"/>
      <c r="I7" s="1721"/>
      <c r="L7" s="181" t="s">
        <v>104</v>
      </c>
    </row>
    <row r="8" spans="1:15" s="171" customFormat="1" ht="32.25" customHeight="1">
      <c r="A8" s="1724" t="s">
        <v>21</v>
      </c>
      <c r="B8" s="1723" t="s">
        <v>31</v>
      </c>
      <c r="C8" s="1722" t="s">
        <v>129</v>
      </c>
      <c r="D8" s="1720" t="s">
        <v>17</v>
      </c>
      <c r="E8" s="1720"/>
      <c r="F8" s="1720"/>
      <c r="G8" s="1723" t="s">
        <v>158</v>
      </c>
      <c r="H8" s="1720" t="s">
        <v>29</v>
      </c>
      <c r="I8" s="1720" t="s">
        <v>28</v>
      </c>
      <c r="L8" s="181" t="s">
        <v>104</v>
      </c>
    </row>
    <row r="9" spans="1:15" s="171" customFormat="1" ht="38.25" customHeight="1">
      <c r="A9" s="1724"/>
      <c r="B9" s="1723"/>
      <c r="C9" s="1722"/>
      <c r="D9" s="187" t="s">
        <v>13</v>
      </c>
      <c r="E9" s="187" t="s">
        <v>12</v>
      </c>
      <c r="F9" s="187" t="s">
        <v>27</v>
      </c>
      <c r="G9" s="1723"/>
      <c r="H9" s="1720"/>
      <c r="I9" s="1720"/>
      <c r="L9" s="181" t="s">
        <v>104</v>
      </c>
    </row>
    <row r="10" spans="1:15" s="185" customFormat="1" ht="25.5">
      <c r="A10" s="186">
        <v>-1</v>
      </c>
      <c r="B10" s="186">
        <v>-2</v>
      </c>
      <c r="C10" s="1452" t="s">
        <v>24</v>
      </c>
      <c r="D10" s="186">
        <v>-4</v>
      </c>
      <c r="E10" s="186">
        <v>-5</v>
      </c>
      <c r="F10" s="186">
        <v>-6</v>
      </c>
      <c r="G10" s="186">
        <v>-7</v>
      </c>
      <c r="H10" s="186">
        <v>-8</v>
      </c>
      <c r="I10" s="186">
        <v>-9</v>
      </c>
      <c r="L10" s="181" t="s">
        <v>104</v>
      </c>
    </row>
    <row r="11" spans="1:15" ht="25.5">
      <c r="A11" s="1712" t="s">
        <v>191</v>
      </c>
      <c r="B11" s="1713"/>
      <c r="C11" s="1713"/>
      <c r="D11" s="1713"/>
      <c r="E11" s="1713"/>
      <c r="F11" s="1713"/>
      <c r="G11" s="1713"/>
      <c r="H11" s="1713"/>
      <c r="I11" s="1714"/>
      <c r="L11" s="181" t="s">
        <v>104</v>
      </c>
    </row>
    <row r="12" spans="1:15" s="1097" customFormat="1">
      <c r="A12" s="861" t="s">
        <v>208</v>
      </c>
      <c r="B12" s="1249" t="s">
        <v>2005</v>
      </c>
      <c r="C12" s="1096">
        <f>D12</f>
        <v>1.01</v>
      </c>
      <c r="D12" s="1096">
        <v>1.01</v>
      </c>
      <c r="E12" s="1096"/>
      <c r="F12" s="1249"/>
      <c r="G12" s="1249"/>
      <c r="H12" s="1249"/>
      <c r="I12" s="1249"/>
      <c r="L12" s="1098"/>
    </row>
    <row r="13" spans="1:15">
      <c r="A13" s="861">
        <v>1</v>
      </c>
      <c r="B13" s="1250" t="s">
        <v>2547</v>
      </c>
      <c r="C13" s="1096">
        <f>D13</f>
        <v>1.01</v>
      </c>
      <c r="D13" s="1095">
        <v>1.01</v>
      </c>
      <c r="E13" s="1095"/>
      <c r="F13" s="1250"/>
      <c r="G13" s="1250" t="s">
        <v>2312</v>
      </c>
      <c r="H13" s="1250"/>
      <c r="I13" s="1250"/>
      <c r="L13" s="181"/>
    </row>
    <row r="14" spans="1:15">
      <c r="A14" s="1336" t="s">
        <v>213</v>
      </c>
      <c r="B14" s="1337" t="s">
        <v>350</v>
      </c>
      <c r="C14" s="1338">
        <f>C15</f>
        <v>0.32</v>
      </c>
      <c r="D14" s="1338">
        <f>D15</f>
        <v>0.32</v>
      </c>
      <c r="E14" s="1338">
        <f>E15</f>
        <v>0</v>
      </c>
      <c r="F14" s="1338">
        <f>F15</f>
        <v>0</v>
      </c>
      <c r="G14" s="1336"/>
      <c r="H14" s="1337"/>
      <c r="I14" s="1336"/>
      <c r="L14" s="181"/>
    </row>
    <row r="15" spans="1:15" ht="25.5">
      <c r="A15" s="1339">
        <v>1</v>
      </c>
      <c r="B15" s="1340" t="s">
        <v>2472</v>
      </c>
      <c r="C15" s="1200">
        <f>D15</f>
        <v>0.32</v>
      </c>
      <c r="D15" s="1341">
        <v>0.32</v>
      </c>
      <c r="E15" s="1342"/>
      <c r="F15" s="1342"/>
      <c r="G15" s="1340" t="s">
        <v>2361</v>
      </c>
      <c r="H15" s="1340" t="s">
        <v>2473</v>
      </c>
      <c r="I15" s="1339"/>
      <c r="L15" s="181"/>
    </row>
    <row r="16" spans="1:15">
      <c r="A16" s="1343" t="s">
        <v>217</v>
      </c>
      <c r="B16" s="1344" t="s">
        <v>782</v>
      </c>
      <c r="C16" s="1345">
        <f t="shared" ref="C16:F17" si="0">C17</f>
        <v>0.65</v>
      </c>
      <c r="D16" s="1345">
        <f t="shared" si="0"/>
        <v>0.65</v>
      </c>
      <c r="E16" s="1345">
        <f t="shared" si="0"/>
        <v>0</v>
      </c>
      <c r="F16" s="1345">
        <f t="shared" si="0"/>
        <v>0</v>
      </c>
      <c r="G16" s="1346"/>
      <c r="H16" s="1347"/>
      <c r="I16" s="1336"/>
      <c r="L16" s="181"/>
    </row>
    <row r="17" spans="1:12">
      <c r="A17" s="1348" t="s">
        <v>208</v>
      </c>
      <c r="B17" s="1344" t="s">
        <v>218</v>
      </c>
      <c r="C17" s="1349">
        <f t="shared" si="0"/>
        <v>0.65</v>
      </c>
      <c r="D17" s="1349">
        <f t="shared" si="0"/>
        <v>0.65</v>
      </c>
      <c r="E17" s="1349">
        <f t="shared" si="0"/>
        <v>0</v>
      </c>
      <c r="F17" s="1349">
        <f t="shared" si="0"/>
        <v>0</v>
      </c>
      <c r="G17" s="1199"/>
      <c r="H17" s="1197"/>
      <c r="I17" s="1336"/>
      <c r="L17" s="181"/>
    </row>
    <row r="18" spans="1:12" ht="25.5">
      <c r="A18" s="1350">
        <v>1</v>
      </c>
      <c r="B18" s="1197" t="s">
        <v>2318</v>
      </c>
      <c r="C18" s="1198">
        <f>D18</f>
        <v>0.65</v>
      </c>
      <c r="D18" s="1198">
        <v>0.65</v>
      </c>
      <c r="E18" s="1198"/>
      <c r="F18" s="1198"/>
      <c r="G18" s="1199" t="s">
        <v>2317</v>
      </c>
      <c r="H18" s="1197" t="s">
        <v>2474</v>
      </c>
      <c r="I18" s="1336"/>
      <c r="L18" s="181"/>
    </row>
    <row r="19" spans="1:12" s="1541" customFormat="1">
      <c r="A19" s="1535" t="s">
        <v>837</v>
      </c>
      <c r="B19" s="1536" t="s">
        <v>247</v>
      </c>
      <c r="C19" s="1537">
        <f>SUM(C20:C21)</f>
        <v>0.13</v>
      </c>
      <c r="D19" s="1537">
        <f>SUM(D20:D21)</f>
        <v>0.13</v>
      </c>
      <c r="E19" s="1537"/>
      <c r="F19" s="1537"/>
      <c r="G19" s="1538"/>
      <c r="H19" s="1539"/>
      <c r="I19" s="1540"/>
    </row>
    <row r="20" spans="1:12" s="1544" customFormat="1" ht="25.5">
      <c r="A20" s="1542">
        <v>1</v>
      </c>
      <c r="B20" s="987" t="s">
        <v>2567</v>
      </c>
      <c r="C20" s="1543">
        <f>D20</f>
        <v>0.03</v>
      </c>
      <c r="D20" s="1507">
        <v>0.03</v>
      </c>
      <c r="E20" s="1543"/>
      <c r="F20" s="1543"/>
      <c r="G20" s="987" t="s">
        <v>2568</v>
      </c>
      <c r="H20" s="987" t="s">
        <v>2569</v>
      </c>
      <c r="I20" s="1540"/>
    </row>
    <row r="21" spans="1:12" s="1544" customFormat="1" ht="38.25">
      <c r="A21" s="1542">
        <v>2</v>
      </c>
      <c r="B21" s="987" t="s">
        <v>2570</v>
      </c>
      <c r="C21" s="1543">
        <f>D21</f>
        <v>0.1</v>
      </c>
      <c r="D21" s="1507">
        <v>0.1</v>
      </c>
      <c r="E21" s="1543"/>
      <c r="F21" s="1543"/>
      <c r="G21" s="987" t="s">
        <v>2571</v>
      </c>
      <c r="H21" s="987" t="s">
        <v>2569</v>
      </c>
      <c r="I21" s="1540"/>
    </row>
    <row r="22" spans="1:12">
      <c r="A22" s="1348" t="s">
        <v>238</v>
      </c>
      <c r="B22" s="1344" t="s">
        <v>252</v>
      </c>
      <c r="C22" s="1349">
        <f>C23</f>
        <v>0.01</v>
      </c>
      <c r="D22" s="1349">
        <f>D23</f>
        <v>0.01</v>
      </c>
      <c r="E22" s="1349">
        <f>E23</f>
        <v>0</v>
      </c>
      <c r="F22" s="1349">
        <f>F23</f>
        <v>0</v>
      </c>
      <c r="G22" s="1351"/>
      <c r="H22" s="1352"/>
      <c r="I22" s="1336"/>
      <c r="L22" s="181"/>
    </row>
    <row r="23" spans="1:12" ht="25.5">
      <c r="A23" s="1350">
        <v>1</v>
      </c>
      <c r="B23" s="1197" t="s">
        <v>2325</v>
      </c>
      <c r="C23" s="1198">
        <f>D23</f>
        <v>0.01</v>
      </c>
      <c r="D23" s="1198">
        <v>0.01</v>
      </c>
      <c r="E23" s="1198"/>
      <c r="F23" s="1198"/>
      <c r="G23" s="1199" t="s">
        <v>2323</v>
      </c>
      <c r="H23" s="1197" t="s">
        <v>2324</v>
      </c>
      <c r="I23" s="1336"/>
      <c r="L23" s="181"/>
    </row>
    <row r="24" spans="1:12">
      <c r="A24" s="1348" t="s">
        <v>246</v>
      </c>
      <c r="B24" s="1344" t="s">
        <v>255</v>
      </c>
      <c r="C24" s="1349">
        <f>SUM(C25:C27)</f>
        <v>2.4</v>
      </c>
      <c r="D24" s="1349">
        <f>SUM(D25:D27)</f>
        <v>2.4</v>
      </c>
      <c r="E24" s="1349">
        <f>SUM(E25:E27)</f>
        <v>0</v>
      </c>
      <c r="F24" s="1349">
        <f>SUM(F25:F27)</f>
        <v>0</v>
      </c>
      <c r="G24" s="1351"/>
      <c r="H24" s="1352"/>
      <c r="I24" s="1336"/>
      <c r="L24" s="181"/>
    </row>
    <row r="25" spans="1:12" ht="25.5">
      <c r="A25" s="1350">
        <v>1</v>
      </c>
      <c r="B25" s="1353" t="s">
        <v>2330</v>
      </c>
      <c r="C25" s="1198">
        <f>D25</f>
        <v>0.2</v>
      </c>
      <c r="D25" s="1198">
        <v>0.2</v>
      </c>
      <c r="E25" s="1198"/>
      <c r="F25" s="1198"/>
      <c r="G25" s="1199" t="s">
        <v>2331</v>
      </c>
      <c r="H25" s="1197" t="s">
        <v>2475</v>
      </c>
      <c r="I25" s="1336"/>
      <c r="L25" s="181"/>
    </row>
    <row r="26" spans="1:12" ht="25.5">
      <c r="A26" s="1350">
        <v>2</v>
      </c>
      <c r="B26" s="1197" t="s">
        <v>2408</v>
      </c>
      <c r="C26" s="1198">
        <f>D26</f>
        <v>1.2</v>
      </c>
      <c r="D26" s="1198">
        <v>1.2</v>
      </c>
      <c r="E26" s="1198"/>
      <c r="F26" s="1198"/>
      <c r="G26" s="1199" t="s">
        <v>2317</v>
      </c>
      <c r="H26" s="1201" t="s">
        <v>2476</v>
      </c>
      <c r="I26" s="1336"/>
      <c r="L26" s="181"/>
    </row>
    <row r="27" spans="1:12" ht="25.5">
      <c r="A27" s="1350">
        <v>3</v>
      </c>
      <c r="B27" s="1197" t="s">
        <v>2333</v>
      </c>
      <c r="C27" s="1198">
        <f>D27</f>
        <v>1</v>
      </c>
      <c r="D27" s="1198">
        <v>1</v>
      </c>
      <c r="E27" s="1198"/>
      <c r="F27" s="1198"/>
      <c r="G27" s="1199" t="s">
        <v>2323</v>
      </c>
      <c r="H27" s="1197" t="s">
        <v>2324</v>
      </c>
      <c r="I27" s="1336"/>
      <c r="L27" s="181"/>
    </row>
    <row r="28" spans="1:12">
      <c r="A28" s="1348" t="s">
        <v>251</v>
      </c>
      <c r="B28" s="1352" t="s">
        <v>631</v>
      </c>
      <c r="C28" s="1349">
        <f>C29</f>
        <v>9.9</v>
      </c>
      <c r="D28" s="1349">
        <f>D29</f>
        <v>9.9</v>
      </c>
      <c r="E28" s="1349">
        <f>E29</f>
        <v>0</v>
      </c>
      <c r="F28" s="1349">
        <f>F29</f>
        <v>0</v>
      </c>
      <c r="G28" s="1351"/>
      <c r="H28" s="1352"/>
      <c r="I28" s="1336"/>
      <c r="L28" s="181"/>
    </row>
    <row r="29" spans="1:12" ht="25.5">
      <c r="A29" s="1350">
        <v>1</v>
      </c>
      <c r="B29" s="1197" t="s">
        <v>2340</v>
      </c>
      <c r="C29" s="1198">
        <f>D29</f>
        <v>9.9</v>
      </c>
      <c r="D29" s="1198">
        <v>9.9</v>
      </c>
      <c r="E29" s="1198"/>
      <c r="F29" s="1198"/>
      <c r="G29" s="1199" t="s">
        <v>2341</v>
      </c>
      <c r="H29" s="1197" t="s">
        <v>2342</v>
      </c>
      <c r="I29" s="1336"/>
      <c r="L29" s="181"/>
    </row>
    <row r="30" spans="1:12">
      <c r="A30" s="1348">
        <v>10</v>
      </c>
      <c r="B30" s="1348" t="s">
        <v>826</v>
      </c>
      <c r="C30" s="1354">
        <f>C28+C24+C22+C19+C17+C14+C12</f>
        <v>14.420000000000002</v>
      </c>
      <c r="D30" s="1354">
        <f t="shared" ref="D30:F30" si="1">D28+D24+D22+D19+D17+D14+D12</f>
        <v>14.420000000000002</v>
      </c>
      <c r="E30" s="1354">
        <f t="shared" si="1"/>
        <v>0</v>
      </c>
      <c r="F30" s="1354">
        <f t="shared" si="1"/>
        <v>0</v>
      </c>
      <c r="G30" s="1355"/>
      <c r="H30" s="1355"/>
      <c r="I30" s="1336"/>
      <c r="L30" s="181"/>
    </row>
    <row r="31" spans="1:12">
      <c r="A31" s="1715" t="s">
        <v>2477</v>
      </c>
      <c r="B31" s="1716"/>
      <c r="C31" s="1716"/>
      <c r="D31" s="1716"/>
      <c r="E31" s="1716"/>
      <c r="F31" s="1716"/>
      <c r="G31" s="1716"/>
      <c r="H31" s="1716"/>
      <c r="I31" s="1717"/>
      <c r="L31" s="181"/>
    </row>
    <row r="32" spans="1:12">
      <c r="A32" s="1356" t="s">
        <v>208</v>
      </c>
      <c r="B32" s="1357" t="s">
        <v>2478</v>
      </c>
      <c r="C32" s="1358">
        <f>C33</f>
        <v>0.6</v>
      </c>
      <c r="D32" s="1358">
        <f>D33</f>
        <v>0.6</v>
      </c>
      <c r="E32" s="1358">
        <f>E33</f>
        <v>0</v>
      </c>
      <c r="F32" s="1358">
        <f>F33</f>
        <v>0</v>
      </c>
      <c r="G32" s="1359"/>
      <c r="H32" s="1359"/>
      <c r="I32" s="1359"/>
      <c r="L32" s="181"/>
    </row>
    <row r="33" spans="1:12" ht="38.25">
      <c r="A33" s="1360">
        <v>1</v>
      </c>
      <c r="B33" s="1353" t="s">
        <v>2479</v>
      </c>
      <c r="C33" s="1361">
        <f>SUM(D33:F33)</f>
        <v>0.6</v>
      </c>
      <c r="D33" s="1361">
        <v>0.6</v>
      </c>
      <c r="E33" s="1361"/>
      <c r="F33" s="1361"/>
      <c r="G33" s="1353" t="s">
        <v>2317</v>
      </c>
      <c r="H33" s="1340" t="s">
        <v>646</v>
      </c>
      <c r="I33" s="1339"/>
      <c r="L33" s="181"/>
    </row>
    <row r="34" spans="1:12">
      <c r="A34" s="1362" t="s">
        <v>213</v>
      </c>
      <c r="B34" s="1363" t="s">
        <v>350</v>
      </c>
      <c r="C34" s="1364">
        <f>SUM(C35:C39)</f>
        <v>10.220000000000001</v>
      </c>
      <c r="D34" s="1364">
        <f>SUM(D35:D39)</f>
        <v>10.220000000000001</v>
      </c>
      <c r="E34" s="1364">
        <f>SUM(E35:E39)</f>
        <v>0</v>
      </c>
      <c r="F34" s="1364">
        <f>SUM(F35:F39)</f>
        <v>0</v>
      </c>
      <c r="G34" s="1363"/>
      <c r="H34" s="1337"/>
      <c r="I34" s="1336"/>
      <c r="L34" s="181"/>
    </row>
    <row r="35" spans="1:12" ht="25.5">
      <c r="A35" s="1365">
        <v>1</v>
      </c>
      <c r="B35" s="1353" t="s">
        <v>2480</v>
      </c>
      <c r="C35" s="1361">
        <f>SUM(D35:F35)</f>
        <v>1.1399999999999999</v>
      </c>
      <c r="D35" s="1361">
        <v>1.1399999999999999</v>
      </c>
      <c r="E35" s="1361"/>
      <c r="F35" s="1361"/>
      <c r="G35" s="1353" t="s">
        <v>2312</v>
      </c>
      <c r="H35" s="1340" t="s">
        <v>646</v>
      </c>
      <c r="I35" s="1339"/>
      <c r="L35" s="181"/>
    </row>
    <row r="36" spans="1:12" ht="25.5">
      <c r="A36" s="1366">
        <v>2</v>
      </c>
      <c r="B36" s="1353" t="s">
        <v>2481</v>
      </c>
      <c r="C36" s="1361">
        <f>SUM(D36:F36)</f>
        <v>3.82</v>
      </c>
      <c r="D36" s="1361">
        <v>3.82</v>
      </c>
      <c r="E36" s="1361"/>
      <c r="F36" s="1361"/>
      <c r="G36" s="1353" t="s">
        <v>2365</v>
      </c>
      <c r="H36" s="1340" t="s">
        <v>646</v>
      </c>
      <c r="I36" s="1339"/>
      <c r="L36" s="181"/>
    </row>
    <row r="37" spans="1:12">
      <c r="A37" s="1365">
        <v>3</v>
      </c>
      <c r="B37" s="1353" t="s">
        <v>2482</v>
      </c>
      <c r="C37" s="1361">
        <f>SUM(D37:F37)</f>
        <v>5</v>
      </c>
      <c r="D37" s="1361">
        <v>5</v>
      </c>
      <c r="E37" s="1361"/>
      <c r="F37" s="1361"/>
      <c r="G37" s="1353" t="s">
        <v>2365</v>
      </c>
      <c r="H37" s="1340" t="s">
        <v>646</v>
      </c>
      <c r="I37" s="1339"/>
      <c r="L37" s="181"/>
    </row>
    <row r="38" spans="1:12" ht="25.5">
      <c r="A38" s="1365">
        <v>4</v>
      </c>
      <c r="B38" s="1353" t="s">
        <v>2483</v>
      </c>
      <c r="C38" s="1361">
        <f>SUM(D38:F38)</f>
        <v>0.15</v>
      </c>
      <c r="D38" s="1361">
        <v>0.15</v>
      </c>
      <c r="E38" s="1361"/>
      <c r="F38" s="1361"/>
      <c r="G38" s="1353" t="s">
        <v>2365</v>
      </c>
      <c r="H38" s="1340" t="s">
        <v>646</v>
      </c>
      <c r="I38" s="1339"/>
      <c r="L38" s="181"/>
    </row>
    <row r="39" spans="1:12" ht="38.25">
      <c r="A39" s="1366">
        <v>5</v>
      </c>
      <c r="B39" s="1353" t="s">
        <v>2484</v>
      </c>
      <c r="C39" s="1361">
        <f>SUM(D39:F39)</f>
        <v>0.11</v>
      </c>
      <c r="D39" s="1361">
        <v>0.11</v>
      </c>
      <c r="E39" s="1361"/>
      <c r="F39" s="1361"/>
      <c r="G39" s="1353" t="s">
        <v>2420</v>
      </c>
      <c r="H39" s="1340" t="s">
        <v>646</v>
      </c>
      <c r="I39" s="1339"/>
      <c r="L39" s="181"/>
    </row>
    <row r="40" spans="1:12" ht="25.5">
      <c r="A40" s="1362" t="s">
        <v>217</v>
      </c>
      <c r="B40" s="1344" t="s">
        <v>2485</v>
      </c>
      <c r="C40" s="1364">
        <f>C41</f>
        <v>0.15</v>
      </c>
      <c r="D40" s="1364">
        <f>D41</f>
        <v>0.15</v>
      </c>
      <c r="E40" s="1364">
        <f>E41</f>
        <v>0</v>
      </c>
      <c r="F40" s="1364">
        <f>F41</f>
        <v>0</v>
      </c>
      <c r="G40" s="1344"/>
      <c r="H40" s="1337"/>
      <c r="I40" s="1336"/>
      <c r="L40" s="181"/>
    </row>
    <row r="41" spans="1:12" ht="25.5">
      <c r="A41" s="1365">
        <v>1</v>
      </c>
      <c r="B41" s="1353" t="s">
        <v>2486</v>
      </c>
      <c r="C41" s="1361">
        <f>SUM(D41:F41)</f>
        <v>0.15</v>
      </c>
      <c r="D41" s="1361">
        <v>0.15</v>
      </c>
      <c r="E41" s="1361"/>
      <c r="F41" s="1361"/>
      <c r="G41" s="1353" t="s">
        <v>2323</v>
      </c>
      <c r="H41" s="1340" t="s">
        <v>2487</v>
      </c>
      <c r="I41" s="1339"/>
      <c r="L41" s="181"/>
    </row>
    <row r="42" spans="1:12">
      <c r="A42" s="1362" t="s">
        <v>238</v>
      </c>
      <c r="B42" s="1337" t="s">
        <v>782</v>
      </c>
      <c r="C42" s="1338">
        <f>C43+C45+C48+C61+C63+C67</f>
        <v>37.519999999999989</v>
      </c>
      <c r="D42" s="1338">
        <f>D43+D45+D48+D61+D63+D67</f>
        <v>37.519999999999989</v>
      </c>
      <c r="E42" s="1338">
        <f>E43+E45+E48+E61+E63+E67</f>
        <v>0</v>
      </c>
      <c r="F42" s="1338">
        <f>F43+F45+F48+F61+F63+F67</f>
        <v>0</v>
      </c>
      <c r="G42" s="1337"/>
      <c r="H42" s="1337"/>
      <c r="I42" s="1336"/>
      <c r="L42" s="181"/>
    </row>
    <row r="43" spans="1:12">
      <c r="A43" s="1360">
        <v>1</v>
      </c>
      <c r="B43" s="1344" t="s">
        <v>833</v>
      </c>
      <c r="C43" s="1364">
        <f>C44</f>
        <v>0.02</v>
      </c>
      <c r="D43" s="1364">
        <f>D44</f>
        <v>0.02</v>
      </c>
      <c r="E43" s="1364">
        <f>E44</f>
        <v>0</v>
      </c>
      <c r="F43" s="1364">
        <f>F44</f>
        <v>0</v>
      </c>
      <c r="G43" s="1344"/>
      <c r="H43" s="1344"/>
      <c r="I43" s="1367"/>
      <c r="L43" s="181"/>
    </row>
    <row r="44" spans="1:12" ht="25.5">
      <c r="A44" s="1360" t="s">
        <v>2488</v>
      </c>
      <c r="B44" s="1353" t="s">
        <v>2489</v>
      </c>
      <c r="C44" s="1361">
        <f>SUM(D44:F44)</f>
        <v>0.02</v>
      </c>
      <c r="D44" s="1361">
        <v>0.02</v>
      </c>
      <c r="E44" s="1361"/>
      <c r="F44" s="1361"/>
      <c r="G44" s="1353" t="s">
        <v>2317</v>
      </c>
      <c r="H44" s="1340" t="s">
        <v>646</v>
      </c>
      <c r="I44" s="1339"/>
      <c r="L44" s="181"/>
    </row>
    <row r="45" spans="1:12">
      <c r="A45" s="1368">
        <v>2</v>
      </c>
      <c r="B45" s="1344" t="s">
        <v>2313</v>
      </c>
      <c r="C45" s="1364">
        <f>SUM(C46:C47)</f>
        <v>0.6</v>
      </c>
      <c r="D45" s="1364">
        <f>SUM(D46:D47)</f>
        <v>0.6</v>
      </c>
      <c r="E45" s="1364">
        <f>SUM(E46:E47)</f>
        <v>0</v>
      </c>
      <c r="F45" s="1364">
        <f>SUM(F46:F47)</f>
        <v>0</v>
      </c>
      <c r="G45" s="1344"/>
      <c r="H45" s="1344"/>
      <c r="I45" s="1367"/>
      <c r="L45" s="181"/>
    </row>
    <row r="46" spans="1:12">
      <c r="A46" s="1360" t="s">
        <v>2490</v>
      </c>
      <c r="B46" s="1353" t="s">
        <v>2354</v>
      </c>
      <c r="C46" s="1361">
        <f>SUM(D46:F46)</f>
        <v>0.5</v>
      </c>
      <c r="D46" s="1361">
        <v>0.5</v>
      </c>
      <c r="E46" s="1361"/>
      <c r="F46" s="1361"/>
      <c r="G46" s="1353" t="s">
        <v>2315</v>
      </c>
      <c r="H46" s="1340" t="s">
        <v>646</v>
      </c>
      <c r="I46" s="1339"/>
      <c r="L46" s="181"/>
    </row>
    <row r="47" spans="1:12">
      <c r="A47" s="1360" t="s">
        <v>2491</v>
      </c>
      <c r="B47" s="1369" t="s">
        <v>2492</v>
      </c>
      <c r="C47" s="1370">
        <f>SUM(D47:F47)</f>
        <v>0.1</v>
      </c>
      <c r="D47" s="1370">
        <v>0.1</v>
      </c>
      <c r="E47" s="1371"/>
      <c r="F47" s="1370"/>
      <c r="G47" s="1369" t="s">
        <v>2315</v>
      </c>
      <c r="H47" s="1372" t="s">
        <v>2094</v>
      </c>
      <c r="I47" s="1373"/>
      <c r="L47" s="181"/>
    </row>
    <row r="48" spans="1:12">
      <c r="A48" s="1368">
        <v>3</v>
      </c>
      <c r="B48" s="1344" t="s">
        <v>218</v>
      </c>
      <c r="C48" s="1364">
        <f>SUM(C49:C60)</f>
        <v>34.739999999999995</v>
      </c>
      <c r="D48" s="1364">
        <f>SUM(D49:D60)</f>
        <v>34.739999999999995</v>
      </c>
      <c r="E48" s="1364">
        <f>SUM(E49:E60)</f>
        <v>0</v>
      </c>
      <c r="F48" s="1364">
        <f>SUM(F49:F60)</f>
        <v>0</v>
      </c>
      <c r="G48" s="1374"/>
      <c r="H48" s="1337"/>
      <c r="I48" s="1336"/>
      <c r="L48" s="181"/>
    </row>
    <row r="49" spans="1:12">
      <c r="A49" s="1360" t="s">
        <v>2493</v>
      </c>
      <c r="B49" s="1353" t="s">
        <v>2378</v>
      </c>
      <c r="C49" s="1361">
        <f t="shared" ref="C49:C60" si="2">SUM(D49:F49)</f>
        <v>2.1</v>
      </c>
      <c r="D49" s="1375">
        <v>2.1</v>
      </c>
      <c r="E49" s="1375"/>
      <c r="F49" s="1375"/>
      <c r="G49" s="1376" t="s">
        <v>2312</v>
      </c>
      <c r="H49" s="1340" t="s">
        <v>646</v>
      </c>
      <c r="I49" s="1339"/>
      <c r="L49" s="181"/>
    </row>
    <row r="50" spans="1:12" ht="25.5">
      <c r="A50" s="1360" t="s">
        <v>2494</v>
      </c>
      <c r="B50" s="1353" t="s">
        <v>2379</v>
      </c>
      <c r="C50" s="1361">
        <f t="shared" si="2"/>
        <v>1</v>
      </c>
      <c r="D50" s="1375">
        <v>1</v>
      </c>
      <c r="E50" s="1375"/>
      <c r="F50" s="1375"/>
      <c r="G50" s="1377" t="s">
        <v>2361</v>
      </c>
      <c r="H50" s="1340" t="s">
        <v>646</v>
      </c>
      <c r="I50" s="1339"/>
      <c r="L50" s="181"/>
    </row>
    <row r="51" spans="1:12" ht="25.5">
      <c r="A51" s="1360" t="s">
        <v>2495</v>
      </c>
      <c r="B51" s="1353" t="s">
        <v>2380</v>
      </c>
      <c r="C51" s="1361">
        <f t="shared" si="2"/>
        <v>4</v>
      </c>
      <c r="D51" s="1375">
        <v>4</v>
      </c>
      <c r="E51" s="1375"/>
      <c r="F51" s="1375"/>
      <c r="G51" s="1377" t="s">
        <v>2496</v>
      </c>
      <c r="H51" s="1340" t="s">
        <v>646</v>
      </c>
      <c r="I51" s="1339"/>
      <c r="L51" s="181"/>
    </row>
    <row r="52" spans="1:12">
      <c r="A52" s="1360" t="s">
        <v>2497</v>
      </c>
      <c r="B52" s="1353" t="s">
        <v>2498</v>
      </c>
      <c r="C52" s="1361">
        <f t="shared" si="2"/>
        <v>0.7</v>
      </c>
      <c r="D52" s="1375">
        <v>0.7</v>
      </c>
      <c r="E52" s="1375"/>
      <c r="F52" s="1375"/>
      <c r="G52" s="1376" t="s">
        <v>2312</v>
      </c>
      <c r="H52" s="1340" t="s">
        <v>646</v>
      </c>
      <c r="I52" s="1339"/>
      <c r="L52" s="181"/>
    </row>
    <row r="53" spans="1:12">
      <c r="A53" s="1360" t="s">
        <v>2499</v>
      </c>
      <c r="B53" s="1353" t="s">
        <v>2366</v>
      </c>
      <c r="C53" s="1361">
        <f t="shared" si="2"/>
        <v>0.31</v>
      </c>
      <c r="D53" s="1378">
        <v>0.31</v>
      </c>
      <c r="E53" s="1378"/>
      <c r="F53" s="1378"/>
      <c r="G53" s="1379" t="s">
        <v>2351</v>
      </c>
      <c r="H53" s="1340" t="s">
        <v>646</v>
      </c>
      <c r="I53" s="1339"/>
      <c r="L53" s="181"/>
    </row>
    <row r="54" spans="1:12" ht="38.25">
      <c r="A54" s="1360" t="s">
        <v>2500</v>
      </c>
      <c r="B54" s="1353" t="s">
        <v>2383</v>
      </c>
      <c r="C54" s="1361">
        <f t="shared" si="2"/>
        <v>2</v>
      </c>
      <c r="D54" s="1375">
        <v>2</v>
      </c>
      <c r="E54" s="1375"/>
      <c r="F54" s="1375"/>
      <c r="G54" s="1377" t="s">
        <v>2501</v>
      </c>
      <c r="H54" s="1340" t="s">
        <v>646</v>
      </c>
      <c r="I54" s="1339"/>
      <c r="L54" s="181"/>
    </row>
    <row r="55" spans="1:12" ht="25.5">
      <c r="A55" s="1360" t="s">
        <v>2502</v>
      </c>
      <c r="B55" s="1353" t="s">
        <v>2503</v>
      </c>
      <c r="C55" s="1361">
        <f t="shared" si="2"/>
        <v>0.75</v>
      </c>
      <c r="D55" s="1361">
        <v>0.75</v>
      </c>
      <c r="E55" s="1361"/>
      <c r="F55" s="1361"/>
      <c r="G55" s="1353" t="s">
        <v>2504</v>
      </c>
      <c r="H55" s="1340" t="s">
        <v>646</v>
      </c>
      <c r="I55" s="1339"/>
      <c r="L55" s="181"/>
    </row>
    <row r="56" spans="1:12" ht="25.5">
      <c r="A56" s="1360" t="s">
        <v>2505</v>
      </c>
      <c r="B56" s="1353" t="s">
        <v>2506</v>
      </c>
      <c r="C56" s="1361">
        <f t="shared" si="2"/>
        <v>4.9000000000000004</v>
      </c>
      <c r="D56" s="1361">
        <v>4.9000000000000004</v>
      </c>
      <c r="E56" s="1361"/>
      <c r="F56" s="1361"/>
      <c r="G56" s="1353" t="s">
        <v>2507</v>
      </c>
      <c r="H56" s="1340" t="s">
        <v>646</v>
      </c>
      <c r="I56" s="1339"/>
      <c r="L56" s="181"/>
    </row>
    <row r="57" spans="1:12" ht="51">
      <c r="A57" s="1360" t="s">
        <v>2508</v>
      </c>
      <c r="B57" s="1353" t="s">
        <v>2509</v>
      </c>
      <c r="C57" s="1361">
        <f t="shared" si="2"/>
        <v>0.18</v>
      </c>
      <c r="D57" s="1361">
        <v>0.18</v>
      </c>
      <c r="E57" s="1361"/>
      <c r="F57" s="1361"/>
      <c r="G57" s="1353" t="s">
        <v>2317</v>
      </c>
      <c r="H57" s="1340" t="s">
        <v>646</v>
      </c>
      <c r="I57" s="1339"/>
      <c r="L57" s="181"/>
    </row>
    <row r="58" spans="1:12" ht="25.5">
      <c r="A58" s="1360" t="s">
        <v>2510</v>
      </c>
      <c r="B58" s="1353" t="s">
        <v>2370</v>
      </c>
      <c r="C58" s="1361">
        <f t="shared" si="2"/>
        <v>8.1</v>
      </c>
      <c r="D58" s="1361">
        <v>8.1</v>
      </c>
      <c r="E58" s="1361"/>
      <c r="F58" s="1361"/>
      <c r="G58" s="1353" t="s">
        <v>2511</v>
      </c>
      <c r="H58" s="1340" t="s">
        <v>646</v>
      </c>
      <c r="I58" s="1339"/>
      <c r="L58" s="181"/>
    </row>
    <row r="59" spans="1:12" ht="25.5">
      <c r="A59" s="1360" t="s">
        <v>2512</v>
      </c>
      <c r="B59" s="1380" t="s">
        <v>2513</v>
      </c>
      <c r="C59" s="1361">
        <f t="shared" si="2"/>
        <v>2.7</v>
      </c>
      <c r="D59" s="1381">
        <v>2.7</v>
      </c>
      <c r="E59" s="1382"/>
      <c r="F59" s="1382"/>
      <c r="G59" s="1383" t="s">
        <v>2365</v>
      </c>
      <c r="H59" s="1340" t="s">
        <v>646</v>
      </c>
      <c r="I59" s="1339"/>
      <c r="L59" s="181" t="s">
        <v>104</v>
      </c>
    </row>
    <row r="60" spans="1:12" ht="38.25">
      <c r="A60" s="1360" t="s">
        <v>2514</v>
      </c>
      <c r="B60" s="1353" t="s">
        <v>2372</v>
      </c>
      <c r="C60" s="1361">
        <f t="shared" si="2"/>
        <v>8</v>
      </c>
      <c r="D60" s="1361">
        <v>8</v>
      </c>
      <c r="E60" s="1361"/>
      <c r="F60" s="1361"/>
      <c r="G60" s="1353" t="s">
        <v>2515</v>
      </c>
      <c r="H60" s="1340" t="s">
        <v>646</v>
      </c>
      <c r="I60" s="1339"/>
      <c r="L60" s="181"/>
    </row>
    <row r="61" spans="1:12">
      <c r="A61" s="1362">
        <v>4</v>
      </c>
      <c r="B61" s="1344" t="s">
        <v>768</v>
      </c>
      <c r="C61" s="1384">
        <f>C62</f>
        <v>1.64</v>
      </c>
      <c r="D61" s="1384">
        <f>D62</f>
        <v>1.64</v>
      </c>
      <c r="E61" s="1384">
        <f>E62</f>
        <v>0</v>
      </c>
      <c r="F61" s="1384">
        <f>F62</f>
        <v>0</v>
      </c>
      <c r="G61" s="1385"/>
      <c r="H61" s="1385"/>
      <c r="I61" s="1386"/>
      <c r="L61" s="181"/>
    </row>
    <row r="62" spans="1:12" ht="38.25">
      <c r="A62" s="1360" t="s">
        <v>2516</v>
      </c>
      <c r="B62" s="1353" t="s">
        <v>2385</v>
      </c>
      <c r="C62" s="1361">
        <f>SUM(D62:F62)</f>
        <v>1.64</v>
      </c>
      <c r="D62" s="1361">
        <v>1.64</v>
      </c>
      <c r="E62" s="1361"/>
      <c r="F62" s="1361"/>
      <c r="G62" s="1383" t="s">
        <v>2517</v>
      </c>
      <c r="H62" s="1340" t="s">
        <v>646</v>
      </c>
      <c r="I62" s="1339"/>
      <c r="L62" s="181"/>
    </row>
    <row r="63" spans="1:12">
      <c r="A63" s="1368">
        <v>5</v>
      </c>
      <c r="B63" s="1344" t="s">
        <v>247</v>
      </c>
      <c r="C63" s="1364">
        <f>SUM(C64:C66)</f>
        <v>0.12</v>
      </c>
      <c r="D63" s="1364">
        <f>SUM(D64:D66)</f>
        <v>0.12</v>
      </c>
      <c r="E63" s="1364">
        <f>SUM(E64:E66)</f>
        <v>0</v>
      </c>
      <c r="F63" s="1364">
        <f>SUM(F64:F66)</f>
        <v>0</v>
      </c>
      <c r="G63" s="1385"/>
      <c r="H63" s="1337"/>
      <c r="I63" s="1336"/>
      <c r="L63" s="181"/>
    </row>
    <row r="64" spans="1:12" ht="38.25">
      <c r="A64" s="1360" t="s">
        <v>2518</v>
      </c>
      <c r="B64" s="1387" t="s">
        <v>2519</v>
      </c>
      <c r="C64" s="1361">
        <f>SUM(D64:F64)</f>
        <v>0.06</v>
      </c>
      <c r="D64" s="1361">
        <v>0.06</v>
      </c>
      <c r="E64" s="1361"/>
      <c r="F64" s="1361"/>
      <c r="G64" s="1388" t="s">
        <v>2520</v>
      </c>
      <c r="H64" s="1340" t="s">
        <v>646</v>
      </c>
      <c r="I64" s="1339"/>
      <c r="L64" s="181"/>
    </row>
    <row r="65" spans="1:12" ht="51">
      <c r="A65" s="1360" t="s">
        <v>2521</v>
      </c>
      <c r="B65" s="1353" t="s">
        <v>2388</v>
      </c>
      <c r="C65" s="1361">
        <f>SUM(D65:F65)</f>
        <v>0.05</v>
      </c>
      <c r="D65" s="1361">
        <v>0.05</v>
      </c>
      <c r="E65" s="1361"/>
      <c r="F65" s="1361"/>
      <c r="G65" s="1383" t="s">
        <v>2365</v>
      </c>
      <c r="H65" s="1340" t="s">
        <v>646</v>
      </c>
      <c r="I65" s="1339"/>
      <c r="L65" s="181"/>
    </row>
    <row r="66" spans="1:12" ht="25.5">
      <c r="A66" s="1360" t="s">
        <v>2522</v>
      </c>
      <c r="B66" s="1353" t="s">
        <v>1619</v>
      </c>
      <c r="C66" s="1361">
        <f>SUM(D66:F66)</f>
        <v>0.01</v>
      </c>
      <c r="D66" s="1361">
        <v>0.01</v>
      </c>
      <c r="E66" s="1361"/>
      <c r="F66" s="1361"/>
      <c r="G66" s="1353" t="s">
        <v>2523</v>
      </c>
      <c r="H66" s="1340" t="s">
        <v>646</v>
      </c>
      <c r="I66" s="1339"/>
      <c r="L66" s="181"/>
    </row>
    <row r="67" spans="1:12">
      <c r="A67" s="1368">
        <v>6</v>
      </c>
      <c r="B67" s="1344" t="s">
        <v>305</v>
      </c>
      <c r="C67" s="1364">
        <f>C68</f>
        <v>0.4</v>
      </c>
      <c r="D67" s="1364">
        <f>D68</f>
        <v>0.4</v>
      </c>
      <c r="E67" s="1364">
        <f>E68</f>
        <v>0</v>
      </c>
      <c r="F67" s="1364">
        <f>F68</f>
        <v>0</v>
      </c>
      <c r="G67" s="1344"/>
      <c r="H67" s="1344"/>
      <c r="I67" s="1367"/>
      <c r="L67" s="181"/>
    </row>
    <row r="68" spans="1:12" ht="25.5">
      <c r="A68" s="1389">
        <v>1</v>
      </c>
      <c r="B68" s="1353" t="s">
        <v>2524</v>
      </c>
      <c r="C68" s="1361">
        <f>SUM(D68:F68)</f>
        <v>0.4</v>
      </c>
      <c r="D68" s="1361">
        <v>0.4</v>
      </c>
      <c r="E68" s="1361"/>
      <c r="F68" s="1361"/>
      <c r="G68" s="1353" t="s">
        <v>2323</v>
      </c>
      <c r="H68" s="1340" t="s">
        <v>646</v>
      </c>
      <c r="I68" s="1339"/>
      <c r="L68" s="181"/>
    </row>
    <row r="69" spans="1:12">
      <c r="A69" s="1390" t="s">
        <v>246</v>
      </c>
      <c r="B69" s="1391" t="s">
        <v>2525</v>
      </c>
      <c r="C69" s="1392">
        <f>C70</f>
        <v>4.9800000000000004</v>
      </c>
      <c r="D69" s="1392">
        <f>D70</f>
        <v>4.9800000000000004</v>
      </c>
      <c r="E69" s="1392">
        <f>E70</f>
        <v>0</v>
      </c>
      <c r="F69" s="1392">
        <f>F70</f>
        <v>0</v>
      </c>
      <c r="G69" s="1393"/>
      <c r="H69" s="1394"/>
      <c r="I69" s="1395"/>
      <c r="L69" s="181"/>
    </row>
    <row r="70" spans="1:12" ht="38.25">
      <c r="A70" s="1396">
        <v>1</v>
      </c>
      <c r="B70" s="1397" t="s">
        <v>2394</v>
      </c>
      <c r="C70" s="1370">
        <f>SUM(D70:F70)</f>
        <v>4.9800000000000004</v>
      </c>
      <c r="D70" s="1370">
        <v>4.9800000000000004</v>
      </c>
      <c r="E70" s="1370"/>
      <c r="F70" s="1370"/>
      <c r="G70" s="1397" t="s">
        <v>2395</v>
      </c>
      <c r="H70" s="1372" t="s">
        <v>2094</v>
      </c>
      <c r="I70" s="1373"/>
      <c r="L70" s="181"/>
    </row>
    <row r="71" spans="1:12">
      <c r="A71" s="1336" t="s">
        <v>251</v>
      </c>
      <c r="B71" s="1344" t="s">
        <v>255</v>
      </c>
      <c r="C71" s="1398">
        <f>SUM(C72:C80)</f>
        <v>19.900000000000002</v>
      </c>
      <c r="D71" s="1398">
        <f>SUM(D72:D80)</f>
        <v>19.900000000000002</v>
      </c>
      <c r="E71" s="1398">
        <f>SUM(E72:E80)</f>
        <v>0</v>
      </c>
      <c r="F71" s="1398">
        <f>SUM(F72:F80)</f>
        <v>0</v>
      </c>
      <c r="G71" s="1374"/>
      <c r="H71" s="1399"/>
      <c r="I71" s="1400"/>
      <c r="L71" s="181"/>
    </row>
    <row r="72" spans="1:12" ht="25.5">
      <c r="A72" s="1389">
        <v>1</v>
      </c>
      <c r="B72" s="1353" t="s">
        <v>2401</v>
      </c>
      <c r="C72" s="1361">
        <f t="shared" ref="C72:C80" si="3">SUM(D72:F72)</f>
        <v>4</v>
      </c>
      <c r="D72" s="1401">
        <v>4</v>
      </c>
      <c r="E72" s="1361"/>
      <c r="F72" s="1361"/>
      <c r="G72" s="1353" t="s">
        <v>2323</v>
      </c>
      <c r="H72" s="1340" t="s">
        <v>2526</v>
      </c>
      <c r="I72" s="1339"/>
      <c r="L72" s="181"/>
    </row>
    <row r="73" spans="1:12" ht="25.5">
      <c r="A73" s="1389">
        <v>2</v>
      </c>
      <c r="B73" s="1353" t="s">
        <v>2527</v>
      </c>
      <c r="C73" s="1361">
        <f t="shared" si="3"/>
        <v>2.5</v>
      </c>
      <c r="D73" s="1361">
        <v>2.5</v>
      </c>
      <c r="E73" s="1361"/>
      <c r="F73" s="1361"/>
      <c r="G73" s="1353" t="s">
        <v>2317</v>
      </c>
      <c r="H73" s="1340" t="s">
        <v>646</v>
      </c>
      <c r="I73" s="1339"/>
      <c r="L73" s="181"/>
    </row>
    <row r="74" spans="1:12" ht="25.5">
      <c r="A74" s="1389">
        <v>3</v>
      </c>
      <c r="B74" s="1353" t="s">
        <v>2528</v>
      </c>
      <c r="C74" s="1361">
        <f t="shared" si="3"/>
        <v>0.3</v>
      </c>
      <c r="D74" s="1361">
        <v>0.3</v>
      </c>
      <c r="E74" s="1361"/>
      <c r="F74" s="1361"/>
      <c r="G74" s="1353" t="s">
        <v>2317</v>
      </c>
      <c r="H74" s="1340" t="s">
        <v>646</v>
      </c>
      <c r="I74" s="1339"/>
      <c r="L74" s="181"/>
    </row>
    <row r="75" spans="1:12" ht="25.5">
      <c r="A75" s="1389">
        <v>4</v>
      </c>
      <c r="B75" s="1353" t="s">
        <v>2407</v>
      </c>
      <c r="C75" s="1361">
        <f t="shared" si="3"/>
        <v>1.3</v>
      </c>
      <c r="D75" s="1361">
        <v>1.3</v>
      </c>
      <c r="E75" s="1361"/>
      <c r="F75" s="1361"/>
      <c r="G75" s="1353" t="s">
        <v>2317</v>
      </c>
      <c r="H75" s="1340" t="s">
        <v>646</v>
      </c>
      <c r="I75" s="1339"/>
      <c r="L75" s="181"/>
    </row>
    <row r="76" spans="1:12">
      <c r="A76" s="1389">
        <v>5</v>
      </c>
      <c r="B76" s="1353" t="s">
        <v>2529</v>
      </c>
      <c r="C76" s="1361">
        <f t="shared" si="3"/>
        <v>4.2</v>
      </c>
      <c r="D76" s="1361">
        <v>4.2</v>
      </c>
      <c r="E76" s="1361"/>
      <c r="F76" s="1361"/>
      <c r="G76" s="1353" t="s">
        <v>2317</v>
      </c>
      <c r="H76" s="1340" t="s">
        <v>646</v>
      </c>
      <c r="I76" s="1339"/>
      <c r="L76" s="181"/>
    </row>
    <row r="77" spans="1:12" ht="25.5">
      <c r="A77" s="1389">
        <v>6</v>
      </c>
      <c r="B77" s="1353" t="s">
        <v>2411</v>
      </c>
      <c r="C77" s="1361">
        <f t="shared" si="3"/>
        <v>1</v>
      </c>
      <c r="D77" s="1361">
        <v>1</v>
      </c>
      <c r="E77" s="1361"/>
      <c r="F77" s="1361"/>
      <c r="G77" s="1353" t="s">
        <v>2309</v>
      </c>
      <c r="H77" s="1340" t="s">
        <v>646</v>
      </c>
      <c r="I77" s="1339"/>
      <c r="L77" s="181"/>
    </row>
    <row r="78" spans="1:12" ht="25.5">
      <c r="A78" s="1389">
        <v>7</v>
      </c>
      <c r="B78" s="1353" t="s">
        <v>2530</v>
      </c>
      <c r="C78" s="1361">
        <f t="shared" si="3"/>
        <v>4</v>
      </c>
      <c r="D78" s="1361">
        <v>4</v>
      </c>
      <c r="E78" s="1361"/>
      <c r="F78" s="1361"/>
      <c r="G78" s="1353" t="s">
        <v>2315</v>
      </c>
      <c r="H78" s="1340" t="s">
        <v>646</v>
      </c>
      <c r="I78" s="1339"/>
      <c r="L78" s="181"/>
    </row>
    <row r="79" spans="1:12">
      <c r="A79" s="1389">
        <v>8</v>
      </c>
      <c r="B79" s="1353" t="s">
        <v>2531</v>
      </c>
      <c r="C79" s="1361">
        <f t="shared" si="3"/>
        <v>2.5</v>
      </c>
      <c r="D79" s="1361">
        <v>2.5</v>
      </c>
      <c r="E79" s="1361"/>
      <c r="F79" s="1361"/>
      <c r="G79" s="1353" t="s">
        <v>2309</v>
      </c>
      <c r="H79" s="1340" t="s">
        <v>646</v>
      </c>
      <c r="I79" s="1339"/>
      <c r="L79" s="181"/>
    </row>
    <row r="80" spans="1:12">
      <c r="A80" s="1389">
        <v>9</v>
      </c>
      <c r="B80" s="1369" t="s">
        <v>2396</v>
      </c>
      <c r="C80" s="1370">
        <f t="shared" si="3"/>
        <v>0.1</v>
      </c>
      <c r="D80" s="1370">
        <v>0.1</v>
      </c>
      <c r="E80" s="1371"/>
      <c r="F80" s="1370"/>
      <c r="G80" s="1369" t="s">
        <v>2315</v>
      </c>
      <c r="H80" s="1372" t="s">
        <v>2094</v>
      </c>
      <c r="I80" s="1373"/>
      <c r="L80" s="181"/>
    </row>
    <row r="81" spans="1:12">
      <c r="A81" s="1402" t="s">
        <v>254</v>
      </c>
      <c r="B81" s="1344" t="s">
        <v>631</v>
      </c>
      <c r="C81" s="1364">
        <f>SUM(C82:C97)</f>
        <v>53.68</v>
      </c>
      <c r="D81" s="1364">
        <f>SUM(D82:D97)</f>
        <v>53.68</v>
      </c>
      <c r="E81" s="1364">
        <f>SUM(E82:E97)</f>
        <v>0</v>
      </c>
      <c r="F81" s="1364">
        <f>SUM(F82:F97)</f>
        <v>0</v>
      </c>
      <c r="G81" s="1385"/>
      <c r="H81" s="1337"/>
      <c r="I81" s="1336"/>
      <c r="L81" s="181"/>
    </row>
    <row r="82" spans="1:12" ht="25.5">
      <c r="A82" s="1389">
        <v>1</v>
      </c>
      <c r="B82" s="1380" t="s">
        <v>2425</v>
      </c>
      <c r="C82" s="1361">
        <f t="shared" ref="C82:C96" si="4">SUM(D82:F82)</f>
        <v>3</v>
      </c>
      <c r="D82" s="1382">
        <v>3</v>
      </c>
      <c r="E82" s="1382"/>
      <c r="F82" s="1382"/>
      <c r="G82" s="1383" t="s">
        <v>2365</v>
      </c>
      <c r="H82" s="1340" t="s">
        <v>646</v>
      </c>
      <c r="I82" s="1339"/>
      <c r="L82" s="181"/>
    </row>
    <row r="83" spans="1:12" ht="38.25">
      <c r="A83" s="1339">
        <v>2</v>
      </c>
      <c r="B83" s="1380" t="s">
        <v>2532</v>
      </c>
      <c r="C83" s="1361">
        <f t="shared" si="4"/>
        <v>2.73</v>
      </c>
      <c r="D83" s="1382">
        <v>2.73</v>
      </c>
      <c r="E83" s="1361"/>
      <c r="F83" s="1361"/>
      <c r="G83" s="1383" t="s">
        <v>2312</v>
      </c>
      <c r="H83" s="1340" t="s">
        <v>646</v>
      </c>
      <c r="I83" s="1339"/>
      <c r="L83" s="181"/>
    </row>
    <row r="84" spans="1:12" ht="25.5">
      <c r="A84" s="1389">
        <v>3</v>
      </c>
      <c r="B84" s="1380" t="s">
        <v>2427</v>
      </c>
      <c r="C84" s="1361">
        <f t="shared" si="4"/>
        <v>0.74</v>
      </c>
      <c r="D84" s="1361">
        <v>0.74</v>
      </c>
      <c r="E84" s="1361"/>
      <c r="F84" s="1361"/>
      <c r="G84" s="1383" t="s">
        <v>2312</v>
      </c>
      <c r="H84" s="1340" t="s">
        <v>646</v>
      </c>
      <c r="I84" s="1339"/>
      <c r="L84" s="181"/>
    </row>
    <row r="85" spans="1:12">
      <c r="A85" s="1339">
        <v>4</v>
      </c>
      <c r="B85" s="1380" t="s">
        <v>2428</v>
      </c>
      <c r="C85" s="1361">
        <f t="shared" si="4"/>
        <v>9</v>
      </c>
      <c r="D85" s="1361">
        <v>9</v>
      </c>
      <c r="E85" s="1361"/>
      <c r="F85" s="1361"/>
      <c r="G85" s="1383" t="s">
        <v>2361</v>
      </c>
      <c r="H85" s="1340" t="s">
        <v>646</v>
      </c>
      <c r="I85" s="1339"/>
      <c r="L85" s="181"/>
    </row>
    <row r="86" spans="1:12" ht="51">
      <c r="A86" s="1389">
        <v>5</v>
      </c>
      <c r="B86" s="1380" t="s">
        <v>2533</v>
      </c>
      <c r="C86" s="1361">
        <f t="shared" si="4"/>
        <v>9</v>
      </c>
      <c r="D86" s="1361">
        <v>9</v>
      </c>
      <c r="E86" s="1361"/>
      <c r="F86" s="1361"/>
      <c r="G86" s="1383" t="s">
        <v>2361</v>
      </c>
      <c r="H86" s="1340" t="s">
        <v>646</v>
      </c>
      <c r="I86" s="1339"/>
      <c r="L86" s="181"/>
    </row>
    <row r="87" spans="1:12" ht="51">
      <c r="A87" s="1339">
        <v>6</v>
      </c>
      <c r="B87" s="1353" t="s">
        <v>2430</v>
      </c>
      <c r="C87" s="1361">
        <f t="shared" si="4"/>
        <v>9.1999999999999993</v>
      </c>
      <c r="D87" s="1361">
        <v>9.1999999999999993</v>
      </c>
      <c r="E87" s="1361"/>
      <c r="F87" s="1361"/>
      <c r="G87" s="1383" t="s">
        <v>2431</v>
      </c>
      <c r="H87" s="1403" t="s">
        <v>2534</v>
      </c>
      <c r="I87" s="1339"/>
      <c r="L87" s="181"/>
    </row>
    <row r="88" spans="1:12" ht="51">
      <c r="A88" s="1389">
        <v>7</v>
      </c>
      <c r="B88" s="1353" t="s">
        <v>2535</v>
      </c>
      <c r="C88" s="1361">
        <f t="shared" si="4"/>
        <v>3.6</v>
      </c>
      <c r="D88" s="1361">
        <v>3.6</v>
      </c>
      <c r="E88" s="1361"/>
      <c r="F88" s="1361"/>
      <c r="G88" s="1383" t="s">
        <v>2338</v>
      </c>
      <c r="H88" s="1340" t="s">
        <v>646</v>
      </c>
      <c r="I88" s="1339"/>
      <c r="L88" s="181"/>
    </row>
    <row r="89" spans="1:12" ht="51">
      <c r="A89" s="1339">
        <v>8</v>
      </c>
      <c r="B89" s="1353" t="s">
        <v>2435</v>
      </c>
      <c r="C89" s="1361">
        <f t="shared" si="4"/>
        <v>4.22</v>
      </c>
      <c r="D89" s="1361">
        <v>4.22</v>
      </c>
      <c r="E89" s="1361"/>
      <c r="F89" s="1361"/>
      <c r="G89" s="1353" t="s">
        <v>2312</v>
      </c>
      <c r="H89" s="1403" t="s">
        <v>2436</v>
      </c>
      <c r="I89" s="1339"/>
      <c r="L89" s="181"/>
    </row>
    <row r="90" spans="1:12" ht="25.5">
      <c r="A90" s="1389">
        <v>9</v>
      </c>
      <c r="B90" s="1353" t="s">
        <v>2536</v>
      </c>
      <c r="C90" s="1361">
        <f t="shared" si="4"/>
        <v>0.19</v>
      </c>
      <c r="D90" s="1361">
        <v>0.19</v>
      </c>
      <c r="E90" s="1361"/>
      <c r="F90" s="1361"/>
      <c r="G90" s="1353" t="s">
        <v>2361</v>
      </c>
      <c r="H90" s="1340" t="s">
        <v>646</v>
      </c>
      <c r="I90" s="1339"/>
      <c r="L90" s="181"/>
    </row>
    <row r="91" spans="1:12">
      <c r="A91" s="1339">
        <v>10</v>
      </c>
      <c r="B91" s="1353" t="s">
        <v>2537</v>
      </c>
      <c r="C91" s="1361">
        <f t="shared" si="4"/>
        <v>0.31</v>
      </c>
      <c r="D91" s="1361">
        <v>0.31</v>
      </c>
      <c r="E91" s="1361"/>
      <c r="F91" s="1361"/>
      <c r="G91" s="1353" t="s">
        <v>2312</v>
      </c>
      <c r="H91" s="1340" t="s">
        <v>646</v>
      </c>
      <c r="I91" s="1339"/>
      <c r="L91" s="181"/>
    </row>
    <row r="92" spans="1:12">
      <c r="A92" s="1389">
        <v>11</v>
      </c>
      <c r="B92" s="1353" t="s">
        <v>2537</v>
      </c>
      <c r="C92" s="1361">
        <f t="shared" si="4"/>
        <v>0.59</v>
      </c>
      <c r="D92" s="1361">
        <v>0.59</v>
      </c>
      <c r="E92" s="1361"/>
      <c r="F92" s="1361"/>
      <c r="G92" s="1353" t="s">
        <v>2312</v>
      </c>
      <c r="H92" s="1340" t="s">
        <v>646</v>
      </c>
      <c r="I92" s="1339"/>
      <c r="L92" s="181"/>
    </row>
    <row r="93" spans="1:12">
      <c r="A93" s="1339">
        <v>12</v>
      </c>
      <c r="B93" s="1353" t="s">
        <v>409</v>
      </c>
      <c r="C93" s="1361">
        <f t="shared" si="4"/>
        <v>0.73</v>
      </c>
      <c r="D93" s="1361">
        <v>0.73</v>
      </c>
      <c r="E93" s="1361"/>
      <c r="F93" s="1361"/>
      <c r="G93" s="1353" t="s">
        <v>2361</v>
      </c>
      <c r="H93" s="1340" t="s">
        <v>646</v>
      </c>
      <c r="I93" s="1339"/>
      <c r="L93" s="181"/>
    </row>
    <row r="94" spans="1:12" ht="25.5">
      <c r="A94" s="1389">
        <v>13</v>
      </c>
      <c r="B94" s="1380" t="s">
        <v>2443</v>
      </c>
      <c r="C94" s="1361">
        <f t="shared" si="4"/>
        <v>0.66</v>
      </c>
      <c r="D94" s="1382">
        <v>0.66</v>
      </c>
      <c r="E94" s="1382"/>
      <c r="F94" s="1382"/>
      <c r="G94" s="1353" t="s">
        <v>2365</v>
      </c>
      <c r="H94" s="1340" t="s">
        <v>646</v>
      </c>
      <c r="I94" s="1339"/>
      <c r="L94" s="181"/>
    </row>
    <row r="95" spans="1:12" ht="25.5">
      <c r="A95" s="1339">
        <v>14</v>
      </c>
      <c r="B95" s="1353" t="s">
        <v>2538</v>
      </c>
      <c r="C95" s="1361">
        <f t="shared" si="4"/>
        <v>2</v>
      </c>
      <c r="D95" s="1361">
        <v>2</v>
      </c>
      <c r="E95" s="1361"/>
      <c r="F95" s="1361"/>
      <c r="G95" s="1353" t="s">
        <v>2361</v>
      </c>
      <c r="H95" s="1340" t="s">
        <v>646</v>
      </c>
      <c r="I95" s="1339"/>
      <c r="L95" s="181"/>
    </row>
    <row r="96" spans="1:12">
      <c r="A96" s="1389">
        <v>15</v>
      </c>
      <c r="B96" s="1353" t="s">
        <v>2454</v>
      </c>
      <c r="C96" s="1361">
        <f t="shared" si="4"/>
        <v>4</v>
      </c>
      <c r="D96" s="1361">
        <v>4</v>
      </c>
      <c r="E96" s="1361"/>
      <c r="F96" s="1361"/>
      <c r="G96" s="1353" t="s">
        <v>2365</v>
      </c>
      <c r="H96" s="1340" t="s">
        <v>646</v>
      </c>
      <c r="I96" s="1339"/>
      <c r="L96" s="181"/>
    </row>
    <row r="97" spans="1:12">
      <c r="A97" s="1339">
        <v>16</v>
      </c>
      <c r="B97" s="1369" t="s">
        <v>2539</v>
      </c>
      <c r="C97" s="1370">
        <f>SUM(D97:F97)</f>
        <v>3.71</v>
      </c>
      <c r="D97" s="1370">
        <v>3.71</v>
      </c>
      <c r="E97" s="1371"/>
      <c r="F97" s="1370"/>
      <c r="G97" s="1369" t="s">
        <v>2338</v>
      </c>
      <c r="H97" s="1372" t="s">
        <v>2094</v>
      </c>
      <c r="I97" s="1373"/>
      <c r="L97" s="181"/>
    </row>
    <row r="98" spans="1:12">
      <c r="A98" s="1404" t="s">
        <v>268</v>
      </c>
      <c r="B98" s="1344" t="s">
        <v>327</v>
      </c>
      <c r="C98" s="1364">
        <f>C99</f>
        <v>6.32</v>
      </c>
      <c r="D98" s="1364">
        <f>D99</f>
        <v>6.32</v>
      </c>
      <c r="E98" s="1364">
        <f>E99</f>
        <v>0</v>
      </c>
      <c r="F98" s="1364">
        <f>F99</f>
        <v>0</v>
      </c>
      <c r="G98" s="1344"/>
      <c r="H98" s="1344"/>
      <c r="I98" s="1367"/>
      <c r="L98" s="181"/>
    </row>
    <row r="99" spans="1:12">
      <c r="A99" s="1389">
        <v>1</v>
      </c>
      <c r="B99" s="1353" t="s">
        <v>2458</v>
      </c>
      <c r="C99" s="1361">
        <f>SUM(D99:F99)</f>
        <v>6.32</v>
      </c>
      <c r="D99" s="1361">
        <v>6.32</v>
      </c>
      <c r="E99" s="1361"/>
      <c r="F99" s="1361"/>
      <c r="G99" s="1353" t="s">
        <v>2341</v>
      </c>
      <c r="H99" s="1340" t="s">
        <v>646</v>
      </c>
      <c r="I99" s="1339"/>
      <c r="L99" s="181"/>
    </row>
    <row r="100" spans="1:12">
      <c r="A100" s="1336" t="s">
        <v>274</v>
      </c>
      <c r="B100" s="1344" t="s">
        <v>566</v>
      </c>
      <c r="C100" s="1364">
        <f>C101</f>
        <v>0.82</v>
      </c>
      <c r="D100" s="1364">
        <f>D101</f>
        <v>0.82</v>
      </c>
      <c r="E100" s="1364">
        <f>E101</f>
        <v>0</v>
      </c>
      <c r="F100" s="1364">
        <f>F101</f>
        <v>0</v>
      </c>
      <c r="G100" s="1344"/>
      <c r="H100" s="1337"/>
      <c r="I100" s="1336"/>
      <c r="L100" s="181"/>
    </row>
    <row r="101" spans="1:12" ht="25.5">
      <c r="A101" s="1389">
        <v>1</v>
      </c>
      <c r="B101" s="1353" t="s">
        <v>2540</v>
      </c>
      <c r="C101" s="1361">
        <f>SUM(D101:F101)</f>
        <v>0.82</v>
      </c>
      <c r="D101" s="1361">
        <v>0.82</v>
      </c>
      <c r="E101" s="1361"/>
      <c r="F101" s="1361"/>
      <c r="G101" s="1353" t="s">
        <v>2317</v>
      </c>
      <c r="H101" s="1340" t="s">
        <v>646</v>
      </c>
      <c r="I101" s="1339"/>
      <c r="L101" s="181"/>
    </row>
    <row r="102" spans="1:12">
      <c r="A102" s="1390" t="s">
        <v>333</v>
      </c>
      <c r="B102" s="1391" t="s">
        <v>269</v>
      </c>
      <c r="C102" s="1392">
        <f>C103</f>
        <v>0.15</v>
      </c>
      <c r="D102" s="1392">
        <f>D103</f>
        <v>0.15</v>
      </c>
      <c r="E102" s="1392">
        <f>E103</f>
        <v>0</v>
      </c>
      <c r="F102" s="1392">
        <f>F103</f>
        <v>0</v>
      </c>
      <c r="G102" s="1391"/>
      <c r="H102" s="1405"/>
      <c r="I102" s="1406"/>
      <c r="L102" s="181"/>
    </row>
    <row r="103" spans="1:12">
      <c r="A103" s="1389">
        <v>1</v>
      </c>
      <c r="B103" s="1353" t="s">
        <v>2464</v>
      </c>
      <c r="C103" s="1361">
        <f>SUM(D103:F103)</f>
        <v>0.15</v>
      </c>
      <c r="D103" s="1361">
        <v>0.15</v>
      </c>
      <c r="E103" s="1361"/>
      <c r="F103" s="1361"/>
      <c r="G103" s="1353" t="s">
        <v>2341</v>
      </c>
      <c r="H103" s="1340" t="s">
        <v>646</v>
      </c>
      <c r="I103" s="1339"/>
      <c r="L103" s="181"/>
    </row>
    <row r="104" spans="1:12">
      <c r="A104" s="1407">
        <v>56</v>
      </c>
      <c r="B104" s="1408" t="s">
        <v>2541</v>
      </c>
      <c r="C104" s="1409">
        <f>C32+C34+C40+C42+C69+C71+C81+C100+C102+C98</f>
        <v>134.33999999999997</v>
      </c>
      <c r="D104" s="1409">
        <f>D32+D34+D40+D42+D69+D71+D81+D100+D102+D98</f>
        <v>134.33999999999997</v>
      </c>
      <c r="E104" s="1409">
        <f>E32+E34+E40+E42+E69+E71+E81+E100+E102+E98</f>
        <v>0</v>
      </c>
      <c r="F104" s="1409">
        <f>F32+F34+F40+F42+F69+F71+F81+F100+F102+F98</f>
        <v>0</v>
      </c>
      <c r="G104" s="1410"/>
      <c r="H104" s="1410"/>
      <c r="I104" s="1408"/>
      <c r="L104" s="181"/>
    </row>
    <row r="105" spans="1:12">
      <c r="A105" s="1407">
        <f>A30+A104</f>
        <v>66</v>
      </c>
      <c r="B105" s="1408" t="s">
        <v>1429</v>
      </c>
      <c r="C105" s="1409">
        <f>C30+C104</f>
        <v>148.76</v>
      </c>
      <c r="D105" s="1409">
        <f>D30+D104</f>
        <v>148.76</v>
      </c>
      <c r="E105" s="1409">
        <f>E30+E104</f>
        <v>0</v>
      </c>
      <c r="F105" s="1409">
        <f>F30+F104</f>
        <v>0</v>
      </c>
      <c r="G105" s="1410"/>
      <c r="H105" s="1410"/>
      <c r="I105" s="1408"/>
      <c r="L105" s="181"/>
    </row>
    <row r="106" spans="1:12" ht="25.5">
      <c r="L106" s="181" t="s">
        <v>104</v>
      </c>
    </row>
    <row r="107" spans="1:12">
      <c r="A107" s="1434"/>
      <c r="C107" s="1434"/>
      <c r="D107" s="1434"/>
      <c r="E107" s="1434"/>
      <c r="F107" s="1434"/>
      <c r="H107" s="1451" t="s">
        <v>2558</v>
      </c>
      <c r="I107" s="1434"/>
      <c r="L107" s="181"/>
    </row>
    <row r="108" spans="1:12" ht="25.5">
      <c r="C108" s="155">
        <f>C104+C30</f>
        <v>148.76</v>
      </c>
      <c r="D108" s="155">
        <f t="shared" ref="D108:F108" si="5">D104+D30</f>
        <v>148.76</v>
      </c>
      <c r="E108" s="155">
        <f t="shared" si="5"/>
        <v>0</v>
      </c>
      <c r="F108" s="155">
        <f t="shared" si="5"/>
        <v>0</v>
      </c>
      <c r="H108" s="1451"/>
      <c r="L108" s="181" t="s">
        <v>104</v>
      </c>
    </row>
    <row r="109" spans="1:12" ht="25.5">
      <c r="H109" s="1451"/>
      <c r="L109" s="181" t="s">
        <v>104</v>
      </c>
    </row>
    <row r="110" spans="1:12" ht="25.5">
      <c r="H110" s="1451"/>
      <c r="L110" s="181" t="s">
        <v>104</v>
      </c>
    </row>
  </sheetData>
  <mergeCells count="18">
    <mergeCell ref="A11:I11"/>
    <mergeCell ref="A31:I31"/>
    <mergeCell ref="A4:I4"/>
    <mergeCell ref="A6:I6"/>
    <mergeCell ref="H8:H9"/>
    <mergeCell ref="I8:I9"/>
    <mergeCell ref="A5:I5"/>
    <mergeCell ref="A7:I7"/>
    <mergeCell ref="C8:C9"/>
    <mergeCell ref="D8:F8"/>
    <mergeCell ref="G8:G9"/>
    <mergeCell ref="A8:A9"/>
    <mergeCell ref="B8:B9"/>
    <mergeCell ref="A1:C1"/>
    <mergeCell ref="A2:C2"/>
    <mergeCell ref="D1:I1"/>
    <mergeCell ref="D2:I2"/>
    <mergeCell ref="A3:I3"/>
  </mergeCells>
  <printOptions horizontalCentered="1"/>
  <pageMargins left="0.39370078740157483" right="0.39370078740157483" top="0.39370078740157483" bottom="0.39370078740157483" header="0.11811023622047245" footer="0.27559055118110237"/>
  <pageSetup paperSize="9" scale="66" fitToHeight="100" orientation="landscape" verticalDpi="300" r:id="rId1"/>
  <headerFooter>
    <oddFooter>&amp;L&amp;"Times New Roman,nghiêng"&amp;9Phụ lục &amp;A&amp;R&amp;10&amp;P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O193"/>
  <sheetViews>
    <sheetView view="pageLayout" zoomScaleSheetLayoutView="84" workbookViewId="0">
      <selection activeCell="A70" sqref="A70"/>
    </sheetView>
  </sheetViews>
  <sheetFormatPr defaultColWidth="9" defaultRowHeight="12.75"/>
  <cols>
    <col min="1" max="1" width="5.5" style="139" customWidth="1"/>
    <col min="2" max="2" width="30.625" style="140" customWidth="1"/>
    <col min="3" max="3" width="13.25" style="138" customWidth="1"/>
    <col min="4" max="6" width="8" style="138" customWidth="1"/>
    <col min="7" max="7" width="21.5" style="138" customWidth="1"/>
    <col min="8" max="8" width="39.875" style="140" customWidth="1"/>
    <col min="9" max="9" width="8.375" style="138" customWidth="1"/>
    <col min="10" max="16384" width="9" style="138"/>
  </cols>
  <sheetData>
    <row r="1" spans="1:15" s="116" customFormat="1" ht="16.5" customHeight="1">
      <c r="A1" s="1709" t="s">
        <v>2565</v>
      </c>
      <c r="B1" s="1709"/>
      <c r="C1" s="1709"/>
      <c r="D1" s="1710" t="s">
        <v>2562</v>
      </c>
      <c r="E1" s="1710"/>
      <c r="F1" s="1710"/>
      <c r="G1" s="1710"/>
      <c r="H1" s="1710"/>
      <c r="I1" s="1710"/>
      <c r="J1" s="176"/>
      <c r="K1" s="176"/>
      <c r="L1" s="176"/>
      <c r="M1" s="176"/>
      <c r="N1" s="176"/>
      <c r="O1" s="176"/>
    </row>
    <row r="2" spans="1:15" s="116" customFormat="1" ht="16.5" customHeight="1">
      <c r="A2" s="1710" t="s">
        <v>2560</v>
      </c>
      <c r="B2" s="1710"/>
      <c r="C2" s="1710"/>
      <c r="D2" s="1710" t="s">
        <v>45</v>
      </c>
      <c r="E2" s="1710"/>
      <c r="F2" s="1710"/>
      <c r="G2" s="1710"/>
      <c r="H2" s="1710"/>
      <c r="I2" s="1710"/>
      <c r="J2" s="176"/>
      <c r="K2" s="176"/>
      <c r="L2" s="176"/>
      <c r="M2" s="176"/>
      <c r="N2" s="176"/>
      <c r="O2" s="176"/>
    </row>
    <row r="3" spans="1:15" s="116" customFormat="1" ht="16.5" customHeight="1">
      <c r="A3" s="1711"/>
      <c r="B3" s="1711"/>
      <c r="C3" s="1711"/>
      <c r="D3" s="1711"/>
      <c r="E3" s="1711"/>
      <c r="F3" s="1711"/>
      <c r="G3" s="1711"/>
      <c r="H3" s="1711"/>
      <c r="I3" s="1711"/>
      <c r="J3" s="138"/>
      <c r="K3" s="138"/>
      <c r="L3" s="138"/>
      <c r="M3" s="138"/>
      <c r="N3" s="138"/>
      <c r="O3" s="138"/>
    </row>
    <row r="4" spans="1:15" ht="16.5" customHeight="1">
      <c r="A4" s="1718" t="s">
        <v>192</v>
      </c>
      <c r="B4" s="1718"/>
      <c r="C4" s="1718"/>
      <c r="D4" s="1718"/>
      <c r="E4" s="1718"/>
      <c r="F4" s="1718"/>
      <c r="G4" s="1718"/>
      <c r="H4" s="1718"/>
      <c r="I4" s="1718"/>
    </row>
    <row r="5" spans="1:15" ht="16.5" customHeight="1">
      <c r="A5" s="1730" t="s">
        <v>56</v>
      </c>
      <c r="B5" s="1730"/>
      <c r="C5" s="1730"/>
      <c r="D5" s="1730"/>
      <c r="E5" s="1730"/>
      <c r="F5" s="1730"/>
      <c r="G5" s="1730"/>
      <c r="H5" s="1730"/>
      <c r="I5" s="1730"/>
    </row>
    <row r="6" spans="1:15" ht="16.5" customHeight="1">
      <c r="A6" s="1719" t="str">
        <f>'2.CMD.Tong'!A6:J6</f>
        <v>(Kèm theo Tờ trình số 395/TTr-UBND ngày 05 tháng 12 năm 2018 của Ủy ban nhân dân tỉnh)</v>
      </c>
      <c r="B6" s="1719"/>
      <c r="C6" s="1719"/>
      <c r="D6" s="1719"/>
      <c r="E6" s="1719"/>
      <c r="F6" s="1719"/>
      <c r="G6" s="1719"/>
      <c r="H6" s="1719"/>
      <c r="I6" s="1719"/>
    </row>
    <row r="7" spans="1:15" ht="16.5" customHeight="1">
      <c r="A7" s="1721"/>
      <c r="B7" s="1721"/>
      <c r="C7" s="1721"/>
      <c r="D7" s="1721"/>
      <c r="E7" s="1721"/>
      <c r="F7" s="1721"/>
      <c r="G7" s="1721"/>
      <c r="H7" s="1721"/>
      <c r="I7" s="1721"/>
      <c r="L7" s="181" t="s">
        <v>104</v>
      </c>
    </row>
    <row r="8" spans="1:15" s="171" customFormat="1" ht="24" customHeight="1">
      <c r="A8" s="1728" t="s">
        <v>21</v>
      </c>
      <c r="B8" s="1727" t="s">
        <v>163</v>
      </c>
      <c r="C8" s="1729" t="s">
        <v>129</v>
      </c>
      <c r="D8" s="1727" t="s">
        <v>162</v>
      </c>
      <c r="E8" s="1727"/>
      <c r="F8" s="1727"/>
      <c r="G8" s="1727" t="s">
        <v>161</v>
      </c>
      <c r="H8" s="1727" t="s">
        <v>160</v>
      </c>
      <c r="I8" s="1727" t="s">
        <v>14</v>
      </c>
      <c r="L8" s="181" t="s">
        <v>104</v>
      </c>
    </row>
    <row r="9" spans="1:15" s="171" customFormat="1" ht="24" customHeight="1">
      <c r="A9" s="1728"/>
      <c r="B9" s="1727"/>
      <c r="C9" s="1729"/>
      <c r="D9" s="172" t="s">
        <v>13</v>
      </c>
      <c r="E9" s="110" t="s">
        <v>12</v>
      </c>
      <c r="F9" s="110" t="s">
        <v>27</v>
      </c>
      <c r="G9" s="1727"/>
      <c r="H9" s="1727"/>
      <c r="I9" s="1727"/>
      <c r="L9" s="181" t="s">
        <v>104</v>
      </c>
    </row>
    <row r="10" spans="1:15" s="185" customFormat="1" ht="24" customHeight="1">
      <c r="A10" s="174">
        <v>-1</v>
      </c>
      <c r="B10" s="174">
        <v>-2</v>
      </c>
      <c r="C10" s="198" t="s">
        <v>159</v>
      </c>
      <c r="D10" s="174">
        <v>-4</v>
      </c>
      <c r="E10" s="174">
        <v>-5</v>
      </c>
      <c r="F10" s="174">
        <v>-6</v>
      </c>
      <c r="G10" s="174">
        <v>-7</v>
      </c>
      <c r="H10" s="174">
        <v>-8</v>
      </c>
      <c r="I10" s="174">
        <v>-9</v>
      </c>
      <c r="L10" s="181" t="s">
        <v>104</v>
      </c>
    </row>
    <row r="11" spans="1:15" ht="25.5" customHeight="1">
      <c r="A11" s="1684" t="s">
        <v>193</v>
      </c>
      <c r="B11" s="1685"/>
      <c r="C11" s="1685"/>
      <c r="D11" s="1685"/>
      <c r="E11" s="1685"/>
      <c r="F11" s="1685"/>
      <c r="G11" s="1685"/>
      <c r="H11" s="1685"/>
      <c r="I11" s="1687"/>
      <c r="L11" s="181" t="s">
        <v>104</v>
      </c>
    </row>
    <row r="12" spans="1:15" ht="25.5" customHeight="1">
      <c r="A12" s="190" t="s">
        <v>208</v>
      </c>
      <c r="B12" s="1491" t="s">
        <v>2478</v>
      </c>
      <c r="C12" s="188">
        <f>SUM(C13)</f>
        <v>1.4</v>
      </c>
      <c r="D12" s="188">
        <f t="shared" ref="D12:F12" si="0">SUM(D13)</f>
        <v>1.4</v>
      </c>
      <c r="E12" s="188">
        <f t="shared" si="0"/>
        <v>0</v>
      </c>
      <c r="F12" s="188">
        <f t="shared" si="0"/>
        <v>0</v>
      </c>
      <c r="G12" s="1491"/>
      <c r="H12" s="1491"/>
      <c r="I12" s="1491"/>
      <c r="L12" s="181"/>
    </row>
    <row r="13" spans="1:15" s="1556" customFormat="1" ht="25.5" customHeight="1">
      <c r="A13" s="321">
        <v>1</v>
      </c>
      <c r="B13" s="318" t="s">
        <v>2605</v>
      </c>
      <c r="C13" s="819">
        <f>SUM(D13:F13)</f>
        <v>1.4</v>
      </c>
      <c r="D13" s="1558">
        <v>1.4</v>
      </c>
      <c r="E13" s="1559"/>
      <c r="F13" s="1559"/>
      <c r="G13" s="318" t="s">
        <v>2606</v>
      </c>
      <c r="H13" s="636" t="s">
        <v>2607</v>
      </c>
      <c r="I13" s="682" t="s">
        <v>579</v>
      </c>
      <c r="L13" s="1557"/>
    </row>
    <row r="14" spans="1:15" ht="25.5" customHeight="1">
      <c r="A14" s="675" t="s">
        <v>213</v>
      </c>
      <c r="B14" s="676" t="s">
        <v>569</v>
      </c>
      <c r="C14" s="677">
        <f>C15</f>
        <v>0.35</v>
      </c>
      <c r="D14" s="677">
        <f>D15</f>
        <v>0.35</v>
      </c>
      <c r="E14" s="677">
        <f>E15</f>
        <v>0</v>
      </c>
      <c r="F14" s="677">
        <f>F15</f>
        <v>0</v>
      </c>
      <c r="G14" s="678"/>
      <c r="H14" s="678"/>
      <c r="I14" s="678"/>
      <c r="L14" s="181"/>
    </row>
    <row r="15" spans="1:15" ht="25.5" customHeight="1">
      <c r="A15" s="679">
        <v>1</v>
      </c>
      <c r="B15" s="680" t="s">
        <v>902</v>
      </c>
      <c r="C15" s="681">
        <v>0.35</v>
      </c>
      <c r="D15" s="681">
        <v>0.35</v>
      </c>
      <c r="E15" s="681"/>
      <c r="F15" s="681"/>
      <c r="G15" s="638" t="s">
        <v>803</v>
      </c>
      <c r="H15" s="636" t="s">
        <v>903</v>
      </c>
      <c r="I15" s="682" t="s">
        <v>579</v>
      </c>
      <c r="L15" s="181"/>
    </row>
    <row r="16" spans="1:15" ht="25.5" customHeight="1">
      <c r="A16" s="683" t="s">
        <v>217</v>
      </c>
      <c r="B16" s="676" t="s">
        <v>218</v>
      </c>
      <c r="C16" s="684">
        <f>SUM(C17:C20)</f>
        <v>11.52</v>
      </c>
      <c r="D16" s="684">
        <f>SUM(D17:D20)</f>
        <v>6.12</v>
      </c>
      <c r="E16" s="684">
        <f>SUM(E17:E20)</f>
        <v>5.4</v>
      </c>
      <c r="F16" s="684">
        <f>SUM(F17:F20)</f>
        <v>0</v>
      </c>
      <c r="G16" s="685"/>
      <c r="H16" s="650"/>
      <c r="I16" s="686"/>
      <c r="L16" s="181"/>
    </row>
    <row r="17" spans="1:12" ht="25.5" customHeight="1">
      <c r="A17" s="679">
        <v>1</v>
      </c>
      <c r="B17" s="201" t="s">
        <v>793</v>
      </c>
      <c r="C17" s="681">
        <v>0.2</v>
      </c>
      <c r="D17" s="681">
        <v>0.2</v>
      </c>
      <c r="E17" s="687"/>
      <c r="F17" s="687"/>
      <c r="G17" s="638" t="s">
        <v>785</v>
      </c>
      <c r="H17" s="618" t="s">
        <v>795</v>
      </c>
      <c r="I17" s="682" t="s">
        <v>579</v>
      </c>
      <c r="L17" s="181"/>
    </row>
    <row r="18" spans="1:12" ht="25.5" customHeight="1">
      <c r="A18" s="679">
        <v>2</v>
      </c>
      <c r="B18" s="688" t="s">
        <v>787</v>
      </c>
      <c r="C18" s="689">
        <v>5.8</v>
      </c>
      <c r="D18" s="689">
        <v>5.8</v>
      </c>
      <c r="E18" s="687"/>
      <c r="F18" s="687"/>
      <c r="G18" s="688" t="s">
        <v>788</v>
      </c>
      <c r="H18" s="690" t="s">
        <v>789</v>
      </c>
      <c r="I18" s="682" t="s">
        <v>579</v>
      </c>
      <c r="L18" s="181"/>
    </row>
    <row r="19" spans="1:12" ht="25.5" customHeight="1">
      <c r="A19" s="679">
        <v>3</v>
      </c>
      <c r="B19" s="690" t="s">
        <v>904</v>
      </c>
      <c r="C19" s="689">
        <v>0.12</v>
      </c>
      <c r="D19" s="681">
        <v>0.12</v>
      </c>
      <c r="E19" s="687"/>
      <c r="F19" s="687"/>
      <c r="G19" s="690" t="s">
        <v>785</v>
      </c>
      <c r="H19" s="690" t="s">
        <v>786</v>
      </c>
      <c r="I19" s="691" t="s">
        <v>579</v>
      </c>
      <c r="L19" s="181"/>
    </row>
    <row r="20" spans="1:12" ht="25.5" customHeight="1">
      <c r="A20" s="679">
        <v>4</v>
      </c>
      <c r="B20" s="690" t="s">
        <v>796</v>
      </c>
      <c r="C20" s="689">
        <v>5.4</v>
      </c>
      <c r="D20" s="681"/>
      <c r="E20" s="689">
        <v>5.4</v>
      </c>
      <c r="F20" s="687"/>
      <c r="G20" s="692" t="s">
        <v>797</v>
      </c>
      <c r="H20" s="693" t="s">
        <v>798</v>
      </c>
      <c r="I20" s="691" t="s">
        <v>579</v>
      </c>
      <c r="L20" s="181"/>
    </row>
    <row r="21" spans="1:12" ht="25.5" customHeight="1">
      <c r="A21" s="683" t="s">
        <v>238</v>
      </c>
      <c r="B21" s="694" t="s">
        <v>768</v>
      </c>
      <c r="C21" s="684">
        <f>C22</f>
        <v>9.5</v>
      </c>
      <c r="D21" s="684">
        <f>D22</f>
        <v>9.5</v>
      </c>
      <c r="E21" s="684">
        <f>E22</f>
        <v>0</v>
      </c>
      <c r="F21" s="684">
        <f>F22</f>
        <v>0</v>
      </c>
      <c r="G21" s="694"/>
      <c r="H21" s="694"/>
      <c r="I21" s="694"/>
      <c r="L21" s="181"/>
    </row>
    <row r="22" spans="1:12" ht="25.5" customHeight="1">
      <c r="A22" s="679">
        <v>1</v>
      </c>
      <c r="B22" s="690" t="s">
        <v>800</v>
      </c>
      <c r="C22" s="689">
        <v>9.5</v>
      </c>
      <c r="D22" s="689">
        <v>9.5</v>
      </c>
      <c r="E22" s="687"/>
      <c r="F22" s="687"/>
      <c r="G22" s="690" t="s">
        <v>785</v>
      </c>
      <c r="H22" s="690" t="s">
        <v>801</v>
      </c>
      <c r="I22" s="691" t="s">
        <v>579</v>
      </c>
      <c r="L22" s="181"/>
    </row>
    <row r="23" spans="1:12" ht="25.5" customHeight="1">
      <c r="A23" s="683" t="s">
        <v>246</v>
      </c>
      <c r="B23" s="537" t="s">
        <v>566</v>
      </c>
      <c r="C23" s="695">
        <f>C24</f>
        <v>2</v>
      </c>
      <c r="D23" s="695">
        <f>D24</f>
        <v>2</v>
      </c>
      <c r="E23" s="695">
        <f>E24</f>
        <v>0</v>
      </c>
      <c r="F23" s="695">
        <f>F24</f>
        <v>0</v>
      </c>
      <c r="G23" s="696"/>
      <c r="H23" s="618"/>
      <c r="I23" s="682"/>
      <c r="L23" s="181"/>
    </row>
    <row r="24" spans="1:12" ht="25.5" customHeight="1">
      <c r="A24" s="679">
        <v>1</v>
      </c>
      <c r="B24" s="690" t="s">
        <v>822</v>
      </c>
      <c r="C24" s="137">
        <v>2</v>
      </c>
      <c r="D24" s="137">
        <v>2</v>
      </c>
      <c r="E24" s="137"/>
      <c r="F24" s="137"/>
      <c r="G24" s="690" t="s">
        <v>808</v>
      </c>
      <c r="H24" s="275" t="s">
        <v>823</v>
      </c>
      <c r="I24" s="682" t="s">
        <v>579</v>
      </c>
      <c r="L24" s="181"/>
    </row>
    <row r="25" spans="1:12" ht="25.5" customHeight="1">
      <c r="A25" s="627" t="s">
        <v>251</v>
      </c>
      <c r="B25" s="628" t="s">
        <v>371</v>
      </c>
      <c r="C25" s="26">
        <f>C26+C27+C28</f>
        <v>5.77</v>
      </c>
      <c r="D25" s="26">
        <f>D26+D27+D28</f>
        <v>5.77</v>
      </c>
      <c r="E25" s="26">
        <f>E26+E27+E28</f>
        <v>0</v>
      </c>
      <c r="F25" s="26">
        <f>F26+F27+F28</f>
        <v>0</v>
      </c>
      <c r="G25" s="26"/>
      <c r="H25" s="275"/>
      <c r="I25" s="682"/>
      <c r="L25" s="181"/>
    </row>
    <row r="26" spans="1:12" ht="25.5" customHeight="1">
      <c r="A26" s="679">
        <v>1</v>
      </c>
      <c r="B26" s="690" t="s">
        <v>805</v>
      </c>
      <c r="C26" s="137">
        <v>3</v>
      </c>
      <c r="D26" s="137">
        <v>3</v>
      </c>
      <c r="E26" s="137"/>
      <c r="F26" s="137"/>
      <c r="G26" s="692" t="s">
        <v>803</v>
      </c>
      <c r="H26" s="693" t="s">
        <v>806</v>
      </c>
      <c r="I26" s="682" t="s">
        <v>579</v>
      </c>
      <c r="L26" s="181" t="s">
        <v>104</v>
      </c>
    </row>
    <row r="27" spans="1:12" ht="25.5" customHeight="1">
      <c r="A27" s="679">
        <v>2</v>
      </c>
      <c r="B27" s="690" t="s">
        <v>876</v>
      </c>
      <c r="C27" s="137">
        <v>0.62</v>
      </c>
      <c r="D27" s="137">
        <v>0.62</v>
      </c>
      <c r="E27" s="697"/>
      <c r="F27" s="137"/>
      <c r="G27" s="692" t="s">
        <v>803</v>
      </c>
      <c r="H27" s="698" t="s">
        <v>905</v>
      </c>
      <c r="I27" s="682" t="s">
        <v>579</v>
      </c>
      <c r="L27" s="181"/>
    </row>
    <row r="28" spans="1:12" ht="25.5" customHeight="1">
      <c r="A28" s="679">
        <v>3</v>
      </c>
      <c r="B28" s="690" t="s">
        <v>802</v>
      </c>
      <c r="C28" s="699">
        <v>2.15</v>
      </c>
      <c r="D28" s="700">
        <v>2.15</v>
      </c>
      <c r="E28" s="700"/>
      <c r="F28" s="700"/>
      <c r="G28" s="692" t="s">
        <v>803</v>
      </c>
      <c r="H28" s="698" t="s">
        <v>804</v>
      </c>
      <c r="I28" s="682" t="s">
        <v>579</v>
      </c>
      <c r="L28" s="181"/>
    </row>
    <row r="29" spans="1:12" ht="25.5" customHeight="1">
      <c r="A29" s="683" t="s">
        <v>254</v>
      </c>
      <c r="B29" s="694" t="s">
        <v>631</v>
      </c>
      <c r="C29" s="701">
        <f>C30+C31+C32+C33</f>
        <v>14.45</v>
      </c>
      <c r="D29" s="701">
        <f>D30+D31+D32+D33</f>
        <v>14.45</v>
      </c>
      <c r="E29" s="701">
        <f>E30</f>
        <v>0</v>
      </c>
      <c r="F29" s="701">
        <f>F30</f>
        <v>0</v>
      </c>
      <c r="G29" s="702"/>
      <c r="H29" s="703"/>
      <c r="I29" s="686"/>
      <c r="L29" s="181"/>
    </row>
    <row r="30" spans="1:12" ht="25.5" customHeight="1">
      <c r="A30" s="679">
        <v>1</v>
      </c>
      <c r="B30" s="275" t="s">
        <v>819</v>
      </c>
      <c r="C30" s="40">
        <v>0.8</v>
      </c>
      <c r="D30" s="704">
        <v>0.8</v>
      </c>
      <c r="E30" s="701"/>
      <c r="F30" s="701"/>
      <c r="G30" s="631" t="s">
        <v>820</v>
      </c>
      <c r="H30" s="705" t="s">
        <v>821</v>
      </c>
      <c r="I30" s="682" t="s">
        <v>579</v>
      </c>
      <c r="L30" s="181"/>
    </row>
    <row r="31" spans="1:12" ht="25.5" customHeight="1">
      <c r="A31" s="679">
        <v>2</v>
      </c>
      <c r="B31" s="690" t="s">
        <v>812</v>
      </c>
      <c r="C31" s="137">
        <v>4.3499999999999996</v>
      </c>
      <c r="D31" s="137">
        <v>4.3499999999999996</v>
      </c>
      <c r="E31" s="701"/>
      <c r="F31" s="701"/>
      <c r="G31" s="690" t="s">
        <v>813</v>
      </c>
      <c r="H31" s="275" t="s">
        <v>814</v>
      </c>
      <c r="I31" s="691" t="s">
        <v>579</v>
      </c>
      <c r="L31" s="181"/>
    </row>
    <row r="32" spans="1:12" ht="25.5" customHeight="1">
      <c r="A32" s="679">
        <v>3</v>
      </c>
      <c r="B32" s="690" t="s">
        <v>815</v>
      </c>
      <c r="C32" s="137">
        <v>4.7</v>
      </c>
      <c r="D32" s="137">
        <v>4.7</v>
      </c>
      <c r="E32" s="701"/>
      <c r="F32" s="701"/>
      <c r="G32" s="690" t="s">
        <v>816</v>
      </c>
      <c r="H32" s="275" t="s">
        <v>814</v>
      </c>
      <c r="I32" s="691" t="s">
        <v>579</v>
      </c>
      <c r="L32" s="181"/>
    </row>
    <row r="33" spans="1:12" ht="51">
      <c r="A33" s="679">
        <v>4</v>
      </c>
      <c r="B33" s="690" t="s">
        <v>817</v>
      </c>
      <c r="C33" s="137">
        <v>4.5999999999999996</v>
      </c>
      <c r="D33" s="137">
        <v>4.5999999999999996</v>
      </c>
      <c r="E33" s="701"/>
      <c r="F33" s="701"/>
      <c r="G33" s="690" t="s">
        <v>818</v>
      </c>
      <c r="H33" s="275" t="s">
        <v>814</v>
      </c>
      <c r="I33" s="691" t="s">
        <v>579</v>
      </c>
      <c r="L33" s="181"/>
    </row>
    <row r="34" spans="1:12" ht="19.5" customHeight="1">
      <c r="A34" s="687">
        <v>15</v>
      </c>
      <c r="B34" s="628" t="s">
        <v>826</v>
      </c>
      <c r="C34" s="686">
        <f>C29+C25+C23+C21+C16+C14+C12</f>
        <v>44.989999999999995</v>
      </c>
      <c r="D34" s="686">
        <f t="shared" ref="D34:F34" si="1">D29+D25+D23+D21+D16+D14+D12</f>
        <v>39.589999999999996</v>
      </c>
      <c r="E34" s="686">
        <f t="shared" si="1"/>
        <v>5.4</v>
      </c>
      <c r="F34" s="686">
        <f t="shared" si="1"/>
        <v>0</v>
      </c>
      <c r="G34" s="696"/>
      <c r="H34" s="618"/>
      <c r="I34" s="682"/>
      <c r="L34" s="181"/>
    </row>
    <row r="35" spans="1:12" ht="25.5" customHeight="1">
      <c r="A35" s="1603" t="s">
        <v>906</v>
      </c>
      <c r="B35" s="1604"/>
      <c r="C35" s="1604"/>
      <c r="D35" s="1604"/>
      <c r="E35" s="1604"/>
      <c r="F35" s="1604"/>
      <c r="G35" s="1604"/>
      <c r="H35" s="1604"/>
      <c r="I35" s="1605"/>
      <c r="L35" s="181"/>
    </row>
    <row r="36" spans="1:12" ht="19.5" customHeight="1">
      <c r="A36" s="687" t="s">
        <v>208</v>
      </c>
      <c r="B36" s="642" t="s">
        <v>479</v>
      </c>
      <c r="C36" s="695">
        <f>C37</f>
        <v>0.44</v>
      </c>
      <c r="D36" s="695">
        <f>D37</f>
        <v>0.44</v>
      </c>
      <c r="E36" s="695">
        <f>E37</f>
        <v>0</v>
      </c>
      <c r="F36" s="695">
        <f>F37</f>
        <v>0</v>
      </c>
      <c r="G36" s="696"/>
      <c r="H36" s="618"/>
      <c r="I36" s="682"/>
      <c r="L36" s="181"/>
    </row>
    <row r="37" spans="1:12" ht="25.5" customHeight="1">
      <c r="A37" s="193">
        <v>1</v>
      </c>
      <c r="B37" s="224" t="s">
        <v>907</v>
      </c>
      <c r="C37" s="192">
        <v>0.44</v>
      </c>
      <c r="D37" s="102">
        <v>0.44</v>
      </c>
      <c r="E37" s="102"/>
      <c r="F37" s="102"/>
      <c r="G37" s="224" t="s">
        <v>908</v>
      </c>
      <c r="H37" s="104"/>
      <c r="I37" s="682" t="s">
        <v>419</v>
      </c>
      <c r="L37" s="181"/>
    </row>
    <row r="38" spans="1:12" ht="19.5" customHeight="1">
      <c r="A38" s="190" t="s">
        <v>213</v>
      </c>
      <c r="B38" s="537" t="s">
        <v>379</v>
      </c>
      <c r="C38" s="188">
        <f>C39</f>
        <v>9.5</v>
      </c>
      <c r="D38" s="188">
        <f>D39</f>
        <v>9.5</v>
      </c>
      <c r="E38" s="188">
        <f>E39</f>
        <v>0</v>
      </c>
      <c r="F38" s="188">
        <f>F39</f>
        <v>0</v>
      </c>
      <c r="G38" s="537"/>
      <c r="H38" s="195"/>
      <c r="I38" s="656"/>
      <c r="L38" s="181"/>
    </row>
    <row r="39" spans="1:12" ht="25.5" customHeight="1">
      <c r="A39" s="193">
        <v>1</v>
      </c>
      <c r="B39" s="534" t="s">
        <v>909</v>
      </c>
      <c r="C39" s="192">
        <v>9.5</v>
      </c>
      <c r="D39" s="192">
        <v>9.5</v>
      </c>
      <c r="E39" s="194"/>
      <c r="F39" s="194"/>
      <c r="G39" s="534" t="s">
        <v>910</v>
      </c>
      <c r="H39" s="537"/>
      <c r="I39" s="682" t="s">
        <v>419</v>
      </c>
      <c r="L39" s="181"/>
    </row>
    <row r="40" spans="1:12" ht="19.5" customHeight="1">
      <c r="A40" s="190" t="s">
        <v>217</v>
      </c>
      <c r="B40" s="533" t="s">
        <v>911</v>
      </c>
      <c r="C40" s="188">
        <f>C41</f>
        <v>0.5</v>
      </c>
      <c r="D40" s="188">
        <f>D41</f>
        <v>0.5</v>
      </c>
      <c r="E40" s="188">
        <f>E41</f>
        <v>0</v>
      </c>
      <c r="F40" s="188">
        <f>F41</f>
        <v>0</v>
      </c>
      <c r="G40" s="533"/>
      <c r="H40" s="533"/>
      <c r="I40" s="656"/>
      <c r="L40" s="181"/>
    </row>
    <row r="41" spans="1:12" ht="19.5" customHeight="1">
      <c r="A41" s="193">
        <v>1</v>
      </c>
      <c r="B41" s="534" t="s">
        <v>912</v>
      </c>
      <c r="C41" s="192">
        <v>0.5</v>
      </c>
      <c r="D41" s="192">
        <v>0.5</v>
      </c>
      <c r="E41" s="197"/>
      <c r="F41" s="192"/>
      <c r="G41" s="534" t="s">
        <v>850</v>
      </c>
      <c r="H41" s="224" t="s">
        <v>913</v>
      </c>
      <c r="I41" s="682" t="s">
        <v>419</v>
      </c>
      <c r="L41" s="181"/>
    </row>
    <row r="42" spans="1:12" ht="19.5" customHeight="1">
      <c r="A42" s="190" t="s">
        <v>238</v>
      </c>
      <c r="B42" s="537" t="s">
        <v>782</v>
      </c>
      <c r="C42" s="188">
        <f>C43+C45+C49+C51</f>
        <v>2.39</v>
      </c>
      <c r="D42" s="188">
        <f>D43+D45+D49+D51</f>
        <v>1.3900000000000001</v>
      </c>
      <c r="E42" s="188">
        <f>E43+E45+E49+E51</f>
        <v>1</v>
      </c>
      <c r="F42" s="188">
        <f>F43+F45+F49+F51</f>
        <v>0</v>
      </c>
      <c r="G42" s="537"/>
      <c r="H42" s="195"/>
      <c r="I42" s="656"/>
      <c r="L42" s="181"/>
    </row>
    <row r="43" spans="1:12" ht="19.5" customHeight="1">
      <c r="A43" s="190" t="s">
        <v>914</v>
      </c>
      <c r="B43" s="537" t="s">
        <v>833</v>
      </c>
      <c r="C43" s="188">
        <f>C44</f>
        <v>0.25</v>
      </c>
      <c r="D43" s="188">
        <f>D44</f>
        <v>0.25</v>
      </c>
      <c r="E43" s="188">
        <f>E44</f>
        <v>0</v>
      </c>
      <c r="F43" s="188">
        <f>F44</f>
        <v>0</v>
      </c>
      <c r="G43" s="537"/>
      <c r="H43" s="195"/>
      <c r="I43" s="656"/>
      <c r="L43" s="181"/>
    </row>
    <row r="44" spans="1:12" ht="25.5" customHeight="1">
      <c r="A44" s="679">
        <v>1</v>
      </c>
      <c r="B44" s="680" t="s">
        <v>834</v>
      </c>
      <c r="C44" s="681">
        <v>0.25</v>
      </c>
      <c r="D44" s="681">
        <v>0.25</v>
      </c>
      <c r="E44" s="681"/>
      <c r="F44" s="681"/>
      <c r="G44" s="638" t="s">
        <v>835</v>
      </c>
      <c r="H44" s="636" t="s">
        <v>836</v>
      </c>
      <c r="I44" s="682" t="s">
        <v>425</v>
      </c>
      <c r="L44" s="181"/>
    </row>
    <row r="45" spans="1:12" ht="19.5" customHeight="1">
      <c r="A45" s="683" t="s">
        <v>915</v>
      </c>
      <c r="B45" s="676" t="s">
        <v>218</v>
      </c>
      <c r="C45" s="695">
        <f>SUM(C46:C48)</f>
        <v>0.14000000000000001</v>
      </c>
      <c r="D45" s="695">
        <f>SUM(D46:D48)</f>
        <v>0.14000000000000001</v>
      </c>
      <c r="E45" s="695">
        <f>SUM(E46:E48)</f>
        <v>0</v>
      </c>
      <c r="F45" s="695">
        <f>SUM(F46:F48)</f>
        <v>0</v>
      </c>
      <c r="G45" s="706"/>
      <c r="H45" s="650"/>
      <c r="I45" s="686"/>
      <c r="L45" s="181"/>
    </row>
    <row r="46" spans="1:12" ht="25.5" customHeight="1">
      <c r="A46" s="193">
        <v>1</v>
      </c>
      <c r="B46" s="201" t="s">
        <v>849</v>
      </c>
      <c r="C46" s="192">
        <v>0.05</v>
      </c>
      <c r="D46" s="192">
        <v>0.05</v>
      </c>
      <c r="E46" s="182"/>
      <c r="F46" s="193"/>
      <c r="G46" s="184" t="s">
        <v>916</v>
      </c>
      <c r="H46" s="224"/>
      <c r="I46" s="682" t="s">
        <v>419</v>
      </c>
      <c r="L46" s="181"/>
    </row>
    <row r="47" spans="1:12" ht="25.5" customHeight="1">
      <c r="A47" s="193">
        <v>2</v>
      </c>
      <c r="B47" s="224" t="s">
        <v>917</v>
      </c>
      <c r="C47" s="192">
        <v>0.08</v>
      </c>
      <c r="D47" s="102">
        <v>0.08</v>
      </c>
      <c r="E47" s="93"/>
      <c r="F47" s="93"/>
      <c r="G47" s="224" t="s">
        <v>918</v>
      </c>
      <c r="H47" s="690" t="s">
        <v>848</v>
      </c>
      <c r="I47" s="691" t="s">
        <v>419</v>
      </c>
      <c r="L47" s="181"/>
    </row>
    <row r="48" spans="1:12" ht="25.5" customHeight="1">
      <c r="A48" s="679">
        <v>3</v>
      </c>
      <c r="B48" s="618" t="s">
        <v>860</v>
      </c>
      <c r="C48" s="681">
        <v>0.01</v>
      </c>
      <c r="D48" s="681">
        <v>0.01</v>
      </c>
      <c r="E48" s="681"/>
      <c r="F48" s="681"/>
      <c r="G48" s="638" t="s">
        <v>785</v>
      </c>
      <c r="H48" s="707" t="s">
        <v>861</v>
      </c>
      <c r="I48" s="682" t="s">
        <v>425</v>
      </c>
      <c r="L48" s="181"/>
    </row>
    <row r="49" spans="1:12" ht="19.5" customHeight="1">
      <c r="A49" s="683" t="s">
        <v>919</v>
      </c>
      <c r="B49" s="630" t="s">
        <v>920</v>
      </c>
      <c r="C49" s="695">
        <f>C50</f>
        <v>1</v>
      </c>
      <c r="D49" s="695">
        <f>D50</f>
        <v>1</v>
      </c>
      <c r="E49" s="695">
        <f>E50</f>
        <v>0</v>
      </c>
      <c r="F49" s="695">
        <f>F50</f>
        <v>0</v>
      </c>
      <c r="G49" s="706"/>
      <c r="H49" s="708"/>
      <c r="I49" s="686"/>
      <c r="L49" s="181"/>
    </row>
    <row r="50" spans="1:12" ht="25.5" customHeight="1">
      <c r="A50" s="193">
        <v>1</v>
      </c>
      <c r="B50" s="224" t="s">
        <v>865</v>
      </c>
      <c r="C50" s="192">
        <v>1</v>
      </c>
      <c r="D50" s="102">
        <v>1</v>
      </c>
      <c r="E50" s="193"/>
      <c r="F50" s="193"/>
      <c r="G50" s="1545" t="s">
        <v>2572</v>
      </c>
      <c r="H50" s="224"/>
      <c r="I50" s="682" t="s">
        <v>419</v>
      </c>
      <c r="L50" s="181"/>
    </row>
    <row r="51" spans="1:12" ht="25.5" customHeight="1">
      <c r="A51" s="683" t="s">
        <v>921</v>
      </c>
      <c r="B51" s="25" t="s">
        <v>768</v>
      </c>
      <c r="C51" s="188">
        <f>C52</f>
        <v>1</v>
      </c>
      <c r="D51" s="188">
        <f>D52</f>
        <v>0</v>
      </c>
      <c r="E51" s="188">
        <f>E52</f>
        <v>1</v>
      </c>
      <c r="F51" s="192">
        <f>F52</f>
        <v>0</v>
      </c>
      <c r="G51" s="224"/>
      <c r="H51" s="224"/>
      <c r="I51" s="682"/>
      <c r="L51" s="181"/>
    </row>
    <row r="52" spans="1:12" ht="38.25">
      <c r="A52" s="679">
        <v>1</v>
      </c>
      <c r="B52" s="659" t="s">
        <v>873</v>
      </c>
      <c r="C52" s="192">
        <v>1</v>
      </c>
      <c r="D52" s="102"/>
      <c r="E52" s="192">
        <v>1</v>
      </c>
      <c r="F52" s="193"/>
      <c r="G52" s="28" t="s">
        <v>874</v>
      </c>
      <c r="H52" s="31" t="s">
        <v>875</v>
      </c>
      <c r="I52" s="682" t="s">
        <v>419</v>
      </c>
      <c r="L52" s="181"/>
    </row>
    <row r="53" spans="1:12">
      <c r="A53" s="190" t="s">
        <v>246</v>
      </c>
      <c r="B53" s="630" t="s">
        <v>371</v>
      </c>
      <c r="C53" s="695">
        <f>C54</f>
        <v>0.81</v>
      </c>
      <c r="D53" s="695">
        <f>D54</f>
        <v>0.81</v>
      </c>
      <c r="E53" s="695">
        <f>E54</f>
        <v>0</v>
      </c>
      <c r="F53" s="695">
        <f>F54</f>
        <v>0</v>
      </c>
      <c r="G53" s="224"/>
      <c r="H53" s="224"/>
      <c r="I53" s="656"/>
      <c r="L53" s="181"/>
    </row>
    <row r="54" spans="1:12" ht="25.5">
      <c r="A54" s="193">
        <v>1</v>
      </c>
      <c r="B54" s="224" t="s">
        <v>922</v>
      </c>
      <c r="C54" s="192">
        <v>0.81</v>
      </c>
      <c r="D54" s="102">
        <v>0.81</v>
      </c>
      <c r="E54" s="193"/>
      <c r="F54" s="193"/>
      <c r="G54" s="224" t="s">
        <v>923</v>
      </c>
      <c r="H54" s="224" t="s">
        <v>924</v>
      </c>
      <c r="I54" s="682" t="s">
        <v>419</v>
      </c>
      <c r="L54" s="181"/>
    </row>
    <row r="55" spans="1:12">
      <c r="A55" s="190" t="s">
        <v>251</v>
      </c>
      <c r="B55" s="537" t="s">
        <v>631</v>
      </c>
      <c r="C55" s="188">
        <f>SUM(C56:C59)</f>
        <v>22</v>
      </c>
      <c r="D55" s="188">
        <f>SUM(D56:D59)</f>
        <v>22</v>
      </c>
      <c r="E55" s="188">
        <f>SUM(E56:E59)</f>
        <v>0</v>
      </c>
      <c r="F55" s="188">
        <f>SUM(F56:F59)</f>
        <v>0</v>
      </c>
      <c r="G55" s="537"/>
      <c r="H55" s="195"/>
      <c r="I55" s="656"/>
      <c r="L55" s="181"/>
    </row>
    <row r="56" spans="1:12" ht="25.5">
      <c r="A56" s="679">
        <v>1</v>
      </c>
      <c r="B56" s="709" t="s">
        <v>885</v>
      </c>
      <c r="C56" s="682">
        <v>3</v>
      </c>
      <c r="D56" s="682">
        <v>3</v>
      </c>
      <c r="E56" s="681"/>
      <c r="F56" s="681"/>
      <c r="G56" s="709" t="s">
        <v>886</v>
      </c>
      <c r="H56" s="709" t="s">
        <v>887</v>
      </c>
      <c r="I56" s="682" t="s">
        <v>425</v>
      </c>
      <c r="L56" s="181"/>
    </row>
    <row r="57" spans="1:12" ht="25.5">
      <c r="A57" s="679">
        <v>2</v>
      </c>
      <c r="B57" s="680" t="s">
        <v>879</v>
      </c>
      <c r="C57" s="682">
        <v>8</v>
      </c>
      <c r="D57" s="682">
        <v>8</v>
      </c>
      <c r="E57" s="681"/>
      <c r="F57" s="681"/>
      <c r="G57" s="638" t="s">
        <v>880</v>
      </c>
      <c r="H57" s="709" t="s">
        <v>925</v>
      </c>
      <c r="I57" s="682" t="s">
        <v>425</v>
      </c>
      <c r="L57" s="181"/>
    </row>
    <row r="58" spans="1:12" ht="51">
      <c r="A58" s="710">
        <v>3</v>
      </c>
      <c r="B58" s="709" t="s">
        <v>926</v>
      </c>
      <c r="C58" s="682">
        <v>8</v>
      </c>
      <c r="D58" s="682">
        <v>8</v>
      </c>
      <c r="E58" s="681"/>
      <c r="F58" s="681"/>
      <c r="G58" s="652" t="s">
        <v>883</v>
      </c>
      <c r="H58" s="275" t="s">
        <v>884</v>
      </c>
      <c r="I58" s="682" t="s">
        <v>425</v>
      </c>
      <c r="L58" s="181"/>
    </row>
    <row r="59" spans="1:12" ht="51">
      <c r="A59" s="193">
        <v>4</v>
      </c>
      <c r="B59" s="690" t="s">
        <v>888</v>
      </c>
      <c r="C59" s="137">
        <v>3</v>
      </c>
      <c r="D59" s="102">
        <v>3</v>
      </c>
      <c r="E59" s="193"/>
      <c r="F59" s="193"/>
      <c r="G59" s="690" t="s">
        <v>889</v>
      </c>
      <c r="H59" s="275" t="s">
        <v>814</v>
      </c>
      <c r="I59" s="704" t="s">
        <v>425</v>
      </c>
      <c r="L59" s="181"/>
    </row>
    <row r="60" spans="1:12" ht="25.5">
      <c r="A60" s="711" t="s">
        <v>254</v>
      </c>
      <c r="B60" s="628" t="s">
        <v>890</v>
      </c>
      <c r="C60" s="686">
        <f>C61</f>
        <v>0.25</v>
      </c>
      <c r="D60" s="686">
        <f>D61</f>
        <v>0.25</v>
      </c>
      <c r="E60" s="686">
        <f>E61</f>
        <v>0</v>
      </c>
      <c r="F60" s="686">
        <f>F61</f>
        <v>0</v>
      </c>
      <c r="G60" s="712"/>
      <c r="H60" s="650"/>
      <c r="I60" s="686"/>
      <c r="L60" s="181"/>
    </row>
    <row r="61" spans="1:12">
      <c r="A61" s="193">
        <v>1</v>
      </c>
      <c r="B61" s="184" t="s">
        <v>891</v>
      </c>
      <c r="C61" s="192">
        <v>0.25</v>
      </c>
      <c r="D61" s="192">
        <v>0.25</v>
      </c>
      <c r="E61" s="182"/>
      <c r="F61" s="193"/>
      <c r="G61" s="534" t="s">
        <v>892</v>
      </c>
      <c r="H61" s="104"/>
      <c r="I61" s="682" t="s">
        <v>419</v>
      </c>
      <c r="L61" s="181"/>
    </row>
    <row r="62" spans="1:12">
      <c r="A62" s="190" t="s">
        <v>268</v>
      </c>
      <c r="B62" s="191" t="s">
        <v>415</v>
      </c>
      <c r="C62" s="188">
        <f>C63</f>
        <v>15.3</v>
      </c>
      <c r="D62" s="188">
        <f>D63</f>
        <v>0</v>
      </c>
      <c r="E62" s="188">
        <f>E63</f>
        <v>15.3</v>
      </c>
      <c r="F62" s="188">
        <f>F63</f>
        <v>0</v>
      </c>
      <c r="G62" s="533"/>
      <c r="H62" s="195"/>
      <c r="I62" s="682"/>
      <c r="L62" s="181"/>
    </row>
    <row r="63" spans="1:12">
      <c r="A63" s="193">
        <v>1</v>
      </c>
      <c r="B63" s="224" t="s">
        <v>927</v>
      </c>
      <c r="C63" s="192">
        <v>15.3</v>
      </c>
      <c r="D63" s="102"/>
      <c r="E63" s="102">
        <v>15.3</v>
      </c>
      <c r="F63" s="102"/>
      <c r="G63" s="224" t="s">
        <v>928</v>
      </c>
      <c r="H63" s="224"/>
      <c r="I63" s="682" t="s">
        <v>419</v>
      </c>
      <c r="L63" s="181"/>
    </row>
    <row r="64" spans="1:12">
      <c r="A64" s="190" t="s">
        <v>274</v>
      </c>
      <c r="B64" s="537" t="s">
        <v>566</v>
      </c>
      <c r="C64" s="188">
        <f>C65</f>
        <v>0.65</v>
      </c>
      <c r="D64" s="188">
        <f>D65</f>
        <v>0.65</v>
      </c>
      <c r="E64" s="188">
        <f>E65</f>
        <v>0</v>
      </c>
      <c r="F64" s="188">
        <f>F65</f>
        <v>0</v>
      </c>
      <c r="G64" s="537"/>
      <c r="H64" s="537"/>
      <c r="I64" s="682"/>
      <c r="L64" s="181"/>
    </row>
    <row r="65" spans="1:12" ht="25.5">
      <c r="A65" s="193">
        <v>1</v>
      </c>
      <c r="B65" s="224" t="s">
        <v>824</v>
      </c>
      <c r="C65" s="192">
        <v>0.65</v>
      </c>
      <c r="D65" s="102">
        <v>0.65</v>
      </c>
      <c r="E65" s="93"/>
      <c r="F65" s="93"/>
      <c r="G65" s="224" t="s">
        <v>825</v>
      </c>
      <c r="H65" s="224"/>
      <c r="I65" s="682" t="s">
        <v>419</v>
      </c>
      <c r="L65" s="181"/>
    </row>
    <row r="66" spans="1:12">
      <c r="A66" s="190" t="s">
        <v>333</v>
      </c>
      <c r="B66" s="537" t="s">
        <v>275</v>
      </c>
      <c r="C66" s="188">
        <f>C67</f>
        <v>1</v>
      </c>
      <c r="D66" s="188">
        <f>D67</f>
        <v>0</v>
      </c>
      <c r="E66" s="188">
        <f>E67</f>
        <v>1</v>
      </c>
      <c r="F66" s="188">
        <f>F67</f>
        <v>0</v>
      </c>
      <c r="G66" s="224"/>
      <c r="H66" s="224"/>
      <c r="I66" s="682"/>
      <c r="L66" s="181"/>
    </row>
    <row r="67" spans="1:12" ht="25.5">
      <c r="A67" s="193">
        <v>1</v>
      </c>
      <c r="B67" s="534" t="s">
        <v>929</v>
      </c>
      <c r="C67" s="192">
        <v>1</v>
      </c>
      <c r="D67" s="182"/>
      <c r="E67" s="196">
        <v>1</v>
      </c>
      <c r="F67" s="182"/>
      <c r="G67" s="210" t="s">
        <v>930</v>
      </c>
      <c r="H67" s="224" t="s">
        <v>931</v>
      </c>
      <c r="I67" s="682" t="s">
        <v>419</v>
      </c>
      <c r="L67" s="181"/>
    </row>
    <row r="68" spans="1:12">
      <c r="A68" s="1560">
        <v>18</v>
      </c>
      <c r="B68" s="640" t="s">
        <v>900</v>
      </c>
      <c r="C68" s="713">
        <f>C66+C64+C62+C60+C55+C53+C42+C40+C38+C36</f>
        <v>52.84</v>
      </c>
      <c r="D68" s="713">
        <f>D66+D64+D62+D60+D55+D53+D42+D40+D38+D36</f>
        <v>35.539999999999992</v>
      </c>
      <c r="E68" s="713">
        <f>E66+E64+E62+E60+E55+E53+E42+E40+E38+E36</f>
        <v>17.3</v>
      </c>
      <c r="F68" s="713">
        <f>F66+F64+F62+F60+F55+F53+F42+F40+F38+F36</f>
        <v>0</v>
      </c>
      <c r="G68" s="714"/>
      <c r="H68" s="714"/>
      <c r="I68" s="715"/>
      <c r="L68" s="181"/>
    </row>
    <row r="69" spans="1:12">
      <c r="A69" s="1560">
        <f>A68+A34</f>
        <v>33</v>
      </c>
      <c r="B69" s="640" t="s">
        <v>901</v>
      </c>
      <c r="C69" s="713">
        <f>+C68+C34</f>
        <v>97.83</v>
      </c>
      <c r="D69" s="713">
        <f>D68+D34</f>
        <v>75.13</v>
      </c>
      <c r="E69" s="713">
        <f>E68+E34</f>
        <v>22.700000000000003</v>
      </c>
      <c r="F69" s="713">
        <f>F68+F34</f>
        <v>0</v>
      </c>
      <c r="G69" s="674"/>
      <c r="H69" s="674"/>
      <c r="I69" s="674"/>
      <c r="L69" s="181"/>
    </row>
    <row r="70" spans="1:12">
      <c r="H70" s="1725" t="s">
        <v>2558</v>
      </c>
      <c r="I70" s="1725"/>
      <c r="L70" s="181"/>
    </row>
    <row r="71" spans="1:12">
      <c r="H71" s="1726"/>
      <c r="I71" s="1726"/>
      <c r="L71" s="181"/>
    </row>
    <row r="72" spans="1:12">
      <c r="C72" s="1411">
        <f>C68+C34</f>
        <v>97.83</v>
      </c>
      <c r="D72" s="1411">
        <f t="shared" ref="D72:F72" si="2">D68+D34</f>
        <v>75.13</v>
      </c>
      <c r="E72" s="1411">
        <f t="shared" si="2"/>
        <v>22.700000000000003</v>
      </c>
      <c r="F72" s="1411">
        <f t="shared" si="2"/>
        <v>0</v>
      </c>
      <c r="H72" s="1451"/>
      <c r="I72" s="1097"/>
      <c r="L72" s="181"/>
    </row>
    <row r="73" spans="1:12">
      <c r="H73" s="1451"/>
      <c r="I73" s="1097"/>
      <c r="L73" s="181"/>
    </row>
    <row r="74" spans="1:12">
      <c r="H74" s="1451"/>
      <c r="I74" s="1097"/>
      <c r="L74" s="181"/>
    </row>
    <row r="75" spans="1:12" ht="25.5">
      <c r="L75" s="181" t="s">
        <v>104</v>
      </c>
    </row>
    <row r="76" spans="1:12" ht="25.5">
      <c r="L76" s="181" t="s">
        <v>104</v>
      </c>
    </row>
    <row r="77" spans="1:12" ht="25.5">
      <c r="L77" s="181" t="s">
        <v>104</v>
      </c>
    </row>
    <row r="78" spans="1:12" ht="25.5">
      <c r="L78" s="181" t="s">
        <v>104</v>
      </c>
    </row>
    <row r="79" spans="1:12" ht="25.5">
      <c r="L79" s="181" t="s">
        <v>104</v>
      </c>
    </row>
    <row r="80" spans="1:12" ht="25.5">
      <c r="L80" s="181" t="s">
        <v>104</v>
      </c>
    </row>
    <row r="81" spans="12:12" ht="25.5">
      <c r="L81" s="181" t="s">
        <v>104</v>
      </c>
    </row>
    <row r="82" spans="12:12" ht="25.5">
      <c r="L82" s="181" t="s">
        <v>104</v>
      </c>
    </row>
    <row r="83" spans="12:12" ht="25.5">
      <c r="L83" s="181" t="s">
        <v>104</v>
      </c>
    </row>
    <row r="84" spans="12:12" ht="25.5">
      <c r="L84" s="181" t="s">
        <v>104</v>
      </c>
    </row>
    <row r="85" spans="12:12" ht="25.5">
      <c r="L85" s="181" t="s">
        <v>104</v>
      </c>
    </row>
    <row r="86" spans="12:12" ht="25.5">
      <c r="L86" s="181" t="s">
        <v>104</v>
      </c>
    </row>
    <row r="87" spans="12:12" ht="25.5">
      <c r="L87" s="181" t="s">
        <v>104</v>
      </c>
    </row>
    <row r="88" spans="12:12" ht="25.5">
      <c r="L88" s="181" t="s">
        <v>104</v>
      </c>
    </row>
    <row r="89" spans="12:12" ht="25.5">
      <c r="L89" s="181" t="s">
        <v>104</v>
      </c>
    </row>
    <row r="90" spans="12:12" ht="25.5">
      <c r="L90" s="181" t="s">
        <v>104</v>
      </c>
    </row>
    <row r="91" spans="12:12" ht="25.5">
      <c r="L91" s="181" t="s">
        <v>104</v>
      </c>
    </row>
    <row r="92" spans="12:12" ht="25.5">
      <c r="L92" s="181" t="s">
        <v>104</v>
      </c>
    </row>
    <row r="93" spans="12:12" ht="25.5">
      <c r="L93" s="181" t="s">
        <v>104</v>
      </c>
    </row>
    <row r="94" spans="12:12" ht="25.5">
      <c r="L94" s="181" t="s">
        <v>104</v>
      </c>
    </row>
    <row r="95" spans="12:12" ht="25.5">
      <c r="L95" s="181" t="s">
        <v>104</v>
      </c>
    </row>
    <row r="96" spans="12:12" ht="25.5">
      <c r="L96" s="181" t="s">
        <v>104</v>
      </c>
    </row>
    <row r="97" spans="12:12" ht="25.5">
      <c r="L97" s="181" t="s">
        <v>104</v>
      </c>
    </row>
    <row r="98" spans="12:12" ht="25.5">
      <c r="L98" s="181" t="s">
        <v>104</v>
      </c>
    </row>
    <row r="99" spans="12:12" ht="25.5">
      <c r="L99" s="181" t="s">
        <v>104</v>
      </c>
    </row>
    <row r="100" spans="12:12" ht="25.5">
      <c r="L100" s="181" t="s">
        <v>104</v>
      </c>
    </row>
    <row r="101" spans="12:12" ht="25.5">
      <c r="L101" s="181" t="s">
        <v>104</v>
      </c>
    </row>
    <row r="102" spans="12:12" ht="25.5">
      <c r="L102" s="181" t="s">
        <v>104</v>
      </c>
    </row>
    <row r="103" spans="12:12" ht="25.5">
      <c r="L103" s="181" t="s">
        <v>104</v>
      </c>
    </row>
    <row r="104" spans="12:12" ht="25.5">
      <c r="L104" s="181" t="s">
        <v>104</v>
      </c>
    </row>
    <row r="105" spans="12:12" ht="25.5">
      <c r="L105" s="181" t="s">
        <v>104</v>
      </c>
    </row>
    <row r="106" spans="12:12" ht="25.5">
      <c r="L106" s="181" t="s">
        <v>104</v>
      </c>
    </row>
    <row r="107" spans="12:12" ht="25.5">
      <c r="L107" s="181" t="s">
        <v>104</v>
      </c>
    </row>
    <row r="108" spans="12:12" ht="25.5">
      <c r="L108" s="181" t="s">
        <v>104</v>
      </c>
    </row>
    <row r="109" spans="12:12" ht="25.5">
      <c r="L109" s="181" t="s">
        <v>104</v>
      </c>
    </row>
    <row r="110" spans="12:12" ht="25.5">
      <c r="L110" s="181" t="s">
        <v>104</v>
      </c>
    </row>
    <row r="111" spans="12:12" ht="25.5">
      <c r="L111" s="181" t="s">
        <v>104</v>
      </c>
    </row>
    <row r="112" spans="12:12" ht="25.5">
      <c r="L112" s="181" t="s">
        <v>104</v>
      </c>
    </row>
    <row r="113" spans="12:12" ht="25.5">
      <c r="L113" s="181" t="s">
        <v>104</v>
      </c>
    </row>
    <row r="114" spans="12:12" ht="25.5">
      <c r="L114" s="181" t="s">
        <v>104</v>
      </c>
    </row>
    <row r="115" spans="12:12" ht="25.5">
      <c r="L115" s="181" t="s">
        <v>104</v>
      </c>
    </row>
    <row r="116" spans="12:12" ht="25.5">
      <c r="L116" s="181" t="s">
        <v>104</v>
      </c>
    </row>
    <row r="117" spans="12:12" ht="25.5">
      <c r="L117" s="181" t="s">
        <v>104</v>
      </c>
    </row>
    <row r="118" spans="12:12" ht="25.5">
      <c r="L118" s="181" t="s">
        <v>104</v>
      </c>
    </row>
    <row r="119" spans="12:12" ht="25.5">
      <c r="L119" s="181" t="s">
        <v>104</v>
      </c>
    </row>
    <row r="120" spans="12:12" ht="25.5">
      <c r="L120" s="181" t="s">
        <v>104</v>
      </c>
    </row>
    <row r="121" spans="12:12" ht="25.5">
      <c r="L121" s="181" t="s">
        <v>104</v>
      </c>
    </row>
    <row r="122" spans="12:12" ht="25.5">
      <c r="L122" s="181" t="s">
        <v>104</v>
      </c>
    </row>
    <row r="123" spans="12:12" ht="25.5">
      <c r="L123" s="181" t="s">
        <v>104</v>
      </c>
    </row>
    <row r="124" spans="12:12" ht="25.5">
      <c r="L124" s="181" t="s">
        <v>104</v>
      </c>
    </row>
    <row r="125" spans="12:12" ht="25.5">
      <c r="L125" s="181" t="s">
        <v>104</v>
      </c>
    </row>
    <row r="126" spans="12:12" ht="25.5">
      <c r="L126" s="181" t="s">
        <v>104</v>
      </c>
    </row>
    <row r="127" spans="12:12" ht="25.5">
      <c r="L127" s="181" t="s">
        <v>104</v>
      </c>
    </row>
    <row r="128" spans="12:12" ht="25.5">
      <c r="L128" s="181" t="s">
        <v>104</v>
      </c>
    </row>
    <row r="129" spans="12:12" ht="25.5">
      <c r="L129" s="181" t="s">
        <v>104</v>
      </c>
    </row>
    <row r="130" spans="12:12" ht="25.5">
      <c r="L130" s="181" t="s">
        <v>104</v>
      </c>
    </row>
    <row r="131" spans="12:12" ht="25.5">
      <c r="L131" s="181" t="s">
        <v>104</v>
      </c>
    </row>
    <row r="132" spans="12:12" ht="25.5">
      <c r="L132" s="181" t="s">
        <v>104</v>
      </c>
    </row>
    <row r="133" spans="12:12" ht="25.5">
      <c r="L133" s="181" t="s">
        <v>104</v>
      </c>
    </row>
    <row r="134" spans="12:12" ht="25.5">
      <c r="L134" s="181" t="s">
        <v>104</v>
      </c>
    </row>
    <row r="135" spans="12:12" ht="25.5">
      <c r="L135" s="181" t="s">
        <v>104</v>
      </c>
    </row>
    <row r="136" spans="12:12" ht="25.5">
      <c r="L136" s="181" t="s">
        <v>104</v>
      </c>
    </row>
    <row r="137" spans="12:12" ht="25.5">
      <c r="L137" s="181" t="s">
        <v>104</v>
      </c>
    </row>
    <row r="138" spans="12:12" ht="25.5">
      <c r="L138" s="181" t="s">
        <v>104</v>
      </c>
    </row>
    <row r="139" spans="12:12" ht="25.5">
      <c r="L139" s="181" t="s">
        <v>104</v>
      </c>
    </row>
    <row r="140" spans="12:12" ht="25.5">
      <c r="L140" s="181" t="s">
        <v>104</v>
      </c>
    </row>
    <row r="141" spans="12:12" ht="25.5">
      <c r="L141" s="181" t="s">
        <v>104</v>
      </c>
    </row>
    <row r="142" spans="12:12" ht="25.5">
      <c r="L142" s="181" t="s">
        <v>104</v>
      </c>
    </row>
    <row r="143" spans="12:12" ht="25.5">
      <c r="L143" s="181" t="s">
        <v>104</v>
      </c>
    </row>
    <row r="144" spans="12:12" ht="25.5">
      <c r="L144" s="181" t="s">
        <v>104</v>
      </c>
    </row>
    <row r="145" spans="12:12" ht="25.5">
      <c r="L145" s="181" t="s">
        <v>104</v>
      </c>
    </row>
    <row r="146" spans="12:12" ht="25.5">
      <c r="L146" s="181" t="s">
        <v>104</v>
      </c>
    </row>
    <row r="147" spans="12:12" ht="25.5">
      <c r="L147" s="181" t="s">
        <v>104</v>
      </c>
    </row>
    <row r="148" spans="12:12" ht="25.5">
      <c r="L148" s="181" t="s">
        <v>104</v>
      </c>
    </row>
    <row r="149" spans="12:12" ht="25.5">
      <c r="L149" s="181" t="s">
        <v>104</v>
      </c>
    </row>
    <row r="150" spans="12:12" ht="25.5">
      <c r="L150" s="181" t="s">
        <v>104</v>
      </c>
    </row>
    <row r="151" spans="12:12" ht="25.5">
      <c r="L151" s="181" t="s">
        <v>104</v>
      </c>
    </row>
    <row r="152" spans="12:12" ht="25.5">
      <c r="L152" s="181" t="s">
        <v>104</v>
      </c>
    </row>
    <row r="153" spans="12:12" ht="25.5">
      <c r="L153" s="181" t="s">
        <v>104</v>
      </c>
    </row>
    <row r="154" spans="12:12" ht="25.5">
      <c r="L154" s="181" t="s">
        <v>104</v>
      </c>
    </row>
    <row r="155" spans="12:12" ht="25.5">
      <c r="L155" s="181" t="s">
        <v>104</v>
      </c>
    </row>
    <row r="156" spans="12:12" ht="25.5">
      <c r="L156" s="181" t="s">
        <v>104</v>
      </c>
    </row>
    <row r="157" spans="12:12" ht="25.5">
      <c r="L157" s="181" t="s">
        <v>104</v>
      </c>
    </row>
    <row r="158" spans="12:12" ht="25.5">
      <c r="L158" s="181" t="s">
        <v>104</v>
      </c>
    </row>
    <row r="159" spans="12:12" ht="25.5">
      <c r="L159" s="181" t="s">
        <v>104</v>
      </c>
    </row>
    <row r="160" spans="12:12" ht="25.5">
      <c r="L160" s="181" t="s">
        <v>104</v>
      </c>
    </row>
    <row r="161" spans="12:12" ht="25.5">
      <c r="L161" s="181" t="s">
        <v>104</v>
      </c>
    </row>
    <row r="162" spans="12:12" ht="25.5">
      <c r="L162" s="181" t="s">
        <v>104</v>
      </c>
    </row>
    <row r="163" spans="12:12" ht="25.5">
      <c r="L163" s="181" t="s">
        <v>104</v>
      </c>
    </row>
    <row r="164" spans="12:12" ht="25.5">
      <c r="L164" s="181" t="s">
        <v>104</v>
      </c>
    </row>
    <row r="165" spans="12:12" ht="25.5">
      <c r="L165" s="181" t="s">
        <v>104</v>
      </c>
    </row>
    <row r="166" spans="12:12" ht="25.5">
      <c r="L166" s="181" t="s">
        <v>104</v>
      </c>
    </row>
    <row r="167" spans="12:12" ht="25.5">
      <c r="L167" s="181" t="s">
        <v>104</v>
      </c>
    </row>
    <row r="168" spans="12:12" ht="25.5">
      <c r="L168" s="181" t="s">
        <v>104</v>
      </c>
    </row>
    <row r="169" spans="12:12" ht="25.5">
      <c r="L169" s="181" t="s">
        <v>104</v>
      </c>
    </row>
    <row r="170" spans="12:12" ht="25.5">
      <c r="L170" s="181" t="s">
        <v>104</v>
      </c>
    </row>
    <row r="171" spans="12:12" ht="25.5">
      <c r="L171" s="181" t="s">
        <v>104</v>
      </c>
    </row>
    <row r="172" spans="12:12" ht="25.5">
      <c r="L172" s="181" t="s">
        <v>104</v>
      </c>
    </row>
    <row r="173" spans="12:12" ht="25.5">
      <c r="L173" s="181" t="s">
        <v>104</v>
      </c>
    </row>
    <row r="174" spans="12:12" ht="25.5">
      <c r="L174" s="181" t="s">
        <v>104</v>
      </c>
    </row>
    <row r="175" spans="12:12" ht="25.5">
      <c r="L175" s="181" t="s">
        <v>104</v>
      </c>
    </row>
    <row r="176" spans="12:12" ht="25.5">
      <c r="L176" s="181" t="s">
        <v>104</v>
      </c>
    </row>
    <row r="177" spans="12:12" ht="25.5">
      <c r="L177" s="181" t="s">
        <v>104</v>
      </c>
    </row>
    <row r="178" spans="12:12" ht="25.5">
      <c r="L178" s="181" t="s">
        <v>104</v>
      </c>
    </row>
    <row r="179" spans="12:12" ht="25.5">
      <c r="L179" s="181" t="s">
        <v>104</v>
      </c>
    </row>
    <row r="180" spans="12:12" ht="25.5">
      <c r="L180" s="181" t="s">
        <v>104</v>
      </c>
    </row>
    <row r="181" spans="12:12" ht="25.5">
      <c r="L181" s="181" t="s">
        <v>104</v>
      </c>
    </row>
    <row r="182" spans="12:12" ht="25.5">
      <c r="L182" s="181" t="s">
        <v>104</v>
      </c>
    </row>
    <row r="183" spans="12:12" ht="25.5">
      <c r="L183" s="181" t="s">
        <v>104</v>
      </c>
    </row>
    <row r="184" spans="12:12" ht="25.5">
      <c r="L184" s="181" t="s">
        <v>104</v>
      </c>
    </row>
    <row r="185" spans="12:12" ht="25.5">
      <c r="L185" s="181" t="s">
        <v>104</v>
      </c>
    </row>
    <row r="186" spans="12:12" ht="25.5">
      <c r="L186" s="181" t="s">
        <v>104</v>
      </c>
    </row>
    <row r="187" spans="12:12" ht="25.5">
      <c r="L187" s="181" t="s">
        <v>104</v>
      </c>
    </row>
    <row r="188" spans="12:12" ht="25.5">
      <c r="L188" s="181" t="s">
        <v>104</v>
      </c>
    </row>
    <row r="189" spans="12:12" ht="25.5">
      <c r="L189" s="181" t="s">
        <v>104</v>
      </c>
    </row>
    <row r="190" spans="12:12" ht="25.5">
      <c r="L190" s="181" t="s">
        <v>104</v>
      </c>
    </row>
    <row r="191" spans="12:12" ht="25.5">
      <c r="L191" s="181" t="s">
        <v>104</v>
      </c>
    </row>
    <row r="192" spans="12:12" ht="25.5">
      <c r="L192" s="181" t="s">
        <v>104</v>
      </c>
    </row>
    <row r="193" spans="12:12" ht="25.5">
      <c r="L193" s="181" t="s">
        <v>104</v>
      </c>
    </row>
  </sheetData>
  <mergeCells count="19">
    <mergeCell ref="A7:I7"/>
    <mergeCell ref="A3:I3"/>
    <mergeCell ref="A6:I6"/>
    <mergeCell ref="A4:I4"/>
    <mergeCell ref="A1:C1"/>
    <mergeCell ref="A2:C2"/>
    <mergeCell ref="D1:I1"/>
    <mergeCell ref="D2:I2"/>
    <mergeCell ref="A5:I5"/>
    <mergeCell ref="H70:I71"/>
    <mergeCell ref="A35:I35"/>
    <mergeCell ref="H8:H9"/>
    <mergeCell ref="I8:I9"/>
    <mergeCell ref="A11:I11"/>
    <mergeCell ref="A8:A9"/>
    <mergeCell ref="B8:B9"/>
    <mergeCell ref="C8:C9"/>
    <mergeCell ref="D8:F8"/>
    <mergeCell ref="G8:G9"/>
  </mergeCells>
  <printOptions horizontalCentered="1"/>
  <pageMargins left="0.39370078740157483" right="0.39370078740157483" top="0.39370078740157483" bottom="0.39370078740157483" header="0.11811023622047245" footer="0.27559055118110237"/>
  <pageSetup paperSize="9" scale="66" fitToHeight="100" orientation="landscape" verticalDpi="300" r:id="rId1"/>
  <headerFooter>
    <oddFooter>&amp;L&amp;"Times New Roman,nghiêng"&amp;9Phụ lục &amp;A&amp;R&amp;10&amp;P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O191"/>
  <sheetViews>
    <sheetView view="pageLayout" topLeftCell="A58" zoomScaleSheetLayoutView="84" workbookViewId="0">
      <selection activeCell="A82" sqref="A82"/>
    </sheetView>
  </sheetViews>
  <sheetFormatPr defaultColWidth="9" defaultRowHeight="12.75"/>
  <cols>
    <col min="1" max="1" width="5.5" style="139" customWidth="1"/>
    <col min="2" max="2" width="30.625" style="140" customWidth="1"/>
    <col min="3" max="3" width="13.25" style="139" customWidth="1"/>
    <col min="4" max="6" width="8" style="139" customWidth="1"/>
    <col min="7" max="7" width="21.5" style="139" customWidth="1"/>
    <col min="8" max="8" width="39.875" style="140" customWidth="1"/>
    <col min="9" max="9" width="8.375" style="138" customWidth="1"/>
    <col min="10" max="16384" width="9" style="138"/>
  </cols>
  <sheetData>
    <row r="1" spans="1:15" s="116" customFormat="1" ht="16.5" customHeight="1">
      <c r="A1" s="1705" t="s">
        <v>2559</v>
      </c>
      <c r="B1" s="1705"/>
      <c r="C1" s="1705"/>
      <c r="D1" s="1737" t="s">
        <v>44</v>
      </c>
      <c r="E1" s="1737"/>
      <c r="F1" s="1737"/>
      <c r="G1" s="1737"/>
      <c r="H1" s="1737"/>
      <c r="I1" s="1737"/>
      <c r="J1" s="176"/>
      <c r="K1" s="176"/>
      <c r="L1" s="176"/>
      <c r="M1" s="176"/>
      <c r="N1" s="176"/>
      <c r="O1" s="176"/>
    </row>
    <row r="2" spans="1:15" s="116" customFormat="1" ht="16.5" customHeight="1">
      <c r="A2" s="1706" t="s">
        <v>2560</v>
      </c>
      <c r="B2" s="1706"/>
      <c r="C2" s="1706"/>
      <c r="D2" s="1738" t="s">
        <v>45</v>
      </c>
      <c r="E2" s="1706"/>
      <c r="F2" s="1706"/>
      <c r="G2" s="1706"/>
      <c r="H2" s="1706"/>
      <c r="I2" s="1706"/>
      <c r="J2" s="176"/>
      <c r="K2" s="176"/>
      <c r="L2" s="176"/>
      <c r="M2" s="176"/>
      <c r="N2" s="176"/>
      <c r="O2" s="176"/>
    </row>
    <row r="3" spans="1:15" s="116" customFormat="1" ht="16.5" customHeight="1">
      <c r="A3" s="1707"/>
      <c r="B3" s="1707"/>
      <c r="C3" s="1707"/>
      <c r="D3" s="1707"/>
      <c r="E3" s="1707"/>
      <c r="F3" s="1707"/>
      <c r="G3" s="1707"/>
      <c r="H3" s="1707"/>
      <c r="I3" s="1707"/>
      <c r="J3" s="138"/>
      <c r="K3" s="138"/>
      <c r="L3" s="138"/>
      <c r="M3" s="138"/>
      <c r="N3" s="138"/>
      <c r="O3" s="138"/>
    </row>
    <row r="4" spans="1:15" ht="16.5" customHeight="1">
      <c r="A4" s="1705" t="s">
        <v>194</v>
      </c>
      <c r="B4" s="1705"/>
      <c r="C4" s="1705"/>
      <c r="D4" s="1705"/>
      <c r="E4" s="1705"/>
      <c r="F4" s="1705"/>
      <c r="G4" s="1705"/>
      <c r="H4" s="1705"/>
      <c r="I4" s="1705"/>
    </row>
    <row r="5" spans="1:15" ht="16.5" customHeight="1">
      <c r="A5" s="1705" t="s">
        <v>58</v>
      </c>
      <c r="B5" s="1705"/>
      <c r="C5" s="1705"/>
      <c r="D5" s="1705"/>
      <c r="E5" s="1705"/>
      <c r="F5" s="1705"/>
      <c r="G5" s="1705"/>
      <c r="H5" s="1705"/>
      <c r="I5" s="1705"/>
    </row>
    <row r="6" spans="1:15" ht="16.5" customHeight="1">
      <c r="A6" s="1708" t="str">
        <f>'2.CMD.Tong'!A6:J6</f>
        <v>(Kèm theo Tờ trình số 395/TTr-UBND ngày 05 tháng 12 năm 2018 của Ủy ban nhân dân tỉnh)</v>
      </c>
      <c r="B6" s="1708"/>
      <c r="C6" s="1708"/>
      <c r="D6" s="1708"/>
      <c r="E6" s="1708"/>
      <c r="F6" s="1708"/>
      <c r="G6" s="1708"/>
      <c r="H6" s="1708"/>
      <c r="I6" s="1708"/>
    </row>
    <row r="7" spans="1:15" ht="16.5" customHeight="1">
      <c r="A7" s="1721"/>
      <c r="B7" s="1721"/>
      <c r="C7" s="1721"/>
      <c r="D7" s="1721"/>
      <c r="E7" s="1721"/>
      <c r="F7" s="1721"/>
      <c r="G7" s="1721"/>
      <c r="H7" s="1721"/>
      <c r="I7" s="1721"/>
      <c r="L7" s="181" t="s">
        <v>104</v>
      </c>
    </row>
    <row r="8" spans="1:15" s="171" customFormat="1" ht="25.5">
      <c r="A8" s="1739" t="s">
        <v>21</v>
      </c>
      <c r="B8" s="1723" t="s">
        <v>31</v>
      </c>
      <c r="C8" s="1729" t="s">
        <v>129</v>
      </c>
      <c r="D8" s="1727" t="s">
        <v>17</v>
      </c>
      <c r="E8" s="1727"/>
      <c r="F8" s="1727"/>
      <c r="G8" s="1740" t="s">
        <v>158</v>
      </c>
      <c r="H8" s="1727" t="s">
        <v>29</v>
      </c>
      <c r="I8" s="1727" t="s">
        <v>28</v>
      </c>
      <c r="L8" s="181" t="s">
        <v>104</v>
      </c>
    </row>
    <row r="9" spans="1:15" s="171" customFormat="1" ht="25.5">
      <c r="A9" s="1739"/>
      <c r="B9" s="1723"/>
      <c r="C9" s="1729"/>
      <c r="D9" s="110" t="s">
        <v>13</v>
      </c>
      <c r="E9" s="110" t="s">
        <v>12</v>
      </c>
      <c r="F9" s="110" t="s">
        <v>27</v>
      </c>
      <c r="G9" s="1741"/>
      <c r="H9" s="1727"/>
      <c r="I9" s="1727"/>
      <c r="L9" s="181" t="s">
        <v>104</v>
      </c>
    </row>
    <row r="10" spans="1:15" s="185" customFormat="1" ht="25.5">
      <c r="A10" s="174">
        <v>-1</v>
      </c>
      <c r="B10" s="174">
        <v>-2</v>
      </c>
      <c r="C10" s="174" t="s">
        <v>24</v>
      </c>
      <c r="D10" s="174">
        <v>-4</v>
      </c>
      <c r="E10" s="174">
        <v>-5</v>
      </c>
      <c r="F10" s="174">
        <v>-6</v>
      </c>
      <c r="G10" s="174">
        <v>-7</v>
      </c>
      <c r="H10" s="174">
        <v>-8</v>
      </c>
      <c r="I10" s="174">
        <v>-9</v>
      </c>
      <c r="L10" s="181" t="s">
        <v>104</v>
      </c>
    </row>
    <row r="11" spans="1:15" ht="25.5">
      <c r="A11" s="1684" t="s">
        <v>191</v>
      </c>
      <c r="B11" s="1685"/>
      <c r="C11" s="1685"/>
      <c r="D11" s="1685"/>
      <c r="E11" s="1685"/>
      <c r="F11" s="1685"/>
      <c r="G11" s="1685"/>
      <c r="H11" s="1685"/>
      <c r="I11" s="1687"/>
      <c r="L11" s="181" t="s">
        <v>104</v>
      </c>
    </row>
    <row r="12" spans="1:15">
      <c r="A12" s="938" t="s">
        <v>208</v>
      </c>
      <c r="B12" s="926" t="s">
        <v>379</v>
      </c>
      <c r="C12" s="927">
        <f>SUM(C13:C13)</f>
        <v>4.5</v>
      </c>
      <c r="D12" s="927">
        <f>SUM(D13:D13)</f>
        <v>0</v>
      </c>
      <c r="E12" s="927">
        <f>SUM(E13:E13)</f>
        <v>4.5</v>
      </c>
      <c r="F12" s="927">
        <f>SUM(F13:F13)</f>
        <v>0</v>
      </c>
      <c r="G12" s="228"/>
      <c r="H12" s="926"/>
      <c r="I12" s="923"/>
      <c r="L12" s="181"/>
    </row>
    <row r="13" spans="1:15" ht="38.25">
      <c r="A13" s="939" t="s">
        <v>1430</v>
      </c>
      <c r="B13" s="237" t="s">
        <v>1431</v>
      </c>
      <c r="C13" s="227">
        <f>SUM(D13:F13)</f>
        <v>4.5</v>
      </c>
      <c r="D13" s="227"/>
      <c r="E13" s="227">
        <v>4.5</v>
      </c>
      <c r="F13" s="227"/>
      <c r="G13" s="226" t="s">
        <v>1277</v>
      </c>
      <c r="H13" s="237" t="s">
        <v>1278</v>
      </c>
      <c r="I13" s="243"/>
      <c r="L13" s="181"/>
    </row>
    <row r="14" spans="1:15">
      <c r="A14" s="940" t="s">
        <v>213</v>
      </c>
      <c r="B14" s="348" t="s">
        <v>350</v>
      </c>
      <c r="C14" s="545">
        <f>SUM(C15:C15)</f>
        <v>1.5</v>
      </c>
      <c r="D14" s="545">
        <f>SUM(D15:D15)</f>
        <v>1.5</v>
      </c>
      <c r="E14" s="545">
        <f>SUM(E15:E15)</f>
        <v>0</v>
      </c>
      <c r="F14" s="545">
        <f>SUM(F15:F15)</f>
        <v>0</v>
      </c>
      <c r="G14" s="716"/>
      <c r="H14" s="348"/>
      <c r="I14" s="769"/>
      <c r="L14" s="181"/>
    </row>
    <row r="15" spans="1:15" ht="25.5">
      <c r="A15" s="941" t="s">
        <v>1430</v>
      </c>
      <c r="B15" s="718" t="s">
        <v>1432</v>
      </c>
      <c r="C15" s="546">
        <f>SUM(D15:F15)</f>
        <v>1.5</v>
      </c>
      <c r="D15" s="546">
        <v>1.5</v>
      </c>
      <c r="E15" s="546"/>
      <c r="F15" s="546"/>
      <c r="G15" s="942" t="s">
        <v>1404</v>
      </c>
      <c r="H15" s="718" t="s">
        <v>1433</v>
      </c>
      <c r="I15" s="406"/>
      <c r="L15" s="181"/>
    </row>
    <row r="16" spans="1:15">
      <c r="A16" s="940" t="s">
        <v>217</v>
      </c>
      <c r="B16" s="348" t="s">
        <v>347</v>
      </c>
      <c r="C16" s="545">
        <f>C17</f>
        <v>8.5</v>
      </c>
      <c r="D16" s="545">
        <f>D17</f>
        <v>8.5</v>
      </c>
      <c r="E16" s="545">
        <f>E17</f>
        <v>0</v>
      </c>
      <c r="F16" s="545">
        <f>F17</f>
        <v>0</v>
      </c>
      <c r="G16" s="716"/>
      <c r="H16" s="348"/>
      <c r="I16" s="769"/>
      <c r="L16" s="181"/>
    </row>
    <row r="17" spans="1:12" ht="38.25">
      <c r="A17" s="941" t="s">
        <v>1430</v>
      </c>
      <c r="B17" s="718" t="s">
        <v>1434</v>
      </c>
      <c r="C17" s="546">
        <f>SUM(D17:F17)</f>
        <v>8.5</v>
      </c>
      <c r="D17" s="546">
        <v>8.5</v>
      </c>
      <c r="E17" s="546"/>
      <c r="F17" s="546"/>
      <c r="G17" s="942" t="s">
        <v>1287</v>
      </c>
      <c r="H17" s="922" t="s">
        <v>1435</v>
      </c>
      <c r="I17" s="406"/>
      <c r="L17" s="181"/>
    </row>
    <row r="18" spans="1:12">
      <c r="A18" s="940" t="s">
        <v>238</v>
      </c>
      <c r="B18" s="348" t="s">
        <v>209</v>
      </c>
      <c r="C18" s="545">
        <f>C19</f>
        <v>0.3</v>
      </c>
      <c r="D18" s="545">
        <f>D19</f>
        <v>0.3</v>
      </c>
      <c r="E18" s="545">
        <f>E19</f>
        <v>0</v>
      </c>
      <c r="F18" s="545">
        <f>F19</f>
        <v>0</v>
      </c>
      <c r="G18" s="716"/>
      <c r="H18" s="348"/>
      <c r="I18" s="769"/>
      <c r="L18" s="181"/>
    </row>
    <row r="19" spans="1:12" ht="38.25">
      <c r="A19" s="941" t="s">
        <v>1430</v>
      </c>
      <c r="B19" s="718" t="s">
        <v>1280</v>
      </c>
      <c r="C19" s="546">
        <f>SUM(D19:F19)</f>
        <v>0.3</v>
      </c>
      <c r="D19" s="546">
        <v>0.3</v>
      </c>
      <c r="E19" s="546"/>
      <c r="F19" s="546"/>
      <c r="G19" s="942" t="s">
        <v>1281</v>
      </c>
      <c r="H19" s="922" t="s">
        <v>1282</v>
      </c>
      <c r="I19" s="406"/>
      <c r="L19" s="181"/>
    </row>
    <row r="20" spans="1:12">
      <c r="A20" s="940" t="s">
        <v>246</v>
      </c>
      <c r="B20" s="348" t="s">
        <v>218</v>
      </c>
      <c r="C20" s="545">
        <f>SUM(C21:C24)</f>
        <v>12.7</v>
      </c>
      <c r="D20" s="545">
        <f>SUM(D21:D24)</f>
        <v>12</v>
      </c>
      <c r="E20" s="545">
        <f>SUM(E21:E24)</f>
        <v>0.7</v>
      </c>
      <c r="F20" s="545">
        <f>SUM(F21:F24)</f>
        <v>0</v>
      </c>
      <c r="G20" s="716"/>
      <c r="H20" s="348"/>
      <c r="I20" s="769"/>
      <c r="L20" s="181"/>
    </row>
    <row r="21" spans="1:12" ht="25.5">
      <c r="A21" s="941" t="s">
        <v>1430</v>
      </c>
      <c r="B21" s="718" t="s">
        <v>1286</v>
      </c>
      <c r="C21" s="546">
        <f>SUM(D21:F21)</f>
        <v>8</v>
      </c>
      <c r="D21" s="546">
        <v>8</v>
      </c>
      <c r="E21" s="546"/>
      <c r="F21" s="546"/>
      <c r="G21" s="942" t="s">
        <v>1287</v>
      </c>
      <c r="H21" s="718" t="s">
        <v>1288</v>
      </c>
      <c r="I21" s="406"/>
      <c r="L21" s="181"/>
    </row>
    <row r="22" spans="1:12" ht="38.25">
      <c r="A22" s="941" t="s">
        <v>1436</v>
      </c>
      <c r="B22" s="718" t="s">
        <v>1363</v>
      </c>
      <c r="C22" s="546">
        <f>SUM(D22:F22)</f>
        <v>0.5</v>
      </c>
      <c r="D22" s="546">
        <v>0.5</v>
      </c>
      <c r="E22" s="546"/>
      <c r="F22" s="546"/>
      <c r="G22" s="942" t="s">
        <v>1331</v>
      </c>
      <c r="H22" s="718" t="s">
        <v>1437</v>
      </c>
      <c r="I22" s="406"/>
      <c r="L22" s="181"/>
    </row>
    <row r="23" spans="1:12" ht="25.5">
      <c r="A23" s="941" t="s">
        <v>1438</v>
      </c>
      <c r="B23" s="718" t="s">
        <v>1289</v>
      </c>
      <c r="C23" s="546">
        <f>SUM(D23:F23)</f>
        <v>0.7</v>
      </c>
      <c r="D23" s="546"/>
      <c r="E23" s="546">
        <v>0.7</v>
      </c>
      <c r="F23" s="546"/>
      <c r="G23" s="942" t="s">
        <v>1290</v>
      </c>
      <c r="H23" s="718" t="s">
        <v>1291</v>
      </c>
      <c r="I23" s="406"/>
      <c r="L23" s="181"/>
    </row>
    <row r="24" spans="1:12" ht="25.5">
      <c r="A24" s="941" t="s">
        <v>1439</v>
      </c>
      <c r="B24" s="718" t="s">
        <v>1367</v>
      </c>
      <c r="C24" s="546">
        <f>SUM(D24:F24)</f>
        <v>3.5</v>
      </c>
      <c r="D24" s="546">
        <v>3.5</v>
      </c>
      <c r="E24" s="546"/>
      <c r="F24" s="546"/>
      <c r="G24" s="942" t="s">
        <v>1293</v>
      </c>
      <c r="H24" s="718" t="s">
        <v>1440</v>
      </c>
      <c r="I24" s="406"/>
      <c r="L24" s="181"/>
    </row>
    <row r="25" spans="1:12" s="154" customFormat="1">
      <c r="A25" s="940" t="s">
        <v>251</v>
      </c>
      <c r="B25" s="348" t="s">
        <v>255</v>
      </c>
      <c r="C25" s="545">
        <f>SUM(C26:C30)</f>
        <v>7.82</v>
      </c>
      <c r="D25" s="545">
        <f>SUM(D26:D30)</f>
        <v>7.82</v>
      </c>
      <c r="E25" s="545">
        <f>SUM(E26:E30)</f>
        <v>0</v>
      </c>
      <c r="F25" s="545">
        <f>SUM(F26:F30)</f>
        <v>0</v>
      </c>
      <c r="G25" s="716"/>
      <c r="H25" s="348"/>
      <c r="I25" s="769"/>
      <c r="L25" s="181"/>
    </row>
    <row r="26" spans="1:12" ht="38.25">
      <c r="A26" s="941" t="s">
        <v>1430</v>
      </c>
      <c r="B26" s="718" t="s">
        <v>1307</v>
      </c>
      <c r="C26" s="546">
        <f>SUM(D26:F26)</f>
        <v>6.5</v>
      </c>
      <c r="D26" s="546">
        <v>6.5</v>
      </c>
      <c r="E26" s="546"/>
      <c r="F26" s="546"/>
      <c r="G26" s="942" t="s">
        <v>1308</v>
      </c>
      <c r="H26" s="718" t="s">
        <v>1309</v>
      </c>
      <c r="I26" s="406"/>
      <c r="L26" s="181"/>
    </row>
    <row r="27" spans="1:12" ht="38.25">
      <c r="A27" s="941" t="s">
        <v>1436</v>
      </c>
      <c r="B27" s="718" t="s">
        <v>1441</v>
      </c>
      <c r="C27" s="546">
        <f>SUM(D27:F27)</f>
        <v>0.78</v>
      </c>
      <c r="D27" s="546">
        <v>0.78</v>
      </c>
      <c r="E27" s="546"/>
      <c r="F27" s="546"/>
      <c r="G27" s="942" t="s">
        <v>1311</v>
      </c>
      <c r="H27" s="718" t="s">
        <v>1312</v>
      </c>
      <c r="I27" s="406"/>
      <c r="L27" s="181"/>
    </row>
    <row r="28" spans="1:12" ht="38.25">
      <c r="A28" s="941" t="s">
        <v>1438</v>
      </c>
      <c r="B28" s="718" t="s">
        <v>1318</v>
      </c>
      <c r="C28" s="546">
        <f>SUM(D28:F28)</f>
        <v>0.17</v>
      </c>
      <c r="D28" s="546">
        <v>0.17</v>
      </c>
      <c r="E28" s="546"/>
      <c r="F28" s="546"/>
      <c r="G28" s="942" t="s">
        <v>1395</v>
      </c>
      <c r="H28" s="922" t="s">
        <v>1442</v>
      </c>
      <c r="I28" s="406"/>
      <c r="L28" s="181"/>
    </row>
    <row r="29" spans="1:12" ht="51">
      <c r="A29" s="941" t="s">
        <v>1439</v>
      </c>
      <c r="B29" s="718" t="s">
        <v>371</v>
      </c>
      <c r="C29" s="546">
        <f>SUM(D29:F29)</f>
        <v>0.26</v>
      </c>
      <c r="D29" s="546">
        <v>0.26</v>
      </c>
      <c r="E29" s="546"/>
      <c r="F29" s="546"/>
      <c r="G29" s="942" t="s">
        <v>1320</v>
      </c>
      <c r="H29" s="718" t="s">
        <v>1321</v>
      </c>
      <c r="I29" s="406"/>
      <c r="L29" s="181"/>
    </row>
    <row r="30" spans="1:12" ht="38.25">
      <c r="A30" s="941" t="s">
        <v>1443</v>
      </c>
      <c r="B30" s="718" t="s">
        <v>371</v>
      </c>
      <c r="C30" s="546">
        <f>SUM(D30:F30)</f>
        <v>0.11</v>
      </c>
      <c r="D30" s="546">
        <v>0.11</v>
      </c>
      <c r="E30" s="546"/>
      <c r="F30" s="546"/>
      <c r="G30" s="942" t="s">
        <v>1322</v>
      </c>
      <c r="H30" s="922" t="s">
        <v>1323</v>
      </c>
      <c r="I30" s="406"/>
      <c r="L30" s="181"/>
    </row>
    <row r="31" spans="1:12">
      <c r="A31" s="940" t="s">
        <v>254</v>
      </c>
      <c r="B31" s="348" t="s">
        <v>631</v>
      </c>
      <c r="C31" s="545">
        <f>SUM(C32:C33)</f>
        <v>14.02</v>
      </c>
      <c r="D31" s="545">
        <f>SUM(D32:D33)</f>
        <v>14.02</v>
      </c>
      <c r="E31" s="545">
        <f>SUM(E32:E33)</f>
        <v>0</v>
      </c>
      <c r="F31" s="545">
        <f>SUM(F32:F33)</f>
        <v>0</v>
      </c>
      <c r="G31" s="716"/>
      <c r="H31" s="348"/>
      <c r="I31" s="769"/>
      <c r="L31" s="181"/>
    </row>
    <row r="32" spans="1:12" ht="38.25">
      <c r="A32" s="941" t="s">
        <v>1430</v>
      </c>
      <c r="B32" s="718" t="s">
        <v>1411</v>
      </c>
      <c r="C32" s="546">
        <f>SUM(D32:F32)</f>
        <v>7.52</v>
      </c>
      <c r="D32" s="546">
        <v>7.52</v>
      </c>
      <c r="E32" s="546"/>
      <c r="F32" s="546"/>
      <c r="G32" s="942" t="s">
        <v>1412</v>
      </c>
      <c r="H32" s="718" t="s">
        <v>1444</v>
      </c>
      <c r="I32" s="406"/>
      <c r="L32" s="181"/>
    </row>
    <row r="33" spans="1:12" s="154" customFormat="1" ht="38.25">
      <c r="A33" s="941" t="s">
        <v>1436</v>
      </c>
      <c r="B33" s="718" t="s">
        <v>1414</v>
      </c>
      <c r="C33" s="546">
        <f>SUM(D33:F33)</f>
        <v>6.5</v>
      </c>
      <c r="D33" s="546">
        <v>6.5</v>
      </c>
      <c r="E33" s="546"/>
      <c r="F33" s="546"/>
      <c r="G33" s="942" t="s">
        <v>1415</v>
      </c>
      <c r="H33" s="718" t="s">
        <v>1445</v>
      </c>
      <c r="I33" s="406"/>
      <c r="L33" s="181"/>
    </row>
    <row r="34" spans="1:12">
      <c r="A34" s="940" t="s">
        <v>268</v>
      </c>
      <c r="B34" s="348" t="s">
        <v>566</v>
      </c>
      <c r="C34" s="545">
        <f>C35</f>
        <v>2.25</v>
      </c>
      <c r="D34" s="545">
        <f>D35</f>
        <v>2.25</v>
      </c>
      <c r="E34" s="545">
        <f>E35</f>
        <v>0</v>
      </c>
      <c r="F34" s="545">
        <f>F35</f>
        <v>0</v>
      </c>
      <c r="G34" s="716"/>
      <c r="H34" s="348"/>
      <c r="I34" s="769"/>
      <c r="L34" s="181"/>
    </row>
    <row r="35" spans="1:12" ht="51">
      <c r="A35" s="941" t="s">
        <v>1430</v>
      </c>
      <c r="B35" s="718" t="s">
        <v>1428</v>
      </c>
      <c r="C35" s="546">
        <f>SUM(D35:F35)</f>
        <v>2.25</v>
      </c>
      <c r="D35" s="546">
        <v>2.25</v>
      </c>
      <c r="E35" s="546"/>
      <c r="F35" s="546"/>
      <c r="G35" s="942" t="s">
        <v>1352</v>
      </c>
      <c r="H35" s="718" t="s">
        <v>1446</v>
      </c>
      <c r="I35" s="406"/>
      <c r="L35" s="181"/>
    </row>
    <row r="36" spans="1:12" ht="25.5">
      <c r="A36" s="1578">
        <v>16</v>
      </c>
      <c r="B36" s="348" t="s">
        <v>826</v>
      </c>
      <c r="C36" s="545">
        <f>SUM(C16,C14,C18,C20,C25,C31,C34,C12)</f>
        <v>51.59</v>
      </c>
      <c r="D36" s="545">
        <f>SUM(D16,D14,D18,D20,D25,D31,D34,D12)</f>
        <v>46.39</v>
      </c>
      <c r="E36" s="545">
        <f>SUM(E16,E14,E18,E20,E25,E31,E34,E12)</f>
        <v>5.2</v>
      </c>
      <c r="F36" s="545">
        <f>SUM(F16,F14,F18,F20,F25,F31,F34,F12)</f>
        <v>0</v>
      </c>
      <c r="G36" s="716"/>
      <c r="H36" s="348"/>
      <c r="I36" s="769"/>
      <c r="L36" s="181" t="s">
        <v>104</v>
      </c>
    </row>
    <row r="37" spans="1:12">
      <c r="A37" s="1731" t="s">
        <v>1448</v>
      </c>
      <c r="B37" s="1732"/>
      <c r="C37" s="1732"/>
      <c r="D37" s="1732"/>
      <c r="E37" s="1732"/>
      <c r="F37" s="1732"/>
      <c r="G37" s="1732"/>
      <c r="H37" s="1732"/>
      <c r="I37" s="1733"/>
      <c r="L37" s="181"/>
    </row>
    <row r="38" spans="1:12">
      <c r="A38" s="940" t="s">
        <v>208</v>
      </c>
      <c r="B38" s="348" t="s">
        <v>1449</v>
      </c>
      <c r="C38" s="545">
        <f>C39</f>
        <v>8.4499999999999993</v>
      </c>
      <c r="D38" s="545">
        <f>D39</f>
        <v>8.4499999999999993</v>
      </c>
      <c r="E38" s="545">
        <f>E39</f>
        <v>0</v>
      </c>
      <c r="F38" s="545">
        <f>F39</f>
        <v>0</v>
      </c>
      <c r="G38" s="716"/>
      <c r="H38" s="348"/>
      <c r="I38" s="769"/>
      <c r="L38" s="181"/>
    </row>
    <row r="39" spans="1:12" ht="25.5">
      <c r="A39" s="941" t="s">
        <v>1430</v>
      </c>
      <c r="B39" s="718" t="s">
        <v>1450</v>
      </c>
      <c r="C39" s="546">
        <f>SUM(D39:F39)</f>
        <v>8.4499999999999993</v>
      </c>
      <c r="D39" s="546">
        <v>8.4499999999999993</v>
      </c>
      <c r="E39" s="546"/>
      <c r="F39" s="546"/>
      <c r="G39" s="942" t="s">
        <v>1281</v>
      </c>
      <c r="H39" s="406" t="s">
        <v>1350</v>
      </c>
      <c r="I39" s="406"/>
      <c r="L39" s="181"/>
    </row>
    <row r="40" spans="1:12">
      <c r="A40" s="940" t="s">
        <v>213</v>
      </c>
      <c r="B40" s="348" t="s">
        <v>1451</v>
      </c>
      <c r="C40" s="545">
        <f>C41</f>
        <v>2</v>
      </c>
      <c r="D40" s="545">
        <f>D41</f>
        <v>2</v>
      </c>
      <c r="E40" s="545">
        <f>E41</f>
        <v>0</v>
      </c>
      <c r="F40" s="545">
        <f>F41</f>
        <v>0</v>
      </c>
      <c r="G40" s="716"/>
      <c r="H40" s="769"/>
      <c r="I40" s="769"/>
      <c r="L40" s="181"/>
    </row>
    <row r="41" spans="1:12">
      <c r="A41" s="941" t="s">
        <v>1430</v>
      </c>
      <c r="B41" s="718" t="s">
        <v>1452</v>
      </c>
      <c r="C41" s="546">
        <f>SUM(D41:F41)</f>
        <v>2</v>
      </c>
      <c r="D41" s="546">
        <v>2</v>
      </c>
      <c r="E41" s="546"/>
      <c r="F41" s="546"/>
      <c r="G41" s="942" t="s">
        <v>1453</v>
      </c>
      <c r="H41" s="406" t="s">
        <v>1350</v>
      </c>
      <c r="I41" s="406"/>
      <c r="L41" s="181"/>
    </row>
    <row r="42" spans="1:12">
      <c r="A42" s="940" t="s">
        <v>217</v>
      </c>
      <c r="B42" s="348" t="s">
        <v>1454</v>
      </c>
      <c r="C42" s="545">
        <f>C43</f>
        <v>0.5</v>
      </c>
      <c r="D42" s="545">
        <f>D43</f>
        <v>0.5</v>
      </c>
      <c r="E42" s="545">
        <f>E43</f>
        <v>0</v>
      </c>
      <c r="F42" s="545">
        <f>F43</f>
        <v>0</v>
      </c>
      <c r="G42" s="716"/>
      <c r="H42" s="769"/>
      <c r="I42" s="769"/>
      <c r="L42" s="181"/>
    </row>
    <row r="43" spans="1:12">
      <c r="A43" s="941" t="s">
        <v>1430</v>
      </c>
      <c r="B43" s="718" t="s">
        <v>1455</v>
      </c>
      <c r="C43" s="546">
        <f>SUM(D43:F43)</f>
        <v>0.5</v>
      </c>
      <c r="D43" s="546">
        <v>0.5</v>
      </c>
      <c r="E43" s="546"/>
      <c r="F43" s="546"/>
      <c r="G43" s="942" t="s">
        <v>1316</v>
      </c>
      <c r="H43" s="406" t="s">
        <v>1350</v>
      </c>
      <c r="I43" s="406"/>
      <c r="L43" s="181"/>
    </row>
    <row r="44" spans="1:12">
      <c r="A44" s="940" t="s">
        <v>238</v>
      </c>
      <c r="B44" s="348" t="s">
        <v>522</v>
      </c>
      <c r="C44" s="545">
        <f>C45</f>
        <v>4.58</v>
      </c>
      <c r="D44" s="545">
        <f>D45</f>
        <v>4.58</v>
      </c>
      <c r="E44" s="545">
        <f>E45</f>
        <v>0</v>
      </c>
      <c r="F44" s="545">
        <f>F45</f>
        <v>0</v>
      </c>
      <c r="G44" s="716"/>
      <c r="H44" s="769"/>
      <c r="I44" s="769"/>
      <c r="L44" s="181"/>
    </row>
    <row r="45" spans="1:12" ht="38.25">
      <c r="A45" s="941" t="s">
        <v>1430</v>
      </c>
      <c r="B45" s="718" t="s">
        <v>1456</v>
      </c>
      <c r="C45" s="546">
        <f>SUM(D45:F45)</f>
        <v>4.58</v>
      </c>
      <c r="D45" s="546">
        <v>4.58</v>
      </c>
      <c r="E45" s="546"/>
      <c r="F45" s="546"/>
      <c r="G45" s="942" t="s">
        <v>1457</v>
      </c>
      <c r="H45" s="406" t="s">
        <v>1350</v>
      </c>
      <c r="I45" s="406"/>
      <c r="L45" s="181"/>
    </row>
    <row r="46" spans="1:12">
      <c r="A46" s="940" t="s">
        <v>246</v>
      </c>
      <c r="B46" s="348" t="s">
        <v>350</v>
      </c>
      <c r="C46" s="545">
        <f>SUM(C47:C51)</f>
        <v>8.23</v>
      </c>
      <c r="D46" s="545">
        <f>SUM(D47:D51)</f>
        <v>2.9999999999999996</v>
      </c>
      <c r="E46" s="545">
        <f>SUM(E47:E51)</f>
        <v>5.23</v>
      </c>
      <c r="F46" s="545">
        <f>SUM(F47:F51)</f>
        <v>0</v>
      </c>
      <c r="G46" s="716"/>
      <c r="H46" s="769"/>
      <c r="I46" s="769"/>
      <c r="L46" s="181"/>
    </row>
    <row r="47" spans="1:12" ht="25.5">
      <c r="A47" s="941" t="s">
        <v>1430</v>
      </c>
      <c r="B47" s="718" t="s">
        <v>1458</v>
      </c>
      <c r="C47" s="546">
        <f>SUM(D47:F47)</f>
        <v>0.4</v>
      </c>
      <c r="D47" s="546">
        <v>0.4</v>
      </c>
      <c r="E47" s="546"/>
      <c r="F47" s="546"/>
      <c r="G47" s="942" t="s">
        <v>1459</v>
      </c>
      <c r="H47" s="1734" t="s">
        <v>1350</v>
      </c>
      <c r="I47" s="406"/>
      <c r="L47" s="181"/>
    </row>
    <row r="48" spans="1:12" ht="25.5">
      <c r="A48" s="941" t="s">
        <v>1436</v>
      </c>
      <c r="B48" s="718" t="s">
        <v>1460</v>
      </c>
      <c r="C48" s="546">
        <f>SUM(D48:F48)</f>
        <v>5.23</v>
      </c>
      <c r="D48" s="546"/>
      <c r="E48" s="546">
        <v>5.23</v>
      </c>
      <c r="F48" s="546"/>
      <c r="G48" s="942" t="s">
        <v>1461</v>
      </c>
      <c r="H48" s="1735"/>
      <c r="I48" s="406"/>
      <c r="L48" s="181"/>
    </row>
    <row r="49" spans="1:12" ht="25.5">
      <c r="A49" s="941" t="s">
        <v>1438</v>
      </c>
      <c r="B49" s="718" t="s">
        <v>1462</v>
      </c>
      <c r="C49" s="546">
        <f>SUM(D49:F49)</f>
        <v>1</v>
      </c>
      <c r="D49" s="546">
        <v>1</v>
      </c>
      <c r="E49" s="546"/>
      <c r="F49" s="546"/>
      <c r="G49" s="942" t="s">
        <v>1463</v>
      </c>
      <c r="H49" s="1735"/>
      <c r="I49" s="406"/>
      <c r="L49" s="181"/>
    </row>
    <row r="50" spans="1:12" ht="51">
      <c r="A50" s="941" t="s">
        <v>1439</v>
      </c>
      <c r="B50" s="718" t="s">
        <v>1464</v>
      </c>
      <c r="C50" s="546">
        <f>SUM(D50:F50)</f>
        <v>1.2</v>
      </c>
      <c r="D50" s="546">
        <v>1.2</v>
      </c>
      <c r="E50" s="546"/>
      <c r="F50" s="546"/>
      <c r="G50" s="942" t="s">
        <v>1463</v>
      </c>
      <c r="H50" s="1736"/>
      <c r="I50" s="406"/>
      <c r="L50" s="181"/>
    </row>
    <row r="51" spans="1:12">
      <c r="A51" s="941" t="s">
        <v>1443</v>
      </c>
      <c r="B51" s="718" t="s">
        <v>1465</v>
      </c>
      <c r="C51" s="546">
        <f>SUM(D51:F51)</f>
        <v>0.4</v>
      </c>
      <c r="D51" s="546">
        <v>0.4</v>
      </c>
      <c r="E51" s="546"/>
      <c r="F51" s="546"/>
      <c r="G51" s="942" t="s">
        <v>1466</v>
      </c>
      <c r="H51" s="406" t="s">
        <v>1347</v>
      </c>
      <c r="I51" s="406"/>
      <c r="L51" s="181"/>
    </row>
    <row r="52" spans="1:12">
      <c r="A52" s="940" t="s">
        <v>251</v>
      </c>
      <c r="B52" s="348" t="s">
        <v>347</v>
      </c>
      <c r="C52" s="545">
        <f>SUM(C53:C54)</f>
        <v>9.1</v>
      </c>
      <c r="D52" s="545">
        <f>SUM(D53:D54)</f>
        <v>9.1</v>
      </c>
      <c r="E52" s="545">
        <f>SUM(E53:E54)</f>
        <v>0</v>
      </c>
      <c r="F52" s="545">
        <f>SUM(F53:F54)</f>
        <v>0</v>
      </c>
      <c r="G52" s="716"/>
      <c r="H52" s="769"/>
      <c r="I52" s="769"/>
      <c r="L52" s="181"/>
    </row>
    <row r="53" spans="1:12" ht="25.5">
      <c r="A53" s="941" t="s">
        <v>1430</v>
      </c>
      <c r="B53" s="718" t="s">
        <v>1467</v>
      </c>
      <c r="C53" s="546">
        <f>SUM(D53:F53)</f>
        <v>7.1</v>
      </c>
      <c r="D53" s="546">
        <v>7.1</v>
      </c>
      <c r="E53" s="546"/>
      <c r="F53" s="546"/>
      <c r="G53" s="942" t="s">
        <v>1457</v>
      </c>
      <c r="H53" s="1734" t="s">
        <v>1350</v>
      </c>
      <c r="I53" s="406"/>
      <c r="L53" s="181"/>
    </row>
    <row r="54" spans="1:12">
      <c r="A54" s="941" t="s">
        <v>1436</v>
      </c>
      <c r="B54" s="718" t="s">
        <v>1468</v>
      </c>
      <c r="C54" s="546">
        <f>SUM(D54:F54)</f>
        <v>2</v>
      </c>
      <c r="D54" s="546">
        <v>2</v>
      </c>
      <c r="E54" s="546"/>
      <c r="F54" s="546"/>
      <c r="G54" s="942" t="s">
        <v>1469</v>
      </c>
      <c r="H54" s="1736"/>
      <c r="I54" s="406"/>
      <c r="L54" s="181"/>
    </row>
    <row r="55" spans="1:12">
      <c r="A55" s="940" t="s">
        <v>254</v>
      </c>
      <c r="B55" s="348" t="s">
        <v>279</v>
      </c>
      <c r="C55" s="545">
        <f>C56</f>
        <v>0.5</v>
      </c>
      <c r="D55" s="545">
        <f>D56</f>
        <v>0.5</v>
      </c>
      <c r="E55" s="545">
        <f>E56</f>
        <v>0</v>
      </c>
      <c r="F55" s="545">
        <f>F56</f>
        <v>0</v>
      </c>
      <c r="G55" s="716"/>
      <c r="H55" s="769"/>
      <c r="I55" s="769"/>
      <c r="L55" s="181"/>
    </row>
    <row r="56" spans="1:12">
      <c r="A56" s="941" t="s">
        <v>1430</v>
      </c>
      <c r="B56" s="718" t="s">
        <v>1348</v>
      </c>
      <c r="C56" s="546">
        <f>SUM(D56:F56)</f>
        <v>0.5</v>
      </c>
      <c r="D56" s="546">
        <v>0.5</v>
      </c>
      <c r="E56" s="546"/>
      <c r="F56" s="546"/>
      <c r="G56" s="942" t="s">
        <v>1349</v>
      </c>
      <c r="H56" s="406" t="s">
        <v>1350</v>
      </c>
      <c r="I56" s="406"/>
      <c r="L56" s="181"/>
    </row>
    <row r="57" spans="1:12">
      <c r="A57" s="940" t="s">
        <v>268</v>
      </c>
      <c r="B57" s="348" t="s">
        <v>209</v>
      </c>
      <c r="C57" s="545">
        <f>C58</f>
        <v>0.4</v>
      </c>
      <c r="D57" s="545">
        <f>D58</f>
        <v>0.4</v>
      </c>
      <c r="E57" s="545">
        <f>E58</f>
        <v>0</v>
      </c>
      <c r="F57" s="545">
        <f>F58</f>
        <v>0</v>
      </c>
      <c r="G57" s="716"/>
      <c r="H57" s="769"/>
      <c r="I57" s="769"/>
      <c r="L57" s="181"/>
    </row>
    <row r="58" spans="1:12">
      <c r="A58" s="941" t="s">
        <v>1430</v>
      </c>
      <c r="B58" s="718" t="s">
        <v>1351</v>
      </c>
      <c r="C58" s="546">
        <f>SUM(D58:F58)</f>
        <v>0.4</v>
      </c>
      <c r="D58" s="546">
        <v>0.4</v>
      </c>
      <c r="E58" s="546"/>
      <c r="F58" s="546"/>
      <c r="G58" s="942" t="s">
        <v>1352</v>
      </c>
      <c r="H58" s="406" t="s">
        <v>1350</v>
      </c>
      <c r="I58" s="406"/>
      <c r="L58" s="181"/>
    </row>
    <row r="59" spans="1:12">
      <c r="A59" s="940" t="s">
        <v>274</v>
      </c>
      <c r="B59" s="348" t="s">
        <v>218</v>
      </c>
      <c r="C59" s="545">
        <f>SUM(C60:C64)</f>
        <v>12</v>
      </c>
      <c r="D59" s="545">
        <f>SUM(D60:D64)</f>
        <v>9</v>
      </c>
      <c r="E59" s="545">
        <f>SUM(E60:E64)</f>
        <v>3</v>
      </c>
      <c r="F59" s="545">
        <f>SUM(F60:F64)</f>
        <v>0</v>
      </c>
      <c r="G59" s="716"/>
      <c r="H59" s="769"/>
      <c r="I59" s="769"/>
      <c r="L59" s="181"/>
    </row>
    <row r="60" spans="1:12">
      <c r="A60" s="941" t="s">
        <v>1430</v>
      </c>
      <c r="B60" s="718" t="s">
        <v>1357</v>
      </c>
      <c r="C60" s="546">
        <f>SUM(D60:F60)</f>
        <v>3</v>
      </c>
      <c r="D60" s="546"/>
      <c r="E60" s="546">
        <v>3</v>
      </c>
      <c r="F60" s="546"/>
      <c r="G60" s="942" t="s">
        <v>1358</v>
      </c>
      <c r="H60" s="1734" t="s">
        <v>1350</v>
      </c>
      <c r="I60" s="406"/>
      <c r="L60" s="181"/>
    </row>
    <row r="61" spans="1:12">
      <c r="A61" s="941" t="s">
        <v>1436</v>
      </c>
      <c r="B61" s="718" t="s">
        <v>1360</v>
      </c>
      <c r="C61" s="546">
        <f>SUM(D61:F61)</f>
        <v>1.5</v>
      </c>
      <c r="D61" s="546">
        <v>1.5</v>
      </c>
      <c r="E61" s="546"/>
      <c r="F61" s="546"/>
      <c r="G61" s="942" t="s">
        <v>1325</v>
      </c>
      <c r="H61" s="1735"/>
      <c r="I61" s="406"/>
      <c r="L61" s="181"/>
    </row>
    <row r="62" spans="1:12">
      <c r="A62" s="941" t="s">
        <v>1438</v>
      </c>
      <c r="B62" s="718" t="s">
        <v>1362</v>
      </c>
      <c r="C62" s="546">
        <f>SUM(D62:F62)</f>
        <v>1.2</v>
      </c>
      <c r="D62" s="546">
        <v>1.2</v>
      </c>
      <c r="E62" s="546"/>
      <c r="F62" s="546"/>
      <c r="G62" s="942" t="s">
        <v>1325</v>
      </c>
      <c r="H62" s="1735"/>
      <c r="I62" s="406"/>
      <c r="L62" s="181"/>
    </row>
    <row r="63" spans="1:12" ht="25.5">
      <c r="A63" s="941" t="s">
        <v>1439</v>
      </c>
      <c r="B63" s="718" t="s">
        <v>1368</v>
      </c>
      <c r="C63" s="546">
        <f>SUM(D63:F63)</f>
        <v>4.91</v>
      </c>
      <c r="D63" s="546">
        <v>4.91</v>
      </c>
      <c r="E63" s="546"/>
      <c r="F63" s="546"/>
      <c r="G63" s="942" t="s">
        <v>1369</v>
      </c>
      <c r="H63" s="1735"/>
      <c r="I63" s="406"/>
      <c r="L63" s="181"/>
    </row>
    <row r="64" spans="1:12" ht="25.5">
      <c r="A64" s="941" t="s">
        <v>1443</v>
      </c>
      <c r="B64" s="718" t="s">
        <v>1370</v>
      </c>
      <c r="C64" s="546">
        <f>SUM(D64:F64)</f>
        <v>1.39</v>
      </c>
      <c r="D64" s="546">
        <v>1.39</v>
      </c>
      <c r="E64" s="546"/>
      <c r="F64" s="546"/>
      <c r="G64" s="942" t="s">
        <v>1371</v>
      </c>
      <c r="H64" s="1736"/>
      <c r="I64" s="406"/>
      <c r="L64" s="181"/>
    </row>
    <row r="65" spans="1:12">
      <c r="A65" s="940" t="s">
        <v>333</v>
      </c>
      <c r="B65" s="348" t="s">
        <v>768</v>
      </c>
      <c r="C65" s="545">
        <f>C66</f>
        <v>6.52</v>
      </c>
      <c r="D65" s="545">
        <f>D66</f>
        <v>6.52</v>
      </c>
      <c r="E65" s="545">
        <f>E66</f>
        <v>0</v>
      </c>
      <c r="F65" s="545">
        <f>F66</f>
        <v>0</v>
      </c>
      <c r="G65" s="716"/>
      <c r="H65" s="769"/>
      <c r="I65" s="769"/>
      <c r="L65" s="181"/>
    </row>
    <row r="66" spans="1:12" ht="38.25">
      <c r="A66" s="941" t="s">
        <v>1430</v>
      </c>
      <c r="B66" s="718" t="s">
        <v>1470</v>
      </c>
      <c r="C66" s="546">
        <f>SUM(D66:F66)</f>
        <v>6.52</v>
      </c>
      <c r="D66" s="546">
        <v>6.52</v>
      </c>
      <c r="E66" s="546"/>
      <c r="F66" s="546"/>
      <c r="G66" s="942" t="s">
        <v>1377</v>
      </c>
      <c r="H66" s="406" t="s">
        <v>1350</v>
      </c>
      <c r="I66" s="406"/>
      <c r="L66" s="181"/>
    </row>
    <row r="67" spans="1:12">
      <c r="A67" s="940" t="s">
        <v>337</v>
      </c>
      <c r="B67" s="348" t="s">
        <v>247</v>
      </c>
      <c r="C67" s="545">
        <f>C68</f>
        <v>7.26</v>
      </c>
      <c r="D67" s="545">
        <f>D68</f>
        <v>0.41</v>
      </c>
      <c r="E67" s="545">
        <f>E68</f>
        <v>6.85</v>
      </c>
      <c r="F67" s="545">
        <f>F68</f>
        <v>0</v>
      </c>
      <c r="G67" s="716"/>
      <c r="H67" s="769"/>
      <c r="I67" s="769"/>
      <c r="L67" s="181"/>
    </row>
    <row r="68" spans="1:12" ht="38.25">
      <c r="A68" s="941" t="s">
        <v>1430</v>
      </c>
      <c r="B68" s="718" t="s">
        <v>1382</v>
      </c>
      <c r="C68" s="546">
        <f>SUM(D68:F68)</f>
        <v>7.26</v>
      </c>
      <c r="D68" s="546">
        <v>0.41</v>
      </c>
      <c r="E68" s="546">
        <v>6.85</v>
      </c>
      <c r="F68" s="546"/>
      <c r="G68" s="942" t="s">
        <v>1383</v>
      </c>
      <c r="H68" s="406" t="s">
        <v>1350</v>
      </c>
      <c r="I68" s="406"/>
      <c r="L68" s="181"/>
    </row>
    <row r="69" spans="1:12">
      <c r="A69" s="940" t="s">
        <v>635</v>
      </c>
      <c r="B69" s="348" t="s">
        <v>255</v>
      </c>
      <c r="C69" s="545">
        <f>SUM(C70:C76)</f>
        <v>3.9199999999999995</v>
      </c>
      <c r="D69" s="545">
        <f>SUM(D70:D76)</f>
        <v>3.9199999999999995</v>
      </c>
      <c r="E69" s="545">
        <f>SUM(E70:E76)</f>
        <v>0</v>
      </c>
      <c r="F69" s="545">
        <f>SUM(F70:F76)</f>
        <v>0</v>
      </c>
      <c r="G69" s="716"/>
      <c r="H69" s="769"/>
      <c r="I69" s="769"/>
      <c r="L69" s="181"/>
    </row>
    <row r="70" spans="1:12" ht="25.5">
      <c r="A70" s="941" t="s">
        <v>1430</v>
      </c>
      <c r="B70" s="718" t="s">
        <v>1393</v>
      </c>
      <c r="C70" s="546">
        <f t="shared" ref="C70:C76" si="0">SUM(D70:F70)</f>
        <v>1.5</v>
      </c>
      <c r="D70" s="546">
        <v>1.5</v>
      </c>
      <c r="E70" s="546"/>
      <c r="F70" s="546"/>
      <c r="G70" s="942" t="s">
        <v>1394</v>
      </c>
      <c r="H70" s="1734" t="s">
        <v>1350</v>
      </c>
      <c r="I70" s="406"/>
      <c r="L70" s="181"/>
    </row>
    <row r="71" spans="1:12" ht="25.5">
      <c r="A71" s="941" t="s">
        <v>1436</v>
      </c>
      <c r="B71" s="718" t="s">
        <v>1471</v>
      </c>
      <c r="C71" s="546">
        <f t="shared" si="0"/>
        <v>0.3</v>
      </c>
      <c r="D71" s="546">
        <v>0.3</v>
      </c>
      <c r="E71" s="546"/>
      <c r="F71" s="546"/>
      <c r="G71" s="942" t="s">
        <v>1397</v>
      </c>
      <c r="H71" s="1736"/>
      <c r="I71" s="406"/>
      <c r="L71" s="181"/>
    </row>
    <row r="72" spans="1:12">
      <c r="A72" s="941" t="s">
        <v>1438</v>
      </c>
      <c r="B72" s="718" t="s">
        <v>371</v>
      </c>
      <c r="C72" s="546">
        <f t="shared" si="0"/>
        <v>0.41</v>
      </c>
      <c r="D72" s="546">
        <v>0.41</v>
      </c>
      <c r="E72" s="546"/>
      <c r="F72" s="546"/>
      <c r="G72" s="942" t="s">
        <v>1358</v>
      </c>
      <c r="H72" s="1734" t="s">
        <v>1347</v>
      </c>
      <c r="I72" s="406"/>
      <c r="L72" s="181"/>
    </row>
    <row r="73" spans="1:12" ht="25.5">
      <c r="A73" s="941" t="s">
        <v>1439</v>
      </c>
      <c r="B73" s="718" t="s">
        <v>371</v>
      </c>
      <c r="C73" s="546">
        <f t="shared" si="0"/>
        <v>0.19</v>
      </c>
      <c r="D73" s="546">
        <v>0.19</v>
      </c>
      <c r="E73" s="546"/>
      <c r="F73" s="546"/>
      <c r="G73" s="942" t="s">
        <v>1305</v>
      </c>
      <c r="H73" s="1735"/>
      <c r="I73" s="406"/>
      <c r="L73" s="181"/>
    </row>
    <row r="74" spans="1:12" ht="25.5">
      <c r="A74" s="941" t="s">
        <v>1443</v>
      </c>
      <c r="B74" s="718" t="s">
        <v>371</v>
      </c>
      <c r="C74" s="546">
        <f t="shared" si="0"/>
        <v>0.3</v>
      </c>
      <c r="D74" s="546">
        <v>0.3</v>
      </c>
      <c r="E74" s="546"/>
      <c r="F74" s="546"/>
      <c r="G74" s="942" t="s">
        <v>1400</v>
      </c>
      <c r="H74" s="1735"/>
      <c r="I74" s="406"/>
      <c r="L74" s="181"/>
    </row>
    <row r="75" spans="1:12" ht="25.5">
      <c r="A75" s="941" t="s">
        <v>1472</v>
      </c>
      <c r="B75" s="718" t="s">
        <v>1333</v>
      </c>
      <c r="C75" s="546">
        <f t="shared" si="0"/>
        <v>0.3</v>
      </c>
      <c r="D75" s="546">
        <v>0.3</v>
      </c>
      <c r="E75" s="546"/>
      <c r="F75" s="546"/>
      <c r="G75" s="942" t="s">
        <v>1334</v>
      </c>
      <c r="H75" s="1735"/>
      <c r="I75" s="406"/>
      <c r="L75" s="181"/>
    </row>
    <row r="76" spans="1:12">
      <c r="A76" s="941" t="s">
        <v>1473</v>
      </c>
      <c r="B76" s="718" t="s">
        <v>1272</v>
      </c>
      <c r="C76" s="546">
        <f t="shared" si="0"/>
        <v>0.92</v>
      </c>
      <c r="D76" s="546">
        <v>0.92</v>
      </c>
      <c r="E76" s="546"/>
      <c r="F76" s="546"/>
      <c r="G76" s="942" t="s">
        <v>1417</v>
      </c>
      <c r="H76" s="1736"/>
      <c r="I76" s="406"/>
      <c r="L76" s="181"/>
    </row>
    <row r="77" spans="1:12">
      <c r="A77" s="940" t="s">
        <v>1424</v>
      </c>
      <c r="B77" s="348" t="s">
        <v>631</v>
      </c>
      <c r="C77" s="545">
        <f>SUM(C78:C80)</f>
        <v>3.4</v>
      </c>
      <c r="D77" s="545">
        <f>SUM(D78:D80)</f>
        <v>3.4</v>
      </c>
      <c r="E77" s="545">
        <f>SUM(E78:E80)</f>
        <v>0</v>
      </c>
      <c r="F77" s="545">
        <f>SUM(F78:F80)</f>
        <v>0</v>
      </c>
      <c r="G77" s="716"/>
      <c r="H77" s="769"/>
      <c r="I77" s="769"/>
      <c r="L77" s="181"/>
    </row>
    <row r="78" spans="1:12">
      <c r="A78" s="941" t="s">
        <v>1430</v>
      </c>
      <c r="B78" s="718" t="s">
        <v>1272</v>
      </c>
      <c r="C78" s="546">
        <f>SUM(D78:F78)</f>
        <v>0.4</v>
      </c>
      <c r="D78" s="546">
        <v>0.4</v>
      </c>
      <c r="E78" s="546"/>
      <c r="F78" s="546"/>
      <c r="G78" s="942" t="s">
        <v>1409</v>
      </c>
      <c r="H78" s="1734" t="s">
        <v>1350</v>
      </c>
      <c r="I78" s="406"/>
      <c r="L78" s="181"/>
    </row>
    <row r="79" spans="1:12" ht="25.5">
      <c r="A79" s="941" t="s">
        <v>1436</v>
      </c>
      <c r="B79" s="718" t="s">
        <v>1272</v>
      </c>
      <c r="C79" s="546">
        <f>SUM(D79:F79)</f>
        <v>2</v>
      </c>
      <c r="D79" s="546">
        <v>2</v>
      </c>
      <c r="E79" s="546"/>
      <c r="F79" s="546"/>
      <c r="G79" s="942" t="s">
        <v>1410</v>
      </c>
      <c r="H79" s="1735"/>
      <c r="I79" s="406"/>
      <c r="L79" s="181"/>
    </row>
    <row r="80" spans="1:12" ht="25.5">
      <c r="A80" s="941" t="s">
        <v>1438</v>
      </c>
      <c r="B80" s="718" t="s">
        <v>1272</v>
      </c>
      <c r="C80" s="546">
        <f>SUM(D80:F80)</f>
        <v>1</v>
      </c>
      <c r="D80" s="546">
        <v>1</v>
      </c>
      <c r="E80" s="546"/>
      <c r="F80" s="546"/>
      <c r="G80" s="942" t="s">
        <v>1413</v>
      </c>
      <c r="H80" s="1736"/>
      <c r="I80" s="406"/>
      <c r="L80" s="181"/>
    </row>
    <row r="81" spans="1:12">
      <c r="A81" s="1578">
        <v>30</v>
      </c>
      <c r="B81" s="348" t="s">
        <v>575</v>
      </c>
      <c r="C81" s="545">
        <f>SUM(C38,C40,C42,C44,C46,C52,C55,C57,C59,C65,C67,C69,C77)</f>
        <v>66.86</v>
      </c>
      <c r="D81" s="545">
        <f>SUM(D38,D40,D42,D44,D46,D52,D55,D57,D59,D65,D67,D69,D77)</f>
        <v>51.779999999999994</v>
      </c>
      <c r="E81" s="545">
        <f>SUM(E38,E40,E42,E44,E46,E52,E55,E57,E59,E65,E67,E69,E77)</f>
        <v>15.08</v>
      </c>
      <c r="F81" s="545">
        <f>SUM(F38,F40,F42,F44,F46,F52,F55,F57,F59,F65,F67,F69,F77)</f>
        <v>0</v>
      </c>
      <c r="G81" s="716"/>
      <c r="H81" s="769"/>
      <c r="I81" s="769"/>
      <c r="L81" s="181"/>
    </row>
    <row r="82" spans="1:12">
      <c r="A82" s="1578">
        <f>A81+A36</f>
        <v>46</v>
      </c>
      <c r="B82" s="348" t="s">
        <v>1429</v>
      </c>
      <c r="C82" s="545">
        <f>C81+C36</f>
        <v>118.45</v>
      </c>
      <c r="D82" s="545">
        <f>D81+D36</f>
        <v>98.169999999999987</v>
      </c>
      <c r="E82" s="545">
        <f>E81+E36</f>
        <v>20.28</v>
      </c>
      <c r="F82" s="545">
        <f>F81+F36</f>
        <v>0</v>
      </c>
      <c r="G82" s="716"/>
      <c r="H82" s="769"/>
      <c r="I82" s="769"/>
      <c r="L82" s="181"/>
    </row>
    <row r="83" spans="1:12" ht="25.5" customHeight="1">
      <c r="H83" s="1725" t="s">
        <v>2558</v>
      </c>
      <c r="L83" s="181"/>
    </row>
    <row r="84" spans="1:12">
      <c r="H84" s="1726"/>
      <c r="L84" s="181"/>
    </row>
    <row r="85" spans="1:12">
      <c r="C85" s="1412">
        <f>C81+C36</f>
        <v>118.45</v>
      </c>
      <c r="D85" s="1412">
        <f t="shared" ref="D85:F85" si="1">D81+D36</f>
        <v>98.169999999999987</v>
      </c>
      <c r="E85" s="1412">
        <f t="shared" si="1"/>
        <v>20.28</v>
      </c>
      <c r="F85" s="1412">
        <f t="shared" si="1"/>
        <v>0</v>
      </c>
      <c r="L85" s="181"/>
    </row>
    <row r="86" spans="1:12" ht="25.5" customHeight="1">
      <c r="L86" s="181"/>
    </row>
    <row r="87" spans="1:12">
      <c r="L87" s="181"/>
    </row>
    <row r="88" spans="1:12">
      <c r="L88" s="181"/>
    </row>
    <row r="89" spans="1:12">
      <c r="L89" s="181"/>
    </row>
    <row r="90" spans="1:12">
      <c r="L90" s="181"/>
    </row>
    <row r="91" spans="1:12">
      <c r="L91" s="181"/>
    </row>
    <row r="92" spans="1:12">
      <c r="L92" s="181"/>
    </row>
    <row r="93" spans="1:12">
      <c r="L93" s="181"/>
    </row>
    <row r="94" spans="1:12">
      <c r="L94" s="181"/>
    </row>
    <row r="95" spans="1:12">
      <c r="L95" s="181"/>
    </row>
    <row r="96" spans="1:12" ht="12.75" customHeight="1">
      <c r="L96" s="181"/>
    </row>
    <row r="97" spans="12:12">
      <c r="L97" s="181"/>
    </row>
    <row r="98" spans="12:12">
      <c r="L98" s="181"/>
    </row>
    <row r="99" spans="12:12">
      <c r="L99" s="181"/>
    </row>
    <row r="100" spans="12:12">
      <c r="L100" s="181"/>
    </row>
    <row r="101" spans="12:12">
      <c r="L101" s="181"/>
    </row>
    <row r="102" spans="12:12">
      <c r="L102" s="181"/>
    </row>
    <row r="103" spans="12:12">
      <c r="L103" s="181"/>
    </row>
    <row r="104" spans="12:12">
      <c r="L104" s="181"/>
    </row>
    <row r="105" spans="12:12">
      <c r="L105" s="181"/>
    </row>
    <row r="106" spans="12:12">
      <c r="L106" s="181"/>
    </row>
    <row r="107" spans="12:12">
      <c r="L107" s="181"/>
    </row>
    <row r="108" spans="12:12" ht="12.75" customHeight="1">
      <c r="L108" s="181"/>
    </row>
    <row r="109" spans="12:12">
      <c r="L109" s="181"/>
    </row>
    <row r="110" spans="12:12">
      <c r="L110" s="181"/>
    </row>
    <row r="111" spans="12:12">
      <c r="L111" s="181"/>
    </row>
    <row r="112" spans="12:12" ht="12.75" customHeight="1">
      <c r="L112" s="181"/>
    </row>
    <row r="113" spans="12:12">
      <c r="L113" s="181"/>
    </row>
    <row r="114" spans="12:12">
      <c r="L114" s="181"/>
    </row>
    <row r="115" spans="12:12">
      <c r="L115" s="181"/>
    </row>
    <row r="116" spans="12:12">
      <c r="L116" s="181"/>
    </row>
    <row r="117" spans="12:12">
      <c r="L117" s="181"/>
    </row>
    <row r="118" spans="12:12">
      <c r="L118" s="181"/>
    </row>
    <row r="119" spans="12:12">
      <c r="L119" s="181"/>
    </row>
    <row r="120" spans="12:12">
      <c r="L120" s="181"/>
    </row>
    <row r="121" spans="12:12">
      <c r="L121" s="181"/>
    </row>
    <row r="122" spans="12:12">
      <c r="L122" s="181"/>
    </row>
    <row r="123" spans="12:12">
      <c r="L123" s="181"/>
    </row>
    <row r="124" spans="12:12">
      <c r="L124" s="181"/>
    </row>
    <row r="125" spans="12:12">
      <c r="L125" s="181"/>
    </row>
    <row r="126" spans="12:12">
      <c r="L126" s="181"/>
    </row>
    <row r="127" spans="12:12" ht="25.5">
      <c r="L127" s="181" t="s">
        <v>104</v>
      </c>
    </row>
    <row r="128" spans="12:12" ht="25.5">
      <c r="L128" s="181" t="s">
        <v>104</v>
      </c>
    </row>
    <row r="129" spans="12:12" ht="25.5">
      <c r="L129" s="181" t="s">
        <v>104</v>
      </c>
    </row>
    <row r="130" spans="12:12" ht="25.5">
      <c r="L130" s="181" t="s">
        <v>104</v>
      </c>
    </row>
    <row r="131" spans="12:12" ht="25.5">
      <c r="L131" s="181" t="s">
        <v>104</v>
      </c>
    </row>
    <row r="132" spans="12:12" ht="25.5">
      <c r="L132" s="181" t="s">
        <v>104</v>
      </c>
    </row>
    <row r="133" spans="12:12" ht="25.5">
      <c r="L133" s="181" t="s">
        <v>104</v>
      </c>
    </row>
    <row r="134" spans="12:12" ht="25.5">
      <c r="L134" s="181" t="s">
        <v>104</v>
      </c>
    </row>
    <row r="135" spans="12:12" ht="25.5">
      <c r="L135" s="181" t="s">
        <v>104</v>
      </c>
    </row>
    <row r="136" spans="12:12" ht="25.5">
      <c r="L136" s="181" t="s">
        <v>104</v>
      </c>
    </row>
    <row r="137" spans="12:12" ht="25.5">
      <c r="L137" s="181" t="s">
        <v>104</v>
      </c>
    </row>
    <row r="138" spans="12:12" ht="25.5">
      <c r="L138" s="181" t="s">
        <v>104</v>
      </c>
    </row>
    <row r="139" spans="12:12" ht="25.5">
      <c r="L139" s="181" t="s">
        <v>104</v>
      </c>
    </row>
    <row r="140" spans="12:12" ht="25.5">
      <c r="L140" s="181" t="s">
        <v>104</v>
      </c>
    </row>
    <row r="141" spans="12:12" ht="25.5">
      <c r="L141" s="181" t="s">
        <v>104</v>
      </c>
    </row>
    <row r="142" spans="12:12" ht="25.5">
      <c r="L142" s="181" t="s">
        <v>104</v>
      </c>
    </row>
    <row r="143" spans="12:12" ht="25.5">
      <c r="L143" s="181" t="s">
        <v>104</v>
      </c>
    </row>
    <row r="144" spans="12:12" ht="25.5">
      <c r="L144" s="181" t="s">
        <v>104</v>
      </c>
    </row>
    <row r="145" spans="12:12" ht="25.5">
      <c r="L145" s="181" t="s">
        <v>104</v>
      </c>
    </row>
    <row r="146" spans="12:12" ht="25.5">
      <c r="L146" s="181" t="s">
        <v>104</v>
      </c>
    </row>
    <row r="147" spans="12:12" ht="25.5">
      <c r="L147" s="181" t="s">
        <v>104</v>
      </c>
    </row>
    <row r="148" spans="12:12" ht="25.5">
      <c r="L148" s="181" t="s">
        <v>104</v>
      </c>
    </row>
    <row r="149" spans="12:12" ht="25.5">
      <c r="L149" s="181" t="s">
        <v>104</v>
      </c>
    </row>
    <row r="150" spans="12:12" ht="25.5">
      <c r="L150" s="181" t="s">
        <v>104</v>
      </c>
    </row>
    <row r="151" spans="12:12" ht="25.5">
      <c r="L151" s="181" t="s">
        <v>104</v>
      </c>
    </row>
    <row r="152" spans="12:12" ht="25.5">
      <c r="L152" s="181" t="s">
        <v>104</v>
      </c>
    </row>
    <row r="153" spans="12:12" ht="25.5">
      <c r="L153" s="181" t="s">
        <v>104</v>
      </c>
    </row>
    <row r="154" spans="12:12" ht="25.5">
      <c r="L154" s="181" t="s">
        <v>104</v>
      </c>
    </row>
    <row r="155" spans="12:12" ht="25.5">
      <c r="L155" s="181" t="s">
        <v>104</v>
      </c>
    </row>
    <row r="156" spans="12:12" ht="25.5">
      <c r="L156" s="181" t="s">
        <v>104</v>
      </c>
    </row>
    <row r="157" spans="12:12" ht="25.5">
      <c r="L157" s="181" t="s">
        <v>104</v>
      </c>
    </row>
    <row r="158" spans="12:12" ht="25.5">
      <c r="L158" s="181" t="s">
        <v>104</v>
      </c>
    </row>
    <row r="159" spans="12:12" ht="25.5">
      <c r="L159" s="181" t="s">
        <v>104</v>
      </c>
    </row>
    <row r="160" spans="12:12" ht="25.5">
      <c r="L160" s="181" t="s">
        <v>104</v>
      </c>
    </row>
    <row r="161" spans="12:12" ht="25.5">
      <c r="L161" s="181" t="s">
        <v>104</v>
      </c>
    </row>
    <row r="162" spans="12:12" ht="25.5">
      <c r="L162" s="181" t="s">
        <v>104</v>
      </c>
    </row>
    <row r="163" spans="12:12" ht="25.5">
      <c r="L163" s="181" t="s">
        <v>104</v>
      </c>
    </row>
    <row r="164" spans="12:12" ht="25.5">
      <c r="L164" s="181" t="s">
        <v>104</v>
      </c>
    </row>
    <row r="165" spans="12:12" ht="25.5">
      <c r="L165" s="181" t="s">
        <v>104</v>
      </c>
    </row>
    <row r="166" spans="12:12" ht="25.5">
      <c r="L166" s="181" t="s">
        <v>104</v>
      </c>
    </row>
    <row r="167" spans="12:12" ht="25.5">
      <c r="L167" s="181" t="s">
        <v>104</v>
      </c>
    </row>
    <row r="168" spans="12:12" ht="25.5">
      <c r="L168" s="181" t="s">
        <v>104</v>
      </c>
    </row>
    <row r="169" spans="12:12" ht="25.5">
      <c r="L169" s="181" t="s">
        <v>104</v>
      </c>
    </row>
    <row r="170" spans="12:12" ht="25.5">
      <c r="L170" s="181" t="s">
        <v>104</v>
      </c>
    </row>
    <row r="171" spans="12:12" ht="25.5">
      <c r="L171" s="181" t="s">
        <v>104</v>
      </c>
    </row>
    <row r="172" spans="12:12" ht="25.5">
      <c r="L172" s="181" t="s">
        <v>104</v>
      </c>
    </row>
    <row r="173" spans="12:12" ht="25.5">
      <c r="L173" s="181" t="s">
        <v>104</v>
      </c>
    </row>
    <row r="174" spans="12:12" ht="25.5">
      <c r="L174" s="181" t="s">
        <v>104</v>
      </c>
    </row>
    <row r="175" spans="12:12" ht="25.5">
      <c r="L175" s="181" t="s">
        <v>104</v>
      </c>
    </row>
    <row r="176" spans="12:12" ht="25.5">
      <c r="L176" s="181" t="s">
        <v>104</v>
      </c>
    </row>
    <row r="177" spans="12:12" ht="25.5">
      <c r="L177" s="181" t="s">
        <v>104</v>
      </c>
    </row>
    <row r="178" spans="12:12" ht="25.5">
      <c r="L178" s="181" t="s">
        <v>104</v>
      </c>
    </row>
    <row r="179" spans="12:12" ht="25.5">
      <c r="L179" s="181" t="s">
        <v>104</v>
      </c>
    </row>
    <row r="180" spans="12:12" ht="25.5">
      <c r="L180" s="181" t="s">
        <v>104</v>
      </c>
    </row>
    <row r="181" spans="12:12" ht="25.5">
      <c r="L181" s="181" t="s">
        <v>104</v>
      </c>
    </row>
    <row r="182" spans="12:12" ht="25.5">
      <c r="L182" s="181" t="s">
        <v>104</v>
      </c>
    </row>
    <row r="183" spans="12:12" ht="25.5">
      <c r="L183" s="181" t="s">
        <v>104</v>
      </c>
    </row>
    <row r="184" spans="12:12" ht="25.5">
      <c r="L184" s="181" t="s">
        <v>104</v>
      </c>
    </row>
    <row r="185" spans="12:12" ht="25.5">
      <c r="L185" s="181" t="s">
        <v>104</v>
      </c>
    </row>
    <row r="186" spans="12:12" ht="25.5">
      <c r="L186" s="181" t="s">
        <v>104</v>
      </c>
    </row>
    <row r="187" spans="12:12" ht="25.5">
      <c r="L187" s="181" t="s">
        <v>104</v>
      </c>
    </row>
    <row r="188" spans="12:12" ht="25.5">
      <c r="L188" s="181" t="s">
        <v>104</v>
      </c>
    </row>
    <row r="189" spans="12:12" ht="25.5">
      <c r="L189" s="181" t="s">
        <v>104</v>
      </c>
    </row>
    <row r="190" spans="12:12" ht="25.5">
      <c r="L190" s="181" t="s">
        <v>104</v>
      </c>
    </row>
    <row r="191" spans="12:12" ht="25.5">
      <c r="L191" s="181" t="s">
        <v>104</v>
      </c>
    </row>
  </sheetData>
  <mergeCells count="25">
    <mergeCell ref="A5:I5"/>
    <mergeCell ref="A7:I7"/>
    <mergeCell ref="A6:I6"/>
    <mergeCell ref="I8:I9"/>
    <mergeCell ref="A11:I11"/>
    <mergeCell ref="A8:A9"/>
    <mergeCell ref="B8:B9"/>
    <mergeCell ref="C8:C9"/>
    <mergeCell ref="D8:F8"/>
    <mergeCell ref="G8:G9"/>
    <mergeCell ref="H8:H9"/>
    <mergeCell ref="A4:I4"/>
    <mergeCell ref="A1:C1"/>
    <mergeCell ref="A2:C2"/>
    <mergeCell ref="D1:I1"/>
    <mergeCell ref="D2:I2"/>
    <mergeCell ref="A3:I3"/>
    <mergeCell ref="A37:I37"/>
    <mergeCell ref="H47:H50"/>
    <mergeCell ref="H53:H54"/>
    <mergeCell ref="H83:H84"/>
    <mergeCell ref="H60:H64"/>
    <mergeCell ref="H70:H71"/>
    <mergeCell ref="H72:H76"/>
    <mergeCell ref="H78:H80"/>
  </mergeCells>
  <printOptions horizontalCentered="1"/>
  <pageMargins left="0.39370078740157483" right="0.39370078740157483" top="0.39370078740157483" bottom="0.39370078740157483" header="0.11811023622047245" footer="0.27559055118110237"/>
  <pageSetup paperSize="9" scale="66" fitToHeight="100" orientation="landscape" r:id="rId1"/>
  <headerFooter>
    <oddFooter>&amp;L&amp;"Times New Roman,nghiêng"&amp;9Phụ lục &amp;A&amp;R&amp;10&amp;P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I52"/>
  <sheetViews>
    <sheetView zoomScaleSheetLayoutView="84" workbookViewId="0">
      <selection activeCell="A49" sqref="A49"/>
    </sheetView>
  </sheetViews>
  <sheetFormatPr defaultColWidth="9" defaultRowHeight="12.75"/>
  <cols>
    <col min="1" max="1" width="5.5" style="138" customWidth="1"/>
    <col min="2" max="2" width="30.625" style="140" customWidth="1"/>
    <col min="3" max="3" width="13.25" style="139" customWidth="1"/>
    <col min="4" max="5" width="8" style="139" customWidth="1"/>
    <col min="6" max="6" width="8" style="138" customWidth="1"/>
    <col min="7" max="7" width="21.5" style="138" customWidth="1"/>
    <col min="8" max="8" width="39.875" style="140" customWidth="1"/>
    <col min="9" max="9" width="8.375" style="138" customWidth="1"/>
    <col min="10" max="16384" width="9" style="138"/>
  </cols>
  <sheetData>
    <row r="1" spans="1:9" s="116" customFormat="1" ht="16.5" customHeight="1">
      <c r="A1" s="1705" t="s">
        <v>2559</v>
      </c>
      <c r="B1" s="1705"/>
      <c r="C1" s="1705"/>
      <c r="D1" s="1706" t="s">
        <v>2562</v>
      </c>
      <c r="E1" s="1706"/>
      <c r="F1" s="1706"/>
      <c r="G1" s="1706"/>
      <c r="H1" s="1706"/>
      <c r="I1" s="1706"/>
    </row>
    <row r="2" spans="1:9" s="116" customFormat="1" ht="16.5" customHeight="1">
      <c r="A2" s="1706" t="s">
        <v>2560</v>
      </c>
      <c r="B2" s="1706"/>
      <c r="C2" s="1706"/>
      <c r="D2" s="1706" t="s">
        <v>45</v>
      </c>
      <c r="E2" s="1706"/>
      <c r="F2" s="1706"/>
      <c r="G2" s="1706"/>
      <c r="H2" s="1706"/>
      <c r="I2" s="1706"/>
    </row>
    <row r="3" spans="1:9" s="116" customFormat="1" ht="16.5" customHeight="1">
      <c r="A3" s="1707"/>
      <c r="B3" s="1707"/>
      <c r="C3" s="1707"/>
      <c r="D3" s="1707"/>
      <c r="E3" s="1707"/>
      <c r="F3" s="1707"/>
      <c r="G3" s="1707"/>
      <c r="H3" s="1707"/>
      <c r="I3" s="1707"/>
    </row>
    <row r="4" spans="1:9" ht="16.5" customHeight="1">
      <c r="A4" s="1705" t="s">
        <v>195</v>
      </c>
      <c r="B4" s="1705"/>
      <c r="C4" s="1705"/>
      <c r="D4" s="1705"/>
      <c r="E4" s="1705"/>
      <c r="F4" s="1705"/>
      <c r="G4" s="1705"/>
      <c r="H4" s="1705"/>
      <c r="I4" s="1705"/>
    </row>
    <row r="5" spans="1:9" ht="16.5" customHeight="1">
      <c r="A5" s="1705" t="s">
        <v>59</v>
      </c>
      <c r="B5" s="1705"/>
      <c r="C5" s="1705"/>
      <c r="D5" s="1705"/>
      <c r="E5" s="1705"/>
      <c r="F5" s="1705"/>
      <c r="G5" s="1705"/>
      <c r="H5" s="1705"/>
      <c r="I5" s="1705"/>
    </row>
    <row r="6" spans="1:9" ht="16.5" customHeight="1">
      <c r="A6" s="1708" t="str">
        <f>'2.CMD.Tong'!A6:J6</f>
        <v>(Kèm theo Tờ trình số 395/TTr-UBND ngày 05 tháng 12 năm 2018 của Ủy ban nhân dân tỉnh)</v>
      </c>
      <c r="B6" s="1708"/>
      <c r="C6" s="1708"/>
      <c r="D6" s="1708"/>
      <c r="E6" s="1708"/>
      <c r="F6" s="1708"/>
      <c r="G6" s="1708"/>
      <c r="H6" s="1708"/>
      <c r="I6" s="1708"/>
    </row>
    <row r="7" spans="1:9" ht="16.5" customHeight="1">
      <c r="A7" s="1748"/>
      <c r="B7" s="1748"/>
      <c r="C7" s="1748"/>
      <c r="D7" s="1748"/>
      <c r="E7" s="1748"/>
      <c r="F7" s="1748"/>
      <c r="G7" s="1748"/>
      <c r="H7" s="1748"/>
      <c r="I7" s="1748"/>
    </row>
    <row r="8" spans="1:9" s="171" customFormat="1" ht="24" customHeight="1">
      <c r="A8" s="1750" t="s">
        <v>21</v>
      </c>
      <c r="B8" s="1749" t="s">
        <v>163</v>
      </c>
      <c r="C8" s="1754" t="s">
        <v>129</v>
      </c>
      <c r="D8" s="1749" t="s">
        <v>162</v>
      </c>
      <c r="E8" s="1749"/>
      <c r="F8" s="1749"/>
      <c r="G8" s="1749" t="s">
        <v>161</v>
      </c>
      <c r="H8" s="1749" t="s">
        <v>160</v>
      </c>
      <c r="I8" s="1749" t="s">
        <v>14</v>
      </c>
    </row>
    <row r="9" spans="1:9" s="171" customFormat="1" ht="24" customHeight="1">
      <c r="A9" s="1750"/>
      <c r="B9" s="1749"/>
      <c r="C9" s="1754"/>
      <c r="D9" s="1441" t="s">
        <v>13</v>
      </c>
      <c r="E9" s="1438" t="s">
        <v>12</v>
      </c>
      <c r="F9" s="1438" t="s">
        <v>27</v>
      </c>
      <c r="G9" s="1749"/>
      <c r="H9" s="1749"/>
      <c r="I9" s="1749"/>
    </row>
    <row r="10" spans="1:9" s="185" customFormat="1">
      <c r="A10" s="1423">
        <v>-1</v>
      </c>
      <c r="B10" s="1423">
        <v>-2</v>
      </c>
      <c r="C10" s="483" t="s">
        <v>159</v>
      </c>
      <c r="D10" s="1423">
        <v>-4</v>
      </c>
      <c r="E10" s="1423">
        <v>-5</v>
      </c>
      <c r="F10" s="1423">
        <v>-6</v>
      </c>
      <c r="G10" s="1423">
        <v>-7</v>
      </c>
      <c r="H10" s="1423">
        <v>-8</v>
      </c>
      <c r="I10" s="1423">
        <v>-9</v>
      </c>
    </row>
    <row r="11" spans="1:9">
      <c r="A11" s="1753" t="s">
        <v>191</v>
      </c>
      <c r="B11" s="1753"/>
      <c r="C11" s="1753"/>
      <c r="D11" s="1753"/>
      <c r="E11" s="1753"/>
      <c r="F11" s="1753"/>
      <c r="G11" s="1753"/>
      <c r="H11" s="1753"/>
      <c r="I11" s="1753"/>
    </row>
    <row r="12" spans="1:9">
      <c r="A12" s="484" t="s">
        <v>208</v>
      </c>
      <c r="B12" s="1440" t="s">
        <v>522</v>
      </c>
      <c r="C12" s="471">
        <f>C13:C13</f>
        <v>7.3</v>
      </c>
      <c r="D12" s="471">
        <f>D13:D13</f>
        <v>7.3</v>
      </c>
      <c r="E12" s="471">
        <f>E13:E13</f>
        <v>0</v>
      </c>
      <c r="F12" s="471">
        <f>F13:F13</f>
        <v>0</v>
      </c>
      <c r="G12" s="484"/>
      <c r="H12" s="485"/>
      <c r="I12" s="1453"/>
    </row>
    <row r="13" spans="1:9" ht="38.25">
      <c r="A13" s="1423">
        <v>1</v>
      </c>
      <c r="B13" s="1425" t="s">
        <v>500</v>
      </c>
      <c r="C13" s="472">
        <f>SUM(D13:G13)</f>
        <v>7.3</v>
      </c>
      <c r="D13" s="472">
        <v>7.3</v>
      </c>
      <c r="E13" s="486"/>
      <c r="F13" s="486"/>
      <c r="G13" s="1423" t="s">
        <v>501</v>
      </c>
      <c r="H13" s="1439" t="s">
        <v>1269</v>
      </c>
      <c r="I13" s="1454"/>
    </row>
    <row r="14" spans="1:9">
      <c r="A14" s="484" t="s">
        <v>213</v>
      </c>
      <c r="B14" s="478" t="s">
        <v>347</v>
      </c>
      <c r="C14" s="471">
        <f>C15:C15</f>
        <v>5.0999999999999996</v>
      </c>
      <c r="D14" s="471">
        <f>D15:D15</f>
        <v>5.0999999999999996</v>
      </c>
      <c r="E14" s="471">
        <f>E15:E15</f>
        <v>0</v>
      </c>
      <c r="F14" s="471">
        <f>F15:F15</f>
        <v>0</v>
      </c>
      <c r="G14" s="484"/>
      <c r="H14" s="490"/>
      <c r="I14" s="485"/>
    </row>
    <row r="15" spans="1:9" ht="38.25">
      <c r="A15" s="1423">
        <v>1</v>
      </c>
      <c r="B15" s="1424" t="s">
        <v>570</v>
      </c>
      <c r="C15" s="475">
        <v>5.0999999999999996</v>
      </c>
      <c r="D15" s="475">
        <v>5.0999999999999996</v>
      </c>
      <c r="E15" s="488"/>
      <c r="F15" s="1424"/>
      <c r="G15" s="475" t="s">
        <v>518</v>
      </c>
      <c r="H15" s="1439" t="s">
        <v>519</v>
      </c>
      <c r="I15" s="1454"/>
    </row>
    <row r="16" spans="1:9">
      <c r="A16" s="484" t="s">
        <v>217</v>
      </c>
      <c r="B16" s="478" t="s">
        <v>218</v>
      </c>
      <c r="C16" s="1441">
        <f>SUM(C17:C19)</f>
        <v>1.66</v>
      </c>
      <c r="D16" s="1441">
        <f>SUM(D17:D19)</f>
        <v>1.66</v>
      </c>
      <c r="E16" s="1441">
        <f>SUM(E17:E19)</f>
        <v>0</v>
      </c>
      <c r="F16" s="1441">
        <f>SUM(F17:F19)</f>
        <v>0</v>
      </c>
      <c r="G16" s="1438"/>
      <c r="H16" s="485"/>
      <c r="I16" s="485"/>
    </row>
    <row r="17" spans="1:9" ht="51">
      <c r="A17" s="1423">
        <v>1</v>
      </c>
      <c r="B17" s="1425" t="s">
        <v>503</v>
      </c>
      <c r="C17" s="472">
        <v>0.26</v>
      </c>
      <c r="D17" s="472">
        <v>0.26</v>
      </c>
      <c r="E17" s="486"/>
      <c r="F17" s="486"/>
      <c r="G17" s="1423" t="s">
        <v>504</v>
      </c>
      <c r="H17" s="1439" t="s">
        <v>505</v>
      </c>
      <c r="I17" s="1454"/>
    </row>
    <row r="18" spans="1:9" ht="38.25">
      <c r="A18" s="1423">
        <v>2</v>
      </c>
      <c r="B18" s="1425" t="s">
        <v>506</v>
      </c>
      <c r="C18" s="472">
        <f>SUM(D18:G18)</f>
        <v>0.95</v>
      </c>
      <c r="D18" s="472">
        <v>0.95</v>
      </c>
      <c r="E18" s="486"/>
      <c r="F18" s="486"/>
      <c r="G18" s="1423" t="s">
        <v>507</v>
      </c>
      <c r="H18" s="1439" t="s">
        <v>508</v>
      </c>
      <c r="I18" s="1454"/>
    </row>
    <row r="19" spans="1:9" ht="51">
      <c r="A19" s="1423">
        <v>3</v>
      </c>
      <c r="B19" s="1425" t="s">
        <v>509</v>
      </c>
      <c r="C19" s="472">
        <f>SUM(D19:G19)</f>
        <v>0.45</v>
      </c>
      <c r="D19" s="472">
        <v>0.45</v>
      </c>
      <c r="E19" s="486"/>
      <c r="F19" s="486"/>
      <c r="G19" s="1423" t="s">
        <v>510</v>
      </c>
      <c r="H19" s="1439" t="s">
        <v>511</v>
      </c>
      <c r="I19" s="1454"/>
    </row>
    <row r="20" spans="1:9">
      <c r="A20" s="484" t="s">
        <v>238</v>
      </c>
      <c r="B20" s="478" t="s">
        <v>239</v>
      </c>
      <c r="C20" s="471">
        <f>SUM(C21:C22)</f>
        <v>1.5</v>
      </c>
      <c r="D20" s="471">
        <f>SUM(D21:D22)</f>
        <v>1.5</v>
      </c>
      <c r="E20" s="471">
        <f>SUM(E21:E22)</f>
        <v>0</v>
      </c>
      <c r="F20" s="471">
        <f>SUM(F21:F22)</f>
        <v>0</v>
      </c>
      <c r="G20" s="484"/>
      <c r="H20" s="490"/>
      <c r="I20" s="485"/>
    </row>
    <row r="21" spans="1:9">
      <c r="A21" s="1652">
        <v>1</v>
      </c>
      <c r="B21" s="1654" t="s">
        <v>512</v>
      </c>
      <c r="C21" s="472">
        <f>SUM(D21:G21)</f>
        <v>0.6</v>
      </c>
      <c r="D21" s="472">
        <v>0.6</v>
      </c>
      <c r="E21" s="486"/>
      <c r="F21" s="486"/>
      <c r="G21" s="1423" t="s">
        <v>507</v>
      </c>
      <c r="H21" s="1751" t="s">
        <v>513</v>
      </c>
      <c r="I21" s="1752"/>
    </row>
    <row r="22" spans="1:9" s="154" customFormat="1">
      <c r="A22" s="1652"/>
      <c r="B22" s="1654"/>
      <c r="C22" s="472">
        <f>SUM(D22:G22)</f>
        <v>0.9</v>
      </c>
      <c r="D22" s="472">
        <v>0.9</v>
      </c>
      <c r="E22" s="486"/>
      <c r="F22" s="486"/>
      <c r="G22" s="1423" t="s">
        <v>501</v>
      </c>
      <c r="H22" s="1751"/>
      <c r="I22" s="1752"/>
    </row>
    <row r="23" spans="1:9">
      <c r="A23" s="1428" t="s">
        <v>246</v>
      </c>
      <c r="B23" s="1426" t="s">
        <v>327</v>
      </c>
      <c r="C23" s="1427">
        <f>C24:C24</f>
        <v>5</v>
      </c>
      <c r="D23" s="1427">
        <f>D24:D24</f>
        <v>5</v>
      </c>
      <c r="E23" s="471">
        <f>SUM(E24:E25)</f>
        <v>0</v>
      </c>
      <c r="F23" s="471">
        <f>SUM(F24:F25)</f>
        <v>0</v>
      </c>
      <c r="G23" s="484"/>
      <c r="H23" s="490"/>
      <c r="I23" s="485"/>
    </row>
    <row r="24" spans="1:9" ht="38.25">
      <c r="A24" s="1419">
        <v>1</v>
      </c>
      <c r="B24" s="913" t="s">
        <v>1270</v>
      </c>
      <c r="C24" s="903">
        <f>D24+E24+F24</f>
        <v>5</v>
      </c>
      <c r="D24" s="472">
        <v>5</v>
      </c>
      <c r="E24" s="486"/>
      <c r="F24" s="483"/>
      <c r="G24" s="1423" t="s">
        <v>507</v>
      </c>
      <c r="H24" s="1439" t="s">
        <v>1263</v>
      </c>
      <c r="I24" s="486"/>
    </row>
    <row r="25" spans="1:9">
      <c r="A25" s="484" t="s">
        <v>251</v>
      </c>
      <c r="B25" s="487" t="s">
        <v>514</v>
      </c>
      <c r="C25" s="471">
        <f>C26:C26</f>
        <v>0.1</v>
      </c>
      <c r="D25" s="471">
        <f>D26:D26</f>
        <v>0.1</v>
      </c>
      <c r="E25" s="471">
        <f>E26:E26</f>
        <v>0</v>
      </c>
      <c r="F25" s="471">
        <f>F26:F26</f>
        <v>0</v>
      </c>
      <c r="G25" s="484"/>
      <c r="H25" s="490"/>
      <c r="I25" s="485"/>
    </row>
    <row r="26" spans="1:9" ht="38.25">
      <c r="A26" s="1423">
        <v>1</v>
      </c>
      <c r="B26" s="1425" t="s">
        <v>515</v>
      </c>
      <c r="C26" s="472">
        <f>SUM(D26:G26)</f>
        <v>0.1</v>
      </c>
      <c r="D26" s="472">
        <v>0.1</v>
      </c>
      <c r="E26" s="486"/>
      <c r="F26" s="486"/>
      <c r="G26" s="1423" t="s">
        <v>516</v>
      </c>
      <c r="H26" s="1439" t="s">
        <v>517</v>
      </c>
      <c r="I26" s="1454"/>
    </row>
    <row r="27" spans="1:9">
      <c r="A27" s="484" t="s">
        <v>254</v>
      </c>
      <c r="B27" s="487" t="s">
        <v>371</v>
      </c>
      <c r="C27" s="471">
        <f>SUM(C28:C29)</f>
        <v>2.33</v>
      </c>
      <c r="D27" s="471">
        <f>SUM(D28:D29)</f>
        <v>2.33</v>
      </c>
      <c r="E27" s="471"/>
      <c r="F27" s="471"/>
      <c r="G27" s="484"/>
      <c r="H27" s="490"/>
      <c r="I27" s="485"/>
    </row>
    <row r="28" spans="1:9" ht="38.25">
      <c r="A28" s="1423">
        <v>1</v>
      </c>
      <c r="B28" s="1424" t="s">
        <v>558</v>
      </c>
      <c r="C28" s="475">
        <v>2</v>
      </c>
      <c r="D28" s="475">
        <v>2</v>
      </c>
      <c r="E28" s="488"/>
      <c r="F28" s="1424"/>
      <c r="G28" s="475" t="s">
        <v>549</v>
      </c>
      <c r="H28" s="1424" t="s">
        <v>1264</v>
      </c>
      <c r="I28" s="1454"/>
    </row>
    <row r="29" spans="1:9" ht="25.5">
      <c r="A29" s="1423">
        <v>2</v>
      </c>
      <c r="B29" s="1424" t="s">
        <v>1271</v>
      </c>
      <c r="C29" s="475">
        <v>0.33</v>
      </c>
      <c r="D29" s="475">
        <v>0.33</v>
      </c>
      <c r="E29" s="488"/>
      <c r="F29" s="1424"/>
      <c r="G29" s="507" t="s">
        <v>555</v>
      </c>
      <c r="H29" s="1424"/>
      <c r="I29" s="1454"/>
    </row>
    <row r="30" spans="1:9">
      <c r="A30" s="484" t="s">
        <v>268</v>
      </c>
      <c r="B30" s="478" t="s">
        <v>1272</v>
      </c>
      <c r="C30" s="918">
        <f>SUM(C31:C32)</f>
        <v>0.4</v>
      </c>
      <c r="D30" s="918">
        <f>SUM(D31:D32)</f>
        <v>0.4</v>
      </c>
      <c r="E30" s="918"/>
      <c r="F30" s="918"/>
      <c r="G30" s="484"/>
      <c r="H30" s="1440"/>
      <c r="I30" s="485"/>
    </row>
    <row r="31" spans="1:9">
      <c r="A31" s="1423">
        <v>1</v>
      </c>
      <c r="B31" s="1425" t="s">
        <v>1273</v>
      </c>
      <c r="C31" s="475">
        <v>0.2</v>
      </c>
      <c r="D31" s="475">
        <v>0.2</v>
      </c>
      <c r="E31" s="488"/>
      <c r="F31" s="1424"/>
      <c r="G31" s="1423" t="s">
        <v>1274</v>
      </c>
      <c r="H31" s="1424"/>
      <c r="I31" s="1454"/>
    </row>
    <row r="32" spans="1:9">
      <c r="A32" s="1423">
        <v>2</v>
      </c>
      <c r="B32" s="473" t="s">
        <v>1275</v>
      </c>
      <c r="C32" s="475">
        <v>0.2</v>
      </c>
      <c r="D32" s="475">
        <v>0.2</v>
      </c>
      <c r="E32" s="488"/>
      <c r="F32" s="1424"/>
      <c r="G32" s="1423" t="s">
        <v>1274</v>
      </c>
      <c r="H32" s="1424"/>
      <c r="I32" s="1454"/>
    </row>
    <row r="33" spans="1:9">
      <c r="A33" s="484">
        <f>A13+A15+A19+A21+A24+A26+A29+A32</f>
        <v>12</v>
      </c>
      <c r="B33" s="489" t="s">
        <v>520</v>
      </c>
      <c r="C33" s="471">
        <f>C12+C14+C16+C20+C23+C25+C27+C30</f>
        <v>23.39</v>
      </c>
      <c r="D33" s="471">
        <f>D12+D14+D16+D20+D23+D25+D27+D30</f>
        <v>23.39</v>
      </c>
      <c r="E33" s="471">
        <f>E12+E14+E16+E20+E23+E25+E27+E30</f>
        <v>0</v>
      </c>
      <c r="F33" s="471">
        <f>F12+F14+F16+F20+F23+F25+F27+F30</f>
        <v>0</v>
      </c>
      <c r="G33" s="1440"/>
      <c r="H33" s="490"/>
      <c r="I33" s="485"/>
    </row>
    <row r="34" spans="1:9">
      <c r="A34" s="1746" t="s">
        <v>571</v>
      </c>
      <c r="B34" s="1746"/>
      <c r="C34" s="1746"/>
      <c r="D34" s="1746"/>
      <c r="E34" s="1746"/>
      <c r="F34" s="1746"/>
      <c r="G34" s="1746"/>
      <c r="H34" s="1746"/>
      <c r="I34" s="1746"/>
    </row>
    <row r="35" spans="1:9">
      <c r="A35" s="1455" t="s">
        <v>208</v>
      </c>
      <c r="B35" s="1436" t="s">
        <v>522</v>
      </c>
      <c r="C35" s="491">
        <f>SUM(C36:C40)</f>
        <v>12.34</v>
      </c>
      <c r="D35" s="491">
        <f>SUM(D36:D40)</f>
        <v>12.34</v>
      </c>
      <c r="E35" s="491"/>
      <c r="F35" s="491"/>
      <c r="G35" s="492"/>
      <c r="H35" s="492"/>
      <c r="I35" s="1456"/>
    </row>
    <row r="36" spans="1:9">
      <c r="A36" s="1742">
        <v>1</v>
      </c>
      <c r="B36" s="1743" t="s">
        <v>523</v>
      </c>
      <c r="C36" s="493">
        <f>SUM(D36:F36)</f>
        <v>3.34</v>
      </c>
      <c r="D36" s="493">
        <v>3.34</v>
      </c>
      <c r="E36" s="494"/>
      <c r="F36" s="494"/>
      <c r="G36" s="495" t="s">
        <v>501</v>
      </c>
      <c r="H36" s="1747" t="s">
        <v>524</v>
      </c>
      <c r="I36" s="1744" t="s">
        <v>419</v>
      </c>
    </row>
    <row r="37" spans="1:9">
      <c r="A37" s="1742"/>
      <c r="B37" s="1743"/>
      <c r="C37" s="493">
        <f>SUM(D37:F37)</f>
        <v>1.6</v>
      </c>
      <c r="D37" s="493">
        <v>1.6</v>
      </c>
      <c r="E37" s="494"/>
      <c r="F37" s="494"/>
      <c r="G37" s="495" t="s">
        <v>507</v>
      </c>
      <c r="H37" s="1747"/>
      <c r="I37" s="1745"/>
    </row>
    <row r="38" spans="1:9" ht="25.5">
      <c r="A38" s="499">
        <v>2</v>
      </c>
      <c r="B38" s="1435" t="s">
        <v>525</v>
      </c>
      <c r="C38" s="493">
        <f>SUM(D38:F38)</f>
        <v>3.4</v>
      </c>
      <c r="D38" s="493">
        <v>3.4</v>
      </c>
      <c r="E38" s="494"/>
      <c r="F38" s="494"/>
      <c r="G38" s="495" t="s">
        <v>501</v>
      </c>
      <c r="H38" s="1437" t="s">
        <v>526</v>
      </c>
      <c r="I38" s="495" t="s">
        <v>419</v>
      </c>
    </row>
    <row r="39" spans="1:9">
      <c r="A39" s="1742">
        <v>3</v>
      </c>
      <c r="B39" s="1743" t="s">
        <v>525</v>
      </c>
      <c r="C39" s="493">
        <f>SUM(D39:F39)</f>
        <v>2.75</v>
      </c>
      <c r="D39" s="493">
        <v>2.75</v>
      </c>
      <c r="E39" s="494"/>
      <c r="F39" s="494"/>
      <c r="G39" s="495" t="s">
        <v>501</v>
      </c>
      <c r="H39" s="1743" t="s">
        <v>527</v>
      </c>
      <c r="I39" s="1744" t="s">
        <v>419</v>
      </c>
    </row>
    <row r="40" spans="1:9">
      <c r="A40" s="1742"/>
      <c r="B40" s="1743"/>
      <c r="C40" s="493">
        <f>SUM(D40:F40)</f>
        <v>1.25</v>
      </c>
      <c r="D40" s="493">
        <v>1.25</v>
      </c>
      <c r="E40" s="494"/>
      <c r="F40" s="494"/>
      <c r="G40" s="495" t="s">
        <v>507</v>
      </c>
      <c r="H40" s="1743"/>
      <c r="I40" s="1745"/>
    </row>
    <row r="41" spans="1:9">
      <c r="A41" s="1455" t="s">
        <v>213</v>
      </c>
      <c r="B41" s="496" t="s">
        <v>218</v>
      </c>
      <c r="C41" s="491">
        <f>SUM(C42:C43)</f>
        <v>1.3</v>
      </c>
      <c r="D41" s="491">
        <f>SUM(D42:D43)</f>
        <v>1.3</v>
      </c>
      <c r="E41" s="491">
        <f>SUM(E42:E43)</f>
        <v>0</v>
      </c>
      <c r="F41" s="491">
        <f>SUM(F42:F43)</f>
        <v>0</v>
      </c>
      <c r="G41" s="497"/>
      <c r="H41" s="492"/>
      <c r="I41" s="1457"/>
    </row>
    <row r="42" spans="1:9" ht="25.5">
      <c r="A42" s="499">
        <v>1</v>
      </c>
      <c r="B42" s="492" t="s">
        <v>536</v>
      </c>
      <c r="C42" s="493">
        <f>SUM(D42:F42)</f>
        <v>0.8</v>
      </c>
      <c r="D42" s="493">
        <v>0.8</v>
      </c>
      <c r="E42" s="493"/>
      <c r="F42" s="495"/>
      <c r="G42" s="495" t="s">
        <v>537</v>
      </c>
      <c r="H42" s="492"/>
      <c r="I42" s="1458" t="s">
        <v>419</v>
      </c>
    </row>
    <row r="43" spans="1:9" ht="25.5">
      <c r="A43" s="499">
        <v>2</v>
      </c>
      <c r="B43" s="492" t="s">
        <v>538</v>
      </c>
      <c r="C43" s="493">
        <f>SUM(D43:F43)</f>
        <v>0.5</v>
      </c>
      <c r="D43" s="493">
        <v>0.5</v>
      </c>
      <c r="E43" s="493"/>
      <c r="F43" s="495"/>
      <c r="G43" s="495" t="s">
        <v>539</v>
      </c>
      <c r="H43" s="492"/>
      <c r="I43" s="1458" t="s">
        <v>419</v>
      </c>
    </row>
    <row r="44" spans="1:9">
      <c r="A44" s="1455" t="s">
        <v>217</v>
      </c>
      <c r="B44" s="496" t="s">
        <v>239</v>
      </c>
      <c r="C44" s="491">
        <f>SUM(C45:C45)</f>
        <v>11.5</v>
      </c>
      <c r="D44" s="491"/>
      <c r="E44" s="491">
        <f>SUM(E45:E45)</f>
        <v>11.5</v>
      </c>
      <c r="F44" s="491"/>
      <c r="G44" s="497"/>
      <c r="H44" s="492"/>
      <c r="I44" s="1457"/>
    </row>
    <row r="45" spans="1:9" ht="76.5">
      <c r="A45" s="499">
        <v>1</v>
      </c>
      <c r="B45" s="492" t="s">
        <v>548</v>
      </c>
      <c r="C45" s="493">
        <f>SUM(D45:F45)</f>
        <v>11.5</v>
      </c>
      <c r="D45" s="498"/>
      <c r="E45" s="493">
        <v>11.5</v>
      </c>
      <c r="F45" s="493"/>
      <c r="G45" s="499" t="s">
        <v>549</v>
      </c>
      <c r="H45" s="492" t="s">
        <v>572</v>
      </c>
      <c r="I45" s="495" t="s">
        <v>419</v>
      </c>
    </row>
    <row r="46" spans="1:9">
      <c r="A46" s="502" t="s">
        <v>238</v>
      </c>
      <c r="B46" s="500" t="s">
        <v>573</v>
      </c>
      <c r="C46" s="501">
        <f>C47:C47</f>
        <v>0.2</v>
      </c>
      <c r="D46" s="501">
        <f>D47:D47</f>
        <v>0.2</v>
      </c>
      <c r="E46" s="501">
        <f>E47:E47</f>
        <v>0</v>
      </c>
      <c r="F46" s="501">
        <f>F47:F47</f>
        <v>0</v>
      </c>
      <c r="G46" s="502"/>
      <c r="H46" s="503"/>
      <c r="I46" s="1459"/>
    </row>
    <row r="47" spans="1:9" ht="51">
      <c r="A47" s="507">
        <v>1</v>
      </c>
      <c r="B47" s="504" t="s">
        <v>529</v>
      </c>
      <c r="C47" s="505">
        <v>0.2</v>
      </c>
      <c r="D47" s="505">
        <v>0.2</v>
      </c>
      <c r="E47" s="505"/>
      <c r="F47" s="506"/>
      <c r="G47" s="507" t="s">
        <v>507</v>
      </c>
      <c r="H47" s="504" t="s">
        <v>574</v>
      </c>
      <c r="I47" s="1460" t="s">
        <v>425</v>
      </c>
    </row>
    <row r="48" spans="1:9">
      <c r="A48" s="1455">
        <f>A39+A43+A45+A47</f>
        <v>7</v>
      </c>
      <c r="B48" s="508" t="s">
        <v>575</v>
      </c>
      <c r="C48" s="491">
        <f>C35+C41+C44+C46</f>
        <v>25.34</v>
      </c>
      <c r="D48" s="491">
        <f>D35+D41+D44+D46</f>
        <v>13.84</v>
      </c>
      <c r="E48" s="491">
        <f>E35+E41+E44+E46</f>
        <v>11.5</v>
      </c>
      <c r="F48" s="491">
        <f>F35+F41+F44+F46</f>
        <v>0</v>
      </c>
      <c r="G48" s="492"/>
      <c r="H48" s="492"/>
      <c r="I48" s="1457"/>
    </row>
    <row r="49" spans="1:9">
      <c r="A49" s="1455">
        <f>A33+A48</f>
        <v>19</v>
      </c>
      <c r="B49" s="508" t="s">
        <v>1698</v>
      </c>
      <c r="C49" s="1461">
        <f>C33+C48</f>
        <v>48.730000000000004</v>
      </c>
      <c r="D49" s="1461">
        <f>D33+D48</f>
        <v>37.230000000000004</v>
      </c>
      <c r="E49" s="1461">
        <f>E33+E48</f>
        <v>11.5</v>
      </c>
      <c r="F49" s="1461">
        <f>F33+F48</f>
        <v>0</v>
      </c>
      <c r="G49" s="1462"/>
      <c r="H49" s="1463"/>
      <c r="I49" s="1462"/>
    </row>
    <row r="51" spans="1:9">
      <c r="H51" s="1726" t="s">
        <v>2558</v>
      </c>
      <c r="I51" s="1726"/>
    </row>
    <row r="52" spans="1:9">
      <c r="H52" s="1726"/>
      <c r="I52" s="1726"/>
    </row>
  </sheetData>
  <mergeCells count="31">
    <mergeCell ref="A21:A22"/>
    <mergeCell ref="B21:B22"/>
    <mergeCell ref="H21:H22"/>
    <mergeCell ref="I21:I22"/>
    <mergeCell ref="A1:C1"/>
    <mergeCell ref="A2:C2"/>
    <mergeCell ref="D1:I1"/>
    <mergeCell ref="D2:I2"/>
    <mergeCell ref="A3:I3"/>
    <mergeCell ref="A4:I4"/>
    <mergeCell ref="A6:I6"/>
    <mergeCell ref="I8:I9"/>
    <mergeCell ref="A11:I11"/>
    <mergeCell ref="C8:C9"/>
    <mergeCell ref="H8:H9"/>
    <mergeCell ref="A5:I5"/>
    <mergeCell ref="A7:I7"/>
    <mergeCell ref="B8:B9"/>
    <mergeCell ref="D8:F8"/>
    <mergeCell ref="G8:G9"/>
    <mergeCell ref="A8:A9"/>
    <mergeCell ref="A34:I34"/>
    <mergeCell ref="A36:A37"/>
    <mergeCell ref="B36:B37"/>
    <mergeCell ref="H36:H37"/>
    <mergeCell ref="I36:I37"/>
    <mergeCell ref="H51:I52"/>
    <mergeCell ref="A39:A40"/>
    <mergeCell ref="B39:B40"/>
    <mergeCell ref="H39:H40"/>
    <mergeCell ref="I39:I40"/>
  </mergeCells>
  <printOptions horizontalCentered="1"/>
  <pageMargins left="0.39370078740157483" right="0.39370078740157483" top="0.39370078740157483" bottom="0.39370078740157483" header="0.11811023622047245" footer="0.27559055118110237"/>
  <pageSetup paperSize="9" scale="90" fitToHeight="100" orientation="landscape" r:id="rId1"/>
  <headerFooter>
    <oddFooter>&amp;L&amp;"Times New Roman,nghiêng"&amp;9Phụ lục &amp;A&amp;R&amp;10&amp;P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O186"/>
  <sheetViews>
    <sheetView showZeros="0" view="pageLayout" topLeftCell="A162" zoomScaleSheetLayoutView="50" workbookViewId="0">
      <selection activeCell="A167" sqref="A167"/>
    </sheetView>
  </sheetViews>
  <sheetFormatPr defaultColWidth="9" defaultRowHeight="12.75"/>
  <cols>
    <col min="1" max="1" width="5.5" style="138" customWidth="1"/>
    <col min="2" max="2" width="30.625" style="140" customWidth="1"/>
    <col min="3" max="3" width="13.25" style="139" customWidth="1"/>
    <col min="4" max="6" width="8" style="139" customWidth="1"/>
    <col min="7" max="7" width="21.5" style="138" customWidth="1"/>
    <col min="8" max="8" width="39.875" style="140" customWidth="1"/>
    <col min="9" max="9" width="8.375" style="138" customWidth="1"/>
    <col min="10" max="34" width="9" style="138"/>
    <col min="35" max="35" width="8" style="138" customWidth="1"/>
    <col min="36" max="37" width="9" style="138"/>
    <col min="38" max="38" width="8" style="138" customWidth="1"/>
    <col min="39" max="16384" width="9" style="138"/>
  </cols>
  <sheetData>
    <row r="1" spans="1:15" s="116" customFormat="1">
      <c r="A1" s="1705" t="s">
        <v>2559</v>
      </c>
      <c r="B1" s="1705"/>
      <c r="C1" s="1705"/>
      <c r="D1" s="1738" t="s">
        <v>44</v>
      </c>
      <c r="E1" s="1706"/>
      <c r="F1" s="1706"/>
      <c r="G1" s="1706"/>
      <c r="H1" s="1706"/>
      <c r="I1" s="1706"/>
      <c r="J1" s="176"/>
      <c r="K1" s="176"/>
      <c r="L1" s="176"/>
      <c r="M1" s="176"/>
      <c r="N1" s="176"/>
      <c r="O1" s="176"/>
    </row>
    <row r="2" spans="1:15" s="116" customFormat="1" ht="15.75">
      <c r="A2" s="1706" t="s">
        <v>2560</v>
      </c>
      <c r="B2" s="1706"/>
      <c r="C2" s="1706"/>
      <c r="D2" s="1762" t="s">
        <v>45</v>
      </c>
      <c r="E2" s="1762"/>
      <c r="F2" s="1762"/>
      <c r="G2" s="1762"/>
      <c r="H2" s="1762"/>
      <c r="I2" s="1762"/>
      <c r="J2" s="176"/>
      <c r="K2" s="176"/>
      <c r="L2" s="176"/>
      <c r="M2" s="176"/>
      <c r="N2" s="176"/>
      <c r="O2" s="176"/>
    </row>
    <row r="3" spans="1:15" s="116" customFormat="1">
      <c r="A3" s="1707"/>
      <c r="B3" s="1707"/>
      <c r="C3" s="1707"/>
      <c r="D3" s="1707"/>
      <c r="E3" s="1707"/>
      <c r="F3" s="1707"/>
      <c r="G3" s="1707"/>
      <c r="H3" s="1707"/>
      <c r="I3" s="1707"/>
      <c r="J3" s="138"/>
      <c r="K3" s="138"/>
      <c r="L3" s="138"/>
      <c r="M3" s="138"/>
      <c r="N3" s="138"/>
      <c r="O3" s="138"/>
    </row>
    <row r="4" spans="1:15">
      <c r="A4" s="1705" t="s">
        <v>196</v>
      </c>
      <c r="B4" s="1705"/>
      <c r="C4" s="1705"/>
      <c r="D4" s="1705"/>
      <c r="E4" s="1705"/>
      <c r="F4" s="1705"/>
      <c r="G4" s="1705"/>
      <c r="H4" s="1705"/>
      <c r="I4" s="1705"/>
    </row>
    <row r="5" spans="1:15">
      <c r="A5" s="1705" t="s">
        <v>60</v>
      </c>
      <c r="B5" s="1705"/>
      <c r="C5" s="1705"/>
      <c r="D5" s="1705"/>
      <c r="E5" s="1705"/>
      <c r="F5" s="1705"/>
      <c r="G5" s="1705"/>
      <c r="H5" s="1705"/>
      <c r="I5" s="1705"/>
    </row>
    <row r="6" spans="1:15">
      <c r="A6" s="1708" t="str">
        <f>'2.CMD.Tong'!A6:J6</f>
        <v>(Kèm theo Tờ trình số 395/TTr-UBND ngày 05 tháng 12 năm 2018 của Ủy ban nhân dân tỉnh)</v>
      </c>
      <c r="B6" s="1708"/>
      <c r="C6" s="1708"/>
      <c r="D6" s="1708"/>
      <c r="E6" s="1708"/>
      <c r="F6" s="1708"/>
      <c r="G6" s="1708"/>
      <c r="H6" s="1708"/>
      <c r="I6" s="1708"/>
    </row>
    <row r="7" spans="1:15" ht="25.5">
      <c r="A7" s="1721"/>
      <c r="B7" s="1721"/>
      <c r="C7" s="1721"/>
      <c r="D7" s="1721"/>
      <c r="E7" s="1721"/>
      <c r="F7" s="1721"/>
      <c r="G7" s="1721"/>
      <c r="H7" s="1721"/>
      <c r="I7" s="1721"/>
      <c r="L7" s="181" t="s">
        <v>104</v>
      </c>
    </row>
    <row r="8" spans="1:15" s="171" customFormat="1" ht="25.5">
      <c r="A8" s="1758" t="s">
        <v>21</v>
      </c>
      <c r="B8" s="1723" t="s">
        <v>31</v>
      </c>
      <c r="C8" s="1729" t="s">
        <v>129</v>
      </c>
      <c r="D8" s="1759" t="s">
        <v>17</v>
      </c>
      <c r="E8" s="1759"/>
      <c r="F8" s="1759"/>
      <c r="G8" s="1759" t="s">
        <v>165</v>
      </c>
      <c r="H8" s="1759" t="s">
        <v>164</v>
      </c>
      <c r="I8" s="1760" t="s">
        <v>14</v>
      </c>
      <c r="L8" s="181" t="s">
        <v>104</v>
      </c>
    </row>
    <row r="9" spans="1:15" s="171" customFormat="1" ht="25.5">
      <c r="A9" s="1758"/>
      <c r="B9" s="1723"/>
      <c r="C9" s="1729"/>
      <c r="D9" s="202" t="s">
        <v>13</v>
      </c>
      <c r="E9" s="202" t="s">
        <v>12</v>
      </c>
      <c r="F9" s="202" t="s">
        <v>27</v>
      </c>
      <c r="G9" s="1759"/>
      <c r="H9" s="1759"/>
      <c r="I9" s="1761"/>
      <c r="L9" s="181" t="s">
        <v>104</v>
      </c>
    </row>
    <row r="10" spans="1:15" s="185" customFormat="1" ht="25.5">
      <c r="A10" s="174">
        <v>-1</v>
      </c>
      <c r="B10" s="174">
        <v>-2</v>
      </c>
      <c r="C10" s="174" t="s">
        <v>24</v>
      </c>
      <c r="D10" s="174">
        <v>-4</v>
      </c>
      <c r="E10" s="174">
        <v>-5</v>
      </c>
      <c r="F10" s="174">
        <v>-6</v>
      </c>
      <c r="G10" s="174">
        <v>-7</v>
      </c>
      <c r="H10" s="174">
        <v>-8</v>
      </c>
      <c r="I10" s="174">
        <v>-9</v>
      </c>
      <c r="L10" s="181" t="s">
        <v>104</v>
      </c>
    </row>
    <row r="11" spans="1:15" ht="25.5">
      <c r="A11" s="1684" t="s">
        <v>191</v>
      </c>
      <c r="B11" s="1685"/>
      <c r="C11" s="1685"/>
      <c r="D11" s="1685"/>
      <c r="E11" s="1685"/>
      <c r="F11" s="1685"/>
      <c r="G11" s="1685"/>
      <c r="H11" s="1685"/>
      <c r="I11" s="1687"/>
      <c r="L11" s="181" t="s">
        <v>104</v>
      </c>
    </row>
    <row r="12" spans="1:15" ht="15.75">
      <c r="A12" s="1099" t="s">
        <v>208</v>
      </c>
      <c r="B12" s="1100" t="s">
        <v>479</v>
      </c>
      <c r="C12" s="1101">
        <f>SUM(C13:C13)</f>
        <v>1.6</v>
      </c>
      <c r="D12" s="1101">
        <f>SUM(D13:D13)</f>
        <v>1.6</v>
      </c>
      <c r="E12" s="1101">
        <f>SUM(E13:E13)</f>
        <v>0</v>
      </c>
      <c r="F12" s="1101"/>
      <c r="G12" s="1099"/>
      <c r="H12" s="1102"/>
      <c r="I12" s="1103"/>
      <c r="L12" s="181"/>
    </row>
    <row r="13" spans="1:15" ht="63">
      <c r="A13" s="1104">
        <v>1</v>
      </c>
      <c r="B13" s="1105" t="s">
        <v>2009</v>
      </c>
      <c r="C13" s="1106">
        <f>D13</f>
        <v>1.6</v>
      </c>
      <c r="D13" s="1107">
        <v>1.6</v>
      </c>
      <c r="E13" s="1108"/>
      <c r="F13" s="1108"/>
      <c r="G13" s="1104" t="s">
        <v>2010</v>
      </c>
      <c r="H13" s="1109" t="s">
        <v>2011</v>
      </c>
      <c r="I13" s="1110"/>
      <c r="L13" s="181"/>
    </row>
    <row r="14" spans="1:15" ht="15.75">
      <c r="A14" s="1099" t="s">
        <v>213</v>
      </c>
      <c r="B14" s="1112" t="s">
        <v>2005</v>
      </c>
      <c r="C14" s="1101">
        <f>C15</f>
        <v>1.45</v>
      </c>
      <c r="D14" s="1101">
        <f>D15</f>
        <v>1.45</v>
      </c>
      <c r="E14" s="1101"/>
      <c r="F14" s="1101"/>
      <c r="G14" s="1113"/>
      <c r="H14" s="1114"/>
      <c r="I14" s="1099"/>
      <c r="L14" s="181"/>
    </row>
    <row r="15" spans="1:15" ht="63">
      <c r="A15" s="1104">
        <v>1</v>
      </c>
      <c r="B15" s="1115" t="s">
        <v>2012</v>
      </c>
      <c r="C15" s="1106">
        <v>1.45</v>
      </c>
      <c r="D15" s="1106">
        <v>1.45</v>
      </c>
      <c r="E15" s="1108"/>
      <c r="F15" s="1108"/>
      <c r="G15" s="1104" t="s">
        <v>2013</v>
      </c>
      <c r="H15" s="1109" t="s">
        <v>2014</v>
      </c>
      <c r="I15" s="1104"/>
      <c r="L15" s="181"/>
    </row>
    <row r="16" spans="1:15" ht="15.75">
      <c r="A16" s="1099" t="s">
        <v>217</v>
      </c>
      <c r="B16" s="1102" t="s">
        <v>379</v>
      </c>
      <c r="C16" s="1101">
        <f>C17</f>
        <v>0.98</v>
      </c>
      <c r="D16" s="1101">
        <f>D17</f>
        <v>0.98</v>
      </c>
      <c r="E16" s="1101"/>
      <c r="F16" s="1101"/>
      <c r="G16" s="1099"/>
      <c r="H16" s="1114"/>
      <c r="I16" s="1103"/>
      <c r="L16" s="181"/>
    </row>
    <row r="17" spans="1:12" ht="63">
      <c r="A17" s="1104">
        <v>1</v>
      </c>
      <c r="B17" s="1105" t="s">
        <v>2015</v>
      </c>
      <c r="C17" s="1106">
        <v>0.98</v>
      </c>
      <c r="D17" s="1106">
        <v>0.98</v>
      </c>
      <c r="E17" s="1108"/>
      <c r="F17" s="1108"/>
      <c r="G17" s="1104" t="s">
        <v>2016</v>
      </c>
      <c r="H17" s="1109" t="s">
        <v>2017</v>
      </c>
      <c r="I17" s="1104"/>
      <c r="L17" s="181"/>
    </row>
    <row r="18" spans="1:12" ht="15.75">
      <c r="A18" s="1099" t="s">
        <v>238</v>
      </c>
      <c r="B18" s="1102" t="s">
        <v>569</v>
      </c>
      <c r="C18" s="1101">
        <f>SUM(C19:C23)</f>
        <v>1.9899999999999998</v>
      </c>
      <c r="D18" s="1101">
        <f>SUM(D19:D23)</f>
        <v>1.9899999999999998</v>
      </c>
      <c r="E18" s="1101"/>
      <c r="F18" s="1101"/>
      <c r="G18" s="1099"/>
      <c r="H18" s="1114"/>
      <c r="I18" s="1099"/>
      <c r="L18" s="181"/>
    </row>
    <row r="19" spans="1:12" ht="47.25">
      <c r="A19" s="1104">
        <v>1</v>
      </c>
      <c r="B19" s="1105" t="s">
        <v>2018</v>
      </c>
      <c r="C19" s="1106">
        <f>D19</f>
        <v>0.21</v>
      </c>
      <c r="D19" s="1106">
        <v>0.21</v>
      </c>
      <c r="E19" s="1108"/>
      <c r="F19" s="1108"/>
      <c r="G19" s="1104" t="s">
        <v>2019</v>
      </c>
      <c r="H19" s="1116" t="s">
        <v>2020</v>
      </c>
      <c r="I19" s="1104"/>
      <c r="L19" s="181"/>
    </row>
    <row r="20" spans="1:12" ht="47.25">
      <c r="A20" s="1104">
        <v>2</v>
      </c>
      <c r="B20" s="1109" t="s">
        <v>2021</v>
      </c>
      <c r="C20" s="1106">
        <f>D20</f>
        <v>0.47</v>
      </c>
      <c r="D20" s="1106">
        <v>0.47</v>
      </c>
      <c r="E20" s="1108"/>
      <c r="F20" s="1108"/>
      <c r="G20" s="1104" t="s">
        <v>2016</v>
      </c>
      <c r="H20" s="1116" t="s">
        <v>2022</v>
      </c>
      <c r="I20" s="1104"/>
      <c r="L20" s="181"/>
    </row>
    <row r="21" spans="1:12" ht="15.75">
      <c r="A21" s="1104">
        <v>3</v>
      </c>
      <c r="B21" s="1105" t="s">
        <v>2023</v>
      </c>
      <c r="C21" s="1106">
        <f>D21</f>
        <v>0.91</v>
      </c>
      <c r="D21" s="1106">
        <v>0.91</v>
      </c>
      <c r="E21" s="1108"/>
      <c r="F21" s="1108"/>
      <c r="G21" s="1104" t="s">
        <v>2024</v>
      </c>
      <c r="H21" s="1117"/>
      <c r="I21" s="1104"/>
      <c r="L21" s="181"/>
    </row>
    <row r="22" spans="1:12" ht="31.5">
      <c r="A22" s="1546">
        <v>4</v>
      </c>
      <c r="B22" s="1547" t="s">
        <v>2577</v>
      </c>
      <c r="C22" s="1548">
        <f>D22</f>
        <v>0.15</v>
      </c>
      <c r="D22" s="1548">
        <v>0.15</v>
      </c>
      <c r="E22" s="1549"/>
      <c r="F22" s="1549"/>
      <c r="G22" s="1546" t="s">
        <v>2578</v>
      </c>
      <c r="H22" s="1550" t="s">
        <v>2579</v>
      </c>
      <c r="I22" s="1104"/>
      <c r="L22" s="181"/>
    </row>
    <row r="23" spans="1:12" ht="63">
      <c r="A23" s="1104">
        <v>5</v>
      </c>
      <c r="B23" s="1109" t="s">
        <v>2025</v>
      </c>
      <c r="C23" s="1106">
        <v>0.25</v>
      </c>
      <c r="D23" s="1106">
        <f>C23</f>
        <v>0.25</v>
      </c>
      <c r="E23" s="1108"/>
      <c r="F23" s="1108"/>
      <c r="G23" s="1104" t="s">
        <v>2026</v>
      </c>
      <c r="H23" s="1116" t="s">
        <v>2027</v>
      </c>
      <c r="I23" s="1104"/>
      <c r="L23" s="181"/>
    </row>
    <row r="24" spans="1:12" ht="15.75">
      <c r="A24" s="1551" t="s">
        <v>246</v>
      </c>
      <c r="B24" s="1552" t="s">
        <v>247</v>
      </c>
      <c r="C24" s="1553">
        <f>SUM(C25:C26)</f>
        <v>0.2</v>
      </c>
      <c r="D24" s="1553">
        <f>SUM(D25:D26)</f>
        <v>0.2</v>
      </c>
      <c r="E24" s="1553"/>
      <c r="F24" s="1553"/>
      <c r="G24" s="1553"/>
      <c r="H24" s="1553"/>
      <c r="I24" s="1553"/>
      <c r="L24" s="181"/>
    </row>
    <row r="25" spans="1:12" ht="94.5">
      <c r="A25" s="1546">
        <v>1</v>
      </c>
      <c r="B25" s="1554" t="s">
        <v>2573</v>
      </c>
      <c r="C25" s="1555">
        <f>D25+E25+F25</f>
        <v>0.14000000000000001</v>
      </c>
      <c r="D25" s="1555">
        <v>0.14000000000000001</v>
      </c>
      <c r="E25" s="1554"/>
      <c r="F25" s="1554"/>
      <c r="G25" s="1554" t="s">
        <v>2574</v>
      </c>
      <c r="H25" s="1554" t="s">
        <v>2575</v>
      </c>
      <c r="I25" s="1555"/>
      <c r="L25" s="181"/>
    </row>
    <row r="26" spans="1:12" ht="63">
      <c r="A26" s="1546">
        <v>2</v>
      </c>
      <c r="B26" s="1554" t="s">
        <v>2573</v>
      </c>
      <c r="C26" s="1555">
        <f>D26+E26+F26</f>
        <v>0.06</v>
      </c>
      <c r="D26" s="1555">
        <v>0.06</v>
      </c>
      <c r="E26" s="1554"/>
      <c r="F26" s="1554"/>
      <c r="G26" s="1554" t="s">
        <v>2576</v>
      </c>
      <c r="H26" s="1554" t="s">
        <v>2575</v>
      </c>
      <c r="I26" s="1555"/>
      <c r="L26" s="181"/>
    </row>
    <row r="27" spans="1:12" ht="15.75">
      <c r="A27" s="1118" t="s">
        <v>251</v>
      </c>
      <c r="B27" s="1119" t="s">
        <v>371</v>
      </c>
      <c r="C27" s="1120">
        <f>SUM(C28:C54)</f>
        <v>22.059999999999995</v>
      </c>
      <c r="D27" s="1120">
        <f>SUM(D28:D54)</f>
        <v>22.059999999999995</v>
      </c>
      <c r="E27" s="1120"/>
      <c r="F27" s="1120"/>
      <c r="G27" s="1118"/>
      <c r="H27" s="1121"/>
      <c r="I27" s="1119"/>
      <c r="L27" s="181"/>
    </row>
    <row r="28" spans="1:12" ht="31.5">
      <c r="A28" s="1104">
        <v>1</v>
      </c>
      <c r="B28" s="1105" t="s">
        <v>371</v>
      </c>
      <c r="C28" s="1107">
        <f>D28</f>
        <v>1.39</v>
      </c>
      <c r="D28" s="1107">
        <v>1.39</v>
      </c>
      <c r="E28" s="1122"/>
      <c r="F28" s="1122"/>
      <c r="G28" s="1104" t="s">
        <v>2028</v>
      </c>
      <c r="H28" s="1102"/>
      <c r="I28" s="1119"/>
      <c r="L28" s="181"/>
    </row>
    <row r="29" spans="1:12" ht="31.5">
      <c r="A29" s="1104">
        <v>2</v>
      </c>
      <c r="B29" s="1105" t="s">
        <v>371</v>
      </c>
      <c r="C29" s="1106">
        <v>1</v>
      </c>
      <c r="D29" s="1106">
        <v>1</v>
      </c>
      <c r="E29" s="1101"/>
      <c r="F29" s="1101"/>
      <c r="G29" s="1104" t="s">
        <v>2029</v>
      </c>
      <c r="H29" s="1102"/>
      <c r="I29" s="1119"/>
      <c r="L29" s="181"/>
    </row>
    <row r="30" spans="1:12" ht="31.5">
      <c r="A30" s="1104">
        <v>3</v>
      </c>
      <c r="B30" s="1105" t="s">
        <v>371</v>
      </c>
      <c r="C30" s="1106">
        <f>D30</f>
        <v>2</v>
      </c>
      <c r="D30" s="1106">
        <v>2</v>
      </c>
      <c r="E30" s="1122"/>
      <c r="F30" s="1122"/>
      <c r="G30" s="1123" t="s">
        <v>2030</v>
      </c>
      <c r="H30" s="1102"/>
      <c r="I30" s="1119"/>
      <c r="L30" s="181"/>
    </row>
    <row r="31" spans="1:12" ht="31.5">
      <c r="A31" s="1104">
        <v>4</v>
      </c>
      <c r="B31" s="1122" t="s">
        <v>2031</v>
      </c>
      <c r="C31" s="1106">
        <f>D31</f>
        <v>0.6</v>
      </c>
      <c r="D31" s="1106">
        <v>0.6</v>
      </c>
      <c r="E31" s="1122"/>
      <c r="F31" s="1122"/>
      <c r="G31" s="1104" t="s">
        <v>2032</v>
      </c>
      <c r="H31" s="1102"/>
      <c r="I31" s="1119"/>
      <c r="L31" s="181"/>
    </row>
    <row r="32" spans="1:12" ht="31.5">
      <c r="A32" s="1104">
        <v>5</v>
      </c>
      <c r="B32" s="1105" t="s">
        <v>2033</v>
      </c>
      <c r="C32" s="1106">
        <v>2</v>
      </c>
      <c r="D32" s="1106">
        <v>2</v>
      </c>
      <c r="E32" s="1108"/>
      <c r="F32" s="1108"/>
      <c r="G32" s="1104" t="s">
        <v>2034</v>
      </c>
      <c r="H32" s="1102"/>
      <c r="I32" s="1119"/>
      <c r="L32" s="181"/>
    </row>
    <row r="33" spans="1:12" ht="31.5">
      <c r="A33" s="1104">
        <v>6</v>
      </c>
      <c r="B33" s="1124" t="s">
        <v>2035</v>
      </c>
      <c r="C33" s="1106">
        <f t="shared" ref="C33:C52" si="0">D33</f>
        <v>0.6</v>
      </c>
      <c r="D33" s="1106">
        <v>0.6</v>
      </c>
      <c r="E33" s="1108"/>
      <c r="F33" s="1108"/>
      <c r="G33" s="1104" t="s">
        <v>2036</v>
      </c>
      <c r="H33" s="1102"/>
      <c r="I33" s="1119"/>
      <c r="L33" s="181"/>
    </row>
    <row r="34" spans="1:12" ht="31.5">
      <c r="A34" s="1104">
        <v>7</v>
      </c>
      <c r="B34" s="1105" t="s">
        <v>371</v>
      </c>
      <c r="C34" s="1106">
        <f t="shared" si="0"/>
        <v>2</v>
      </c>
      <c r="D34" s="1107">
        <v>2</v>
      </c>
      <c r="E34" s="1108"/>
      <c r="F34" s="1108"/>
      <c r="G34" s="1125" t="s">
        <v>2037</v>
      </c>
      <c r="H34" s="1102"/>
      <c r="I34" s="1119"/>
      <c r="L34" s="181"/>
    </row>
    <row r="35" spans="1:12" ht="31.5">
      <c r="A35" s="1104">
        <v>8</v>
      </c>
      <c r="B35" s="1105" t="s">
        <v>371</v>
      </c>
      <c r="C35" s="1106">
        <f t="shared" si="0"/>
        <v>0.25</v>
      </c>
      <c r="D35" s="1126">
        <v>0.25</v>
      </c>
      <c r="E35" s="1108"/>
      <c r="F35" s="1108"/>
      <c r="G35" s="1104" t="s">
        <v>2038</v>
      </c>
      <c r="H35" s="1102"/>
      <c r="I35" s="1119"/>
      <c r="L35" s="181"/>
    </row>
    <row r="36" spans="1:12" ht="31.5">
      <c r="A36" s="1104">
        <v>9</v>
      </c>
      <c r="B36" s="1105" t="s">
        <v>2039</v>
      </c>
      <c r="C36" s="1106">
        <f t="shared" si="0"/>
        <v>0.5</v>
      </c>
      <c r="D36" s="1106">
        <v>0.5</v>
      </c>
      <c r="E36" s="1108"/>
      <c r="F36" s="1108"/>
      <c r="G36" s="1104" t="s">
        <v>2040</v>
      </c>
      <c r="H36" s="1102"/>
      <c r="I36" s="1119"/>
      <c r="L36" s="181"/>
    </row>
    <row r="37" spans="1:12" ht="31.5">
      <c r="A37" s="1104">
        <v>10</v>
      </c>
      <c r="B37" s="1105" t="s">
        <v>2041</v>
      </c>
      <c r="C37" s="1106">
        <f t="shared" si="0"/>
        <v>0.15</v>
      </c>
      <c r="D37" s="1107">
        <v>0.15</v>
      </c>
      <c r="E37" s="1108"/>
      <c r="F37" s="1108"/>
      <c r="G37" s="1104" t="s">
        <v>2042</v>
      </c>
      <c r="H37" s="1102"/>
      <c r="I37" s="1119"/>
      <c r="L37" s="181"/>
    </row>
    <row r="38" spans="1:12" ht="47.25">
      <c r="A38" s="1104">
        <v>11</v>
      </c>
      <c r="B38" s="1105" t="s">
        <v>371</v>
      </c>
      <c r="C38" s="1106">
        <f t="shared" si="0"/>
        <v>1.1000000000000001</v>
      </c>
      <c r="D38" s="1107">
        <v>1.1000000000000001</v>
      </c>
      <c r="E38" s="1108"/>
      <c r="F38" s="1108"/>
      <c r="G38" s="1104" t="s">
        <v>2043</v>
      </c>
      <c r="H38" s="1102"/>
      <c r="I38" s="1119"/>
      <c r="L38" s="181"/>
    </row>
    <row r="39" spans="1:12" ht="31.5">
      <c r="A39" s="1104">
        <v>12</v>
      </c>
      <c r="B39" s="1105" t="s">
        <v>371</v>
      </c>
      <c r="C39" s="1106">
        <f t="shared" si="0"/>
        <v>0.7</v>
      </c>
      <c r="D39" s="1107">
        <v>0.7</v>
      </c>
      <c r="E39" s="1108"/>
      <c r="F39" s="1108"/>
      <c r="G39" s="1104" t="s">
        <v>2044</v>
      </c>
      <c r="H39" s="1102"/>
      <c r="I39" s="1119"/>
      <c r="L39" s="181"/>
    </row>
    <row r="40" spans="1:12" ht="31.5">
      <c r="A40" s="1104">
        <v>13</v>
      </c>
      <c r="B40" s="1105" t="s">
        <v>371</v>
      </c>
      <c r="C40" s="1106">
        <f t="shared" si="0"/>
        <v>0.2</v>
      </c>
      <c r="D40" s="1106">
        <v>0.2</v>
      </c>
      <c r="E40" s="1108"/>
      <c r="F40" s="1108"/>
      <c r="G40" s="1104" t="s">
        <v>2045</v>
      </c>
      <c r="H40" s="1102"/>
      <c r="I40" s="1119"/>
      <c r="L40" s="181"/>
    </row>
    <row r="41" spans="1:12" ht="31.5">
      <c r="A41" s="1104">
        <v>14</v>
      </c>
      <c r="B41" s="1105" t="s">
        <v>371</v>
      </c>
      <c r="C41" s="1106">
        <f t="shared" si="0"/>
        <v>0.2</v>
      </c>
      <c r="D41" s="1106">
        <v>0.2</v>
      </c>
      <c r="E41" s="1108"/>
      <c r="F41" s="1108"/>
      <c r="G41" s="1104" t="s">
        <v>2046</v>
      </c>
      <c r="H41" s="1102"/>
      <c r="I41" s="1119"/>
      <c r="L41" s="181"/>
    </row>
    <row r="42" spans="1:12" ht="31.5">
      <c r="A42" s="1104">
        <v>15</v>
      </c>
      <c r="B42" s="1105" t="s">
        <v>371</v>
      </c>
      <c r="C42" s="1106">
        <f t="shared" si="0"/>
        <v>1</v>
      </c>
      <c r="D42" s="1106">
        <v>1</v>
      </c>
      <c r="E42" s="1108"/>
      <c r="F42" s="1108"/>
      <c r="G42" s="1104" t="s">
        <v>2047</v>
      </c>
      <c r="H42" s="1102"/>
      <c r="I42" s="1119"/>
      <c r="L42" s="181"/>
    </row>
    <row r="43" spans="1:12" ht="47.25">
      <c r="A43" s="1104">
        <v>16</v>
      </c>
      <c r="B43" s="1105" t="s">
        <v>371</v>
      </c>
      <c r="C43" s="1106">
        <f t="shared" si="0"/>
        <v>0.51</v>
      </c>
      <c r="D43" s="1106">
        <v>0.51</v>
      </c>
      <c r="E43" s="1108"/>
      <c r="F43" s="1108"/>
      <c r="G43" s="1104" t="s">
        <v>2048</v>
      </c>
      <c r="H43" s="1102"/>
      <c r="I43" s="1119"/>
      <c r="L43" s="181"/>
    </row>
    <row r="44" spans="1:12" ht="31.5">
      <c r="A44" s="1104">
        <v>17</v>
      </c>
      <c r="B44" s="1105" t="s">
        <v>371</v>
      </c>
      <c r="C44" s="1107">
        <f t="shared" si="0"/>
        <v>1.2</v>
      </c>
      <c r="D44" s="1107">
        <v>1.2</v>
      </c>
      <c r="E44" s="1108"/>
      <c r="F44" s="1108"/>
      <c r="G44" s="1127" t="s">
        <v>2049</v>
      </c>
      <c r="H44" s="1102"/>
      <c r="I44" s="1119"/>
      <c r="L44" s="181"/>
    </row>
    <row r="45" spans="1:12" ht="31.5">
      <c r="A45" s="1104">
        <v>18</v>
      </c>
      <c r="B45" s="1105" t="s">
        <v>371</v>
      </c>
      <c r="C45" s="1107">
        <f t="shared" si="0"/>
        <v>0.12</v>
      </c>
      <c r="D45" s="1107">
        <v>0.12</v>
      </c>
      <c r="E45" s="1108"/>
      <c r="F45" s="1108"/>
      <c r="G45" s="1127" t="s">
        <v>2050</v>
      </c>
      <c r="H45" s="1102"/>
      <c r="I45" s="1119"/>
      <c r="L45" s="181"/>
    </row>
    <row r="46" spans="1:12" ht="31.5">
      <c r="A46" s="1104">
        <v>19</v>
      </c>
      <c r="B46" s="1105" t="s">
        <v>371</v>
      </c>
      <c r="C46" s="1106">
        <f t="shared" si="0"/>
        <v>0.55000000000000004</v>
      </c>
      <c r="D46" s="1106">
        <v>0.55000000000000004</v>
      </c>
      <c r="E46" s="1108"/>
      <c r="F46" s="1108"/>
      <c r="G46" s="1104" t="s">
        <v>2051</v>
      </c>
      <c r="H46" s="1102"/>
      <c r="I46" s="1119"/>
      <c r="L46" s="181"/>
    </row>
    <row r="47" spans="1:12" ht="31.5">
      <c r="A47" s="1104">
        <v>20</v>
      </c>
      <c r="B47" s="1105" t="s">
        <v>371</v>
      </c>
      <c r="C47" s="1106">
        <f t="shared" si="0"/>
        <v>0.3</v>
      </c>
      <c r="D47" s="1107">
        <v>0.3</v>
      </c>
      <c r="E47" s="1108"/>
      <c r="F47" s="1108"/>
      <c r="G47" s="1123" t="s">
        <v>2052</v>
      </c>
      <c r="H47" s="1102"/>
      <c r="I47" s="1119"/>
      <c r="L47" s="181"/>
    </row>
    <row r="48" spans="1:12" ht="31.5">
      <c r="A48" s="1104">
        <v>21</v>
      </c>
      <c r="B48" s="1105" t="s">
        <v>2053</v>
      </c>
      <c r="C48" s="1106">
        <f t="shared" si="0"/>
        <v>0.2</v>
      </c>
      <c r="D48" s="1107">
        <v>0.2</v>
      </c>
      <c r="E48" s="1108"/>
      <c r="F48" s="1108"/>
      <c r="G48" s="1128" t="s">
        <v>2054</v>
      </c>
      <c r="H48" s="1102"/>
      <c r="I48" s="1119"/>
      <c r="L48" s="181"/>
    </row>
    <row r="49" spans="1:12" ht="47.25">
      <c r="A49" s="1104">
        <v>22</v>
      </c>
      <c r="B49" s="1105" t="s">
        <v>371</v>
      </c>
      <c r="C49" s="1106">
        <f t="shared" si="0"/>
        <v>0.25</v>
      </c>
      <c r="D49" s="1107">
        <v>0.25</v>
      </c>
      <c r="E49" s="1108"/>
      <c r="F49" s="1108"/>
      <c r="G49" s="1104" t="s">
        <v>2055</v>
      </c>
      <c r="H49" s="1102"/>
      <c r="I49" s="1119"/>
      <c r="L49" s="181"/>
    </row>
    <row r="50" spans="1:12" ht="47.25">
      <c r="A50" s="1104">
        <v>23</v>
      </c>
      <c r="B50" s="1105" t="s">
        <v>2056</v>
      </c>
      <c r="C50" s="1106">
        <f t="shared" si="0"/>
        <v>0.22</v>
      </c>
      <c r="D50" s="1107">
        <v>0.22</v>
      </c>
      <c r="E50" s="1108"/>
      <c r="F50" s="1108"/>
      <c r="G50" s="1104" t="s">
        <v>2057</v>
      </c>
      <c r="H50" s="1102"/>
      <c r="I50" s="1119"/>
      <c r="L50" s="181"/>
    </row>
    <row r="51" spans="1:12" ht="31.5">
      <c r="A51" s="1104">
        <v>24</v>
      </c>
      <c r="B51" s="1105" t="s">
        <v>371</v>
      </c>
      <c r="C51" s="1106">
        <f t="shared" si="0"/>
        <v>0.25</v>
      </c>
      <c r="D51" s="1107">
        <v>0.25</v>
      </c>
      <c r="E51" s="1108"/>
      <c r="F51" s="1108"/>
      <c r="G51" s="1104" t="s">
        <v>2058</v>
      </c>
      <c r="H51" s="1102"/>
      <c r="I51" s="1119"/>
      <c r="L51" s="181"/>
    </row>
    <row r="52" spans="1:12" ht="31.5">
      <c r="A52" s="1104">
        <v>25</v>
      </c>
      <c r="B52" s="1105" t="s">
        <v>371</v>
      </c>
      <c r="C52" s="1106">
        <f t="shared" si="0"/>
        <v>0.1</v>
      </c>
      <c r="D52" s="1107">
        <v>0.1</v>
      </c>
      <c r="E52" s="1108"/>
      <c r="F52" s="1108"/>
      <c r="G52" s="1104" t="s">
        <v>2059</v>
      </c>
      <c r="H52" s="1102"/>
      <c r="I52" s="1119"/>
      <c r="L52" s="181"/>
    </row>
    <row r="53" spans="1:12" ht="31.5">
      <c r="A53" s="1104">
        <v>26</v>
      </c>
      <c r="B53" s="1105" t="s">
        <v>371</v>
      </c>
      <c r="C53" s="1106">
        <f>SUM(D53:F53)</f>
        <v>2.17</v>
      </c>
      <c r="D53" s="1106">
        <v>2.17</v>
      </c>
      <c r="E53" s="1108"/>
      <c r="F53" s="1108"/>
      <c r="G53" s="1123" t="s">
        <v>2060</v>
      </c>
      <c r="H53" s="1102"/>
      <c r="I53" s="1119"/>
      <c r="L53" s="181"/>
    </row>
    <row r="54" spans="1:12" ht="31.5">
      <c r="A54" s="1104">
        <v>27</v>
      </c>
      <c r="B54" s="1122" t="s">
        <v>2061</v>
      </c>
      <c r="C54" s="1106">
        <v>2.5</v>
      </c>
      <c r="D54" s="1106">
        <v>2.5</v>
      </c>
      <c r="E54" s="1108"/>
      <c r="F54" s="1108"/>
      <c r="G54" s="1123" t="s">
        <v>2062</v>
      </c>
      <c r="H54" s="1129"/>
      <c r="I54" s="1106"/>
      <c r="L54" s="181"/>
    </row>
    <row r="55" spans="1:12" ht="15.75">
      <c r="A55" s="1099" t="s">
        <v>254</v>
      </c>
      <c r="B55" s="1102" t="s">
        <v>2063</v>
      </c>
      <c r="C55" s="1130">
        <f>SUM(C56:C56)</f>
        <v>2.2999999999999998</v>
      </c>
      <c r="D55" s="1130">
        <f>SUM(D56:D56)</f>
        <v>2.2999999999999998</v>
      </c>
      <c r="E55" s="1130"/>
      <c r="F55" s="1130"/>
      <c r="G55" s="1099"/>
      <c r="H55" s="1102"/>
      <c r="I55" s="1131"/>
      <c r="L55" s="181"/>
    </row>
    <row r="56" spans="1:12" ht="31.5">
      <c r="A56" s="1104">
        <v>1</v>
      </c>
      <c r="B56" s="1105" t="s">
        <v>2064</v>
      </c>
      <c r="C56" s="1107">
        <f>D56</f>
        <v>2.2999999999999998</v>
      </c>
      <c r="D56" s="1107">
        <v>2.2999999999999998</v>
      </c>
      <c r="E56" s="1122"/>
      <c r="F56" s="1122"/>
      <c r="G56" s="1104" t="s">
        <v>2065</v>
      </c>
      <c r="H56" s="1132"/>
      <c r="I56" s="1104"/>
      <c r="L56" s="181"/>
    </row>
    <row r="57" spans="1:12" ht="15.75">
      <c r="A57" s="1133" t="s">
        <v>268</v>
      </c>
      <c r="B57" s="1133" t="s">
        <v>2066</v>
      </c>
      <c r="C57" s="1120">
        <f>C58</f>
        <v>0.17</v>
      </c>
      <c r="D57" s="1120">
        <f>D58</f>
        <v>0.17</v>
      </c>
      <c r="E57" s="1120"/>
      <c r="F57" s="1120"/>
      <c r="G57" s="1118"/>
      <c r="H57" s="1133"/>
      <c r="I57" s="1117"/>
      <c r="L57" s="181"/>
    </row>
    <row r="58" spans="1:12" ht="47.25">
      <c r="A58" s="1104">
        <v>1</v>
      </c>
      <c r="B58" s="1105" t="s">
        <v>1825</v>
      </c>
      <c r="C58" s="1106">
        <f>D58</f>
        <v>0.17</v>
      </c>
      <c r="D58" s="1106">
        <v>0.17</v>
      </c>
      <c r="E58" s="1108"/>
      <c r="F58" s="1108"/>
      <c r="G58" s="1104" t="s">
        <v>2067</v>
      </c>
      <c r="H58" s="1109" t="s">
        <v>2068</v>
      </c>
      <c r="I58" s="1110"/>
      <c r="L58" s="181"/>
    </row>
    <row r="59" spans="1:12" ht="15.75">
      <c r="A59" s="1133" t="s">
        <v>274</v>
      </c>
      <c r="B59" s="1133" t="s">
        <v>218</v>
      </c>
      <c r="C59" s="1120">
        <f>SUM(C60:C63)</f>
        <v>2.2000000000000002</v>
      </c>
      <c r="D59" s="1120">
        <f>SUM(D60:D63)</f>
        <v>2.2000000000000002</v>
      </c>
      <c r="E59" s="1120"/>
      <c r="F59" s="1120"/>
      <c r="G59" s="1118"/>
      <c r="H59" s="1134"/>
      <c r="I59" s="1117"/>
      <c r="L59" s="181"/>
    </row>
    <row r="60" spans="1:12" ht="63">
      <c r="A60" s="1104">
        <v>1</v>
      </c>
      <c r="B60" s="1135" t="s">
        <v>2069</v>
      </c>
      <c r="C60" s="1106">
        <f>D60</f>
        <v>0.1</v>
      </c>
      <c r="D60" s="1106">
        <v>0.1</v>
      </c>
      <c r="E60" s="1108"/>
      <c r="F60" s="1108"/>
      <c r="G60" s="1127" t="s">
        <v>2070</v>
      </c>
      <c r="H60" s="1109" t="s">
        <v>2071</v>
      </c>
      <c r="I60" s="1110"/>
      <c r="L60" s="181"/>
    </row>
    <row r="61" spans="1:12" ht="63">
      <c r="A61" s="1104">
        <v>2</v>
      </c>
      <c r="B61" s="1105" t="s">
        <v>2072</v>
      </c>
      <c r="C61" s="1106">
        <f>D61</f>
        <v>0.1</v>
      </c>
      <c r="D61" s="1106">
        <v>0.1</v>
      </c>
      <c r="E61" s="1108"/>
      <c r="F61" s="1108"/>
      <c r="G61" s="1127" t="s">
        <v>2073</v>
      </c>
      <c r="H61" s="1109" t="s">
        <v>2071</v>
      </c>
      <c r="I61" s="1110"/>
      <c r="L61" s="181"/>
    </row>
    <row r="62" spans="1:12" ht="94.5">
      <c r="A62" s="1104">
        <v>3</v>
      </c>
      <c r="B62" s="1105" t="s">
        <v>2074</v>
      </c>
      <c r="C62" s="1106">
        <f>D62</f>
        <v>1.5</v>
      </c>
      <c r="D62" s="1107">
        <v>1.5</v>
      </c>
      <c r="E62" s="1108"/>
      <c r="F62" s="1108"/>
      <c r="G62" s="1123" t="s">
        <v>2075</v>
      </c>
      <c r="H62" s="1109" t="s">
        <v>2076</v>
      </c>
      <c r="I62" s="1110"/>
      <c r="L62" s="181"/>
    </row>
    <row r="63" spans="1:12" ht="78.75">
      <c r="A63" s="1104">
        <v>4</v>
      </c>
      <c r="B63" s="1105" t="s">
        <v>2077</v>
      </c>
      <c r="C63" s="1106">
        <f>D63</f>
        <v>0.5</v>
      </c>
      <c r="D63" s="1107">
        <v>0.5</v>
      </c>
      <c r="E63" s="1108"/>
      <c r="F63" s="1108"/>
      <c r="G63" s="1123" t="s">
        <v>2078</v>
      </c>
      <c r="H63" s="1109" t="s">
        <v>2079</v>
      </c>
      <c r="I63" s="1110"/>
      <c r="L63" s="181"/>
    </row>
    <row r="64" spans="1:12" ht="15.75">
      <c r="A64" s="1099" t="s">
        <v>333</v>
      </c>
      <c r="B64" s="1100" t="s">
        <v>768</v>
      </c>
      <c r="C64" s="1136">
        <f>C65</f>
        <v>5.0999999999999996</v>
      </c>
      <c r="D64" s="1136">
        <f>D65</f>
        <v>5.0999999999999996</v>
      </c>
      <c r="E64" s="1136"/>
      <c r="F64" s="1136"/>
      <c r="G64" s="1099"/>
      <c r="H64" s="1114"/>
      <c r="I64" s="1103"/>
      <c r="L64" s="181"/>
    </row>
    <row r="65" spans="1:12" ht="63">
      <c r="A65" s="1104">
        <v>1</v>
      </c>
      <c r="B65" s="1105" t="s">
        <v>2080</v>
      </c>
      <c r="C65" s="1106">
        <f>D65</f>
        <v>5.0999999999999996</v>
      </c>
      <c r="D65" s="1106">
        <v>5.0999999999999996</v>
      </c>
      <c r="E65" s="1108"/>
      <c r="F65" s="1108"/>
      <c r="G65" s="1123" t="s">
        <v>2081</v>
      </c>
      <c r="H65" s="1109" t="s">
        <v>2082</v>
      </c>
      <c r="I65" s="1110"/>
      <c r="L65" s="181"/>
    </row>
    <row r="66" spans="1:12" ht="15.75">
      <c r="A66" s="1099" t="s">
        <v>337</v>
      </c>
      <c r="B66" s="1137" t="s">
        <v>2083</v>
      </c>
      <c r="C66" s="1101">
        <f>C67</f>
        <v>0.2</v>
      </c>
      <c r="D66" s="1101">
        <f>D67</f>
        <v>0.2</v>
      </c>
      <c r="E66" s="1101"/>
      <c r="F66" s="1101"/>
      <c r="G66" s="1113"/>
      <c r="H66" s="1114"/>
      <c r="I66" s="1099"/>
      <c r="L66" s="181"/>
    </row>
    <row r="67" spans="1:12" ht="63">
      <c r="A67" s="1104">
        <v>2</v>
      </c>
      <c r="B67" s="1122" t="s">
        <v>2084</v>
      </c>
      <c r="C67" s="1106">
        <v>0.2</v>
      </c>
      <c r="D67" s="1106">
        <v>0.2</v>
      </c>
      <c r="E67" s="1122"/>
      <c r="F67" s="1122"/>
      <c r="G67" s="1104" t="s">
        <v>2085</v>
      </c>
      <c r="H67" s="1109" t="s">
        <v>2086</v>
      </c>
      <c r="I67" s="1104"/>
      <c r="L67" s="181"/>
    </row>
    <row r="68" spans="1:12" ht="15.6" customHeight="1">
      <c r="A68" s="1574">
        <v>45</v>
      </c>
      <c r="B68" s="1572" t="s">
        <v>520</v>
      </c>
      <c r="C68" s="1101">
        <f>C12+C14+C16+C18+C24+C27+C55+C57+C59+C64+C66</f>
        <v>38.25</v>
      </c>
      <c r="D68" s="1101">
        <f>D12+D14+D16+D18+D24+D27+D55+D57+D59+D64+D66</f>
        <v>38.25</v>
      </c>
      <c r="E68" s="1101">
        <f>E12+E14+E16+E18+E24+E27+E55+E57+E59+E64+E66</f>
        <v>0</v>
      </c>
      <c r="F68" s="1101"/>
      <c r="G68" s="1099"/>
      <c r="H68" s="1102"/>
      <c r="I68" s="1099"/>
      <c r="L68" s="181"/>
    </row>
    <row r="69" spans="1:12" ht="15.75">
      <c r="A69" s="1755" t="s">
        <v>2087</v>
      </c>
      <c r="B69" s="1756"/>
      <c r="C69" s="1756"/>
      <c r="D69" s="1756"/>
      <c r="E69" s="1756"/>
      <c r="F69" s="1756"/>
      <c r="G69" s="1756"/>
      <c r="H69" s="1756"/>
      <c r="I69" s="1757"/>
      <c r="L69" s="181"/>
    </row>
    <row r="70" spans="1:12" ht="15.75">
      <c r="A70" s="1099" t="s">
        <v>208</v>
      </c>
      <c r="B70" s="1100" t="s">
        <v>479</v>
      </c>
      <c r="C70" s="1101">
        <f>SUM(C71:C73)</f>
        <v>7.7</v>
      </c>
      <c r="D70" s="1101">
        <f>SUM(D71:D73)</f>
        <v>7.7</v>
      </c>
      <c r="E70" s="1101"/>
      <c r="F70" s="1101"/>
      <c r="G70" s="1099"/>
      <c r="H70" s="1102"/>
      <c r="I70" s="1103"/>
      <c r="L70" s="181"/>
    </row>
    <row r="71" spans="1:12" ht="31.5">
      <c r="A71" s="1104">
        <v>1</v>
      </c>
      <c r="B71" s="1135" t="s">
        <v>2088</v>
      </c>
      <c r="C71" s="1106">
        <v>3.5</v>
      </c>
      <c r="D71" s="1106">
        <v>3.5</v>
      </c>
      <c r="E71" s="1108"/>
      <c r="F71" s="1108"/>
      <c r="G71" s="1123" t="s">
        <v>2089</v>
      </c>
      <c r="H71" s="1122" t="s">
        <v>646</v>
      </c>
      <c r="I71" s="1104"/>
      <c r="L71" s="181"/>
    </row>
    <row r="72" spans="1:12" ht="31.5">
      <c r="A72" s="1104">
        <v>2</v>
      </c>
      <c r="B72" s="1135" t="s">
        <v>2090</v>
      </c>
      <c r="C72" s="1106">
        <v>0.7</v>
      </c>
      <c r="D72" s="1106">
        <v>0.7</v>
      </c>
      <c r="E72" s="1122"/>
      <c r="F72" s="1122"/>
      <c r="G72" s="1123" t="s">
        <v>2091</v>
      </c>
      <c r="H72" s="1122" t="s">
        <v>646</v>
      </c>
      <c r="I72" s="1104"/>
      <c r="L72" s="181"/>
    </row>
    <row r="73" spans="1:12" ht="15.75">
      <c r="A73" s="1104">
        <v>3</v>
      </c>
      <c r="B73" s="1138" t="s">
        <v>2092</v>
      </c>
      <c r="C73" s="1139">
        <v>3.5</v>
      </c>
      <c r="D73" s="1106">
        <v>3.5</v>
      </c>
      <c r="E73" s="1122"/>
      <c r="F73" s="1140"/>
      <c r="G73" s="1125" t="s">
        <v>2093</v>
      </c>
      <c r="H73" s="1122" t="s">
        <v>2094</v>
      </c>
      <c r="I73" s="1141"/>
      <c r="L73" s="181"/>
    </row>
    <row r="74" spans="1:12" ht="15.75">
      <c r="A74" s="1118" t="s">
        <v>213</v>
      </c>
      <c r="B74" s="1133" t="s">
        <v>2095</v>
      </c>
      <c r="C74" s="1120">
        <f>C75</f>
        <v>0.2</v>
      </c>
      <c r="D74" s="1120">
        <f>D75</f>
        <v>0.2</v>
      </c>
      <c r="E74" s="1120"/>
      <c r="F74" s="1120"/>
      <c r="G74" s="1118"/>
      <c r="H74" s="1133"/>
      <c r="I74" s="1117"/>
      <c r="L74" s="181"/>
    </row>
    <row r="75" spans="1:12" ht="31.5">
      <c r="A75" s="1104">
        <v>1</v>
      </c>
      <c r="B75" s="1122" t="s">
        <v>2096</v>
      </c>
      <c r="C75" s="1106">
        <v>0.2</v>
      </c>
      <c r="D75" s="1106">
        <v>0.2</v>
      </c>
      <c r="E75" s="1122"/>
      <c r="F75" s="1122"/>
      <c r="G75" s="1123" t="s">
        <v>2097</v>
      </c>
      <c r="H75" s="1122" t="s">
        <v>646</v>
      </c>
      <c r="I75" s="1104"/>
      <c r="L75" s="181"/>
    </row>
    <row r="76" spans="1:12" ht="15.75">
      <c r="A76" s="1099" t="s">
        <v>217</v>
      </c>
      <c r="B76" s="1102" t="s">
        <v>350</v>
      </c>
      <c r="C76" s="1101">
        <f>SUM(C77:C79)</f>
        <v>4.13</v>
      </c>
      <c r="D76" s="1101">
        <f>SUM(D77:D79)</f>
        <v>3.13</v>
      </c>
      <c r="E76" s="1101">
        <f>SUM(E77:E79)</f>
        <v>1</v>
      </c>
      <c r="F76" s="1101"/>
      <c r="G76" s="1099"/>
      <c r="H76" s="1102"/>
      <c r="I76" s="1103"/>
      <c r="L76" s="181"/>
    </row>
    <row r="77" spans="1:12" ht="31.5">
      <c r="A77" s="1104">
        <v>1</v>
      </c>
      <c r="B77" s="1105" t="s">
        <v>2098</v>
      </c>
      <c r="C77" s="1106">
        <v>1</v>
      </c>
      <c r="D77" s="1106"/>
      <c r="E77" s="1108">
        <v>1</v>
      </c>
      <c r="F77" s="1108"/>
      <c r="G77" s="1123" t="s">
        <v>2099</v>
      </c>
      <c r="H77" s="1122" t="s">
        <v>646</v>
      </c>
      <c r="I77" s="1104"/>
      <c r="L77" s="181"/>
    </row>
    <row r="78" spans="1:12" ht="31.5">
      <c r="A78" s="1104">
        <v>2</v>
      </c>
      <c r="B78" s="1122" t="s">
        <v>2100</v>
      </c>
      <c r="C78" s="1106">
        <v>3</v>
      </c>
      <c r="D78" s="1106">
        <v>3</v>
      </c>
      <c r="E78" s="1122"/>
      <c r="F78" s="1122"/>
      <c r="G78" s="1104" t="s">
        <v>2101</v>
      </c>
      <c r="H78" s="1122" t="s">
        <v>646</v>
      </c>
      <c r="I78" s="1104"/>
      <c r="L78" s="181"/>
    </row>
    <row r="79" spans="1:12" ht="31.5">
      <c r="A79" s="1104">
        <v>3</v>
      </c>
      <c r="B79" s="1105" t="s">
        <v>2102</v>
      </c>
      <c r="C79" s="1106">
        <v>0.13</v>
      </c>
      <c r="D79" s="1106">
        <v>0.13</v>
      </c>
      <c r="E79" s="1122"/>
      <c r="F79" s="1122"/>
      <c r="G79" s="1123" t="s">
        <v>2103</v>
      </c>
      <c r="H79" s="1122" t="s">
        <v>646</v>
      </c>
      <c r="I79" s="1104"/>
      <c r="L79" s="181"/>
    </row>
    <row r="80" spans="1:12" ht="15.75">
      <c r="A80" s="1099" t="s">
        <v>238</v>
      </c>
      <c r="B80" s="1102" t="s">
        <v>347</v>
      </c>
      <c r="C80" s="1101">
        <f>SUM(C81:C83)</f>
        <v>0.68</v>
      </c>
      <c r="D80" s="1101">
        <f>SUM(D81:D83)</f>
        <v>0.68</v>
      </c>
      <c r="E80" s="1101"/>
      <c r="F80" s="1101"/>
      <c r="G80" s="1099"/>
      <c r="H80" s="1102"/>
      <c r="I80" s="1103"/>
      <c r="L80" s="181"/>
    </row>
    <row r="81" spans="1:12" ht="31.5">
      <c r="A81" s="1104">
        <v>1</v>
      </c>
      <c r="B81" s="1105" t="s">
        <v>2104</v>
      </c>
      <c r="C81" s="1106">
        <v>0.33</v>
      </c>
      <c r="D81" s="1106">
        <v>0.33</v>
      </c>
      <c r="E81" s="1122"/>
      <c r="F81" s="1122"/>
      <c r="G81" s="1142" t="s">
        <v>2105</v>
      </c>
      <c r="H81" s="1122" t="s">
        <v>646</v>
      </c>
      <c r="I81" s="1104"/>
      <c r="L81" s="181"/>
    </row>
    <row r="82" spans="1:12" ht="31.5">
      <c r="A82" s="1104">
        <v>2</v>
      </c>
      <c r="B82" s="1143" t="s">
        <v>2106</v>
      </c>
      <c r="C82" s="1106">
        <v>0.1</v>
      </c>
      <c r="D82" s="1106">
        <v>0.1</v>
      </c>
      <c r="E82" s="1108"/>
      <c r="F82" s="1108"/>
      <c r="G82" s="1123" t="s">
        <v>2107</v>
      </c>
      <c r="H82" s="1122" t="s">
        <v>646</v>
      </c>
      <c r="I82" s="1104"/>
      <c r="L82" s="181"/>
    </row>
    <row r="83" spans="1:12" ht="15.75">
      <c r="A83" s="1104">
        <v>3</v>
      </c>
      <c r="B83" s="1105" t="s">
        <v>2108</v>
      </c>
      <c r="C83" s="1106">
        <v>0.25</v>
      </c>
      <c r="D83" s="1106">
        <v>0.25</v>
      </c>
      <c r="E83" s="1108"/>
      <c r="F83" s="1108"/>
      <c r="G83" s="1104" t="s">
        <v>2109</v>
      </c>
      <c r="H83" s="1122" t="s">
        <v>646</v>
      </c>
      <c r="I83" s="1104"/>
      <c r="L83" s="181"/>
    </row>
    <row r="84" spans="1:12" ht="15.75">
      <c r="A84" s="1133" t="s">
        <v>246</v>
      </c>
      <c r="B84" s="1133" t="s">
        <v>2066</v>
      </c>
      <c r="C84" s="1120">
        <f>C85</f>
        <v>0.08</v>
      </c>
      <c r="D84" s="1120">
        <f>D85</f>
        <v>0.08</v>
      </c>
      <c r="E84" s="1120"/>
      <c r="F84" s="1120"/>
      <c r="G84" s="1118"/>
      <c r="H84" s="1133"/>
      <c r="I84" s="1117"/>
      <c r="L84" s="181"/>
    </row>
    <row r="85" spans="1:12" ht="31.5">
      <c r="A85" s="1104">
        <v>1</v>
      </c>
      <c r="B85" s="1135" t="s">
        <v>2110</v>
      </c>
      <c r="C85" s="1106">
        <v>0.08</v>
      </c>
      <c r="D85" s="1106">
        <v>0.08</v>
      </c>
      <c r="E85" s="1108"/>
      <c r="F85" s="1108"/>
      <c r="G85" s="1123" t="s">
        <v>2111</v>
      </c>
      <c r="H85" s="1122" t="s">
        <v>646</v>
      </c>
      <c r="I85" s="1104"/>
      <c r="L85" s="181"/>
    </row>
    <row r="86" spans="1:12" ht="15.75">
      <c r="A86" s="1133" t="s">
        <v>251</v>
      </c>
      <c r="B86" s="1133" t="s">
        <v>218</v>
      </c>
      <c r="C86" s="1144">
        <f>C87+C88+C89+C90</f>
        <v>3.4999999999999996</v>
      </c>
      <c r="D86" s="1144">
        <f>D87+D88+D89+D90</f>
        <v>3.4999999999999996</v>
      </c>
      <c r="E86" s="1144"/>
      <c r="F86" s="1145"/>
      <c r="G86" s="1131"/>
      <c r="H86" s="1146"/>
      <c r="I86" s="1147"/>
      <c r="L86" s="181"/>
    </row>
    <row r="87" spans="1:12" ht="47.25">
      <c r="A87" s="1104">
        <v>1</v>
      </c>
      <c r="B87" s="1135" t="s">
        <v>2112</v>
      </c>
      <c r="C87" s="1106">
        <v>1.3</v>
      </c>
      <c r="D87" s="1106">
        <v>1.3</v>
      </c>
      <c r="E87" s="1108"/>
      <c r="F87" s="1108"/>
      <c r="G87" s="1123" t="s">
        <v>2113</v>
      </c>
      <c r="H87" s="1122" t="s">
        <v>646</v>
      </c>
      <c r="I87" s="1104"/>
      <c r="L87" s="181"/>
    </row>
    <row r="88" spans="1:12" ht="31.5">
      <c r="A88" s="1104">
        <v>2</v>
      </c>
      <c r="B88" s="1105" t="s">
        <v>2114</v>
      </c>
      <c r="C88" s="1106">
        <v>1</v>
      </c>
      <c r="D88" s="1106">
        <v>1</v>
      </c>
      <c r="E88" s="1108"/>
      <c r="F88" s="1108"/>
      <c r="G88" s="1123" t="s">
        <v>2115</v>
      </c>
      <c r="H88" s="1122" t="s">
        <v>646</v>
      </c>
      <c r="I88" s="1104"/>
      <c r="L88" s="181"/>
    </row>
    <row r="89" spans="1:12" ht="31.5">
      <c r="A89" s="1104">
        <v>3</v>
      </c>
      <c r="B89" s="1105" t="s">
        <v>2116</v>
      </c>
      <c r="C89" s="1106">
        <v>0.55000000000000004</v>
      </c>
      <c r="D89" s="1106">
        <v>0.55000000000000004</v>
      </c>
      <c r="E89" s="1108"/>
      <c r="F89" s="1108"/>
      <c r="G89" s="1123" t="s">
        <v>2117</v>
      </c>
      <c r="H89" s="1122" t="s">
        <v>646</v>
      </c>
      <c r="I89" s="1104"/>
      <c r="L89" s="181"/>
    </row>
    <row r="90" spans="1:12" ht="31.5">
      <c r="A90" s="1104">
        <v>4</v>
      </c>
      <c r="B90" s="1135" t="s">
        <v>2118</v>
      </c>
      <c r="C90" s="1106">
        <v>0.65</v>
      </c>
      <c r="D90" s="1106">
        <v>0.65</v>
      </c>
      <c r="E90" s="1108"/>
      <c r="F90" s="1108"/>
      <c r="G90" s="1123" t="s">
        <v>2119</v>
      </c>
      <c r="H90" s="1122" t="s">
        <v>646</v>
      </c>
      <c r="I90" s="1104"/>
      <c r="L90" s="181"/>
    </row>
    <row r="91" spans="1:12" ht="15.75">
      <c r="A91" s="1099" t="s">
        <v>254</v>
      </c>
      <c r="B91" s="1100" t="s">
        <v>768</v>
      </c>
      <c r="C91" s="1136">
        <f>C92+C93</f>
        <v>0.82000000000000006</v>
      </c>
      <c r="D91" s="1136">
        <f>D92+D93</f>
        <v>0.82000000000000006</v>
      </c>
      <c r="E91" s="1136"/>
      <c r="F91" s="1136"/>
      <c r="G91" s="1099"/>
      <c r="H91" s="1137"/>
      <c r="I91" s="1103"/>
      <c r="L91" s="181"/>
    </row>
    <row r="92" spans="1:12" ht="31.5">
      <c r="A92" s="1104">
        <v>1</v>
      </c>
      <c r="B92" s="1122" t="s">
        <v>2120</v>
      </c>
      <c r="C92" s="1106">
        <v>0.5</v>
      </c>
      <c r="D92" s="1106">
        <v>0.5</v>
      </c>
      <c r="E92" s="1122"/>
      <c r="F92" s="1122"/>
      <c r="G92" s="1123" t="s">
        <v>2121</v>
      </c>
      <c r="H92" s="1122" t="s">
        <v>646</v>
      </c>
      <c r="I92" s="1104"/>
      <c r="L92" s="181"/>
    </row>
    <row r="93" spans="1:12" ht="47.25">
      <c r="A93" s="1104">
        <v>2</v>
      </c>
      <c r="B93" s="1105" t="s">
        <v>2122</v>
      </c>
      <c r="C93" s="1106">
        <f>D93</f>
        <v>0.32</v>
      </c>
      <c r="D93" s="1106">
        <v>0.32</v>
      </c>
      <c r="E93" s="1108"/>
      <c r="F93" s="1108"/>
      <c r="G93" s="1148" t="s">
        <v>2123</v>
      </c>
      <c r="H93" s="1122" t="s">
        <v>646</v>
      </c>
      <c r="I93" s="1110"/>
      <c r="L93" s="181"/>
    </row>
    <row r="94" spans="1:12" ht="15.75">
      <c r="A94" s="1149" t="s">
        <v>268</v>
      </c>
      <c r="B94" s="1137" t="s">
        <v>247</v>
      </c>
      <c r="C94" s="1101">
        <f>C95+C96</f>
        <v>0.02</v>
      </c>
      <c r="D94" s="1101">
        <f>D95+D96</f>
        <v>0.02</v>
      </c>
      <c r="E94" s="1101"/>
      <c r="F94" s="1101"/>
      <c r="G94" s="1099"/>
      <c r="H94" s="1099"/>
      <c r="I94" s="1099"/>
      <c r="L94" s="181"/>
    </row>
    <row r="95" spans="1:12" ht="15.75">
      <c r="A95" s="1150">
        <v>1</v>
      </c>
      <c r="B95" s="1151" t="s">
        <v>1619</v>
      </c>
      <c r="C95" s="1106">
        <f>D95</f>
        <v>0.01</v>
      </c>
      <c r="D95" s="1106">
        <v>0.01</v>
      </c>
      <c r="E95" s="1108"/>
      <c r="F95" s="1108"/>
      <c r="G95" s="1104" t="s">
        <v>2124</v>
      </c>
      <c r="H95" s="1122" t="s">
        <v>646</v>
      </c>
      <c r="I95" s="1104"/>
      <c r="L95" s="181"/>
    </row>
    <row r="96" spans="1:12" ht="15.75">
      <c r="A96" s="1150">
        <v>2</v>
      </c>
      <c r="B96" s="1151" t="s">
        <v>1619</v>
      </c>
      <c r="C96" s="1106">
        <f>D96</f>
        <v>0.01</v>
      </c>
      <c r="D96" s="1106">
        <v>0.01</v>
      </c>
      <c r="E96" s="1108"/>
      <c r="F96" s="1108"/>
      <c r="G96" s="1104" t="s">
        <v>2125</v>
      </c>
      <c r="H96" s="1122" t="s">
        <v>646</v>
      </c>
      <c r="I96" s="1104"/>
      <c r="L96" s="181"/>
    </row>
    <row r="97" spans="1:12" ht="15.75">
      <c r="A97" s="1152" t="s">
        <v>274</v>
      </c>
      <c r="B97" s="1133" t="s">
        <v>371</v>
      </c>
      <c r="C97" s="1144">
        <f>SUM(C98:C156)</f>
        <v>17.169999999999998</v>
      </c>
      <c r="D97" s="1144">
        <f>SUM(D98:D156)</f>
        <v>17.169999999999998</v>
      </c>
      <c r="E97" s="1144"/>
      <c r="F97" s="1144"/>
      <c r="G97" s="1145"/>
      <c r="H97" s="1153"/>
      <c r="I97" s="1154"/>
      <c r="L97" s="181"/>
    </row>
    <row r="98" spans="1:12" ht="31.5">
      <c r="A98" s="1104">
        <v>1</v>
      </c>
      <c r="B98" s="1105" t="s">
        <v>371</v>
      </c>
      <c r="C98" s="1106">
        <v>0.5</v>
      </c>
      <c r="D98" s="1106">
        <v>0.5</v>
      </c>
      <c r="E98" s="1122"/>
      <c r="F98" s="1122"/>
      <c r="G98" s="1123" t="s">
        <v>2126</v>
      </c>
      <c r="H98" s="1122" t="s">
        <v>646</v>
      </c>
      <c r="I98" s="1104"/>
      <c r="L98" s="181"/>
    </row>
    <row r="99" spans="1:12" ht="31.5">
      <c r="A99" s="1104">
        <v>2</v>
      </c>
      <c r="B99" s="1122" t="s">
        <v>371</v>
      </c>
      <c r="C99" s="1106">
        <v>0.89999999999999991</v>
      </c>
      <c r="D99" s="1106">
        <v>0.89999999999999991</v>
      </c>
      <c r="E99" s="1108"/>
      <c r="F99" s="1108"/>
      <c r="G99" s="1104" t="s">
        <v>2127</v>
      </c>
      <c r="H99" s="1122" t="s">
        <v>646</v>
      </c>
      <c r="I99" s="1104"/>
      <c r="L99" s="181"/>
    </row>
    <row r="100" spans="1:12" ht="31.5">
      <c r="A100" s="1104">
        <v>3</v>
      </c>
      <c r="B100" s="1105" t="s">
        <v>371</v>
      </c>
      <c r="C100" s="1106">
        <v>0.13</v>
      </c>
      <c r="D100" s="1106">
        <v>0.13</v>
      </c>
      <c r="E100" s="1108"/>
      <c r="F100" s="1108"/>
      <c r="G100" s="1123" t="s">
        <v>2128</v>
      </c>
      <c r="H100" s="1122" t="s">
        <v>646</v>
      </c>
      <c r="I100" s="1104"/>
      <c r="L100" s="181"/>
    </row>
    <row r="101" spans="1:12" ht="31.5">
      <c r="A101" s="1104">
        <v>4</v>
      </c>
      <c r="B101" s="1105" t="s">
        <v>371</v>
      </c>
      <c r="C101" s="1106">
        <v>0.11</v>
      </c>
      <c r="D101" s="1106">
        <v>0.11</v>
      </c>
      <c r="E101" s="1108"/>
      <c r="F101" s="1108"/>
      <c r="G101" s="1123" t="s">
        <v>2129</v>
      </c>
      <c r="H101" s="1122" t="s">
        <v>646</v>
      </c>
      <c r="I101" s="1104"/>
      <c r="L101" s="181"/>
    </row>
    <row r="102" spans="1:12" ht="31.5">
      <c r="A102" s="1104">
        <v>5</v>
      </c>
      <c r="B102" s="1105" t="s">
        <v>371</v>
      </c>
      <c r="C102" s="1106">
        <v>0.22</v>
      </c>
      <c r="D102" s="1106">
        <v>0.22</v>
      </c>
      <c r="E102" s="1108"/>
      <c r="F102" s="1108"/>
      <c r="G102" s="1123" t="s">
        <v>2130</v>
      </c>
      <c r="H102" s="1122" t="s">
        <v>646</v>
      </c>
      <c r="I102" s="1104"/>
      <c r="L102" s="181"/>
    </row>
    <row r="103" spans="1:12" ht="31.5">
      <c r="A103" s="1104">
        <v>6</v>
      </c>
      <c r="B103" s="1105" t="s">
        <v>371</v>
      </c>
      <c r="C103" s="1106">
        <v>0.18</v>
      </c>
      <c r="D103" s="1106">
        <v>0.18</v>
      </c>
      <c r="E103" s="1108"/>
      <c r="F103" s="1108"/>
      <c r="G103" s="1123" t="s">
        <v>2131</v>
      </c>
      <c r="H103" s="1122" t="s">
        <v>646</v>
      </c>
      <c r="I103" s="1104"/>
      <c r="L103" s="181"/>
    </row>
    <row r="104" spans="1:12" ht="15.75">
      <c r="A104" s="1104">
        <v>7</v>
      </c>
      <c r="B104" s="1105" t="s">
        <v>371</v>
      </c>
      <c r="C104" s="1106">
        <v>0.09</v>
      </c>
      <c r="D104" s="1106">
        <v>0.09</v>
      </c>
      <c r="E104" s="1108"/>
      <c r="F104" s="1108"/>
      <c r="G104" s="1123" t="s">
        <v>2132</v>
      </c>
      <c r="H104" s="1122" t="s">
        <v>646</v>
      </c>
      <c r="I104" s="1104"/>
      <c r="L104" s="181"/>
    </row>
    <row r="105" spans="1:12" ht="31.5">
      <c r="A105" s="1104">
        <v>8</v>
      </c>
      <c r="B105" s="1105" t="s">
        <v>371</v>
      </c>
      <c r="C105" s="1106">
        <v>0.2</v>
      </c>
      <c r="D105" s="1106">
        <v>0.2</v>
      </c>
      <c r="E105" s="1108"/>
      <c r="F105" s="1108"/>
      <c r="G105" s="1123" t="s">
        <v>2133</v>
      </c>
      <c r="H105" s="1122" t="s">
        <v>646</v>
      </c>
      <c r="I105" s="1104"/>
      <c r="L105" s="181"/>
    </row>
    <row r="106" spans="1:12" ht="31.5">
      <c r="A106" s="1104">
        <v>9</v>
      </c>
      <c r="B106" s="1105" t="s">
        <v>371</v>
      </c>
      <c r="C106" s="1106">
        <v>0.13</v>
      </c>
      <c r="D106" s="1106">
        <v>0.13</v>
      </c>
      <c r="E106" s="1108"/>
      <c r="F106" s="1108"/>
      <c r="G106" s="1123" t="s">
        <v>2133</v>
      </c>
      <c r="H106" s="1122" t="s">
        <v>646</v>
      </c>
      <c r="I106" s="1104"/>
      <c r="L106" s="181"/>
    </row>
    <row r="107" spans="1:12" ht="31.5">
      <c r="A107" s="1104">
        <v>10</v>
      </c>
      <c r="B107" s="1105" t="s">
        <v>371</v>
      </c>
      <c r="C107" s="1106">
        <v>0.5</v>
      </c>
      <c r="D107" s="1106">
        <v>0.5</v>
      </c>
      <c r="E107" s="1122"/>
      <c r="F107" s="1122"/>
      <c r="G107" s="1123" t="s">
        <v>2134</v>
      </c>
      <c r="H107" s="1122" t="s">
        <v>646</v>
      </c>
      <c r="I107" s="1104"/>
      <c r="L107" s="181"/>
    </row>
    <row r="108" spans="1:12" ht="31.5">
      <c r="A108" s="1104">
        <v>11</v>
      </c>
      <c r="B108" s="1105" t="s">
        <v>371</v>
      </c>
      <c r="C108" s="1106">
        <v>0.36</v>
      </c>
      <c r="D108" s="1106">
        <v>0.36</v>
      </c>
      <c r="E108" s="1108"/>
      <c r="F108" s="1108"/>
      <c r="G108" s="1123" t="s">
        <v>2135</v>
      </c>
      <c r="H108" s="1122" t="s">
        <v>646</v>
      </c>
      <c r="I108" s="1104"/>
      <c r="L108" s="181"/>
    </row>
    <row r="109" spans="1:12" ht="31.5">
      <c r="A109" s="1104">
        <v>12</v>
      </c>
      <c r="B109" s="1105" t="s">
        <v>371</v>
      </c>
      <c r="C109" s="1106">
        <f t="shared" ref="C109:C114" si="1">D109</f>
        <v>0.24</v>
      </c>
      <c r="D109" s="1106">
        <v>0.24</v>
      </c>
      <c r="E109" s="1122"/>
      <c r="F109" s="1122"/>
      <c r="G109" s="1123" t="s">
        <v>2136</v>
      </c>
      <c r="H109" s="1122" t="s">
        <v>646</v>
      </c>
      <c r="I109" s="1104"/>
      <c r="L109" s="181"/>
    </row>
    <row r="110" spans="1:12" ht="31.5">
      <c r="A110" s="1104">
        <v>13</v>
      </c>
      <c r="B110" s="1122" t="s">
        <v>371</v>
      </c>
      <c r="C110" s="1106">
        <f t="shared" si="1"/>
        <v>0.04</v>
      </c>
      <c r="D110" s="1106">
        <v>0.04</v>
      </c>
      <c r="E110" s="1106"/>
      <c r="F110" s="1122"/>
      <c r="G110" s="1123" t="s">
        <v>2137</v>
      </c>
      <c r="H110" s="1122" t="s">
        <v>646</v>
      </c>
      <c r="I110" s="1104"/>
      <c r="L110" s="181"/>
    </row>
    <row r="111" spans="1:12" ht="31.5">
      <c r="A111" s="1104">
        <v>14</v>
      </c>
      <c r="B111" s="1122" t="s">
        <v>371</v>
      </c>
      <c r="C111" s="1106">
        <f t="shared" si="1"/>
        <v>0.2</v>
      </c>
      <c r="D111" s="1106">
        <v>0.2</v>
      </c>
      <c r="E111" s="1106"/>
      <c r="F111" s="1122"/>
      <c r="G111" s="1123" t="s">
        <v>2138</v>
      </c>
      <c r="H111" s="1122" t="s">
        <v>646</v>
      </c>
      <c r="I111" s="1104"/>
      <c r="L111" s="181"/>
    </row>
    <row r="112" spans="1:12" ht="31.5">
      <c r="A112" s="1104">
        <v>15</v>
      </c>
      <c r="B112" s="1122" t="s">
        <v>371</v>
      </c>
      <c r="C112" s="1106">
        <f t="shared" si="1"/>
        <v>0.15</v>
      </c>
      <c r="D112" s="1106">
        <v>0.15</v>
      </c>
      <c r="E112" s="1106"/>
      <c r="F112" s="1122"/>
      <c r="G112" s="1123" t="s">
        <v>2139</v>
      </c>
      <c r="H112" s="1122" t="s">
        <v>646</v>
      </c>
      <c r="I112" s="1104"/>
      <c r="L112" s="181"/>
    </row>
    <row r="113" spans="1:12" ht="31.5">
      <c r="A113" s="1104">
        <v>16</v>
      </c>
      <c r="B113" s="1122" t="s">
        <v>371</v>
      </c>
      <c r="C113" s="1106">
        <f t="shared" si="1"/>
        <v>0.08</v>
      </c>
      <c r="D113" s="1106">
        <v>0.08</v>
      </c>
      <c r="E113" s="1106"/>
      <c r="F113" s="1122"/>
      <c r="G113" s="1123" t="s">
        <v>2140</v>
      </c>
      <c r="H113" s="1122" t="s">
        <v>646</v>
      </c>
      <c r="I113" s="1104"/>
      <c r="L113" s="181"/>
    </row>
    <row r="114" spans="1:12" ht="31.5">
      <c r="A114" s="1104">
        <v>17</v>
      </c>
      <c r="B114" s="1122" t="s">
        <v>371</v>
      </c>
      <c r="C114" s="1106">
        <f t="shared" si="1"/>
        <v>0.06</v>
      </c>
      <c r="D114" s="1106">
        <v>0.06</v>
      </c>
      <c r="E114" s="1106"/>
      <c r="F114" s="1122"/>
      <c r="G114" s="1123" t="s">
        <v>2141</v>
      </c>
      <c r="H114" s="1122" t="s">
        <v>646</v>
      </c>
      <c r="I114" s="1104"/>
      <c r="L114" s="181"/>
    </row>
    <row r="115" spans="1:12" ht="31.5">
      <c r="A115" s="1104">
        <v>18</v>
      </c>
      <c r="B115" s="1105" t="s">
        <v>371</v>
      </c>
      <c r="C115" s="1106">
        <v>0.18</v>
      </c>
      <c r="D115" s="1106">
        <v>0.18</v>
      </c>
      <c r="E115" s="1108"/>
      <c r="F115" s="1108"/>
      <c r="G115" s="1104" t="s">
        <v>2142</v>
      </c>
      <c r="H115" s="1122" t="s">
        <v>646</v>
      </c>
      <c r="I115" s="1104"/>
      <c r="L115" s="181"/>
    </row>
    <row r="116" spans="1:12" ht="31.5">
      <c r="A116" s="1104">
        <v>19</v>
      </c>
      <c r="B116" s="1122" t="s">
        <v>371</v>
      </c>
      <c r="C116" s="1106">
        <v>0.2</v>
      </c>
      <c r="D116" s="1106">
        <v>0.2</v>
      </c>
      <c r="E116" s="1108"/>
      <c r="F116" s="1108"/>
      <c r="G116" s="1123" t="s">
        <v>2143</v>
      </c>
      <c r="H116" s="1122" t="s">
        <v>646</v>
      </c>
      <c r="I116" s="1104"/>
      <c r="L116" s="181"/>
    </row>
    <row r="117" spans="1:12" ht="31.5">
      <c r="A117" s="1104">
        <v>20</v>
      </c>
      <c r="B117" s="1105" t="s">
        <v>371</v>
      </c>
      <c r="C117" s="1106">
        <v>0.2</v>
      </c>
      <c r="D117" s="1106">
        <v>0.2</v>
      </c>
      <c r="E117" s="1108"/>
      <c r="F117" s="1108"/>
      <c r="G117" s="1123" t="s">
        <v>2036</v>
      </c>
      <c r="H117" s="1122" t="s">
        <v>646</v>
      </c>
      <c r="I117" s="1104"/>
      <c r="L117" s="181"/>
    </row>
    <row r="118" spans="1:12" ht="31.5">
      <c r="A118" s="1104">
        <v>21</v>
      </c>
      <c r="B118" s="1105" t="s">
        <v>371</v>
      </c>
      <c r="C118" s="1106">
        <v>7.0000000000000007E-2</v>
      </c>
      <c r="D118" s="1106">
        <v>7.0000000000000007E-2</v>
      </c>
      <c r="E118" s="1108"/>
      <c r="F118" s="1108"/>
      <c r="G118" s="1123" t="s">
        <v>2144</v>
      </c>
      <c r="H118" s="1122" t="s">
        <v>646</v>
      </c>
      <c r="I118" s="1104"/>
      <c r="L118" s="181"/>
    </row>
    <row r="119" spans="1:12" ht="31.5">
      <c r="A119" s="1104">
        <v>22</v>
      </c>
      <c r="B119" s="1105" t="s">
        <v>371</v>
      </c>
      <c r="C119" s="1106">
        <v>0.11</v>
      </c>
      <c r="D119" s="1106">
        <v>0.11</v>
      </c>
      <c r="E119" s="1108"/>
      <c r="F119" s="1108"/>
      <c r="G119" s="1123" t="s">
        <v>2145</v>
      </c>
      <c r="H119" s="1122" t="s">
        <v>646</v>
      </c>
      <c r="I119" s="1104"/>
      <c r="L119" s="181"/>
    </row>
    <row r="120" spans="1:12" ht="31.5">
      <c r="A120" s="1104">
        <v>23</v>
      </c>
      <c r="B120" s="1105" t="s">
        <v>371</v>
      </c>
      <c r="C120" s="1106">
        <v>0.09</v>
      </c>
      <c r="D120" s="1106">
        <v>0.09</v>
      </c>
      <c r="E120" s="1108"/>
      <c r="F120" s="1108"/>
      <c r="G120" s="1123" t="s">
        <v>2146</v>
      </c>
      <c r="H120" s="1122" t="s">
        <v>646</v>
      </c>
      <c r="I120" s="1104"/>
      <c r="L120" s="181"/>
    </row>
    <row r="121" spans="1:12" ht="31.5">
      <c r="A121" s="1104">
        <v>24</v>
      </c>
      <c r="B121" s="1105" t="s">
        <v>371</v>
      </c>
      <c r="C121" s="1106">
        <v>0.06</v>
      </c>
      <c r="D121" s="1106">
        <v>0.06</v>
      </c>
      <c r="E121" s="1108"/>
      <c r="F121" s="1108"/>
      <c r="G121" s="1123" t="s">
        <v>2147</v>
      </c>
      <c r="H121" s="1122" t="s">
        <v>646</v>
      </c>
      <c r="I121" s="1104"/>
      <c r="L121" s="181"/>
    </row>
    <row r="122" spans="1:12" ht="63">
      <c r="A122" s="1104">
        <v>25</v>
      </c>
      <c r="B122" s="1105" t="s">
        <v>371</v>
      </c>
      <c r="C122" s="1106">
        <v>0.06</v>
      </c>
      <c r="D122" s="1106">
        <v>0.06</v>
      </c>
      <c r="E122" s="1122"/>
      <c r="F122" s="1122"/>
      <c r="G122" s="1123" t="s">
        <v>2148</v>
      </c>
      <c r="H122" s="1122" t="s">
        <v>646</v>
      </c>
      <c r="I122" s="1104"/>
      <c r="L122" s="181"/>
    </row>
    <row r="123" spans="1:12" ht="47.25">
      <c r="A123" s="1104">
        <v>26</v>
      </c>
      <c r="B123" s="1105" t="s">
        <v>371</v>
      </c>
      <c r="C123" s="1106">
        <v>0.1</v>
      </c>
      <c r="D123" s="1106">
        <v>0.1</v>
      </c>
      <c r="E123" s="1108"/>
      <c r="F123" s="1108"/>
      <c r="G123" s="1123" t="s">
        <v>2149</v>
      </c>
      <c r="H123" s="1122" t="s">
        <v>646</v>
      </c>
      <c r="I123" s="1104"/>
      <c r="L123" s="181"/>
    </row>
    <row r="124" spans="1:12" ht="31.5">
      <c r="A124" s="1104">
        <v>27</v>
      </c>
      <c r="B124" s="1122" t="s">
        <v>371</v>
      </c>
      <c r="C124" s="1106">
        <v>0.2</v>
      </c>
      <c r="D124" s="1106">
        <v>0.2</v>
      </c>
      <c r="E124" s="1108"/>
      <c r="F124" s="1108"/>
      <c r="G124" s="1123" t="s">
        <v>2150</v>
      </c>
      <c r="H124" s="1122" t="s">
        <v>646</v>
      </c>
      <c r="I124" s="1104"/>
      <c r="L124" s="181"/>
    </row>
    <row r="125" spans="1:12" ht="31.5">
      <c r="A125" s="1104">
        <v>28</v>
      </c>
      <c r="B125" s="1105" t="s">
        <v>371</v>
      </c>
      <c r="C125" s="1106">
        <v>1.7</v>
      </c>
      <c r="D125" s="1106">
        <v>1.7</v>
      </c>
      <c r="E125" s="1108"/>
      <c r="F125" s="1108"/>
      <c r="G125" s="1123" t="s">
        <v>2151</v>
      </c>
      <c r="H125" s="1122" t="s">
        <v>646</v>
      </c>
      <c r="I125" s="1104"/>
      <c r="L125" s="181"/>
    </row>
    <row r="126" spans="1:12" ht="31.5">
      <c r="A126" s="1104">
        <v>29</v>
      </c>
      <c r="B126" s="1105" t="s">
        <v>371</v>
      </c>
      <c r="C126" s="1106">
        <v>0.09</v>
      </c>
      <c r="D126" s="1106">
        <v>0.09</v>
      </c>
      <c r="E126" s="1122"/>
      <c r="F126" s="1122"/>
      <c r="G126" s="1123" t="s">
        <v>2152</v>
      </c>
      <c r="H126" s="1122" t="s">
        <v>646</v>
      </c>
      <c r="I126" s="1104"/>
      <c r="L126" s="181"/>
    </row>
    <row r="127" spans="1:12" ht="47.25">
      <c r="A127" s="1104">
        <v>30</v>
      </c>
      <c r="B127" s="1105" t="s">
        <v>371</v>
      </c>
      <c r="C127" s="1106">
        <v>0.11</v>
      </c>
      <c r="D127" s="1106">
        <v>0.11</v>
      </c>
      <c r="E127" s="1108"/>
      <c r="F127" s="1108"/>
      <c r="G127" s="1123" t="s">
        <v>2153</v>
      </c>
      <c r="H127" s="1122" t="s">
        <v>646</v>
      </c>
      <c r="I127" s="1104"/>
      <c r="L127" s="181"/>
    </row>
    <row r="128" spans="1:12" ht="31.5">
      <c r="A128" s="1104">
        <v>31</v>
      </c>
      <c r="B128" s="1105" t="s">
        <v>371</v>
      </c>
      <c r="C128" s="1106">
        <v>0.1</v>
      </c>
      <c r="D128" s="1106">
        <v>0.1</v>
      </c>
      <c r="E128" s="1122"/>
      <c r="F128" s="1122"/>
      <c r="G128" s="1123" t="s">
        <v>2154</v>
      </c>
      <c r="H128" s="1122" t="s">
        <v>646</v>
      </c>
      <c r="I128" s="1104"/>
      <c r="L128" s="181"/>
    </row>
    <row r="129" spans="1:12" ht="31.5">
      <c r="A129" s="1104">
        <v>32</v>
      </c>
      <c r="B129" s="1105" t="s">
        <v>371</v>
      </c>
      <c r="C129" s="1106">
        <v>0.16</v>
      </c>
      <c r="D129" s="1106">
        <v>0.16</v>
      </c>
      <c r="E129" s="1108"/>
      <c r="F129" s="1108"/>
      <c r="G129" s="1123" t="s">
        <v>2155</v>
      </c>
      <c r="H129" s="1122" t="s">
        <v>646</v>
      </c>
      <c r="I129" s="1104"/>
      <c r="L129" s="181"/>
    </row>
    <row r="130" spans="1:12" ht="31.5">
      <c r="A130" s="1104">
        <v>33</v>
      </c>
      <c r="B130" s="1105" t="s">
        <v>371</v>
      </c>
      <c r="C130" s="1106">
        <v>0.05</v>
      </c>
      <c r="D130" s="1106">
        <v>0.05</v>
      </c>
      <c r="E130" s="1122"/>
      <c r="F130" s="1122"/>
      <c r="G130" s="1123" t="s">
        <v>2156</v>
      </c>
      <c r="H130" s="1122" t="s">
        <v>646</v>
      </c>
      <c r="I130" s="1104"/>
      <c r="L130" s="181"/>
    </row>
    <row r="131" spans="1:12" ht="31.5">
      <c r="A131" s="1104">
        <v>34</v>
      </c>
      <c r="B131" s="1122" t="s">
        <v>371</v>
      </c>
      <c r="C131" s="1106">
        <v>2</v>
      </c>
      <c r="D131" s="1106">
        <v>2</v>
      </c>
      <c r="E131" s="1122"/>
      <c r="F131" s="1122"/>
      <c r="G131" s="1123" t="s">
        <v>2157</v>
      </c>
      <c r="H131" s="1122" t="s">
        <v>646</v>
      </c>
      <c r="I131" s="1104"/>
      <c r="L131" s="181"/>
    </row>
    <row r="132" spans="1:12" ht="31.5">
      <c r="A132" s="1104">
        <v>35</v>
      </c>
      <c r="B132" s="1105" t="s">
        <v>371</v>
      </c>
      <c r="C132" s="1106">
        <v>0.18</v>
      </c>
      <c r="D132" s="1106">
        <v>0.18</v>
      </c>
      <c r="E132" s="1122"/>
      <c r="F132" s="1122"/>
      <c r="G132" s="1123" t="s">
        <v>2158</v>
      </c>
      <c r="H132" s="1122" t="s">
        <v>646</v>
      </c>
      <c r="I132" s="1104"/>
      <c r="L132" s="181"/>
    </row>
    <row r="133" spans="1:12" ht="31.5">
      <c r="A133" s="1104">
        <v>36</v>
      </c>
      <c r="B133" s="1105" t="s">
        <v>371</v>
      </c>
      <c r="C133" s="1106">
        <v>0.1</v>
      </c>
      <c r="D133" s="1106">
        <v>0.1</v>
      </c>
      <c r="E133" s="1108"/>
      <c r="F133" s="1108"/>
      <c r="G133" s="1123" t="s">
        <v>2159</v>
      </c>
      <c r="H133" s="1122" t="s">
        <v>646</v>
      </c>
      <c r="I133" s="1104"/>
      <c r="L133" s="181"/>
    </row>
    <row r="134" spans="1:12" ht="31.5">
      <c r="A134" s="1104">
        <v>37</v>
      </c>
      <c r="B134" s="1122" t="s">
        <v>371</v>
      </c>
      <c r="C134" s="1106">
        <v>0.5</v>
      </c>
      <c r="D134" s="1106">
        <v>0.5</v>
      </c>
      <c r="E134" s="1122"/>
      <c r="F134" s="1122"/>
      <c r="G134" s="1123" t="s">
        <v>2160</v>
      </c>
      <c r="H134" s="1122" t="s">
        <v>646</v>
      </c>
      <c r="I134" s="1104"/>
      <c r="L134" s="181"/>
    </row>
    <row r="135" spans="1:12" ht="31.5">
      <c r="A135" s="1104">
        <v>38</v>
      </c>
      <c r="B135" s="1122" t="s">
        <v>371</v>
      </c>
      <c r="C135" s="1106">
        <v>0.9</v>
      </c>
      <c r="D135" s="1106">
        <v>0.9</v>
      </c>
      <c r="E135" s="1106"/>
      <c r="F135" s="1106"/>
      <c r="G135" s="1123" t="s">
        <v>2161</v>
      </c>
      <c r="H135" s="1122" t="s">
        <v>646</v>
      </c>
      <c r="I135" s="1104"/>
      <c r="L135" s="181"/>
    </row>
    <row r="136" spans="1:12" ht="31.5">
      <c r="A136" s="1104">
        <v>39</v>
      </c>
      <c r="B136" s="1122" t="s">
        <v>371</v>
      </c>
      <c r="C136" s="1106">
        <v>0.47</v>
      </c>
      <c r="D136" s="1106">
        <v>0.47</v>
      </c>
      <c r="E136" s="1122"/>
      <c r="F136" s="1122"/>
      <c r="G136" s="1123" t="s">
        <v>2162</v>
      </c>
      <c r="H136" s="1122" t="s">
        <v>646</v>
      </c>
      <c r="I136" s="1104"/>
      <c r="L136" s="181"/>
    </row>
    <row r="137" spans="1:12" ht="31.5">
      <c r="A137" s="1104">
        <v>40</v>
      </c>
      <c r="B137" s="1105" t="s">
        <v>371</v>
      </c>
      <c r="C137" s="1106">
        <v>0.03</v>
      </c>
      <c r="D137" s="1106">
        <v>0.03</v>
      </c>
      <c r="E137" s="1108"/>
      <c r="F137" s="1108"/>
      <c r="G137" s="1123" t="s">
        <v>2163</v>
      </c>
      <c r="H137" s="1122" t="s">
        <v>646</v>
      </c>
      <c r="I137" s="1104"/>
      <c r="L137" s="181"/>
    </row>
    <row r="138" spans="1:12" ht="31.5">
      <c r="A138" s="1104">
        <v>41</v>
      </c>
      <c r="B138" s="1105" t="s">
        <v>371</v>
      </c>
      <c r="C138" s="1106">
        <v>0.1</v>
      </c>
      <c r="D138" s="1106">
        <v>0.1</v>
      </c>
      <c r="E138" s="1108"/>
      <c r="F138" s="1108"/>
      <c r="G138" s="1123" t="s">
        <v>2164</v>
      </c>
      <c r="H138" s="1122" t="s">
        <v>646</v>
      </c>
      <c r="I138" s="1104"/>
      <c r="L138" s="181"/>
    </row>
    <row r="139" spans="1:12" ht="31.5">
      <c r="A139" s="1104">
        <v>42</v>
      </c>
      <c r="B139" s="1105" t="s">
        <v>371</v>
      </c>
      <c r="C139" s="1106">
        <v>0.15</v>
      </c>
      <c r="D139" s="1106">
        <v>0.15</v>
      </c>
      <c r="E139" s="1108"/>
      <c r="F139" s="1108"/>
      <c r="G139" s="1123" t="s">
        <v>2165</v>
      </c>
      <c r="H139" s="1122" t="s">
        <v>646</v>
      </c>
      <c r="I139" s="1104"/>
      <c r="L139" s="181"/>
    </row>
    <row r="140" spans="1:12" ht="31.5">
      <c r="A140" s="1104">
        <v>43</v>
      </c>
      <c r="B140" s="1122" t="s">
        <v>371</v>
      </c>
      <c r="C140" s="1106">
        <v>0.5</v>
      </c>
      <c r="D140" s="1106">
        <v>0.5</v>
      </c>
      <c r="E140" s="1122"/>
      <c r="F140" s="1122"/>
      <c r="G140" s="1123" t="s">
        <v>2166</v>
      </c>
      <c r="H140" s="1122" t="s">
        <v>646</v>
      </c>
      <c r="I140" s="1104"/>
      <c r="L140" s="181"/>
    </row>
    <row r="141" spans="1:12" ht="31.5">
      <c r="A141" s="1104">
        <v>44</v>
      </c>
      <c r="B141" s="1105" t="s">
        <v>371</v>
      </c>
      <c r="C141" s="1106">
        <v>0.08</v>
      </c>
      <c r="D141" s="1106">
        <v>0.08</v>
      </c>
      <c r="E141" s="1108"/>
      <c r="F141" s="1108"/>
      <c r="G141" s="1123" t="s">
        <v>2167</v>
      </c>
      <c r="H141" s="1122" t="s">
        <v>646</v>
      </c>
      <c r="I141" s="1104"/>
      <c r="L141" s="181"/>
    </row>
    <row r="142" spans="1:12" ht="31.5">
      <c r="A142" s="1104">
        <v>45</v>
      </c>
      <c r="B142" s="1105" t="s">
        <v>371</v>
      </c>
      <c r="C142" s="1106">
        <v>0.05</v>
      </c>
      <c r="D142" s="1106">
        <v>0.05</v>
      </c>
      <c r="E142" s="1122"/>
      <c r="F142" s="1122"/>
      <c r="G142" s="1123" t="s">
        <v>2168</v>
      </c>
      <c r="H142" s="1122" t="s">
        <v>646</v>
      </c>
      <c r="I142" s="1104"/>
      <c r="L142" s="181"/>
    </row>
    <row r="143" spans="1:12" ht="31.5">
      <c r="A143" s="1104">
        <v>46</v>
      </c>
      <c r="B143" s="1105" t="s">
        <v>371</v>
      </c>
      <c r="C143" s="1106">
        <v>0.25</v>
      </c>
      <c r="D143" s="1106">
        <v>0.25</v>
      </c>
      <c r="E143" s="1108"/>
      <c r="F143" s="1108"/>
      <c r="G143" s="1123" t="s">
        <v>2169</v>
      </c>
      <c r="H143" s="1122" t="s">
        <v>646</v>
      </c>
      <c r="I143" s="1104"/>
      <c r="L143" s="181"/>
    </row>
    <row r="144" spans="1:12" ht="31.5">
      <c r="A144" s="1104">
        <v>47</v>
      </c>
      <c r="B144" s="1105" t="s">
        <v>371</v>
      </c>
      <c r="C144" s="1106">
        <f>D144</f>
        <v>0.16</v>
      </c>
      <c r="D144" s="1106">
        <v>0.16</v>
      </c>
      <c r="E144" s="1106"/>
      <c r="F144" s="1108"/>
      <c r="G144" s="1123" t="s">
        <v>2170</v>
      </c>
      <c r="H144" s="1122" t="s">
        <v>646</v>
      </c>
      <c r="I144" s="1104"/>
      <c r="L144" s="181"/>
    </row>
    <row r="145" spans="1:12" ht="31.5">
      <c r="A145" s="1104">
        <v>48</v>
      </c>
      <c r="B145" s="1105" t="s">
        <v>371</v>
      </c>
      <c r="C145" s="1106">
        <f>D145</f>
        <v>0.08</v>
      </c>
      <c r="D145" s="1106">
        <v>0.08</v>
      </c>
      <c r="E145" s="1106"/>
      <c r="F145" s="1108"/>
      <c r="G145" s="1123" t="s">
        <v>2171</v>
      </c>
      <c r="H145" s="1122" t="s">
        <v>646</v>
      </c>
      <c r="I145" s="1104"/>
      <c r="L145" s="181"/>
    </row>
    <row r="146" spans="1:12" ht="31.5">
      <c r="A146" s="1104">
        <v>49</v>
      </c>
      <c r="B146" s="1105" t="s">
        <v>371</v>
      </c>
      <c r="C146" s="1106">
        <f>D146</f>
        <v>0.86</v>
      </c>
      <c r="D146" s="1106">
        <v>0.86</v>
      </c>
      <c r="E146" s="1106"/>
      <c r="F146" s="1108"/>
      <c r="G146" s="1123" t="s">
        <v>2172</v>
      </c>
      <c r="H146" s="1122" t="s">
        <v>646</v>
      </c>
      <c r="I146" s="1104"/>
      <c r="L146" s="181"/>
    </row>
    <row r="147" spans="1:12" ht="31.5">
      <c r="A147" s="1104">
        <v>50</v>
      </c>
      <c r="B147" s="1105" t="s">
        <v>2173</v>
      </c>
      <c r="C147" s="1106">
        <f>D147</f>
        <v>0.7</v>
      </c>
      <c r="D147" s="1106">
        <v>0.7</v>
      </c>
      <c r="E147" s="1106"/>
      <c r="F147" s="1108"/>
      <c r="G147" s="1123" t="s">
        <v>2174</v>
      </c>
      <c r="H147" s="1122" t="s">
        <v>646</v>
      </c>
      <c r="I147" s="1104"/>
      <c r="L147" s="181"/>
    </row>
    <row r="148" spans="1:12" ht="31.5">
      <c r="A148" s="1104">
        <v>51</v>
      </c>
      <c r="B148" s="1155" t="s">
        <v>371</v>
      </c>
      <c r="C148" s="1139">
        <v>0.04</v>
      </c>
      <c r="D148" s="1106">
        <v>0.04</v>
      </c>
      <c r="E148" s="1108"/>
      <c r="F148" s="1122"/>
      <c r="G148" s="1104" t="s">
        <v>2175</v>
      </c>
      <c r="H148" s="1122" t="s">
        <v>2094</v>
      </c>
      <c r="I148" s="1141"/>
      <c r="L148" s="181"/>
    </row>
    <row r="149" spans="1:12" ht="31.5">
      <c r="A149" s="1104">
        <v>52</v>
      </c>
      <c r="B149" s="1155" t="s">
        <v>371</v>
      </c>
      <c r="C149" s="1139">
        <v>0.11</v>
      </c>
      <c r="D149" s="1106">
        <v>0.11</v>
      </c>
      <c r="E149" s="1108"/>
      <c r="F149" s="1122"/>
      <c r="G149" s="1104" t="s">
        <v>2176</v>
      </c>
      <c r="H149" s="1122" t="s">
        <v>2094</v>
      </c>
      <c r="I149" s="1141"/>
      <c r="L149" s="181"/>
    </row>
    <row r="150" spans="1:12" ht="31.5">
      <c r="A150" s="1104">
        <v>53</v>
      </c>
      <c r="B150" s="1155" t="s">
        <v>371</v>
      </c>
      <c r="C150" s="1139">
        <v>0.05</v>
      </c>
      <c r="D150" s="1106">
        <v>0.05</v>
      </c>
      <c r="E150" s="1101"/>
      <c r="F150" s="1155"/>
      <c r="G150" s="1156" t="s">
        <v>2177</v>
      </c>
      <c r="H150" s="1122" t="s">
        <v>2094</v>
      </c>
      <c r="I150" s="1141"/>
      <c r="L150" s="181"/>
    </row>
    <row r="151" spans="1:12" ht="31.5">
      <c r="A151" s="1104">
        <v>54</v>
      </c>
      <c r="B151" s="1122" t="s">
        <v>371</v>
      </c>
      <c r="C151" s="1139">
        <v>0.7</v>
      </c>
      <c r="D151" s="1106">
        <v>0.7</v>
      </c>
      <c r="E151" s="1108"/>
      <c r="F151" s="1140"/>
      <c r="G151" s="1125" t="s">
        <v>2178</v>
      </c>
      <c r="H151" s="1122" t="s">
        <v>2094</v>
      </c>
      <c r="I151" s="1141"/>
      <c r="L151" s="181"/>
    </row>
    <row r="152" spans="1:12" ht="31.5">
      <c r="A152" s="1104">
        <v>55</v>
      </c>
      <c r="B152" s="1122" t="s">
        <v>371</v>
      </c>
      <c r="C152" s="1139">
        <v>0.2</v>
      </c>
      <c r="D152" s="1106">
        <v>0.2</v>
      </c>
      <c r="E152" s="1101"/>
      <c r="F152" s="1140"/>
      <c r="G152" s="1125" t="s">
        <v>2178</v>
      </c>
      <c r="H152" s="1122" t="s">
        <v>2094</v>
      </c>
      <c r="I152" s="1141"/>
      <c r="L152" s="181"/>
    </row>
    <row r="153" spans="1:12" ht="47.25">
      <c r="A153" s="1104">
        <v>56</v>
      </c>
      <c r="B153" s="1122" t="s">
        <v>2053</v>
      </c>
      <c r="C153" s="1139">
        <v>0.19</v>
      </c>
      <c r="D153" s="1106">
        <v>0.19</v>
      </c>
      <c r="E153" s="1108"/>
      <c r="F153" s="1122"/>
      <c r="G153" s="1104" t="s">
        <v>2179</v>
      </c>
      <c r="H153" s="1122" t="s">
        <v>2094</v>
      </c>
      <c r="I153" s="1141"/>
      <c r="L153" s="181"/>
    </row>
    <row r="154" spans="1:12" ht="31.5">
      <c r="A154" s="1104">
        <v>57</v>
      </c>
      <c r="B154" s="1157" t="s">
        <v>371</v>
      </c>
      <c r="C154" s="1139">
        <v>0.5</v>
      </c>
      <c r="D154" s="1106">
        <v>0.5</v>
      </c>
      <c r="E154" s="1108"/>
      <c r="F154" s="1157"/>
      <c r="G154" s="1158" t="s">
        <v>2180</v>
      </c>
      <c r="H154" s="1122" t="s">
        <v>2094</v>
      </c>
      <c r="I154" s="1141"/>
      <c r="L154" s="181"/>
    </row>
    <row r="155" spans="1:12" ht="31.5">
      <c r="A155" s="1104">
        <v>58</v>
      </c>
      <c r="B155" s="1155" t="s">
        <v>371</v>
      </c>
      <c r="C155" s="1139">
        <v>0.1</v>
      </c>
      <c r="D155" s="1139">
        <v>0.1</v>
      </c>
      <c r="E155" s="1139"/>
      <c r="F155" s="1159"/>
      <c r="G155" s="1117" t="s">
        <v>2181</v>
      </c>
      <c r="H155" s="1122" t="s">
        <v>2094</v>
      </c>
      <c r="I155" s="1141"/>
      <c r="L155" s="181"/>
    </row>
    <row r="156" spans="1:12" ht="31.5">
      <c r="A156" s="1104">
        <v>59</v>
      </c>
      <c r="B156" s="1155" t="s">
        <v>371</v>
      </c>
      <c r="C156" s="1139">
        <v>0.6</v>
      </c>
      <c r="D156" s="1106">
        <v>0.6</v>
      </c>
      <c r="E156" s="1108"/>
      <c r="F156" s="1122"/>
      <c r="G156" s="1104" t="s">
        <v>2182</v>
      </c>
      <c r="H156" s="1122" t="s">
        <v>2094</v>
      </c>
      <c r="I156" s="1141"/>
      <c r="L156" s="181"/>
    </row>
    <row r="157" spans="1:12" ht="15.75">
      <c r="A157" s="1118" t="s">
        <v>333</v>
      </c>
      <c r="B157" s="1119" t="s">
        <v>1272</v>
      </c>
      <c r="C157" s="1144">
        <f>C158+C159</f>
        <v>2</v>
      </c>
      <c r="D157" s="1144">
        <f>D158+D159</f>
        <v>2</v>
      </c>
      <c r="E157" s="1145"/>
      <c r="F157" s="1145"/>
      <c r="G157" s="1131"/>
      <c r="H157" s="1099"/>
      <c r="I157" s="1147"/>
      <c r="L157" s="181"/>
    </row>
    <row r="158" spans="1:12" ht="31.5">
      <c r="A158" s="1104">
        <v>1</v>
      </c>
      <c r="B158" s="1105" t="s">
        <v>1272</v>
      </c>
      <c r="C158" s="1106">
        <v>1.5</v>
      </c>
      <c r="D158" s="1106">
        <v>1.5</v>
      </c>
      <c r="E158" s="1108"/>
      <c r="F158" s="1108"/>
      <c r="G158" s="1123" t="s">
        <v>2183</v>
      </c>
      <c r="H158" s="1122" t="s">
        <v>646</v>
      </c>
      <c r="I158" s="1104"/>
      <c r="L158" s="181"/>
    </row>
    <row r="159" spans="1:12" ht="63">
      <c r="A159" s="1104">
        <v>2</v>
      </c>
      <c r="B159" s="1135" t="s">
        <v>1272</v>
      </c>
      <c r="C159" s="1106">
        <v>0.5</v>
      </c>
      <c r="D159" s="1106">
        <v>0.5</v>
      </c>
      <c r="E159" s="1122"/>
      <c r="F159" s="1122"/>
      <c r="G159" s="1123" t="s">
        <v>2184</v>
      </c>
      <c r="H159" s="1122" t="s">
        <v>646</v>
      </c>
      <c r="I159" s="1104"/>
      <c r="L159" s="181"/>
    </row>
    <row r="160" spans="1:12" ht="15.75">
      <c r="A160" s="1099" t="s">
        <v>337</v>
      </c>
      <c r="B160" s="1137" t="s">
        <v>327</v>
      </c>
      <c r="C160" s="1101">
        <f>C161</f>
        <v>1.2</v>
      </c>
      <c r="D160" s="1101">
        <f>D161</f>
        <v>1.2</v>
      </c>
      <c r="E160" s="1101"/>
      <c r="F160" s="1101"/>
      <c r="G160" s="1113"/>
      <c r="H160" s="1137"/>
      <c r="I160" s="1099"/>
      <c r="L160" s="181"/>
    </row>
    <row r="161" spans="1:12" ht="31.5">
      <c r="A161" s="1104">
        <v>1</v>
      </c>
      <c r="B161" s="1160" t="s">
        <v>2185</v>
      </c>
      <c r="C161" s="1106">
        <v>1.2</v>
      </c>
      <c r="D161" s="1106">
        <v>1.2</v>
      </c>
      <c r="E161" s="1108"/>
      <c r="F161" s="1108"/>
      <c r="G161" s="1123" t="s">
        <v>2186</v>
      </c>
      <c r="H161" s="1122" t="s">
        <v>646</v>
      </c>
      <c r="I161" s="1104"/>
      <c r="L161" s="181"/>
    </row>
    <row r="162" spans="1:12" ht="15.75">
      <c r="A162" s="1099" t="s">
        <v>635</v>
      </c>
      <c r="B162" s="1100" t="s">
        <v>415</v>
      </c>
      <c r="C162" s="1101">
        <f>C163</f>
        <v>0.35</v>
      </c>
      <c r="D162" s="1101"/>
      <c r="E162" s="1101">
        <f>E163</f>
        <v>0.35</v>
      </c>
      <c r="F162" s="1101"/>
      <c r="G162" s="1099"/>
      <c r="H162" s="1099"/>
      <c r="I162" s="1103"/>
      <c r="L162" s="181"/>
    </row>
    <row r="163" spans="1:12" ht="31.5">
      <c r="A163" s="1104">
        <v>1</v>
      </c>
      <c r="B163" s="1122" t="s">
        <v>2187</v>
      </c>
      <c r="C163" s="1106">
        <v>0.35</v>
      </c>
      <c r="D163" s="1106"/>
      <c r="E163" s="1108">
        <v>0.35</v>
      </c>
      <c r="F163" s="1108"/>
      <c r="G163" s="1123" t="s">
        <v>2188</v>
      </c>
      <c r="H163" s="1122" t="s">
        <v>646</v>
      </c>
      <c r="I163" s="1104"/>
      <c r="L163" s="181"/>
    </row>
    <row r="164" spans="1:12" ht="15.75">
      <c r="A164" s="1099" t="s">
        <v>1424</v>
      </c>
      <c r="B164" s="1102" t="s">
        <v>269</v>
      </c>
      <c r="C164" s="1136">
        <f>C165</f>
        <v>0.2</v>
      </c>
      <c r="D164" s="1136">
        <f>D165</f>
        <v>0.2</v>
      </c>
      <c r="E164" s="1136"/>
      <c r="F164" s="1136"/>
      <c r="G164" s="1099"/>
      <c r="H164" s="1099"/>
      <c r="I164" s="1103"/>
      <c r="L164" s="181"/>
    </row>
    <row r="165" spans="1:12" ht="31.5">
      <c r="A165" s="1104">
        <v>1</v>
      </c>
      <c r="B165" s="1122" t="s">
        <v>2189</v>
      </c>
      <c r="C165" s="1106">
        <v>0.2</v>
      </c>
      <c r="D165" s="1106">
        <v>0.2</v>
      </c>
      <c r="E165" s="1108"/>
      <c r="F165" s="1108"/>
      <c r="G165" s="1104" t="s">
        <v>2190</v>
      </c>
      <c r="H165" s="1122" t="s">
        <v>646</v>
      </c>
      <c r="I165" s="1104"/>
      <c r="L165" s="181"/>
    </row>
    <row r="166" spans="1:12" ht="15.6" customHeight="1">
      <c r="A166" s="1574">
        <v>83</v>
      </c>
      <c r="B166" s="1572" t="s">
        <v>1217</v>
      </c>
      <c r="C166" s="1101">
        <f>C74+C70+C76+C80+C97+C157+C84+C86+C91+C160+C162+C164+C94</f>
        <v>38.050000000000004</v>
      </c>
      <c r="D166" s="1101">
        <f>D74+D70+D76+D80+D97+D157+D84+D86+D91+D160+D162+D164+D94</f>
        <v>36.700000000000003</v>
      </c>
      <c r="E166" s="1101">
        <f>E74+E70+E76+E80+E97+E157+E84+E86+E91+E160+E162+E164+E94</f>
        <v>1.35</v>
      </c>
      <c r="F166" s="1101"/>
      <c r="G166" s="1099"/>
      <c r="H166" s="1114"/>
      <c r="I166" s="1099"/>
      <c r="L166" s="181"/>
    </row>
    <row r="167" spans="1:12" ht="15.6" customHeight="1">
      <c r="A167" s="1573">
        <f>A166+A68</f>
        <v>128</v>
      </c>
      <c r="B167" s="1572" t="s">
        <v>1698</v>
      </c>
      <c r="C167" s="1101">
        <f>C166+C68</f>
        <v>76.300000000000011</v>
      </c>
      <c r="D167" s="1101">
        <f>D166+D68</f>
        <v>74.95</v>
      </c>
      <c r="E167" s="1101">
        <f>E166+E68</f>
        <v>1.35</v>
      </c>
      <c r="F167" s="1101"/>
      <c r="G167" s="1101"/>
      <c r="H167" s="513"/>
      <c r="I167" s="513"/>
      <c r="L167" s="181"/>
    </row>
    <row r="169" spans="1:12">
      <c r="H169" s="1726" t="s">
        <v>2558</v>
      </c>
      <c r="I169" s="1726"/>
    </row>
    <row r="170" spans="1:12">
      <c r="H170" s="1726"/>
      <c r="I170" s="1726"/>
    </row>
    <row r="171" spans="1:12">
      <c r="H171" s="1451"/>
      <c r="I171" s="1097"/>
    </row>
    <row r="172" spans="1:12">
      <c r="C172" s="1412"/>
      <c r="D172" s="1412"/>
      <c r="E172" s="1412"/>
      <c r="F172" s="1412"/>
      <c r="H172" s="1451"/>
      <c r="I172" s="1097"/>
    </row>
    <row r="173" spans="1:12">
      <c r="H173" s="1451"/>
      <c r="I173" s="1097"/>
    </row>
    <row r="174" spans="1:12">
      <c r="H174" s="1451"/>
      <c r="I174" s="1097"/>
    </row>
    <row r="175" spans="1:12">
      <c r="H175" s="1451"/>
      <c r="I175" s="1097"/>
    </row>
    <row r="176" spans="1:12">
      <c r="H176" s="1451"/>
      <c r="I176" s="1097"/>
    </row>
    <row r="177" spans="8:9">
      <c r="H177" s="1451"/>
      <c r="I177" s="1097"/>
    </row>
    <row r="178" spans="8:9">
      <c r="H178" s="1451"/>
      <c r="I178" s="1097"/>
    </row>
    <row r="179" spans="8:9">
      <c r="H179" s="1451"/>
      <c r="I179" s="1097"/>
    </row>
    <row r="180" spans="8:9">
      <c r="H180" s="1451"/>
      <c r="I180" s="1097"/>
    </row>
    <row r="181" spans="8:9">
      <c r="H181" s="1451"/>
      <c r="I181" s="1097"/>
    </row>
    <row r="182" spans="8:9">
      <c r="H182" s="1451"/>
      <c r="I182" s="1097"/>
    </row>
    <row r="183" spans="8:9">
      <c r="H183" s="1451"/>
      <c r="I183" s="1097"/>
    </row>
    <row r="184" spans="8:9">
      <c r="H184" s="1451"/>
      <c r="I184" s="1097"/>
    </row>
    <row r="185" spans="8:9">
      <c r="H185" s="1451"/>
      <c r="I185" s="1097"/>
    </row>
    <row r="186" spans="8:9">
      <c r="H186" s="1451"/>
      <c r="I186" s="1097"/>
    </row>
  </sheetData>
  <mergeCells count="19">
    <mergeCell ref="A4:I4"/>
    <mergeCell ref="A1:C1"/>
    <mergeCell ref="A2:C2"/>
    <mergeCell ref="D1:I1"/>
    <mergeCell ref="D2:I2"/>
    <mergeCell ref="A3:I3"/>
    <mergeCell ref="H169:I170"/>
    <mergeCell ref="A5:I5"/>
    <mergeCell ref="A7:I7"/>
    <mergeCell ref="A6:I6"/>
    <mergeCell ref="A11:I11"/>
    <mergeCell ref="A69:I69"/>
    <mergeCell ref="A8:A9"/>
    <mergeCell ref="B8:B9"/>
    <mergeCell ref="C8:C9"/>
    <mergeCell ref="D8:F8"/>
    <mergeCell ref="G8:G9"/>
    <mergeCell ref="H8:H9"/>
    <mergeCell ref="I8:I9"/>
  </mergeCells>
  <printOptions horizontalCentered="1"/>
  <pageMargins left="0.39370078740157483" right="0.39370078740157483" top="0.39370078740157483" bottom="0.39370078740157483" header="0.11811023622047245" footer="0.27559055118110237"/>
  <pageSetup paperSize="9" scale="66" fitToHeight="100" orientation="landscape" r:id="rId1"/>
  <headerFooter>
    <oddFooter>&amp;L&amp;"Times New Roman,nghiêng"&amp;9Phụ lục &amp;A&amp;R&amp;10&amp;P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BJ168"/>
  <sheetViews>
    <sheetView view="pageLayout" topLeftCell="A98" zoomScaleSheetLayoutView="84" workbookViewId="0">
      <selection activeCell="B131" sqref="B131"/>
    </sheetView>
  </sheetViews>
  <sheetFormatPr defaultColWidth="9" defaultRowHeight="12.75"/>
  <cols>
    <col min="1" max="1" width="5.5" style="139" customWidth="1"/>
    <col min="2" max="2" width="30.625" style="140" customWidth="1"/>
    <col min="3" max="3" width="13.25" style="139" customWidth="1"/>
    <col min="4" max="6" width="8" style="139" customWidth="1"/>
    <col min="7" max="7" width="21.5" style="138" customWidth="1"/>
    <col min="8" max="8" width="39.875" style="140" customWidth="1"/>
    <col min="9" max="9" width="8.375" style="138" customWidth="1"/>
    <col min="10" max="62" width="9" style="141"/>
    <col min="63" max="16384" width="9" style="138"/>
  </cols>
  <sheetData>
    <row r="1" spans="1:62" s="116" customFormat="1">
      <c r="A1" s="1705" t="s">
        <v>2559</v>
      </c>
      <c r="B1" s="1705"/>
      <c r="C1" s="1705"/>
      <c r="D1" s="1706" t="s">
        <v>44</v>
      </c>
      <c r="E1" s="1706"/>
      <c r="F1" s="1706"/>
      <c r="G1" s="1706"/>
      <c r="H1" s="1706"/>
      <c r="I1" s="1706"/>
      <c r="J1" s="176"/>
      <c r="K1" s="176"/>
      <c r="L1" s="176"/>
      <c r="M1" s="176"/>
      <c r="N1" s="176"/>
      <c r="O1" s="176"/>
    </row>
    <row r="2" spans="1:62" s="116" customFormat="1">
      <c r="A2" s="1706" t="s">
        <v>2560</v>
      </c>
      <c r="B2" s="1706"/>
      <c r="C2" s="1706"/>
      <c r="D2" s="1706" t="s">
        <v>45</v>
      </c>
      <c r="E2" s="1706"/>
      <c r="F2" s="1706"/>
      <c r="G2" s="1706"/>
      <c r="H2" s="1706"/>
      <c r="I2" s="1706"/>
      <c r="J2" s="176"/>
      <c r="K2" s="176"/>
      <c r="L2" s="176"/>
      <c r="M2" s="176"/>
      <c r="N2" s="176"/>
      <c r="O2" s="176"/>
    </row>
    <row r="3" spans="1:62" s="116" customFormat="1">
      <c r="A3" s="1707"/>
      <c r="B3" s="1707"/>
      <c r="C3" s="1707"/>
      <c r="D3" s="1707"/>
      <c r="E3" s="1707"/>
      <c r="F3" s="1707"/>
      <c r="G3" s="1707"/>
      <c r="H3" s="1707"/>
      <c r="I3" s="1707"/>
      <c r="J3" s="138"/>
      <c r="K3" s="138"/>
      <c r="L3" s="138"/>
      <c r="M3" s="138"/>
      <c r="N3" s="138"/>
      <c r="O3" s="138"/>
    </row>
    <row r="4" spans="1:62">
      <c r="A4" s="1705" t="s">
        <v>197</v>
      </c>
      <c r="B4" s="1705"/>
      <c r="C4" s="1705"/>
      <c r="D4" s="1705"/>
      <c r="E4" s="1705"/>
      <c r="F4" s="1705"/>
      <c r="G4" s="1705"/>
      <c r="H4" s="1705"/>
      <c r="I4" s="1705"/>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row>
    <row r="5" spans="1:62">
      <c r="A5" s="1705" t="s">
        <v>61</v>
      </c>
      <c r="B5" s="1705"/>
      <c r="C5" s="1705"/>
      <c r="D5" s="1705"/>
      <c r="E5" s="1705"/>
      <c r="F5" s="1705"/>
      <c r="G5" s="1705"/>
      <c r="H5" s="1705"/>
      <c r="I5" s="1705"/>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row>
    <row r="6" spans="1:62">
      <c r="A6" s="1708" t="str">
        <f>'2.CMD.Tong'!A6:J6</f>
        <v>(Kèm theo Tờ trình số 395/TTr-UBND ngày 05 tháng 12 năm 2018 của Ủy ban nhân dân tỉnh)</v>
      </c>
      <c r="B6" s="1708"/>
      <c r="C6" s="1708"/>
      <c r="D6" s="1708"/>
      <c r="E6" s="1708"/>
      <c r="F6" s="1708"/>
      <c r="G6" s="1708"/>
      <c r="H6" s="1708"/>
      <c r="I6" s="170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row>
    <row r="7" spans="1:62" ht="25.5">
      <c r="A7" s="1721"/>
      <c r="B7" s="1721"/>
      <c r="C7" s="1721"/>
      <c r="D7" s="1721"/>
      <c r="E7" s="1721"/>
      <c r="F7" s="1721"/>
      <c r="G7" s="1721"/>
      <c r="H7" s="1721"/>
      <c r="I7" s="1721"/>
      <c r="J7" s="138"/>
      <c r="K7" s="138"/>
      <c r="L7" s="181" t="s">
        <v>104</v>
      </c>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row>
    <row r="8" spans="1:62" s="171" customFormat="1" ht="25.5">
      <c r="A8" s="1739" t="s">
        <v>21</v>
      </c>
      <c r="B8" s="1723" t="s">
        <v>31</v>
      </c>
      <c r="C8" s="1729" t="s">
        <v>129</v>
      </c>
      <c r="D8" s="1727" t="s">
        <v>17</v>
      </c>
      <c r="E8" s="1727"/>
      <c r="F8" s="1727"/>
      <c r="G8" s="1723" t="s">
        <v>158</v>
      </c>
      <c r="H8" s="1727" t="s">
        <v>29</v>
      </c>
      <c r="I8" s="1727" t="s">
        <v>28</v>
      </c>
      <c r="J8" s="205"/>
      <c r="K8" s="205"/>
      <c r="L8" s="181" t="s">
        <v>104</v>
      </c>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205"/>
    </row>
    <row r="9" spans="1:62" s="171" customFormat="1" ht="25.5">
      <c r="A9" s="1739"/>
      <c r="B9" s="1723"/>
      <c r="C9" s="1729"/>
      <c r="D9" s="110" t="s">
        <v>13</v>
      </c>
      <c r="E9" s="110" t="s">
        <v>12</v>
      </c>
      <c r="F9" s="110" t="s">
        <v>27</v>
      </c>
      <c r="G9" s="1723"/>
      <c r="H9" s="1727"/>
      <c r="I9" s="1727"/>
      <c r="J9" s="205"/>
      <c r="K9" s="205"/>
      <c r="L9" s="181" t="s">
        <v>104</v>
      </c>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205"/>
    </row>
    <row r="10" spans="1:62" s="185" customFormat="1" ht="25.5">
      <c r="A10" s="174">
        <v>-1</v>
      </c>
      <c r="B10" s="174">
        <v>-2</v>
      </c>
      <c r="C10" s="174" t="s">
        <v>24</v>
      </c>
      <c r="D10" s="174">
        <v>-4</v>
      </c>
      <c r="E10" s="174">
        <v>-5</v>
      </c>
      <c r="F10" s="174">
        <v>-6</v>
      </c>
      <c r="G10" s="174">
        <v>-7</v>
      </c>
      <c r="H10" s="174">
        <v>-8</v>
      </c>
      <c r="I10" s="174">
        <v>-9</v>
      </c>
      <c r="J10" s="204"/>
      <c r="K10" s="204"/>
      <c r="L10" s="181" t="s">
        <v>104</v>
      </c>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row>
    <row r="11" spans="1:62" ht="25.5">
      <c r="A11" s="1684" t="s">
        <v>191</v>
      </c>
      <c r="B11" s="1685"/>
      <c r="C11" s="1685"/>
      <c r="D11" s="1685"/>
      <c r="E11" s="1685"/>
      <c r="F11" s="1685"/>
      <c r="G11" s="1685"/>
      <c r="H11" s="1685"/>
      <c r="I11" s="1687"/>
      <c r="L11" s="181" t="s">
        <v>104</v>
      </c>
    </row>
    <row r="12" spans="1:62" ht="15.75">
      <c r="A12" s="956" t="s">
        <v>208</v>
      </c>
      <c r="B12" s="957" t="s">
        <v>1451</v>
      </c>
      <c r="C12" s="958">
        <f>C13</f>
        <v>5</v>
      </c>
      <c r="D12" s="958">
        <f t="shared" ref="D12:F13" si="0">D13</f>
        <v>5</v>
      </c>
      <c r="E12" s="958">
        <f t="shared" si="0"/>
        <v>0</v>
      </c>
      <c r="F12" s="958">
        <f t="shared" si="0"/>
        <v>0</v>
      </c>
      <c r="G12" s="956"/>
      <c r="H12" s="959"/>
      <c r="I12" s="959"/>
      <c r="L12" s="181"/>
    </row>
    <row r="13" spans="1:62" ht="15.75">
      <c r="A13" s="956">
        <v>1.1000000000000001</v>
      </c>
      <c r="B13" s="957" t="s">
        <v>479</v>
      </c>
      <c r="C13" s="958">
        <f>C14</f>
        <v>5</v>
      </c>
      <c r="D13" s="958">
        <f t="shared" si="0"/>
        <v>5</v>
      </c>
      <c r="E13" s="958">
        <f t="shared" si="0"/>
        <v>0</v>
      </c>
      <c r="F13" s="958">
        <f t="shared" si="0"/>
        <v>0</v>
      </c>
      <c r="G13" s="956"/>
      <c r="H13" s="959"/>
      <c r="I13" s="959"/>
      <c r="L13" s="181"/>
    </row>
    <row r="14" spans="1:62" ht="78.75">
      <c r="A14" s="960">
        <v>1</v>
      </c>
      <c r="B14" s="961" t="s">
        <v>1669</v>
      </c>
      <c r="C14" s="962">
        <v>5</v>
      </c>
      <c r="D14" s="962">
        <v>5</v>
      </c>
      <c r="E14" s="962"/>
      <c r="F14" s="962"/>
      <c r="G14" s="961" t="s">
        <v>1670</v>
      </c>
      <c r="H14" s="963" t="s">
        <v>1671</v>
      </c>
      <c r="I14" s="963"/>
      <c r="L14" s="181"/>
    </row>
    <row r="15" spans="1:62" ht="15.75">
      <c r="A15" s="956" t="s">
        <v>213</v>
      </c>
      <c r="B15" s="957" t="s">
        <v>1475</v>
      </c>
      <c r="C15" s="958">
        <f>C16+C18+C20+C40+C64+C70+C72</f>
        <v>25.49</v>
      </c>
      <c r="D15" s="958">
        <f t="shared" ref="D15:F15" si="1">D16+D18+D20+D40+D64+D70+D72</f>
        <v>25.49</v>
      </c>
      <c r="E15" s="958">
        <f t="shared" si="1"/>
        <v>0</v>
      </c>
      <c r="F15" s="958">
        <f t="shared" si="1"/>
        <v>0</v>
      </c>
      <c r="G15" s="964"/>
      <c r="H15" s="959"/>
      <c r="I15" s="959"/>
      <c r="L15" s="181"/>
    </row>
    <row r="16" spans="1:62" ht="15.75">
      <c r="A16" s="956">
        <v>2.1</v>
      </c>
      <c r="B16" s="957" t="s">
        <v>379</v>
      </c>
      <c r="C16" s="958">
        <f>C17</f>
        <v>7</v>
      </c>
      <c r="D16" s="958">
        <f t="shared" ref="D16:F16" si="2">D17</f>
        <v>7</v>
      </c>
      <c r="E16" s="958">
        <f t="shared" si="2"/>
        <v>0</v>
      </c>
      <c r="F16" s="958">
        <f t="shared" si="2"/>
        <v>0</v>
      </c>
      <c r="G16" s="964"/>
      <c r="H16" s="959"/>
      <c r="I16" s="959"/>
      <c r="L16" s="181"/>
    </row>
    <row r="17" spans="1:12" ht="60">
      <c r="A17" s="960">
        <v>1</v>
      </c>
      <c r="B17" s="961" t="s">
        <v>1476</v>
      </c>
      <c r="C17" s="962">
        <v>7</v>
      </c>
      <c r="D17" s="962">
        <v>7</v>
      </c>
      <c r="E17" s="962"/>
      <c r="F17" s="962"/>
      <c r="G17" s="961" t="s">
        <v>1477</v>
      </c>
      <c r="H17" s="949" t="s">
        <v>1478</v>
      </c>
      <c r="I17" s="963"/>
      <c r="L17" s="181"/>
    </row>
    <row r="18" spans="1:12" ht="15.75">
      <c r="A18" s="956">
        <v>2.2000000000000002</v>
      </c>
      <c r="B18" s="957" t="s">
        <v>347</v>
      </c>
      <c r="C18" s="958">
        <f>C19</f>
        <v>1</v>
      </c>
      <c r="D18" s="958">
        <f t="shared" ref="D18:F18" si="3">D19</f>
        <v>1</v>
      </c>
      <c r="E18" s="958">
        <f t="shared" si="3"/>
        <v>0</v>
      </c>
      <c r="F18" s="958">
        <f t="shared" si="3"/>
        <v>0</v>
      </c>
      <c r="G18" s="964"/>
      <c r="H18" s="959"/>
      <c r="I18" s="959"/>
      <c r="L18" s="181"/>
    </row>
    <row r="19" spans="1:12" ht="78.75">
      <c r="A19" s="960">
        <v>1</v>
      </c>
      <c r="B19" s="961" t="s">
        <v>1672</v>
      </c>
      <c r="C19" s="962">
        <v>1</v>
      </c>
      <c r="D19" s="962">
        <v>1</v>
      </c>
      <c r="E19" s="962"/>
      <c r="F19" s="962"/>
      <c r="G19" s="961" t="s">
        <v>1673</v>
      </c>
      <c r="H19" s="963" t="s">
        <v>1674</v>
      </c>
      <c r="I19" s="963"/>
      <c r="L19" s="181"/>
    </row>
    <row r="20" spans="1:12" ht="31.5">
      <c r="A20" s="956">
        <v>2.2999999999999998</v>
      </c>
      <c r="B20" s="957" t="s">
        <v>1479</v>
      </c>
      <c r="C20" s="958">
        <f>C21+C27+C29+C34+C36+C38</f>
        <v>5.26</v>
      </c>
      <c r="D20" s="958">
        <f t="shared" ref="D20:F20" si="4">D21+D27+D29+D34+D36+D38</f>
        <v>5.26</v>
      </c>
      <c r="E20" s="958">
        <f t="shared" si="4"/>
        <v>0</v>
      </c>
      <c r="F20" s="958">
        <f t="shared" si="4"/>
        <v>0</v>
      </c>
      <c r="G20" s="956"/>
      <c r="H20" s="959"/>
      <c r="I20" s="959"/>
      <c r="L20" s="181"/>
    </row>
    <row r="21" spans="1:12" ht="15.75">
      <c r="A21" s="956" t="s">
        <v>1675</v>
      </c>
      <c r="B21" s="965" t="s">
        <v>209</v>
      </c>
      <c r="C21" s="958">
        <f>C22+C23+C24+C25+C26</f>
        <v>2.02</v>
      </c>
      <c r="D21" s="958">
        <f t="shared" ref="D21:F21" si="5">D22+D23+D24+D25+D26</f>
        <v>2.02</v>
      </c>
      <c r="E21" s="958">
        <f t="shared" si="5"/>
        <v>0</v>
      </c>
      <c r="F21" s="958">
        <f t="shared" si="5"/>
        <v>0</v>
      </c>
      <c r="G21" s="964"/>
      <c r="H21" s="959"/>
      <c r="I21" s="959"/>
      <c r="L21" s="181"/>
    </row>
    <row r="22" spans="1:12" ht="31.5">
      <c r="A22" s="960">
        <v>1</v>
      </c>
      <c r="B22" s="961" t="s">
        <v>1596</v>
      </c>
      <c r="C22" s="962">
        <v>0.51</v>
      </c>
      <c r="D22" s="962">
        <v>0.51</v>
      </c>
      <c r="E22" s="962"/>
      <c r="F22" s="962"/>
      <c r="G22" s="961" t="s">
        <v>1597</v>
      </c>
      <c r="H22" s="963"/>
      <c r="I22" s="963"/>
      <c r="L22" s="181"/>
    </row>
    <row r="23" spans="1:12" ht="78.75">
      <c r="A23" s="960">
        <v>2</v>
      </c>
      <c r="B23" s="961" t="s">
        <v>1481</v>
      </c>
      <c r="C23" s="962">
        <v>0.6</v>
      </c>
      <c r="D23" s="962">
        <v>0.6</v>
      </c>
      <c r="E23" s="962"/>
      <c r="F23" s="962"/>
      <c r="G23" s="961" t="s">
        <v>1482</v>
      </c>
      <c r="H23" s="963" t="s">
        <v>1483</v>
      </c>
      <c r="I23" s="963"/>
      <c r="L23" s="181"/>
    </row>
    <row r="24" spans="1:12" ht="78.75">
      <c r="A24" s="960">
        <v>3</v>
      </c>
      <c r="B24" s="961" t="s">
        <v>1484</v>
      </c>
      <c r="C24" s="962">
        <v>0.3</v>
      </c>
      <c r="D24" s="962">
        <v>0.3</v>
      </c>
      <c r="E24" s="962"/>
      <c r="F24" s="962"/>
      <c r="G24" s="961" t="s">
        <v>1485</v>
      </c>
      <c r="H24" s="963" t="s">
        <v>1486</v>
      </c>
      <c r="I24" s="963"/>
      <c r="L24" s="181"/>
    </row>
    <row r="25" spans="1:12" ht="31.5">
      <c r="A25" s="960">
        <v>4</v>
      </c>
      <c r="B25" s="961" t="s">
        <v>1594</v>
      </c>
      <c r="C25" s="962">
        <v>0.3</v>
      </c>
      <c r="D25" s="962">
        <v>0.3</v>
      </c>
      <c r="E25" s="962"/>
      <c r="F25" s="962"/>
      <c r="G25" s="961" t="s">
        <v>1595</v>
      </c>
      <c r="H25" s="963"/>
      <c r="I25" s="960"/>
      <c r="L25" s="181"/>
    </row>
    <row r="26" spans="1:12" ht="63">
      <c r="A26" s="960">
        <v>5</v>
      </c>
      <c r="B26" s="961" t="s">
        <v>1676</v>
      </c>
      <c r="C26" s="962">
        <v>0.31</v>
      </c>
      <c r="D26" s="962">
        <v>0.31</v>
      </c>
      <c r="E26" s="962"/>
      <c r="F26" s="962"/>
      <c r="G26" s="961" t="s">
        <v>1677</v>
      </c>
      <c r="H26" s="963" t="s">
        <v>1678</v>
      </c>
      <c r="I26" s="960"/>
      <c r="L26" s="181"/>
    </row>
    <row r="27" spans="1:12" ht="15.75">
      <c r="A27" s="956" t="s">
        <v>1679</v>
      </c>
      <c r="B27" s="965" t="s">
        <v>214</v>
      </c>
      <c r="C27" s="958">
        <f>C28</f>
        <v>0.35</v>
      </c>
      <c r="D27" s="958">
        <f t="shared" ref="D27:F27" si="6">D28</f>
        <v>0.35</v>
      </c>
      <c r="E27" s="958">
        <f t="shared" si="6"/>
        <v>0</v>
      </c>
      <c r="F27" s="958">
        <f t="shared" si="6"/>
        <v>0</v>
      </c>
      <c r="G27" s="964"/>
      <c r="H27" s="959"/>
      <c r="I27" s="959"/>
      <c r="L27" s="181"/>
    </row>
    <row r="28" spans="1:12" ht="31.5">
      <c r="A28" s="960">
        <v>1</v>
      </c>
      <c r="B28" s="961" t="s">
        <v>1598</v>
      </c>
      <c r="C28" s="962">
        <v>0.35</v>
      </c>
      <c r="D28" s="962">
        <v>0.35</v>
      </c>
      <c r="E28" s="962"/>
      <c r="F28" s="962"/>
      <c r="G28" s="961" t="s">
        <v>1599</v>
      </c>
      <c r="H28" s="963"/>
      <c r="I28" s="963"/>
      <c r="L28" s="181"/>
    </row>
    <row r="29" spans="1:12" ht="15.75">
      <c r="A29" s="956" t="s">
        <v>1680</v>
      </c>
      <c r="B29" s="965" t="s">
        <v>218</v>
      </c>
      <c r="C29" s="958">
        <f>C30+C31+C32+C33</f>
        <v>2.09</v>
      </c>
      <c r="D29" s="958">
        <f t="shared" ref="D29:F29" si="7">D30+D31+D32+D33</f>
        <v>2.09</v>
      </c>
      <c r="E29" s="958">
        <f t="shared" si="7"/>
        <v>0</v>
      </c>
      <c r="F29" s="958">
        <f t="shared" si="7"/>
        <v>0</v>
      </c>
      <c r="G29" s="964"/>
      <c r="H29" s="959"/>
      <c r="I29" s="959"/>
      <c r="L29" s="181"/>
    </row>
    <row r="30" spans="1:12" ht="15.75">
      <c r="A30" s="960">
        <v>1</v>
      </c>
      <c r="B30" s="961" t="s">
        <v>1604</v>
      </c>
      <c r="C30" s="962">
        <v>0.5</v>
      </c>
      <c r="D30" s="962">
        <v>0.5</v>
      </c>
      <c r="E30" s="962"/>
      <c r="F30" s="962"/>
      <c r="G30" s="961" t="s">
        <v>1605</v>
      </c>
      <c r="H30" s="963"/>
      <c r="I30" s="963"/>
      <c r="L30" s="181"/>
    </row>
    <row r="31" spans="1:12" ht="31.5">
      <c r="A31" s="960">
        <v>2</v>
      </c>
      <c r="B31" s="961" t="s">
        <v>1610</v>
      </c>
      <c r="C31" s="962">
        <v>0.5</v>
      </c>
      <c r="D31" s="962">
        <v>0.5</v>
      </c>
      <c r="E31" s="962"/>
      <c r="F31" s="962"/>
      <c r="G31" s="961" t="s">
        <v>1611</v>
      </c>
      <c r="H31" s="963"/>
      <c r="I31" s="963"/>
      <c r="L31" s="181"/>
    </row>
    <row r="32" spans="1:12" ht="94.5">
      <c r="A32" s="960">
        <v>3</v>
      </c>
      <c r="B32" s="961" t="s">
        <v>1488</v>
      </c>
      <c r="C32" s="962">
        <v>0.99</v>
      </c>
      <c r="D32" s="962">
        <v>0.99</v>
      </c>
      <c r="E32" s="962"/>
      <c r="F32" s="962"/>
      <c r="G32" s="961" t="s">
        <v>1489</v>
      </c>
      <c r="H32" s="963" t="s">
        <v>1490</v>
      </c>
      <c r="I32" s="963"/>
      <c r="L32" s="181"/>
    </row>
    <row r="33" spans="1:62" ht="78.75">
      <c r="A33" s="960">
        <v>4</v>
      </c>
      <c r="B33" s="961" t="s">
        <v>1491</v>
      </c>
      <c r="C33" s="962">
        <v>0.1</v>
      </c>
      <c r="D33" s="962">
        <v>0.1</v>
      </c>
      <c r="E33" s="962"/>
      <c r="F33" s="962"/>
      <c r="G33" s="961" t="s">
        <v>1492</v>
      </c>
      <c r="H33" s="963" t="s">
        <v>1493</v>
      </c>
      <c r="I33" s="963"/>
      <c r="L33" s="181"/>
    </row>
    <row r="34" spans="1:62" s="154" customFormat="1" ht="15.75">
      <c r="A34" s="956" t="s">
        <v>1681</v>
      </c>
      <c r="B34" s="965" t="s">
        <v>239</v>
      </c>
      <c r="C34" s="958">
        <f>C35</f>
        <v>0.4</v>
      </c>
      <c r="D34" s="958">
        <f t="shared" ref="D34:F34" si="8">D35</f>
        <v>0.4</v>
      </c>
      <c r="E34" s="958">
        <f t="shared" si="8"/>
        <v>0</v>
      </c>
      <c r="F34" s="958">
        <f t="shared" si="8"/>
        <v>0</v>
      </c>
      <c r="G34" s="964"/>
      <c r="H34" s="959"/>
      <c r="I34" s="959"/>
      <c r="J34" s="156"/>
      <c r="K34" s="156"/>
      <c r="L34" s="181"/>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row>
    <row r="35" spans="1:62" ht="60">
      <c r="A35" s="960">
        <v>1</v>
      </c>
      <c r="B35" s="961" t="s">
        <v>1617</v>
      </c>
      <c r="C35" s="962">
        <v>0.4</v>
      </c>
      <c r="D35" s="962">
        <v>0.4</v>
      </c>
      <c r="E35" s="962"/>
      <c r="F35" s="962"/>
      <c r="G35" s="961" t="s">
        <v>1477</v>
      </c>
      <c r="H35" s="949" t="s">
        <v>1478</v>
      </c>
      <c r="I35" s="963"/>
      <c r="J35" s="138"/>
      <c r="K35" s="138"/>
      <c r="L35" s="181"/>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row>
    <row r="36" spans="1:62" ht="15.75">
      <c r="A36" s="956" t="s">
        <v>1682</v>
      </c>
      <c r="B36" s="965" t="s">
        <v>247</v>
      </c>
      <c r="C36" s="958">
        <f>C37</f>
        <v>0.3</v>
      </c>
      <c r="D36" s="958">
        <f t="shared" ref="D36:F36" si="9">D37</f>
        <v>0.3</v>
      </c>
      <c r="E36" s="958">
        <f t="shared" si="9"/>
        <v>0</v>
      </c>
      <c r="F36" s="958">
        <f t="shared" si="9"/>
        <v>0</v>
      </c>
      <c r="G36" s="964"/>
      <c r="H36" s="959"/>
      <c r="I36" s="959"/>
      <c r="L36" s="181"/>
    </row>
    <row r="37" spans="1:62" ht="63">
      <c r="A37" s="960">
        <v>1</v>
      </c>
      <c r="B37" s="961" t="s">
        <v>1500</v>
      </c>
      <c r="C37" s="962">
        <v>0.3</v>
      </c>
      <c r="D37" s="962">
        <v>0.3</v>
      </c>
      <c r="E37" s="962"/>
      <c r="F37" s="962"/>
      <c r="G37" s="961" t="s">
        <v>1501</v>
      </c>
      <c r="H37" s="963" t="s">
        <v>1502</v>
      </c>
      <c r="I37" s="963"/>
      <c r="L37" s="181"/>
    </row>
    <row r="38" spans="1:62" ht="15.75">
      <c r="A38" s="956" t="s">
        <v>1683</v>
      </c>
      <c r="B38" s="965" t="s">
        <v>302</v>
      </c>
      <c r="C38" s="958">
        <f>C39</f>
        <v>0.1</v>
      </c>
      <c r="D38" s="958">
        <f t="shared" ref="D38:F38" si="10">D39</f>
        <v>0.1</v>
      </c>
      <c r="E38" s="958">
        <f t="shared" si="10"/>
        <v>0</v>
      </c>
      <c r="F38" s="958">
        <f t="shared" si="10"/>
        <v>0</v>
      </c>
      <c r="G38" s="964"/>
      <c r="H38" s="959"/>
      <c r="I38" s="959"/>
      <c r="L38" s="181"/>
    </row>
    <row r="39" spans="1:62" ht="63">
      <c r="A39" s="960">
        <v>1</v>
      </c>
      <c r="B39" s="961" t="s">
        <v>1631</v>
      </c>
      <c r="C39" s="962">
        <v>0.1</v>
      </c>
      <c r="D39" s="962">
        <v>0.1</v>
      </c>
      <c r="E39" s="962"/>
      <c r="F39" s="962"/>
      <c r="G39" s="961" t="s">
        <v>1632</v>
      </c>
      <c r="H39" s="963" t="s">
        <v>1684</v>
      </c>
      <c r="I39" s="963"/>
      <c r="L39" s="181"/>
    </row>
    <row r="40" spans="1:62" ht="15.75">
      <c r="A40" s="956">
        <v>2.4</v>
      </c>
      <c r="B40" s="957" t="s">
        <v>255</v>
      </c>
      <c r="C40" s="958">
        <f>SUM(C41:C63)</f>
        <v>5.669999999999999</v>
      </c>
      <c r="D40" s="958">
        <f t="shared" ref="D40:F40" si="11">SUM(D41:D63)</f>
        <v>5.669999999999999</v>
      </c>
      <c r="E40" s="958">
        <f t="shared" si="11"/>
        <v>0</v>
      </c>
      <c r="F40" s="958">
        <f t="shared" si="11"/>
        <v>0</v>
      </c>
      <c r="G40" s="964"/>
      <c r="H40" s="959"/>
      <c r="I40" s="959"/>
      <c r="L40" s="181"/>
    </row>
    <row r="41" spans="1:62" ht="94.5">
      <c r="A41" s="960">
        <v>1</v>
      </c>
      <c r="B41" s="961" t="s">
        <v>255</v>
      </c>
      <c r="C41" s="962">
        <v>0.5</v>
      </c>
      <c r="D41" s="962">
        <v>0.5</v>
      </c>
      <c r="E41" s="962"/>
      <c r="F41" s="962"/>
      <c r="G41" s="961" t="s">
        <v>1505</v>
      </c>
      <c r="H41" s="963" t="s">
        <v>1506</v>
      </c>
      <c r="I41" s="963"/>
      <c r="L41" s="181"/>
    </row>
    <row r="42" spans="1:62" ht="94.5">
      <c r="A42" s="960">
        <v>2</v>
      </c>
      <c r="B42" s="961" t="s">
        <v>309</v>
      </c>
      <c r="C42" s="962">
        <v>0.15</v>
      </c>
      <c r="D42" s="962">
        <v>0.15</v>
      </c>
      <c r="E42" s="962"/>
      <c r="F42" s="962"/>
      <c r="G42" s="961" t="s">
        <v>1507</v>
      </c>
      <c r="H42" s="963" t="s">
        <v>1508</v>
      </c>
      <c r="I42" s="963"/>
      <c r="L42" s="181"/>
    </row>
    <row r="43" spans="1:62" ht="78.75">
      <c r="A43" s="960">
        <v>3</v>
      </c>
      <c r="B43" s="961" t="s">
        <v>255</v>
      </c>
      <c r="C43" s="962">
        <v>0.4</v>
      </c>
      <c r="D43" s="962">
        <v>0.4</v>
      </c>
      <c r="E43" s="962"/>
      <c r="F43" s="962"/>
      <c r="G43" s="961" t="s">
        <v>1514</v>
      </c>
      <c r="H43" s="963" t="s">
        <v>1515</v>
      </c>
      <c r="I43" s="963"/>
      <c r="L43" s="181"/>
    </row>
    <row r="44" spans="1:62" ht="78.75">
      <c r="A44" s="960">
        <v>4</v>
      </c>
      <c r="B44" s="961" t="s">
        <v>255</v>
      </c>
      <c r="C44" s="962">
        <v>0.2</v>
      </c>
      <c r="D44" s="962">
        <v>0.2</v>
      </c>
      <c r="E44" s="962"/>
      <c r="F44" s="962"/>
      <c r="G44" s="961" t="s">
        <v>1520</v>
      </c>
      <c r="H44" s="963" t="s">
        <v>1521</v>
      </c>
      <c r="I44" s="963"/>
      <c r="L44" s="181"/>
    </row>
    <row r="45" spans="1:62" ht="78.75">
      <c r="A45" s="960">
        <v>5</v>
      </c>
      <c r="B45" s="961" t="s">
        <v>255</v>
      </c>
      <c r="C45" s="962">
        <v>0.12</v>
      </c>
      <c r="D45" s="962">
        <v>0.12</v>
      </c>
      <c r="E45" s="962"/>
      <c r="F45" s="962"/>
      <c r="G45" s="961" t="s">
        <v>1522</v>
      </c>
      <c r="H45" s="963" t="s">
        <v>1523</v>
      </c>
      <c r="I45" s="963"/>
      <c r="L45" s="181"/>
    </row>
    <row r="46" spans="1:62" ht="94.5">
      <c r="A46" s="960">
        <v>6</v>
      </c>
      <c r="B46" s="961" t="s">
        <v>255</v>
      </c>
      <c r="C46" s="962">
        <v>0.1</v>
      </c>
      <c r="D46" s="962">
        <v>0.1</v>
      </c>
      <c r="E46" s="962"/>
      <c r="F46" s="962"/>
      <c r="G46" s="961" t="s">
        <v>1525</v>
      </c>
      <c r="H46" s="963" t="s">
        <v>1526</v>
      </c>
      <c r="I46" s="963"/>
      <c r="L46" s="181"/>
    </row>
    <row r="47" spans="1:62" ht="78.75">
      <c r="A47" s="960">
        <v>7</v>
      </c>
      <c r="B47" s="961" t="s">
        <v>255</v>
      </c>
      <c r="C47" s="962">
        <v>0.05</v>
      </c>
      <c r="D47" s="962">
        <v>0.05</v>
      </c>
      <c r="E47" s="962"/>
      <c r="F47" s="962"/>
      <c r="G47" s="961" t="s">
        <v>1640</v>
      </c>
      <c r="H47" s="963" t="s">
        <v>1528</v>
      </c>
      <c r="I47" s="963"/>
      <c r="L47" s="181"/>
    </row>
    <row r="48" spans="1:62" ht="78.75">
      <c r="A48" s="960">
        <v>8</v>
      </c>
      <c r="B48" s="961" t="s">
        <v>255</v>
      </c>
      <c r="C48" s="962">
        <v>0.1</v>
      </c>
      <c r="D48" s="962">
        <v>0.1</v>
      </c>
      <c r="E48" s="962"/>
      <c r="F48" s="962"/>
      <c r="G48" s="966" t="s">
        <v>1527</v>
      </c>
      <c r="H48" s="963" t="s">
        <v>1528</v>
      </c>
      <c r="I48" s="963"/>
      <c r="L48" s="181"/>
    </row>
    <row r="49" spans="1:12" ht="47.25">
      <c r="A49" s="960">
        <v>9</v>
      </c>
      <c r="B49" s="961" t="s">
        <v>255</v>
      </c>
      <c r="C49" s="962">
        <v>0.28999999999999998</v>
      </c>
      <c r="D49" s="962">
        <v>0.28999999999999998</v>
      </c>
      <c r="E49" s="962"/>
      <c r="F49" s="962"/>
      <c r="G49" s="961" t="s">
        <v>1529</v>
      </c>
      <c r="H49" s="963" t="s">
        <v>1530</v>
      </c>
      <c r="I49" s="963"/>
      <c r="L49" s="181"/>
    </row>
    <row r="50" spans="1:12" ht="78.75">
      <c r="A50" s="960">
        <v>10</v>
      </c>
      <c r="B50" s="961" t="s">
        <v>255</v>
      </c>
      <c r="C50" s="962">
        <v>0.12</v>
      </c>
      <c r="D50" s="962">
        <v>0.12</v>
      </c>
      <c r="E50" s="962"/>
      <c r="F50" s="962"/>
      <c r="G50" s="961" t="s">
        <v>1642</v>
      </c>
      <c r="H50" s="963" t="s">
        <v>1685</v>
      </c>
      <c r="I50" s="963"/>
      <c r="L50" s="181"/>
    </row>
    <row r="51" spans="1:12" ht="78.75">
      <c r="A51" s="960">
        <v>11</v>
      </c>
      <c r="B51" s="961" t="s">
        <v>255</v>
      </c>
      <c r="C51" s="962">
        <v>0.25</v>
      </c>
      <c r="D51" s="962">
        <v>0.25</v>
      </c>
      <c r="E51" s="962"/>
      <c r="F51" s="962"/>
      <c r="G51" s="961" t="s">
        <v>1531</v>
      </c>
      <c r="H51" s="963" t="s">
        <v>1532</v>
      </c>
      <c r="I51" s="963"/>
      <c r="L51" s="181"/>
    </row>
    <row r="52" spans="1:12" ht="78.75">
      <c r="A52" s="960">
        <v>12</v>
      </c>
      <c r="B52" s="961" t="s">
        <v>255</v>
      </c>
      <c r="C52" s="962">
        <v>0.04</v>
      </c>
      <c r="D52" s="962">
        <v>0.04</v>
      </c>
      <c r="E52" s="962"/>
      <c r="F52" s="962"/>
      <c r="G52" s="961" t="s">
        <v>1535</v>
      </c>
      <c r="H52" s="963" t="s">
        <v>1536</v>
      </c>
      <c r="I52" s="963"/>
      <c r="L52" s="181"/>
    </row>
    <row r="53" spans="1:12" ht="78.75">
      <c r="A53" s="960">
        <v>13</v>
      </c>
      <c r="B53" s="961" t="s">
        <v>255</v>
      </c>
      <c r="C53" s="962">
        <v>0.25</v>
      </c>
      <c r="D53" s="962">
        <v>0.25</v>
      </c>
      <c r="E53" s="962"/>
      <c r="F53" s="962"/>
      <c r="G53" s="961" t="s">
        <v>1539</v>
      </c>
      <c r="H53" s="963" t="s">
        <v>1540</v>
      </c>
      <c r="I53" s="963"/>
      <c r="L53" s="181"/>
    </row>
    <row r="54" spans="1:12" ht="78.75">
      <c r="A54" s="960">
        <v>14</v>
      </c>
      <c r="B54" s="961" t="s">
        <v>255</v>
      </c>
      <c r="C54" s="962">
        <v>0.3</v>
      </c>
      <c r="D54" s="962">
        <v>0.3</v>
      </c>
      <c r="E54" s="962"/>
      <c r="F54" s="962"/>
      <c r="G54" s="961" t="s">
        <v>1541</v>
      </c>
      <c r="H54" s="963" t="s">
        <v>1542</v>
      </c>
      <c r="I54" s="963"/>
      <c r="L54" s="181"/>
    </row>
    <row r="55" spans="1:12" ht="78.75">
      <c r="A55" s="960">
        <v>15</v>
      </c>
      <c r="B55" s="961" t="s">
        <v>255</v>
      </c>
      <c r="C55" s="962">
        <v>0.3</v>
      </c>
      <c r="D55" s="962">
        <v>0.3</v>
      </c>
      <c r="E55" s="962"/>
      <c r="F55" s="962"/>
      <c r="G55" s="961" t="s">
        <v>1543</v>
      </c>
      <c r="H55" s="963" t="s">
        <v>1544</v>
      </c>
      <c r="I55" s="963"/>
      <c r="L55" s="181"/>
    </row>
    <row r="56" spans="1:12" ht="63">
      <c r="A56" s="960">
        <v>16</v>
      </c>
      <c r="B56" s="961" t="s">
        <v>255</v>
      </c>
      <c r="C56" s="962">
        <v>0.05</v>
      </c>
      <c r="D56" s="962">
        <v>0.05</v>
      </c>
      <c r="E56" s="962"/>
      <c r="F56" s="962"/>
      <c r="G56" s="961" t="s">
        <v>1545</v>
      </c>
      <c r="H56" s="963" t="s">
        <v>1546</v>
      </c>
      <c r="I56" s="963"/>
      <c r="L56" s="181"/>
    </row>
    <row r="57" spans="1:12" ht="63">
      <c r="A57" s="960">
        <v>17</v>
      </c>
      <c r="B57" s="961" t="s">
        <v>255</v>
      </c>
      <c r="C57" s="962">
        <v>0.5</v>
      </c>
      <c r="D57" s="962">
        <v>0.5</v>
      </c>
      <c r="E57" s="962"/>
      <c r="F57" s="962"/>
      <c r="G57" s="961" t="s">
        <v>1547</v>
      </c>
      <c r="H57" s="963" t="s">
        <v>1548</v>
      </c>
      <c r="I57" s="963"/>
      <c r="L57" s="181"/>
    </row>
    <row r="58" spans="1:12" ht="94.5">
      <c r="A58" s="960">
        <v>18</v>
      </c>
      <c r="B58" s="961" t="s">
        <v>255</v>
      </c>
      <c r="C58" s="962">
        <v>0.3</v>
      </c>
      <c r="D58" s="962">
        <v>0.3</v>
      </c>
      <c r="E58" s="962"/>
      <c r="F58" s="962"/>
      <c r="G58" s="961" t="s">
        <v>1549</v>
      </c>
      <c r="H58" s="963" t="s">
        <v>1550</v>
      </c>
      <c r="I58" s="963"/>
      <c r="L58" s="181"/>
    </row>
    <row r="59" spans="1:12" ht="94.5">
      <c r="A59" s="960">
        <v>19</v>
      </c>
      <c r="B59" s="961" t="s">
        <v>255</v>
      </c>
      <c r="C59" s="962">
        <v>0.25</v>
      </c>
      <c r="D59" s="962">
        <v>0.25</v>
      </c>
      <c r="E59" s="962"/>
      <c r="F59" s="962"/>
      <c r="G59" s="961" t="s">
        <v>1551</v>
      </c>
      <c r="H59" s="963" t="s">
        <v>1552</v>
      </c>
      <c r="I59" s="963"/>
      <c r="L59" s="181"/>
    </row>
    <row r="60" spans="1:12" ht="63">
      <c r="A60" s="960">
        <v>20</v>
      </c>
      <c r="B60" s="961" t="s">
        <v>255</v>
      </c>
      <c r="C60" s="962">
        <v>0.9</v>
      </c>
      <c r="D60" s="962">
        <v>0.9</v>
      </c>
      <c r="E60" s="962"/>
      <c r="F60" s="962"/>
      <c r="G60" s="961" t="s">
        <v>1553</v>
      </c>
      <c r="H60" s="963" t="s">
        <v>1554</v>
      </c>
      <c r="I60" s="963"/>
      <c r="L60" s="181"/>
    </row>
    <row r="61" spans="1:12" ht="78.75">
      <c r="A61" s="960">
        <v>21</v>
      </c>
      <c r="B61" s="961" t="s">
        <v>255</v>
      </c>
      <c r="C61" s="962">
        <v>0.3</v>
      </c>
      <c r="D61" s="962">
        <v>0.3</v>
      </c>
      <c r="E61" s="962"/>
      <c r="F61" s="962"/>
      <c r="G61" s="961" t="s">
        <v>1555</v>
      </c>
      <c r="H61" s="963" t="s">
        <v>1556</v>
      </c>
      <c r="I61" s="963"/>
      <c r="L61" s="181"/>
    </row>
    <row r="62" spans="1:12" ht="78.75">
      <c r="A62" s="960">
        <v>22</v>
      </c>
      <c r="B62" s="961" t="s">
        <v>255</v>
      </c>
      <c r="C62" s="962">
        <v>0.1</v>
      </c>
      <c r="D62" s="962">
        <v>0.1</v>
      </c>
      <c r="E62" s="962"/>
      <c r="F62" s="962"/>
      <c r="G62" s="961" t="s">
        <v>1658</v>
      </c>
      <c r="H62" s="963" t="s">
        <v>1558</v>
      </c>
      <c r="I62" s="963"/>
      <c r="L62" s="181"/>
    </row>
    <row r="63" spans="1:12" ht="78.75">
      <c r="A63" s="960">
        <v>23</v>
      </c>
      <c r="B63" s="961" t="s">
        <v>255</v>
      </c>
      <c r="C63" s="962">
        <v>0.1</v>
      </c>
      <c r="D63" s="962">
        <v>0.1</v>
      </c>
      <c r="E63" s="962"/>
      <c r="F63" s="962"/>
      <c r="G63" s="961" t="s">
        <v>1557</v>
      </c>
      <c r="H63" s="963" t="s">
        <v>1686</v>
      </c>
      <c r="I63" s="963"/>
      <c r="L63" s="181"/>
    </row>
    <row r="64" spans="1:12" ht="15.75">
      <c r="A64" s="956">
        <v>2.5</v>
      </c>
      <c r="B64" s="964" t="s">
        <v>631</v>
      </c>
      <c r="C64" s="958">
        <f>C65+C66+C67+C68+C69</f>
        <v>2.4</v>
      </c>
      <c r="D64" s="958">
        <f t="shared" ref="D64:F64" si="12">D65+D66+D67+D68+D69</f>
        <v>2.4</v>
      </c>
      <c r="E64" s="958">
        <f t="shared" si="12"/>
        <v>0</v>
      </c>
      <c r="F64" s="958">
        <f t="shared" si="12"/>
        <v>0</v>
      </c>
      <c r="G64" s="964"/>
      <c r="H64" s="959"/>
      <c r="I64" s="959"/>
      <c r="L64" s="181"/>
    </row>
    <row r="65" spans="1:12" ht="78.75">
      <c r="A65" s="960">
        <v>1</v>
      </c>
      <c r="B65" s="961" t="s">
        <v>631</v>
      </c>
      <c r="C65" s="962">
        <v>0.3</v>
      </c>
      <c r="D65" s="962">
        <v>0.3</v>
      </c>
      <c r="E65" s="962"/>
      <c r="F65" s="962"/>
      <c r="G65" s="961" t="s">
        <v>1559</v>
      </c>
      <c r="H65" s="963" t="s">
        <v>1560</v>
      </c>
      <c r="I65" s="963"/>
      <c r="L65" s="181"/>
    </row>
    <row r="66" spans="1:12" ht="63">
      <c r="A66" s="960">
        <v>2</v>
      </c>
      <c r="B66" s="961" t="s">
        <v>631</v>
      </c>
      <c r="C66" s="962">
        <v>0.2</v>
      </c>
      <c r="D66" s="962">
        <v>0.2</v>
      </c>
      <c r="E66" s="962"/>
      <c r="F66" s="962"/>
      <c r="G66" s="961" t="s">
        <v>1561</v>
      </c>
      <c r="H66" s="963" t="s">
        <v>1562</v>
      </c>
      <c r="I66" s="963"/>
      <c r="L66" s="181"/>
    </row>
    <row r="67" spans="1:12" ht="110.25">
      <c r="A67" s="960">
        <v>3</v>
      </c>
      <c r="B67" s="961" t="s">
        <v>631</v>
      </c>
      <c r="C67" s="962">
        <v>0.3</v>
      </c>
      <c r="D67" s="962">
        <v>0.3</v>
      </c>
      <c r="E67" s="962"/>
      <c r="F67" s="962"/>
      <c r="G67" s="961" t="s">
        <v>1566</v>
      </c>
      <c r="H67" s="963" t="s">
        <v>1567</v>
      </c>
      <c r="I67" s="963"/>
      <c r="L67" s="181"/>
    </row>
    <row r="68" spans="1:12" ht="78.75">
      <c r="A68" s="960">
        <v>4</v>
      </c>
      <c r="B68" s="961" t="s">
        <v>1569</v>
      </c>
      <c r="C68" s="962">
        <v>1</v>
      </c>
      <c r="D68" s="962">
        <v>1</v>
      </c>
      <c r="E68" s="962"/>
      <c r="F68" s="962"/>
      <c r="G68" s="961" t="s">
        <v>1570</v>
      </c>
      <c r="H68" s="963" t="s">
        <v>1571</v>
      </c>
      <c r="I68" s="963"/>
      <c r="L68" s="181" t="s">
        <v>104</v>
      </c>
    </row>
    <row r="69" spans="1:12" ht="78.75">
      <c r="A69" s="960">
        <v>5</v>
      </c>
      <c r="B69" s="961" t="s">
        <v>631</v>
      </c>
      <c r="C69" s="962">
        <v>0.6</v>
      </c>
      <c r="D69" s="962">
        <v>0.6</v>
      </c>
      <c r="E69" s="962"/>
      <c r="F69" s="962"/>
      <c r="G69" s="961" t="s">
        <v>1687</v>
      </c>
      <c r="H69" s="963" t="s">
        <v>1571</v>
      </c>
      <c r="I69" s="963"/>
      <c r="L69" s="181"/>
    </row>
    <row r="70" spans="1:12" ht="31.5">
      <c r="A70" s="956">
        <v>2.6</v>
      </c>
      <c r="B70" s="957" t="s">
        <v>636</v>
      </c>
      <c r="C70" s="958">
        <f>C71</f>
        <v>2.5</v>
      </c>
      <c r="D70" s="958">
        <f t="shared" ref="D70:F70" si="13">D71</f>
        <v>2.5</v>
      </c>
      <c r="E70" s="958">
        <f t="shared" si="13"/>
        <v>0</v>
      </c>
      <c r="F70" s="958">
        <f t="shared" si="13"/>
        <v>0</v>
      </c>
      <c r="G70" s="964"/>
      <c r="H70" s="959"/>
      <c r="I70" s="959"/>
      <c r="L70" s="181"/>
    </row>
    <row r="71" spans="1:12" ht="63">
      <c r="A71" s="960">
        <v>1</v>
      </c>
      <c r="B71" s="961" t="s">
        <v>1688</v>
      </c>
      <c r="C71" s="962">
        <v>2.5</v>
      </c>
      <c r="D71" s="962">
        <v>2.5</v>
      </c>
      <c r="E71" s="962"/>
      <c r="F71" s="962"/>
      <c r="G71" s="961" t="s">
        <v>1689</v>
      </c>
      <c r="H71" s="963" t="s">
        <v>1690</v>
      </c>
      <c r="I71" s="963"/>
      <c r="L71" s="181"/>
    </row>
    <row r="72" spans="1:12" ht="15.75">
      <c r="A72" s="956">
        <v>2.7</v>
      </c>
      <c r="B72" s="957" t="s">
        <v>269</v>
      </c>
      <c r="C72" s="958">
        <f>C73+C74+C75+C76</f>
        <v>1.6600000000000001</v>
      </c>
      <c r="D72" s="958">
        <f t="shared" ref="D72:F72" si="14">D73+D74+D75+D76</f>
        <v>1.6600000000000001</v>
      </c>
      <c r="E72" s="958">
        <f t="shared" si="14"/>
        <v>0</v>
      </c>
      <c r="F72" s="958">
        <f t="shared" si="14"/>
        <v>0</v>
      </c>
      <c r="G72" s="956"/>
      <c r="H72" s="959"/>
      <c r="I72" s="959"/>
      <c r="L72" s="181"/>
    </row>
    <row r="73" spans="1:12" ht="78.75">
      <c r="A73" s="960">
        <v>1</v>
      </c>
      <c r="B73" s="961" t="s">
        <v>1575</v>
      </c>
      <c r="C73" s="962">
        <v>0.8</v>
      </c>
      <c r="D73" s="962">
        <v>0.8</v>
      </c>
      <c r="E73" s="962"/>
      <c r="F73" s="962"/>
      <c r="G73" s="961" t="s">
        <v>1577</v>
      </c>
      <c r="H73" s="963" t="s">
        <v>1578</v>
      </c>
      <c r="I73" s="963"/>
      <c r="L73" s="181"/>
    </row>
    <row r="74" spans="1:12" ht="31.5">
      <c r="A74" s="960">
        <v>2</v>
      </c>
      <c r="B74" s="961" t="s">
        <v>1575</v>
      </c>
      <c r="C74" s="962">
        <v>0.36</v>
      </c>
      <c r="D74" s="962">
        <v>0.36</v>
      </c>
      <c r="E74" s="962"/>
      <c r="F74" s="962"/>
      <c r="G74" s="961" t="s">
        <v>1579</v>
      </c>
      <c r="H74" s="963"/>
      <c r="I74" s="963"/>
      <c r="L74" s="181"/>
    </row>
    <row r="75" spans="1:12" ht="15.75">
      <c r="A75" s="960">
        <v>3</v>
      </c>
      <c r="B75" s="961" t="s">
        <v>1575</v>
      </c>
      <c r="C75" s="962">
        <v>0.25</v>
      </c>
      <c r="D75" s="962">
        <v>0.25</v>
      </c>
      <c r="E75" s="962"/>
      <c r="F75" s="962"/>
      <c r="G75" s="961" t="s">
        <v>1581</v>
      </c>
      <c r="H75" s="963"/>
      <c r="I75" s="963"/>
      <c r="L75" s="181"/>
    </row>
    <row r="76" spans="1:12" ht="15.75">
      <c r="A76" s="960">
        <v>4</v>
      </c>
      <c r="B76" s="961" t="s">
        <v>1575</v>
      </c>
      <c r="C76" s="962">
        <v>0.25</v>
      </c>
      <c r="D76" s="962">
        <v>0.25</v>
      </c>
      <c r="E76" s="962"/>
      <c r="F76" s="962"/>
      <c r="G76" s="961" t="s">
        <v>1582</v>
      </c>
      <c r="H76" s="963"/>
      <c r="I76" s="963"/>
      <c r="L76" s="181"/>
    </row>
    <row r="77" spans="1:12" ht="15.75">
      <c r="A77" s="956">
        <v>49</v>
      </c>
      <c r="B77" s="964" t="s">
        <v>1583</v>
      </c>
      <c r="C77" s="958">
        <f>C15+C12</f>
        <v>30.49</v>
      </c>
      <c r="D77" s="958">
        <f t="shared" ref="D77:F77" si="15">D15+D12</f>
        <v>30.49</v>
      </c>
      <c r="E77" s="958">
        <f t="shared" si="15"/>
        <v>0</v>
      </c>
      <c r="F77" s="958">
        <f t="shared" si="15"/>
        <v>0</v>
      </c>
      <c r="G77" s="956"/>
      <c r="H77" s="959"/>
      <c r="I77" s="959"/>
      <c r="L77" s="181"/>
    </row>
    <row r="78" spans="1:12" ht="15.75">
      <c r="A78" s="1763" t="s">
        <v>1691</v>
      </c>
      <c r="B78" s="1764"/>
      <c r="C78" s="1764"/>
      <c r="D78" s="1764"/>
      <c r="E78" s="1764"/>
      <c r="F78" s="1764"/>
      <c r="G78" s="1764"/>
      <c r="H78" s="1764"/>
      <c r="I78" s="1765"/>
      <c r="L78" s="181"/>
    </row>
    <row r="79" spans="1:12" ht="15.75">
      <c r="A79" s="956" t="s">
        <v>208</v>
      </c>
      <c r="B79" s="957" t="s">
        <v>1451</v>
      </c>
      <c r="C79" s="958">
        <f>C80</f>
        <v>1.7200000000000002</v>
      </c>
      <c r="D79" s="958">
        <f t="shared" ref="D79:F79" si="16">D80</f>
        <v>1.7200000000000002</v>
      </c>
      <c r="E79" s="958">
        <f t="shared" si="16"/>
        <v>0</v>
      </c>
      <c r="F79" s="958">
        <f t="shared" si="16"/>
        <v>0</v>
      </c>
      <c r="G79" s="964"/>
      <c r="H79" s="959"/>
      <c r="I79" s="959"/>
      <c r="L79" s="181"/>
    </row>
    <row r="80" spans="1:12" ht="15.75">
      <c r="A80" s="956">
        <v>1.1000000000000001</v>
      </c>
      <c r="B80" s="957" t="s">
        <v>479</v>
      </c>
      <c r="C80" s="958">
        <f>C81+C82</f>
        <v>1.7200000000000002</v>
      </c>
      <c r="D80" s="958">
        <f t="shared" ref="D80:F80" si="17">D81+D82</f>
        <v>1.7200000000000002</v>
      </c>
      <c r="E80" s="958">
        <f t="shared" si="17"/>
        <v>0</v>
      </c>
      <c r="F80" s="958">
        <f t="shared" si="17"/>
        <v>0</v>
      </c>
      <c r="G80" s="964"/>
      <c r="H80" s="959"/>
      <c r="I80" s="956"/>
      <c r="L80" s="181"/>
    </row>
    <row r="81" spans="1:12" ht="15.75">
      <c r="A81" s="960">
        <v>1</v>
      </c>
      <c r="B81" s="961" t="s">
        <v>1669</v>
      </c>
      <c r="C81" s="962">
        <v>1.1000000000000001</v>
      </c>
      <c r="D81" s="962">
        <v>1.1000000000000001</v>
      </c>
      <c r="E81" s="962"/>
      <c r="F81" s="962"/>
      <c r="G81" s="961" t="s">
        <v>1692</v>
      </c>
      <c r="H81" s="960" t="s">
        <v>1587</v>
      </c>
      <c r="I81" s="960"/>
      <c r="L81" s="181"/>
    </row>
    <row r="82" spans="1:12" ht="15.75">
      <c r="A82" s="960">
        <v>2</v>
      </c>
      <c r="B82" s="961" t="s">
        <v>1669</v>
      </c>
      <c r="C82" s="962">
        <v>0.62</v>
      </c>
      <c r="D82" s="962">
        <v>0.62</v>
      </c>
      <c r="E82" s="962"/>
      <c r="F82" s="962"/>
      <c r="G82" s="961" t="s">
        <v>1693</v>
      </c>
      <c r="H82" s="960" t="s">
        <v>1587</v>
      </c>
      <c r="I82" s="960"/>
      <c r="L82" s="181"/>
    </row>
    <row r="83" spans="1:12" ht="15.75">
      <c r="A83" s="956" t="s">
        <v>213</v>
      </c>
      <c r="B83" s="957" t="s">
        <v>1475</v>
      </c>
      <c r="C83" s="958">
        <f>C84+C86+C98+C114+C118+C120</f>
        <v>34.239999999999995</v>
      </c>
      <c r="D83" s="958">
        <f t="shared" ref="D83:F83" si="18">D84+D86+D98+D114+D118+D120</f>
        <v>29.24</v>
      </c>
      <c r="E83" s="958">
        <f t="shared" si="18"/>
        <v>5</v>
      </c>
      <c r="F83" s="958">
        <f t="shared" si="18"/>
        <v>0</v>
      </c>
      <c r="G83" s="964"/>
      <c r="H83" s="956"/>
      <c r="I83" s="956"/>
      <c r="L83" s="181"/>
    </row>
    <row r="84" spans="1:12" ht="15.75">
      <c r="A84" s="956">
        <v>2.1</v>
      </c>
      <c r="B84" s="957" t="s">
        <v>379</v>
      </c>
      <c r="C84" s="958">
        <f>C85</f>
        <v>5</v>
      </c>
      <c r="D84" s="958">
        <f t="shared" ref="D84:F84" si="19">D85</f>
        <v>0</v>
      </c>
      <c r="E84" s="958">
        <f t="shared" si="19"/>
        <v>5</v>
      </c>
      <c r="F84" s="958">
        <f t="shared" si="19"/>
        <v>0</v>
      </c>
      <c r="G84" s="964"/>
      <c r="H84" s="956"/>
      <c r="I84" s="956"/>
      <c r="L84" s="181"/>
    </row>
    <row r="85" spans="1:12" ht="31.5">
      <c r="A85" s="960">
        <v>1</v>
      </c>
      <c r="B85" s="961" t="s">
        <v>1585</v>
      </c>
      <c r="C85" s="962">
        <v>5</v>
      </c>
      <c r="D85" s="962">
        <v>0</v>
      </c>
      <c r="E85" s="962">
        <v>5</v>
      </c>
      <c r="F85" s="962"/>
      <c r="G85" s="961" t="s">
        <v>1586</v>
      </c>
      <c r="H85" s="960" t="s">
        <v>1587</v>
      </c>
      <c r="I85" s="960"/>
      <c r="L85" s="181"/>
    </row>
    <row r="86" spans="1:12" ht="31.5">
      <c r="A86" s="956">
        <v>2.2000000000000002</v>
      </c>
      <c r="B86" s="957" t="s">
        <v>1479</v>
      </c>
      <c r="C86" s="958">
        <f>C87+C91+C93</f>
        <v>13.54</v>
      </c>
      <c r="D86" s="958">
        <f t="shared" ref="D86:F86" si="20">D87+D91+D93</f>
        <v>13.54</v>
      </c>
      <c r="E86" s="958">
        <f t="shared" si="20"/>
        <v>0</v>
      </c>
      <c r="F86" s="958">
        <f t="shared" si="20"/>
        <v>0</v>
      </c>
      <c r="G86" s="964"/>
      <c r="H86" s="956"/>
      <c r="I86" s="956"/>
      <c r="L86" s="181"/>
    </row>
    <row r="87" spans="1:12" ht="15.75">
      <c r="A87" s="956" t="s">
        <v>1694</v>
      </c>
      <c r="B87" s="965" t="s">
        <v>218</v>
      </c>
      <c r="C87" s="958">
        <f>C88+C89+C90</f>
        <v>6.07</v>
      </c>
      <c r="D87" s="958">
        <f t="shared" ref="D87:F87" si="21">D88+D89+D90</f>
        <v>6.07</v>
      </c>
      <c r="E87" s="958">
        <f t="shared" si="21"/>
        <v>0</v>
      </c>
      <c r="F87" s="958">
        <f t="shared" si="21"/>
        <v>0</v>
      </c>
      <c r="G87" s="964"/>
      <c r="H87" s="956"/>
      <c r="I87" s="956"/>
      <c r="L87" s="181"/>
    </row>
    <row r="88" spans="1:12" ht="31.5">
      <c r="A88" s="960">
        <v>1</v>
      </c>
      <c r="B88" s="961" t="s">
        <v>1606</v>
      </c>
      <c r="C88" s="962">
        <v>4.16</v>
      </c>
      <c r="D88" s="962">
        <v>4.16</v>
      </c>
      <c r="E88" s="962"/>
      <c r="F88" s="962"/>
      <c r="G88" s="961" t="s">
        <v>1607</v>
      </c>
      <c r="H88" s="960" t="s">
        <v>1587</v>
      </c>
      <c r="I88" s="960"/>
      <c r="L88" s="181"/>
    </row>
    <row r="89" spans="1:12" ht="47.25">
      <c r="A89" s="960">
        <v>2</v>
      </c>
      <c r="B89" s="961" t="s">
        <v>1608</v>
      </c>
      <c r="C89" s="962">
        <v>0.5</v>
      </c>
      <c r="D89" s="962">
        <v>0.5</v>
      </c>
      <c r="E89" s="962"/>
      <c r="F89" s="962"/>
      <c r="G89" s="961" t="s">
        <v>1609</v>
      </c>
      <c r="H89" s="960" t="s">
        <v>1600</v>
      </c>
      <c r="I89" s="960"/>
      <c r="L89" s="181"/>
    </row>
    <row r="90" spans="1:12" ht="47.25">
      <c r="A90" s="960">
        <v>3</v>
      </c>
      <c r="B90" s="961" t="s">
        <v>1612</v>
      </c>
      <c r="C90" s="962">
        <v>1.41</v>
      </c>
      <c r="D90" s="962">
        <v>1.41</v>
      </c>
      <c r="E90" s="962"/>
      <c r="F90" s="962"/>
      <c r="G90" s="961" t="s">
        <v>1613</v>
      </c>
      <c r="H90" s="960" t="s">
        <v>1587</v>
      </c>
      <c r="I90" s="960"/>
      <c r="L90" s="181"/>
    </row>
    <row r="91" spans="1:12" ht="15.75">
      <c r="A91" s="956" t="s">
        <v>1695</v>
      </c>
      <c r="B91" s="965" t="s">
        <v>239</v>
      </c>
      <c r="C91" s="958">
        <f>C92</f>
        <v>6.6</v>
      </c>
      <c r="D91" s="958">
        <f t="shared" ref="D91:F91" si="22">D92</f>
        <v>6.6</v>
      </c>
      <c r="E91" s="958">
        <f t="shared" si="22"/>
        <v>0</v>
      </c>
      <c r="F91" s="958">
        <f t="shared" si="22"/>
        <v>0</v>
      </c>
      <c r="G91" s="964"/>
      <c r="H91" s="956"/>
      <c r="I91" s="956"/>
      <c r="L91" s="181"/>
    </row>
    <row r="92" spans="1:12" ht="63">
      <c r="A92" s="960">
        <v>1</v>
      </c>
      <c r="B92" s="961" t="s">
        <v>1615</v>
      </c>
      <c r="C92" s="962">
        <v>6.6</v>
      </c>
      <c r="D92" s="962">
        <v>6.6</v>
      </c>
      <c r="E92" s="962"/>
      <c r="F92" s="962"/>
      <c r="G92" s="961" t="s">
        <v>1616</v>
      </c>
      <c r="H92" s="960" t="s">
        <v>1587</v>
      </c>
      <c r="I92" s="960"/>
      <c r="L92" s="181"/>
    </row>
    <row r="93" spans="1:12" ht="15.75">
      <c r="A93" s="956" t="s">
        <v>1696</v>
      </c>
      <c r="B93" s="965" t="s">
        <v>247</v>
      </c>
      <c r="C93" s="958">
        <f>C94+C95+C96+C97</f>
        <v>0.87</v>
      </c>
      <c r="D93" s="958">
        <f t="shared" ref="D93:F93" si="23">D94+D95+D96+D97</f>
        <v>0.87</v>
      </c>
      <c r="E93" s="958">
        <f t="shared" si="23"/>
        <v>0</v>
      </c>
      <c r="F93" s="958">
        <f t="shared" si="23"/>
        <v>0</v>
      </c>
      <c r="G93" s="964"/>
      <c r="H93" s="956"/>
      <c r="I93" s="956"/>
      <c r="L93" s="181"/>
    </row>
    <row r="94" spans="1:12" ht="31.5">
      <c r="A94" s="960">
        <v>1</v>
      </c>
      <c r="B94" s="961" t="s">
        <v>1619</v>
      </c>
      <c r="C94" s="962">
        <v>0.13</v>
      </c>
      <c r="D94" s="962">
        <v>0.13</v>
      </c>
      <c r="E94" s="962"/>
      <c r="F94" s="962"/>
      <c r="G94" s="961" t="s">
        <v>1620</v>
      </c>
      <c r="H94" s="960" t="s">
        <v>1587</v>
      </c>
      <c r="I94" s="960"/>
      <c r="L94" s="181"/>
    </row>
    <row r="95" spans="1:12" ht="31.5">
      <c r="A95" s="960">
        <v>2</v>
      </c>
      <c r="B95" s="961" t="s">
        <v>1619</v>
      </c>
      <c r="C95" s="962">
        <v>0.1</v>
      </c>
      <c r="D95" s="962">
        <v>0.1</v>
      </c>
      <c r="E95" s="962"/>
      <c r="F95" s="962"/>
      <c r="G95" s="961" t="s">
        <v>1621</v>
      </c>
      <c r="H95" s="960" t="s">
        <v>1587</v>
      </c>
      <c r="I95" s="960"/>
      <c r="L95" s="181"/>
    </row>
    <row r="96" spans="1:12" ht="63">
      <c r="A96" s="960">
        <v>3</v>
      </c>
      <c r="B96" s="961" t="s">
        <v>1622</v>
      </c>
      <c r="C96" s="962">
        <v>0.61</v>
      </c>
      <c r="D96" s="962">
        <v>0.61</v>
      </c>
      <c r="E96" s="962"/>
      <c r="F96" s="962"/>
      <c r="G96" s="961" t="s">
        <v>1623</v>
      </c>
      <c r="H96" s="960" t="s">
        <v>1587</v>
      </c>
      <c r="I96" s="960"/>
      <c r="L96" s="181"/>
    </row>
    <row r="97" spans="1:12" ht="78.75">
      <c r="A97" s="960">
        <v>4</v>
      </c>
      <c r="B97" s="961" t="s">
        <v>1628</v>
      </c>
      <c r="C97" s="962">
        <v>0.03</v>
      </c>
      <c r="D97" s="962">
        <v>0.03</v>
      </c>
      <c r="E97" s="962"/>
      <c r="F97" s="962"/>
      <c r="G97" s="961" t="s">
        <v>1629</v>
      </c>
      <c r="H97" s="960" t="s">
        <v>1587</v>
      </c>
      <c r="I97" s="960"/>
      <c r="L97" s="181"/>
    </row>
    <row r="98" spans="1:12" ht="15.75">
      <c r="A98" s="956">
        <v>2.2999999999999998</v>
      </c>
      <c r="B98" s="957" t="s">
        <v>255</v>
      </c>
      <c r="C98" s="958">
        <f>SUM(C99:C113)</f>
        <v>11.94</v>
      </c>
      <c r="D98" s="958">
        <f t="shared" ref="D98:F98" si="24">SUM(D99:D113)</f>
        <v>11.94</v>
      </c>
      <c r="E98" s="958">
        <f t="shared" si="24"/>
        <v>0</v>
      </c>
      <c r="F98" s="958">
        <f t="shared" si="24"/>
        <v>0</v>
      </c>
      <c r="G98" s="964"/>
      <c r="H98" s="956"/>
      <c r="I98" s="956"/>
      <c r="L98" s="181"/>
    </row>
    <row r="99" spans="1:12" ht="31.5">
      <c r="A99" s="960">
        <v>1</v>
      </c>
      <c r="B99" s="961" t="s">
        <v>255</v>
      </c>
      <c r="C99" s="962">
        <v>0.25</v>
      </c>
      <c r="D99" s="962">
        <v>0.25</v>
      </c>
      <c r="E99" s="962"/>
      <c r="F99" s="962"/>
      <c r="G99" s="961" t="s">
        <v>1633</v>
      </c>
      <c r="H99" s="960" t="s">
        <v>1600</v>
      </c>
      <c r="I99" s="960"/>
      <c r="L99" s="181"/>
    </row>
    <row r="100" spans="1:12" ht="31.5">
      <c r="A100" s="960">
        <v>2</v>
      </c>
      <c r="B100" s="961" t="s">
        <v>255</v>
      </c>
      <c r="C100" s="962">
        <v>0.3</v>
      </c>
      <c r="D100" s="962">
        <v>0.3</v>
      </c>
      <c r="E100" s="962"/>
      <c r="F100" s="962"/>
      <c r="G100" s="961" t="s">
        <v>1511</v>
      </c>
      <c r="H100" s="960" t="s">
        <v>1587</v>
      </c>
      <c r="I100" s="960"/>
      <c r="L100" s="181"/>
    </row>
    <row r="101" spans="1:12" ht="31.5">
      <c r="A101" s="960">
        <v>3</v>
      </c>
      <c r="B101" s="961" t="s">
        <v>255</v>
      </c>
      <c r="C101" s="962">
        <v>0.3</v>
      </c>
      <c r="D101" s="962">
        <v>0.3</v>
      </c>
      <c r="E101" s="962"/>
      <c r="F101" s="962"/>
      <c r="G101" s="961" t="s">
        <v>1634</v>
      </c>
      <c r="H101" s="960" t="s">
        <v>1587</v>
      </c>
      <c r="I101" s="960"/>
      <c r="L101" s="181"/>
    </row>
    <row r="102" spans="1:12" ht="47.25">
      <c r="A102" s="960">
        <v>4</v>
      </c>
      <c r="B102" s="961" t="s">
        <v>255</v>
      </c>
      <c r="C102" s="962">
        <v>0.3</v>
      </c>
      <c r="D102" s="962">
        <v>0.3</v>
      </c>
      <c r="E102" s="962"/>
      <c r="F102" s="962"/>
      <c r="G102" s="961" t="s">
        <v>1635</v>
      </c>
      <c r="H102" s="960" t="s">
        <v>1600</v>
      </c>
      <c r="I102" s="960"/>
      <c r="L102" s="181"/>
    </row>
    <row r="103" spans="1:12" ht="78.75">
      <c r="A103" s="960">
        <v>5</v>
      </c>
      <c r="B103" s="961" t="s">
        <v>255</v>
      </c>
      <c r="C103" s="962">
        <v>0.6</v>
      </c>
      <c r="D103" s="962">
        <v>0.6</v>
      </c>
      <c r="E103" s="962"/>
      <c r="F103" s="962"/>
      <c r="G103" s="961" t="s">
        <v>1636</v>
      </c>
      <c r="H103" s="960" t="s">
        <v>1587</v>
      </c>
      <c r="I103" s="960"/>
      <c r="L103" s="181"/>
    </row>
    <row r="104" spans="1:12" ht="31.5">
      <c r="A104" s="960">
        <v>6</v>
      </c>
      <c r="B104" s="961" t="s">
        <v>255</v>
      </c>
      <c r="C104" s="962">
        <v>0.11</v>
      </c>
      <c r="D104" s="962">
        <v>0.11</v>
      </c>
      <c r="E104" s="962"/>
      <c r="F104" s="962"/>
      <c r="G104" s="961" t="s">
        <v>1637</v>
      </c>
      <c r="H104" s="960" t="s">
        <v>1587</v>
      </c>
      <c r="I104" s="960"/>
      <c r="L104" s="181"/>
    </row>
    <row r="105" spans="1:12" ht="15.75">
      <c r="A105" s="960">
        <v>7</v>
      </c>
      <c r="B105" s="961" t="s">
        <v>1697</v>
      </c>
      <c r="C105" s="962">
        <v>0.2</v>
      </c>
      <c r="D105" s="962">
        <v>0.2</v>
      </c>
      <c r="E105" s="962"/>
      <c r="F105" s="962"/>
      <c r="G105" s="961" t="s">
        <v>1638</v>
      </c>
      <c r="H105" s="960" t="s">
        <v>1587</v>
      </c>
      <c r="I105" s="960"/>
      <c r="L105" s="181"/>
    </row>
    <row r="106" spans="1:12" ht="15.75">
      <c r="A106" s="960">
        <v>8</v>
      </c>
      <c r="B106" s="961" t="s">
        <v>255</v>
      </c>
      <c r="C106" s="962">
        <v>0.26</v>
      </c>
      <c r="D106" s="962">
        <v>0.26</v>
      </c>
      <c r="E106" s="962"/>
      <c r="F106" s="962"/>
      <c r="G106" s="961" t="s">
        <v>1639</v>
      </c>
      <c r="H106" s="960" t="s">
        <v>1587</v>
      </c>
      <c r="I106" s="960"/>
      <c r="L106" s="181"/>
    </row>
    <row r="107" spans="1:12" ht="15.75">
      <c r="A107" s="960">
        <v>9</v>
      </c>
      <c r="B107" s="961" t="s">
        <v>255</v>
      </c>
      <c r="C107" s="962">
        <v>0.2</v>
      </c>
      <c r="D107" s="962">
        <v>0.2</v>
      </c>
      <c r="E107" s="962"/>
      <c r="F107" s="962"/>
      <c r="G107" s="961" t="s">
        <v>1644</v>
      </c>
      <c r="H107" s="960" t="s">
        <v>1587</v>
      </c>
      <c r="I107" s="960"/>
      <c r="L107" s="181"/>
    </row>
    <row r="108" spans="1:12" ht="31.5">
      <c r="A108" s="960">
        <v>10</v>
      </c>
      <c r="B108" s="961" t="s">
        <v>255</v>
      </c>
      <c r="C108" s="962">
        <v>0.4</v>
      </c>
      <c r="D108" s="962">
        <v>0.4</v>
      </c>
      <c r="E108" s="962"/>
      <c r="F108" s="962"/>
      <c r="G108" s="961" t="s">
        <v>1650</v>
      </c>
      <c r="H108" s="960" t="s">
        <v>1587</v>
      </c>
      <c r="I108" s="960"/>
      <c r="L108" s="181"/>
    </row>
    <row r="109" spans="1:12" ht="31.5">
      <c r="A109" s="960">
        <v>11</v>
      </c>
      <c r="B109" s="961" t="s">
        <v>255</v>
      </c>
      <c r="C109" s="962">
        <v>0.05</v>
      </c>
      <c r="D109" s="962">
        <v>0.05</v>
      </c>
      <c r="E109" s="962"/>
      <c r="F109" s="962"/>
      <c r="G109" s="961" t="s">
        <v>1651</v>
      </c>
      <c r="H109" s="960" t="s">
        <v>1587</v>
      </c>
      <c r="I109" s="960"/>
      <c r="L109" s="181"/>
    </row>
    <row r="110" spans="1:12" ht="31.5">
      <c r="A110" s="960">
        <v>12</v>
      </c>
      <c r="B110" s="961" t="s">
        <v>309</v>
      </c>
      <c r="C110" s="962">
        <v>0.3</v>
      </c>
      <c r="D110" s="962">
        <v>0.3</v>
      </c>
      <c r="E110" s="962"/>
      <c r="F110" s="962"/>
      <c r="G110" s="961" t="s">
        <v>1652</v>
      </c>
      <c r="H110" s="960" t="s">
        <v>1600</v>
      </c>
      <c r="I110" s="960"/>
      <c r="L110" s="181"/>
    </row>
    <row r="111" spans="1:12" ht="31.5">
      <c r="A111" s="960">
        <v>13</v>
      </c>
      <c r="B111" s="961" t="s">
        <v>255</v>
      </c>
      <c r="C111" s="962">
        <v>0.2</v>
      </c>
      <c r="D111" s="962">
        <v>0.2</v>
      </c>
      <c r="E111" s="962"/>
      <c r="F111" s="962"/>
      <c r="G111" s="961" t="s">
        <v>1654</v>
      </c>
      <c r="H111" s="960" t="s">
        <v>1587</v>
      </c>
      <c r="I111" s="960"/>
      <c r="L111" s="181"/>
    </row>
    <row r="112" spans="1:12" ht="31.5">
      <c r="A112" s="960">
        <v>14</v>
      </c>
      <c r="B112" s="961" t="s">
        <v>1655</v>
      </c>
      <c r="C112" s="962">
        <v>8.3699999999999992</v>
      </c>
      <c r="D112" s="962">
        <v>8.3699999999999992</v>
      </c>
      <c r="E112" s="962"/>
      <c r="F112" s="962"/>
      <c r="G112" s="961" t="s">
        <v>1656</v>
      </c>
      <c r="H112" s="960" t="s">
        <v>1587</v>
      </c>
      <c r="I112" s="960"/>
      <c r="L112" s="181"/>
    </row>
    <row r="113" spans="1:12" ht="31.5">
      <c r="A113" s="960">
        <v>15</v>
      </c>
      <c r="B113" s="961" t="s">
        <v>255</v>
      </c>
      <c r="C113" s="962">
        <v>0.1</v>
      </c>
      <c r="D113" s="962">
        <v>0.1</v>
      </c>
      <c r="E113" s="962"/>
      <c r="F113" s="962"/>
      <c r="G113" s="961" t="s">
        <v>1657</v>
      </c>
      <c r="H113" s="960" t="s">
        <v>1587</v>
      </c>
      <c r="I113" s="960"/>
      <c r="L113" s="181"/>
    </row>
    <row r="114" spans="1:12" ht="15.75">
      <c r="A114" s="956">
        <v>2.4</v>
      </c>
      <c r="B114" s="964" t="s">
        <v>631</v>
      </c>
      <c r="C114" s="958">
        <f>C115+C116+C117</f>
        <v>0.46</v>
      </c>
      <c r="D114" s="958">
        <f t="shared" ref="D114:F114" si="25">D115+D116+D117</f>
        <v>0.46</v>
      </c>
      <c r="E114" s="958">
        <f t="shared" si="25"/>
        <v>0</v>
      </c>
      <c r="F114" s="958">
        <f t="shared" si="25"/>
        <v>0</v>
      </c>
      <c r="G114" s="964"/>
      <c r="H114" s="956"/>
      <c r="I114" s="956"/>
      <c r="L114" s="181"/>
    </row>
    <row r="115" spans="1:12" ht="31.5">
      <c r="A115" s="960">
        <v>1</v>
      </c>
      <c r="B115" s="961" t="s">
        <v>631</v>
      </c>
      <c r="C115" s="962">
        <v>0.06</v>
      </c>
      <c r="D115" s="962">
        <v>0.06</v>
      </c>
      <c r="E115" s="962"/>
      <c r="F115" s="962"/>
      <c r="G115" s="961" t="s">
        <v>1659</v>
      </c>
      <c r="H115" s="960" t="s">
        <v>1587</v>
      </c>
      <c r="I115" s="960"/>
      <c r="L115" s="181"/>
    </row>
    <row r="116" spans="1:12" ht="31.5">
      <c r="A116" s="960">
        <v>2</v>
      </c>
      <c r="B116" s="961" t="s">
        <v>631</v>
      </c>
      <c r="C116" s="962">
        <v>0.2</v>
      </c>
      <c r="D116" s="962">
        <v>0.2</v>
      </c>
      <c r="E116" s="962"/>
      <c r="F116" s="962"/>
      <c r="G116" s="961" t="s">
        <v>1566</v>
      </c>
      <c r="H116" s="960" t="s">
        <v>1587</v>
      </c>
      <c r="I116" s="960"/>
      <c r="L116" s="181"/>
    </row>
    <row r="117" spans="1:12" ht="15.75">
      <c r="A117" s="960">
        <v>3</v>
      </c>
      <c r="B117" s="961" t="s">
        <v>631</v>
      </c>
      <c r="C117" s="962">
        <v>0.2</v>
      </c>
      <c r="D117" s="962">
        <v>0.2</v>
      </c>
      <c r="E117" s="962"/>
      <c r="F117" s="962"/>
      <c r="G117" s="961" t="s">
        <v>1660</v>
      </c>
      <c r="H117" s="960" t="s">
        <v>1587</v>
      </c>
      <c r="I117" s="960"/>
      <c r="L117" s="181"/>
    </row>
    <row r="118" spans="1:12" ht="31.5">
      <c r="A118" s="956">
        <v>2.5</v>
      </c>
      <c r="B118" s="957" t="s">
        <v>636</v>
      </c>
      <c r="C118" s="958">
        <f>C119</f>
        <v>3</v>
      </c>
      <c r="D118" s="958">
        <f t="shared" ref="D118:F118" si="26">D119</f>
        <v>3</v>
      </c>
      <c r="E118" s="958">
        <f t="shared" si="26"/>
        <v>0</v>
      </c>
      <c r="F118" s="958">
        <f t="shared" si="26"/>
        <v>0</v>
      </c>
      <c r="G118" s="964"/>
      <c r="H118" s="956"/>
      <c r="I118" s="956"/>
      <c r="L118" s="181"/>
    </row>
    <row r="119" spans="1:12" ht="15.75">
      <c r="A119" s="960">
        <v>1</v>
      </c>
      <c r="B119" s="961" t="s">
        <v>472</v>
      </c>
      <c r="C119" s="962">
        <v>3</v>
      </c>
      <c r="D119" s="962">
        <v>3</v>
      </c>
      <c r="E119" s="962"/>
      <c r="F119" s="962"/>
      <c r="G119" s="961" t="s">
        <v>1665</v>
      </c>
      <c r="H119" s="960" t="s">
        <v>1587</v>
      </c>
      <c r="I119" s="960"/>
      <c r="L119" s="181"/>
    </row>
    <row r="120" spans="1:12" ht="15.75">
      <c r="A120" s="956">
        <v>2.6</v>
      </c>
      <c r="B120" s="957" t="s">
        <v>269</v>
      </c>
      <c r="C120" s="958">
        <f>C121+C122</f>
        <v>0.3</v>
      </c>
      <c r="D120" s="958">
        <f t="shared" ref="D120:F120" si="27">D121+D122</f>
        <v>0.3</v>
      </c>
      <c r="E120" s="958">
        <f t="shared" si="27"/>
        <v>0</v>
      </c>
      <c r="F120" s="958">
        <f t="shared" si="27"/>
        <v>0</v>
      </c>
      <c r="G120" s="964"/>
      <c r="H120" s="956"/>
      <c r="I120" s="956"/>
      <c r="L120" s="181"/>
    </row>
    <row r="121" spans="1:12" ht="15.75">
      <c r="A121" s="960">
        <v>1</v>
      </c>
      <c r="B121" s="961" t="s">
        <v>1575</v>
      </c>
      <c r="C121" s="962">
        <v>0.15</v>
      </c>
      <c r="D121" s="962">
        <v>0.15</v>
      </c>
      <c r="E121" s="962"/>
      <c r="F121" s="962"/>
      <c r="G121" s="961" t="s">
        <v>1668</v>
      </c>
      <c r="H121" s="960" t="s">
        <v>1587</v>
      </c>
      <c r="I121" s="960"/>
      <c r="L121" s="181"/>
    </row>
    <row r="122" spans="1:12" ht="15.75">
      <c r="A122" s="960">
        <v>2</v>
      </c>
      <c r="B122" s="961" t="s">
        <v>1575</v>
      </c>
      <c r="C122" s="962">
        <v>0.15</v>
      </c>
      <c r="D122" s="962">
        <v>0.15</v>
      </c>
      <c r="E122" s="962"/>
      <c r="F122" s="962"/>
      <c r="G122" s="961" t="s">
        <v>1640</v>
      </c>
      <c r="H122" s="960" t="s">
        <v>1587</v>
      </c>
      <c r="I122" s="960"/>
      <c r="L122" s="181"/>
    </row>
    <row r="123" spans="1:12" ht="15.75">
      <c r="A123" s="967">
        <v>32</v>
      </c>
      <c r="B123" s="964" t="s">
        <v>1583</v>
      </c>
      <c r="C123" s="958">
        <f>C83+C79</f>
        <v>35.959999999999994</v>
      </c>
      <c r="D123" s="958">
        <f t="shared" ref="D123:F123" si="28">D83+D79</f>
        <v>30.959999999999997</v>
      </c>
      <c r="E123" s="958">
        <f t="shared" si="28"/>
        <v>5</v>
      </c>
      <c r="F123" s="958">
        <f t="shared" si="28"/>
        <v>0</v>
      </c>
      <c r="G123" s="964"/>
      <c r="H123" s="968"/>
      <c r="I123" s="968"/>
      <c r="L123" s="181"/>
    </row>
    <row r="124" spans="1:12" ht="15.75">
      <c r="A124" s="967">
        <f>A123+A77</f>
        <v>81</v>
      </c>
      <c r="B124" s="964" t="s">
        <v>1698</v>
      </c>
      <c r="C124" s="958">
        <f>C123+C77</f>
        <v>66.449999999999989</v>
      </c>
      <c r="D124" s="958">
        <f t="shared" ref="D124:F124" si="29">D123+D77</f>
        <v>61.449999999999996</v>
      </c>
      <c r="E124" s="958">
        <f t="shared" si="29"/>
        <v>5</v>
      </c>
      <c r="F124" s="958">
        <f t="shared" si="29"/>
        <v>0</v>
      </c>
      <c r="G124" s="964"/>
      <c r="H124" s="968"/>
      <c r="I124" s="968"/>
      <c r="L124" s="181"/>
    </row>
    <row r="125" spans="1:12">
      <c r="H125" s="1725" t="s">
        <v>2558</v>
      </c>
      <c r="I125" s="1725"/>
      <c r="L125" s="181"/>
    </row>
    <row r="126" spans="1:12">
      <c r="H126" s="1726"/>
      <c r="I126" s="1726"/>
      <c r="L126" s="181"/>
    </row>
    <row r="127" spans="1:12">
      <c r="C127" s="155">
        <f>C123+C77</f>
        <v>66.449999999999989</v>
      </c>
      <c r="D127" s="155">
        <f t="shared" ref="D127:F127" si="30">D123+D77</f>
        <v>61.449999999999996</v>
      </c>
      <c r="E127" s="155">
        <f t="shared" si="30"/>
        <v>5</v>
      </c>
      <c r="F127" s="155">
        <f t="shared" si="30"/>
        <v>0</v>
      </c>
      <c r="L127" s="181"/>
    </row>
    <row r="128" spans="1:12">
      <c r="L128" s="181"/>
    </row>
    <row r="129" spans="12:12">
      <c r="L129" s="181"/>
    </row>
    <row r="130" spans="12:12">
      <c r="L130" s="181"/>
    </row>
    <row r="131" spans="12:12">
      <c r="L131" s="181"/>
    </row>
    <row r="132" spans="12:12">
      <c r="L132" s="181"/>
    </row>
    <row r="133" spans="12:12">
      <c r="L133" s="181"/>
    </row>
    <row r="134" spans="12:12">
      <c r="L134" s="181"/>
    </row>
    <row r="135" spans="12:12">
      <c r="L135" s="181"/>
    </row>
    <row r="136" spans="12:12">
      <c r="L136" s="181"/>
    </row>
    <row r="137" spans="12:12">
      <c r="L137" s="181"/>
    </row>
    <row r="138" spans="12:12">
      <c r="L138" s="181"/>
    </row>
    <row r="139" spans="12:12">
      <c r="L139" s="181"/>
    </row>
    <row r="140" spans="12:12">
      <c r="L140" s="181"/>
    </row>
    <row r="141" spans="12:12">
      <c r="L141" s="181"/>
    </row>
    <row r="142" spans="12:12">
      <c r="L142" s="181"/>
    </row>
    <row r="143" spans="12:12" ht="25.5">
      <c r="L143" s="181" t="s">
        <v>104</v>
      </c>
    </row>
    <row r="144" spans="12:12" ht="25.5">
      <c r="L144" s="181" t="s">
        <v>104</v>
      </c>
    </row>
    <row r="145" spans="12:12" ht="25.5">
      <c r="L145" s="181" t="s">
        <v>104</v>
      </c>
    </row>
    <row r="146" spans="12:12" ht="25.5">
      <c r="L146" s="181" t="s">
        <v>104</v>
      </c>
    </row>
    <row r="147" spans="12:12" ht="25.5">
      <c r="L147" s="181" t="s">
        <v>104</v>
      </c>
    </row>
    <row r="148" spans="12:12" ht="25.5">
      <c r="L148" s="181" t="s">
        <v>104</v>
      </c>
    </row>
    <row r="149" spans="12:12" ht="25.5">
      <c r="L149" s="181" t="s">
        <v>104</v>
      </c>
    </row>
    <row r="150" spans="12:12" ht="25.5">
      <c r="L150" s="181" t="s">
        <v>104</v>
      </c>
    </row>
    <row r="151" spans="12:12" ht="25.5">
      <c r="L151" s="181" t="s">
        <v>104</v>
      </c>
    </row>
    <row r="152" spans="12:12" ht="25.5">
      <c r="L152" s="181" t="s">
        <v>104</v>
      </c>
    </row>
    <row r="153" spans="12:12" ht="25.5">
      <c r="L153" s="181" t="s">
        <v>104</v>
      </c>
    </row>
    <row r="154" spans="12:12" ht="25.5">
      <c r="L154" s="181" t="s">
        <v>104</v>
      </c>
    </row>
    <row r="155" spans="12:12" ht="25.5">
      <c r="L155" s="181" t="s">
        <v>104</v>
      </c>
    </row>
    <row r="156" spans="12:12" ht="25.5">
      <c r="L156" s="181" t="s">
        <v>104</v>
      </c>
    </row>
    <row r="157" spans="12:12" ht="25.5">
      <c r="L157" s="181" t="s">
        <v>104</v>
      </c>
    </row>
    <row r="158" spans="12:12" ht="25.5">
      <c r="L158" s="181" t="s">
        <v>104</v>
      </c>
    </row>
    <row r="159" spans="12:12" ht="25.5">
      <c r="L159" s="181" t="s">
        <v>104</v>
      </c>
    </row>
    <row r="160" spans="12:12" ht="25.5">
      <c r="L160" s="181" t="s">
        <v>104</v>
      </c>
    </row>
    <row r="161" spans="12:12" ht="25.5">
      <c r="L161" s="181" t="s">
        <v>104</v>
      </c>
    </row>
    <row r="162" spans="12:12" ht="25.5">
      <c r="L162" s="181" t="s">
        <v>104</v>
      </c>
    </row>
    <row r="163" spans="12:12" ht="25.5">
      <c r="L163" s="181" t="s">
        <v>104</v>
      </c>
    </row>
    <row r="164" spans="12:12" ht="25.5">
      <c r="L164" s="181" t="s">
        <v>104</v>
      </c>
    </row>
    <row r="165" spans="12:12" ht="25.5">
      <c r="L165" s="181" t="s">
        <v>104</v>
      </c>
    </row>
    <row r="166" spans="12:12" ht="25.5">
      <c r="L166" s="181" t="s">
        <v>104</v>
      </c>
    </row>
    <row r="167" spans="12:12" ht="25.5">
      <c r="L167" s="181" t="s">
        <v>104</v>
      </c>
    </row>
    <row r="168" spans="12:12" ht="25.5">
      <c r="L168" s="181" t="s">
        <v>104</v>
      </c>
    </row>
  </sheetData>
  <mergeCells count="19">
    <mergeCell ref="A4:I4"/>
    <mergeCell ref="A1:C1"/>
    <mergeCell ref="A2:C2"/>
    <mergeCell ref="D1:I1"/>
    <mergeCell ref="D2:I2"/>
    <mergeCell ref="A3:I3"/>
    <mergeCell ref="H125:I126"/>
    <mergeCell ref="A5:I5"/>
    <mergeCell ref="A7:I7"/>
    <mergeCell ref="A6:I6"/>
    <mergeCell ref="I8:I9"/>
    <mergeCell ref="A11:I11"/>
    <mergeCell ref="A8:A9"/>
    <mergeCell ref="B8:B9"/>
    <mergeCell ref="C8:C9"/>
    <mergeCell ref="D8:F8"/>
    <mergeCell ref="G8:G9"/>
    <mergeCell ref="H8:H9"/>
    <mergeCell ref="A78:I78"/>
  </mergeCells>
  <printOptions horizontalCentered="1"/>
  <pageMargins left="0.39370078740157483" right="0.39370078740157483" top="0.39370078740157483" bottom="0.39370078740157483" header="0.11811023622047245" footer="0.27559055118110237"/>
  <pageSetup paperSize="9" scale="20" fitToHeight="100" orientation="landscape" r:id="rId1"/>
  <headerFooter>
    <oddFooter>&amp;L&amp;"Times New Roman,nghiêng"&amp;9Phụ lục &amp;A&amp;R&amp;10&amp;P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O191"/>
  <sheetViews>
    <sheetView view="pageLayout" topLeftCell="A68" zoomScaleSheetLayoutView="84" workbookViewId="0">
      <selection activeCell="B80" sqref="B80"/>
    </sheetView>
  </sheetViews>
  <sheetFormatPr defaultColWidth="9" defaultRowHeight="12.75"/>
  <cols>
    <col min="1" max="1" width="5.5" style="138" customWidth="1"/>
    <col min="2" max="2" width="30.625" style="140" customWidth="1"/>
    <col min="3" max="3" width="13.25" style="138" customWidth="1"/>
    <col min="4" max="6" width="8" style="138" customWidth="1"/>
    <col min="7" max="7" width="21.5" style="138" customWidth="1"/>
    <col min="8" max="8" width="39.875" style="140" customWidth="1"/>
    <col min="9" max="9" width="8.375" style="138" customWidth="1"/>
    <col min="10" max="13" width="9" style="138" customWidth="1"/>
    <col min="14" max="16384" width="9" style="138"/>
  </cols>
  <sheetData>
    <row r="1" spans="1:15" s="116" customFormat="1">
      <c r="A1" s="1705" t="s">
        <v>2559</v>
      </c>
      <c r="B1" s="1705"/>
      <c r="C1" s="1705"/>
      <c r="D1" s="1706" t="s">
        <v>2562</v>
      </c>
      <c r="E1" s="1706"/>
      <c r="F1" s="1706"/>
      <c r="G1" s="1706"/>
      <c r="H1" s="1706"/>
      <c r="I1" s="1706"/>
      <c r="J1" s="176"/>
      <c r="K1" s="176"/>
      <c r="L1" s="176"/>
      <c r="M1" s="176"/>
      <c r="N1" s="176"/>
      <c r="O1" s="176"/>
    </row>
    <row r="2" spans="1:15" s="116" customFormat="1">
      <c r="A2" s="1706" t="s">
        <v>2560</v>
      </c>
      <c r="B2" s="1706"/>
      <c r="C2" s="1706"/>
      <c r="D2" s="1738" t="s">
        <v>45</v>
      </c>
      <c r="E2" s="1706"/>
      <c r="F2" s="1706"/>
      <c r="G2" s="1706"/>
      <c r="H2" s="1706"/>
      <c r="I2" s="1706"/>
      <c r="J2" s="176"/>
      <c r="K2" s="176"/>
      <c r="L2" s="176"/>
      <c r="M2" s="176"/>
      <c r="N2" s="176"/>
      <c r="O2" s="176"/>
    </row>
    <row r="3" spans="1:15" s="116" customFormat="1">
      <c r="A3" s="1707"/>
      <c r="B3" s="1707"/>
      <c r="C3" s="1707"/>
      <c r="D3" s="1707"/>
      <c r="E3" s="1707"/>
      <c r="F3" s="1707"/>
      <c r="G3" s="1707"/>
      <c r="H3" s="1707"/>
      <c r="I3" s="1707"/>
      <c r="J3" s="138"/>
      <c r="K3" s="138"/>
      <c r="L3" s="138"/>
      <c r="M3" s="138"/>
      <c r="N3" s="138"/>
      <c r="O3" s="138"/>
    </row>
    <row r="4" spans="1:15">
      <c r="A4" s="1705" t="s">
        <v>198</v>
      </c>
      <c r="B4" s="1705"/>
      <c r="C4" s="1705"/>
      <c r="D4" s="1705"/>
      <c r="E4" s="1705"/>
      <c r="F4" s="1705"/>
      <c r="G4" s="1705"/>
      <c r="H4" s="1705"/>
      <c r="I4" s="1705"/>
    </row>
    <row r="5" spans="1:15">
      <c r="A5" s="1705" t="s">
        <v>35</v>
      </c>
      <c r="B5" s="1705"/>
      <c r="C5" s="1705"/>
      <c r="D5" s="1705"/>
      <c r="E5" s="1705"/>
      <c r="F5" s="1705"/>
      <c r="G5" s="1705"/>
      <c r="H5" s="1705"/>
      <c r="I5" s="1705"/>
    </row>
    <row r="6" spans="1:15">
      <c r="A6" s="1708" t="str">
        <f>'2.CMD.Tong'!A6:J6</f>
        <v>(Kèm theo Tờ trình số 395/TTr-UBND ngày 05 tháng 12 năm 2018 của Ủy ban nhân dân tỉnh)</v>
      </c>
      <c r="B6" s="1708"/>
      <c r="C6" s="1708"/>
      <c r="D6" s="1708"/>
      <c r="E6" s="1708"/>
      <c r="F6" s="1708"/>
      <c r="G6" s="1708"/>
      <c r="H6" s="1708"/>
      <c r="I6" s="1708"/>
    </row>
    <row r="7" spans="1:15" ht="25.5">
      <c r="A7" s="1721"/>
      <c r="B7" s="1721"/>
      <c r="C7" s="1721"/>
      <c r="D7" s="1721"/>
      <c r="E7" s="1721"/>
      <c r="F7" s="1721"/>
      <c r="G7" s="1721"/>
      <c r="H7" s="1721"/>
      <c r="I7" s="1721"/>
      <c r="L7" s="181" t="s">
        <v>104</v>
      </c>
    </row>
    <row r="8" spans="1:15" s="171" customFormat="1" ht="25.5">
      <c r="A8" s="1739" t="s">
        <v>21</v>
      </c>
      <c r="B8" s="1723" t="s">
        <v>31</v>
      </c>
      <c r="C8" s="1729" t="s">
        <v>129</v>
      </c>
      <c r="D8" s="1727" t="s">
        <v>17</v>
      </c>
      <c r="E8" s="1727"/>
      <c r="F8" s="1727"/>
      <c r="G8" s="1723" t="s">
        <v>158</v>
      </c>
      <c r="H8" s="1727" t="s">
        <v>29</v>
      </c>
      <c r="I8" s="1727" t="s">
        <v>28</v>
      </c>
      <c r="L8" s="181" t="s">
        <v>104</v>
      </c>
    </row>
    <row r="9" spans="1:15" s="171" customFormat="1" ht="25.5">
      <c r="A9" s="1739"/>
      <c r="B9" s="1723"/>
      <c r="C9" s="1729"/>
      <c r="D9" s="560" t="s">
        <v>13</v>
      </c>
      <c r="E9" s="560" t="s">
        <v>12</v>
      </c>
      <c r="F9" s="560" t="s">
        <v>27</v>
      </c>
      <c r="G9" s="1723"/>
      <c r="H9" s="1727"/>
      <c r="I9" s="1727"/>
      <c r="L9" s="181" t="s">
        <v>104</v>
      </c>
    </row>
    <row r="10" spans="1:15" s="185" customFormat="1" ht="25.5">
      <c r="A10" s="174">
        <v>-1</v>
      </c>
      <c r="B10" s="174">
        <v>-2</v>
      </c>
      <c r="C10" s="174" t="s">
        <v>24</v>
      </c>
      <c r="D10" s="174">
        <v>-4</v>
      </c>
      <c r="E10" s="174">
        <v>-5</v>
      </c>
      <c r="F10" s="174">
        <v>-6</v>
      </c>
      <c r="G10" s="174">
        <v>-7</v>
      </c>
      <c r="H10" s="174">
        <v>-8</v>
      </c>
      <c r="I10" s="174">
        <v>-9</v>
      </c>
      <c r="L10" s="181" t="s">
        <v>104</v>
      </c>
    </row>
    <row r="11" spans="1:15" ht="25.5">
      <c r="A11" s="1684" t="s">
        <v>191</v>
      </c>
      <c r="B11" s="1685"/>
      <c r="C11" s="1685"/>
      <c r="D11" s="1685"/>
      <c r="E11" s="1685"/>
      <c r="F11" s="1685"/>
      <c r="G11" s="1685"/>
      <c r="H11" s="1685"/>
      <c r="I11" s="1687"/>
      <c r="L11" s="181" t="s">
        <v>104</v>
      </c>
    </row>
    <row r="12" spans="1:15">
      <c r="A12" s="190" t="s">
        <v>208</v>
      </c>
      <c r="B12" s="562" t="s">
        <v>350</v>
      </c>
      <c r="C12" s="188">
        <v>0.97</v>
      </c>
      <c r="D12" s="188">
        <v>0.97</v>
      </c>
      <c r="E12" s="188"/>
      <c r="F12" s="188"/>
      <c r="G12" s="562"/>
      <c r="H12" s="562"/>
      <c r="I12" s="190"/>
      <c r="L12" s="181"/>
    </row>
    <row r="13" spans="1:15" ht="76.5">
      <c r="A13" s="193">
        <v>1</v>
      </c>
      <c r="B13" s="224" t="s">
        <v>1218</v>
      </c>
      <c r="C13" s="192">
        <v>0.97</v>
      </c>
      <c r="D13" s="192">
        <v>0.97</v>
      </c>
      <c r="E13" s="192"/>
      <c r="F13" s="192"/>
      <c r="G13" s="224" t="s">
        <v>1085</v>
      </c>
      <c r="H13" s="203" t="s">
        <v>1219</v>
      </c>
      <c r="I13" s="93"/>
      <c r="L13" s="181"/>
    </row>
    <row r="14" spans="1:15">
      <c r="A14" s="190" t="s">
        <v>213</v>
      </c>
      <c r="B14" s="562" t="s">
        <v>247</v>
      </c>
      <c r="C14" s="188">
        <v>7</v>
      </c>
      <c r="D14" s="188">
        <v>7</v>
      </c>
      <c r="E14" s="188">
        <v>0</v>
      </c>
      <c r="F14" s="188"/>
      <c r="G14" s="224"/>
      <c r="H14" s="224"/>
      <c r="I14" s="93"/>
      <c r="L14" s="181"/>
    </row>
    <row r="15" spans="1:15" ht="51">
      <c r="A15" s="200">
        <v>1</v>
      </c>
      <c r="B15" s="563" t="s">
        <v>1104</v>
      </c>
      <c r="C15" s="192">
        <v>6.6</v>
      </c>
      <c r="D15" s="192">
        <v>6.6</v>
      </c>
      <c r="E15" s="192"/>
      <c r="F15" s="192"/>
      <c r="G15" s="563" t="s">
        <v>1105</v>
      </c>
      <c r="H15" s="203" t="s">
        <v>1220</v>
      </c>
      <c r="I15" s="93"/>
      <c r="L15" s="181"/>
    </row>
    <row r="16" spans="1:15" ht="38.25">
      <c r="A16" s="200">
        <v>2</v>
      </c>
      <c r="B16" s="563" t="s">
        <v>1107</v>
      </c>
      <c r="C16" s="192">
        <v>0.4</v>
      </c>
      <c r="D16" s="192">
        <v>0.4</v>
      </c>
      <c r="E16" s="192"/>
      <c r="F16" s="192"/>
      <c r="G16" s="563" t="s">
        <v>1108</v>
      </c>
      <c r="H16" s="203" t="s">
        <v>664</v>
      </c>
      <c r="I16" s="93"/>
      <c r="L16" s="181"/>
    </row>
    <row r="17" spans="1:12">
      <c r="A17" s="816" t="s">
        <v>217</v>
      </c>
      <c r="B17" s="317" t="s">
        <v>255</v>
      </c>
      <c r="C17" s="817">
        <v>4.5999999999999988</v>
      </c>
      <c r="D17" s="817">
        <v>4.5999999999999988</v>
      </c>
      <c r="E17" s="817"/>
      <c r="F17" s="817"/>
      <c r="G17" s="317"/>
      <c r="H17" s="442"/>
      <c r="I17" s="538"/>
      <c r="L17" s="181"/>
    </row>
    <row r="18" spans="1:12" ht="25.5">
      <c r="A18" s="200">
        <v>1</v>
      </c>
      <c r="B18" s="563" t="s">
        <v>1111</v>
      </c>
      <c r="C18" s="192">
        <v>0.1</v>
      </c>
      <c r="D18" s="192">
        <v>0.1</v>
      </c>
      <c r="E18" s="192"/>
      <c r="F18" s="192"/>
      <c r="G18" s="563" t="s">
        <v>1094</v>
      </c>
      <c r="H18" s="1766" t="s">
        <v>1221</v>
      </c>
      <c r="I18" s="93"/>
      <c r="L18" s="181"/>
    </row>
    <row r="19" spans="1:12" ht="25.5">
      <c r="A19" s="818">
        <v>2</v>
      </c>
      <c r="B19" s="318" t="s">
        <v>1109</v>
      </c>
      <c r="C19" s="819">
        <v>0.1</v>
      </c>
      <c r="D19" s="819">
        <v>0.1</v>
      </c>
      <c r="E19" s="819"/>
      <c r="F19" s="819"/>
      <c r="G19" s="318" t="s">
        <v>1094</v>
      </c>
      <c r="H19" s="1767"/>
      <c r="I19" s="305"/>
      <c r="L19" s="181"/>
    </row>
    <row r="20" spans="1:12">
      <c r="A20" s="818">
        <v>3</v>
      </c>
      <c r="B20" s="318" t="s">
        <v>1114</v>
      </c>
      <c r="C20" s="819">
        <v>0.4</v>
      </c>
      <c r="D20" s="819">
        <v>0.4</v>
      </c>
      <c r="E20" s="819"/>
      <c r="F20" s="819"/>
      <c r="G20" s="318" t="s">
        <v>1222</v>
      </c>
      <c r="H20" s="1767"/>
      <c r="I20" s="305"/>
      <c r="L20" s="181"/>
    </row>
    <row r="21" spans="1:12">
      <c r="A21" s="818">
        <v>4</v>
      </c>
      <c r="B21" s="318" t="s">
        <v>1223</v>
      </c>
      <c r="C21" s="819">
        <v>0.5</v>
      </c>
      <c r="D21" s="819">
        <v>0.5</v>
      </c>
      <c r="E21" s="819"/>
      <c r="F21" s="819"/>
      <c r="G21" s="318" t="s">
        <v>1122</v>
      </c>
      <c r="H21" s="1767"/>
      <c r="I21" s="305"/>
      <c r="L21" s="181"/>
    </row>
    <row r="22" spans="1:12" s="154" customFormat="1">
      <c r="A22" s="818">
        <v>5</v>
      </c>
      <c r="B22" s="318" t="s">
        <v>1224</v>
      </c>
      <c r="C22" s="819">
        <v>0.5</v>
      </c>
      <c r="D22" s="819">
        <v>0.5</v>
      </c>
      <c r="E22" s="819"/>
      <c r="F22" s="819"/>
      <c r="G22" s="318" t="s">
        <v>1124</v>
      </c>
      <c r="H22" s="1767"/>
      <c r="I22" s="305"/>
      <c r="L22" s="181"/>
    </row>
    <row r="23" spans="1:12">
      <c r="A23" s="328">
        <v>6</v>
      </c>
      <c r="B23" s="282" t="s">
        <v>1126</v>
      </c>
      <c r="C23" s="820">
        <v>0.2</v>
      </c>
      <c r="D23" s="128">
        <v>0.2</v>
      </c>
      <c r="E23" s="128"/>
      <c r="F23" s="128"/>
      <c r="G23" s="330" t="s">
        <v>1128</v>
      </c>
      <c r="H23" s="1767"/>
      <c r="I23" s="328"/>
      <c r="L23" s="181"/>
    </row>
    <row r="24" spans="1:12">
      <c r="A24" s="818">
        <v>7</v>
      </c>
      <c r="B24" s="318" t="s">
        <v>1127</v>
      </c>
      <c r="C24" s="819">
        <v>0.2</v>
      </c>
      <c r="D24" s="819">
        <v>0.2</v>
      </c>
      <c r="E24" s="819"/>
      <c r="F24" s="819"/>
      <c r="G24" s="318" t="s">
        <v>1128</v>
      </c>
      <c r="H24" s="1767"/>
      <c r="I24" s="305"/>
      <c r="L24" s="181"/>
    </row>
    <row r="25" spans="1:12">
      <c r="A25" s="818">
        <v>8</v>
      </c>
      <c r="B25" s="318" t="s">
        <v>1129</v>
      </c>
      <c r="C25" s="819">
        <v>0.35</v>
      </c>
      <c r="D25" s="819">
        <v>0.35</v>
      </c>
      <c r="E25" s="819"/>
      <c r="F25" s="819"/>
      <c r="G25" s="318" t="s">
        <v>1130</v>
      </c>
      <c r="H25" s="1767"/>
      <c r="I25" s="305"/>
      <c r="L25" s="181"/>
    </row>
    <row r="26" spans="1:12" ht="25.5">
      <c r="A26" s="818">
        <v>9</v>
      </c>
      <c r="B26" s="318" t="s">
        <v>1131</v>
      </c>
      <c r="C26" s="819">
        <v>0.03</v>
      </c>
      <c r="D26" s="819">
        <v>0.03</v>
      </c>
      <c r="E26" s="819"/>
      <c r="F26" s="819"/>
      <c r="G26" s="318" t="s">
        <v>1130</v>
      </c>
      <c r="H26" s="1767"/>
      <c r="I26" s="305"/>
      <c r="L26" s="181"/>
    </row>
    <row r="27" spans="1:12">
      <c r="A27" s="818">
        <v>10</v>
      </c>
      <c r="B27" s="318" t="s">
        <v>1225</v>
      </c>
      <c r="C27" s="819">
        <v>0.3</v>
      </c>
      <c r="D27" s="819">
        <v>0.3</v>
      </c>
      <c r="E27" s="819"/>
      <c r="F27" s="819"/>
      <c r="G27" s="318" t="s">
        <v>1133</v>
      </c>
      <c r="H27" s="1767"/>
      <c r="I27" s="305"/>
      <c r="L27" s="181"/>
    </row>
    <row r="28" spans="1:12">
      <c r="A28" s="818">
        <v>11</v>
      </c>
      <c r="B28" s="318" t="s">
        <v>1226</v>
      </c>
      <c r="C28" s="819">
        <v>0.02</v>
      </c>
      <c r="D28" s="819">
        <v>0.02</v>
      </c>
      <c r="E28" s="819"/>
      <c r="F28" s="819"/>
      <c r="G28" s="318" t="s">
        <v>1134</v>
      </c>
      <c r="H28" s="1767"/>
      <c r="I28" s="305"/>
      <c r="L28" s="181"/>
    </row>
    <row r="29" spans="1:12">
      <c r="A29" s="818">
        <v>12</v>
      </c>
      <c r="B29" s="318" t="s">
        <v>1227</v>
      </c>
      <c r="C29" s="819">
        <v>0.03</v>
      </c>
      <c r="D29" s="819">
        <v>0.03</v>
      </c>
      <c r="E29" s="819"/>
      <c r="F29" s="819"/>
      <c r="G29" s="318" t="s">
        <v>1134</v>
      </c>
      <c r="H29" s="1767"/>
      <c r="I29" s="305"/>
      <c r="L29" s="181"/>
    </row>
    <row r="30" spans="1:12">
      <c r="A30" s="818">
        <v>13</v>
      </c>
      <c r="B30" s="318" t="s">
        <v>1228</v>
      </c>
      <c r="C30" s="819">
        <v>0.6</v>
      </c>
      <c r="D30" s="819">
        <v>0.6</v>
      </c>
      <c r="E30" s="819"/>
      <c r="F30" s="819"/>
      <c r="G30" s="318" t="s">
        <v>1135</v>
      </c>
      <c r="H30" s="1767"/>
      <c r="I30" s="305"/>
      <c r="L30" s="181"/>
    </row>
    <row r="31" spans="1:12" ht="25.5">
      <c r="A31" s="818">
        <v>14</v>
      </c>
      <c r="B31" s="318" t="s">
        <v>1229</v>
      </c>
      <c r="C31" s="819">
        <v>0.37</v>
      </c>
      <c r="D31" s="819">
        <v>0.37</v>
      </c>
      <c r="E31" s="819"/>
      <c r="F31" s="819"/>
      <c r="G31" s="318" t="s">
        <v>1136</v>
      </c>
      <c r="H31" s="1767"/>
      <c r="I31" s="305"/>
      <c r="L31" s="181"/>
    </row>
    <row r="32" spans="1:12" ht="25.5">
      <c r="A32" s="818">
        <v>15</v>
      </c>
      <c r="B32" s="318" t="s">
        <v>1138</v>
      </c>
      <c r="C32" s="819">
        <v>0.3</v>
      </c>
      <c r="D32" s="819">
        <v>0.3</v>
      </c>
      <c r="E32" s="819"/>
      <c r="F32" s="819"/>
      <c r="G32" s="318" t="s">
        <v>1139</v>
      </c>
      <c r="H32" s="1767"/>
      <c r="I32" s="305"/>
      <c r="L32" s="181"/>
    </row>
    <row r="33" spans="1:12">
      <c r="A33" s="818">
        <v>16</v>
      </c>
      <c r="B33" s="318" t="s">
        <v>1230</v>
      </c>
      <c r="C33" s="819">
        <v>0.2</v>
      </c>
      <c r="D33" s="819">
        <v>0.2</v>
      </c>
      <c r="E33" s="819"/>
      <c r="F33" s="819"/>
      <c r="G33" s="318" t="s">
        <v>1091</v>
      </c>
      <c r="H33" s="1767"/>
      <c r="I33" s="305"/>
      <c r="L33" s="181"/>
    </row>
    <row r="34" spans="1:12">
      <c r="A34" s="818">
        <v>17</v>
      </c>
      <c r="B34" s="318" t="s">
        <v>1142</v>
      </c>
      <c r="C34" s="819">
        <v>0.35</v>
      </c>
      <c r="D34" s="819">
        <v>0.35</v>
      </c>
      <c r="E34" s="819"/>
      <c r="F34" s="819"/>
      <c r="G34" s="318" t="s">
        <v>1143</v>
      </c>
      <c r="H34" s="1767"/>
      <c r="I34" s="305"/>
      <c r="L34" s="181"/>
    </row>
    <row r="35" spans="1:12">
      <c r="A35" s="818">
        <v>18</v>
      </c>
      <c r="B35" s="318" t="s">
        <v>1144</v>
      </c>
      <c r="C35" s="819">
        <v>0.05</v>
      </c>
      <c r="D35" s="819">
        <v>0.05</v>
      </c>
      <c r="E35" s="819"/>
      <c r="F35" s="819"/>
      <c r="G35" s="318" t="s">
        <v>1145</v>
      </c>
      <c r="H35" s="1768"/>
      <c r="I35" s="305"/>
      <c r="L35" s="181"/>
    </row>
    <row r="36" spans="1:12">
      <c r="A36" s="821" t="s">
        <v>238</v>
      </c>
      <c r="B36" s="822" t="s">
        <v>631</v>
      </c>
      <c r="C36" s="823">
        <v>6.95</v>
      </c>
      <c r="D36" s="823">
        <v>6.95</v>
      </c>
      <c r="E36" s="823">
        <v>0</v>
      </c>
      <c r="F36" s="823"/>
      <c r="G36" s="822"/>
      <c r="H36" s="824"/>
      <c r="I36" s="825"/>
      <c r="L36" s="181"/>
    </row>
    <row r="37" spans="1:12">
      <c r="A37" s="200">
        <v>1</v>
      </c>
      <c r="B37" s="563" t="s">
        <v>1231</v>
      </c>
      <c r="C37" s="192">
        <v>0.05</v>
      </c>
      <c r="D37" s="192">
        <v>0.05</v>
      </c>
      <c r="E37" s="192"/>
      <c r="F37" s="192"/>
      <c r="G37" s="563" t="s">
        <v>1085</v>
      </c>
      <c r="H37" s="1769" t="s">
        <v>1232</v>
      </c>
      <c r="I37" s="93"/>
      <c r="L37" s="181"/>
    </row>
    <row r="38" spans="1:12" ht="25.5">
      <c r="A38" s="200">
        <v>2</v>
      </c>
      <c r="B38" s="563" t="s">
        <v>1147</v>
      </c>
      <c r="C38" s="192">
        <v>6.9</v>
      </c>
      <c r="D38" s="192">
        <v>6.9</v>
      </c>
      <c r="E38" s="192"/>
      <c r="F38" s="192"/>
      <c r="G38" s="563" t="s">
        <v>1085</v>
      </c>
      <c r="H38" s="1770"/>
      <c r="I38" s="93"/>
      <c r="L38" s="181"/>
    </row>
    <row r="39" spans="1:12">
      <c r="A39" s="1577">
        <v>23</v>
      </c>
      <c r="B39" s="317" t="s">
        <v>520</v>
      </c>
      <c r="C39" s="817">
        <v>19.519999999999996</v>
      </c>
      <c r="D39" s="817">
        <v>19.519999999999996</v>
      </c>
      <c r="E39" s="817">
        <v>0</v>
      </c>
      <c r="F39" s="817">
        <v>0</v>
      </c>
      <c r="G39" s="317"/>
      <c r="H39" s="826"/>
      <c r="I39" s="538"/>
      <c r="L39" s="181"/>
    </row>
    <row r="40" spans="1:12">
      <c r="A40" s="1771" t="s">
        <v>1233</v>
      </c>
      <c r="B40" s="1772"/>
      <c r="C40" s="1772"/>
      <c r="D40" s="1772"/>
      <c r="E40" s="1772"/>
      <c r="F40" s="1772"/>
      <c r="G40" s="1772"/>
      <c r="H40" s="1772"/>
      <c r="I40" s="1773"/>
      <c r="L40" s="181"/>
    </row>
    <row r="41" spans="1:12">
      <c r="A41" s="194" t="s">
        <v>208</v>
      </c>
      <c r="B41" s="537" t="s">
        <v>209</v>
      </c>
      <c r="C41" s="188">
        <v>0.05</v>
      </c>
      <c r="D41" s="188">
        <v>0.05</v>
      </c>
      <c r="E41" s="188">
        <v>0</v>
      </c>
      <c r="F41" s="188"/>
      <c r="G41" s="537"/>
      <c r="H41" s="537"/>
      <c r="I41" s="194"/>
      <c r="L41" s="181"/>
    </row>
    <row r="42" spans="1:12" ht="25.5">
      <c r="A42" s="200">
        <v>1</v>
      </c>
      <c r="B42" s="563" t="s">
        <v>1154</v>
      </c>
      <c r="C42" s="192">
        <v>0.05</v>
      </c>
      <c r="D42" s="192">
        <v>0.05</v>
      </c>
      <c r="E42" s="192"/>
      <c r="F42" s="192"/>
      <c r="G42" s="563" t="s">
        <v>1092</v>
      </c>
      <c r="H42" s="563" t="s">
        <v>1013</v>
      </c>
      <c r="I42" s="93"/>
      <c r="L42" s="181"/>
    </row>
    <row r="43" spans="1:12">
      <c r="A43" s="816" t="s">
        <v>213</v>
      </c>
      <c r="B43" s="317" t="s">
        <v>214</v>
      </c>
      <c r="C43" s="817">
        <v>0.36</v>
      </c>
      <c r="D43" s="817">
        <v>0.36</v>
      </c>
      <c r="E43" s="817">
        <v>0</v>
      </c>
      <c r="F43" s="817"/>
      <c r="G43" s="317"/>
      <c r="H43" s="317"/>
      <c r="I43" s="538"/>
      <c r="L43" s="181"/>
    </row>
    <row r="44" spans="1:12" ht="25.5">
      <c r="A44" s="818">
        <v>1</v>
      </c>
      <c r="B44" s="318" t="s">
        <v>1156</v>
      </c>
      <c r="C44" s="819">
        <v>0.36</v>
      </c>
      <c r="D44" s="819">
        <v>0.36</v>
      </c>
      <c r="E44" s="819"/>
      <c r="F44" s="819"/>
      <c r="G44" s="318" t="s">
        <v>1113</v>
      </c>
      <c r="H44" s="318" t="s">
        <v>1042</v>
      </c>
      <c r="I44" s="305"/>
      <c r="L44" s="181"/>
    </row>
    <row r="45" spans="1:12">
      <c r="A45" s="816" t="s">
        <v>217</v>
      </c>
      <c r="B45" s="317" t="s">
        <v>247</v>
      </c>
      <c r="C45" s="817">
        <v>22.9</v>
      </c>
      <c r="D45" s="817">
        <v>0</v>
      </c>
      <c r="E45" s="817">
        <v>22.9</v>
      </c>
      <c r="F45" s="817"/>
      <c r="G45" s="317"/>
      <c r="H45" s="827"/>
      <c r="I45" s="538"/>
      <c r="L45" s="181"/>
    </row>
    <row r="46" spans="1:12" s="154" customFormat="1" ht="25.5">
      <c r="A46" s="200">
        <v>1</v>
      </c>
      <c r="B46" s="563" t="s">
        <v>1176</v>
      </c>
      <c r="C46" s="192">
        <v>22.9</v>
      </c>
      <c r="D46" s="192">
        <v>0</v>
      </c>
      <c r="E46" s="192">
        <v>22.9</v>
      </c>
      <c r="F46" s="192"/>
      <c r="G46" s="563" t="s">
        <v>1137</v>
      </c>
      <c r="H46" s="561" t="s">
        <v>1013</v>
      </c>
      <c r="I46" s="93"/>
      <c r="L46" s="181"/>
    </row>
    <row r="47" spans="1:12">
      <c r="A47" s="199" t="s">
        <v>238</v>
      </c>
      <c r="B47" s="562" t="s">
        <v>347</v>
      </c>
      <c r="C47" s="188">
        <v>5</v>
      </c>
      <c r="D47" s="188">
        <v>0</v>
      </c>
      <c r="E47" s="188">
        <v>5</v>
      </c>
      <c r="F47" s="188"/>
      <c r="G47" s="562"/>
      <c r="H47" s="562"/>
      <c r="I47" s="194"/>
      <c r="L47" s="181"/>
    </row>
    <row r="48" spans="1:12" ht="25.5">
      <c r="A48" s="200">
        <v>1</v>
      </c>
      <c r="B48" s="563" t="s">
        <v>1234</v>
      </c>
      <c r="C48" s="192">
        <v>5</v>
      </c>
      <c r="D48" s="192">
        <v>0</v>
      </c>
      <c r="E48" s="192">
        <v>5</v>
      </c>
      <c r="F48" s="192"/>
      <c r="G48" s="563" t="s">
        <v>1137</v>
      </c>
      <c r="H48" s="828" t="s">
        <v>1013</v>
      </c>
      <c r="I48" s="93"/>
      <c r="L48" s="181"/>
    </row>
    <row r="49" spans="1:12" ht="25.5">
      <c r="A49" s="816" t="s">
        <v>246</v>
      </c>
      <c r="B49" s="317" t="s">
        <v>218</v>
      </c>
      <c r="C49" s="817">
        <v>26.599999999999998</v>
      </c>
      <c r="D49" s="817">
        <v>6.7</v>
      </c>
      <c r="E49" s="817">
        <v>19.899999999999999</v>
      </c>
      <c r="F49" s="817"/>
      <c r="G49" s="317">
        <v>0</v>
      </c>
      <c r="H49" s="442"/>
      <c r="I49" s="538"/>
      <c r="L49" s="181" t="s">
        <v>104</v>
      </c>
    </row>
    <row r="50" spans="1:12" ht="25.5">
      <c r="A50" s="200">
        <v>1</v>
      </c>
      <c r="B50" s="563" t="s">
        <v>1159</v>
      </c>
      <c r="C50" s="192">
        <v>2</v>
      </c>
      <c r="D50" s="192">
        <v>0</v>
      </c>
      <c r="E50" s="192">
        <v>2</v>
      </c>
      <c r="F50" s="192"/>
      <c r="G50" s="563" t="s">
        <v>1137</v>
      </c>
      <c r="H50" s="1767" t="s">
        <v>1013</v>
      </c>
      <c r="I50" s="93"/>
      <c r="L50" s="181"/>
    </row>
    <row r="51" spans="1:12">
      <c r="A51" s="200">
        <v>2</v>
      </c>
      <c r="B51" s="563" t="s">
        <v>1169</v>
      </c>
      <c r="C51" s="192">
        <v>0.5</v>
      </c>
      <c r="D51" s="192">
        <v>0.5</v>
      </c>
      <c r="E51" s="192"/>
      <c r="F51" s="192"/>
      <c r="G51" s="563" t="s">
        <v>1170</v>
      </c>
      <c r="H51" s="1767"/>
      <c r="I51" s="93"/>
      <c r="L51" s="181"/>
    </row>
    <row r="52" spans="1:12">
      <c r="A52" s="200">
        <v>3</v>
      </c>
      <c r="B52" s="563" t="s">
        <v>1167</v>
      </c>
      <c r="C52" s="192">
        <v>18.899999999999999</v>
      </c>
      <c r="D52" s="192">
        <v>1</v>
      </c>
      <c r="E52" s="192">
        <v>17.899999999999999</v>
      </c>
      <c r="F52" s="192"/>
      <c r="G52" s="563" t="s">
        <v>1168</v>
      </c>
      <c r="H52" s="1767"/>
      <c r="I52" s="93"/>
      <c r="L52" s="181"/>
    </row>
    <row r="53" spans="1:12">
      <c r="A53" s="200">
        <v>4</v>
      </c>
      <c r="B53" s="563" t="s">
        <v>1157</v>
      </c>
      <c r="C53" s="192">
        <v>3.7</v>
      </c>
      <c r="D53" s="192">
        <v>3.7</v>
      </c>
      <c r="E53" s="192"/>
      <c r="F53" s="192"/>
      <c r="G53" s="563" t="s">
        <v>1158</v>
      </c>
      <c r="H53" s="1767"/>
      <c r="I53" s="93"/>
      <c r="L53" s="181"/>
    </row>
    <row r="54" spans="1:12">
      <c r="A54" s="200">
        <v>5</v>
      </c>
      <c r="B54" s="563" t="s">
        <v>1162</v>
      </c>
      <c r="C54" s="192">
        <v>0.5</v>
      </c>
      <c r="D54" s="192">
        <v>0.5</v>
      </c>
      <c r="E54" s="192"/>
      <c r="F54" s="192"/>
      <c r="G54" s="563" t="s">
        <v>1163</v>
      </c>
      <c r="H54" s="1767"/>
      <c r="I54" s="93"/>
      <c r="L54" s="181"/>
    </row>
    <row r="55" spans="1:12">
      <c r="A55" s="200">
        <v>6</v>
      </c>
      <c r="B55" s="563" t="s">
        <v>1161</v>
      </c>
      <c r="C55" s="192">
        <v>1</v>
      </c>
      <c r="D55" s="192">
        <v>1</v>
      </c>
      <c r="E55" s="192"/>
      <c r="F55" s="192"/>
      <c r="G55" s="563" t="s">
        <v>1091</v>
      </c>
      <c r="H55" s="1768"/>
      <c r="I55" s="93"/>
      <c r="L55" s="181"/>
    </row>
    <row r="56" spans="1:12">
      <c r="A56" s="816" t="s">
        <v>251</v>
      </c>
      <c r="B56" s="317" t="s">
        <v>305</v>
      </c>
      <c r="C56" s="817">
        <v>0.1</v>
      </c>
      <c r="D56" s="817">
        <v>0.1</v>
      </c>
      <c r="E56" s="817">
        <v>0</v>
      </c>
      <c r="F56" s="817"/>
      <c r="G56" s="317"/>
      <c r="H56" s="442"/>
      <c r="I56" s="538"/>
      <c r="L56" s="181"/>
    </row>
    <row r="57" spans="1:12" ht="25.5">
      <c r="A57" s="200">
        <v>1</v>
      </c>
      <c r="B57" s="563" t="s">
        <v>1178</v>
      </c>
      <c r="C57" s="192">
        <v>0.1</v>
      </c>
      <c r="D57" s="192">
        <v>0.1</v>
      </c>
      <c r="E57" s="192"/>
      <c r="F57" s="192"/>
      <c r="G57" s="563" t="s">
        <v>1179</v>
      </c>
      <c r="H57" s="829" t="s">
        <v>1013</v>
      </c>
      <c r="I57" s="93"/>
      <c r="L57" s="181"/>
    </row>
    <row r="58" spans="1:12">
      <c r="A58" s="816" t="s">
        <v>254</v>
      </c>
      <c r="B58" s="317" t="s">
        <v>252</v>
      </c>
      <c r="C58" s="817">
        <v>3.7</v>
      </c>
      <c r="D58" s="817">
        <v>0</v>
      </c>
      <c r="E58" s="817">
        <v>3.7</v>
      </c>
      <c r="F58" s="817"/>
      <c r="G58" s="317"/>
      <c r="H58" s="442"/>
      <c r="I58" s="538"/>
      <c r="L58" s="181"/>
    </row>
    <row r="59" spans="1:12">
      <c r="A59" s="200">
        <v>1</v>
      </c>
      <c r="B59" s="563" t="s">
        <v>1180</v>
      </c>
      <c r="C59" s="192">
        <v>2.7</v>
      </c>
      <c r="D59" s="192">
        <v>0</v>
      </c>
      <c r="E59" s="192">
        <v>2.7</v>
      </c>
      <c r="F59" s="192"/>
      <c r="G59" s="563" t="s">
        <v>1137</v>
      </c>
      <c r="H59" s="1767" t="s">
        <v>1013</v>
      </c>
      <c r="I59" s="93"/>
      <c r="L59" s="181"/>
    </row>
    <row r="60" spans="1:12" ht="25.5">
      <c r="A60" s="200">
        <v>2</v>
      </c>
      <c r="B60" s="563" t="s">
        <v>1181</v>
      </c>
      <c r="C60" s="192">
        <v>1</v>
      </c>
      <c r="D60" s="192">
        <v>0</v>
      </c>
      <c r="E60" s="192">
        <v>1</v>
      </c>
      <c r="F60" s="192"/>
      <c r="G60" s="563" t="s">
        <v>1137</v>
      </c>
      <c r="H60" s="1767"/>
      <c r="I60" s="93"/>
      <c r="L60" s="181"/>
    </row>
    <row r="61" spans="1:12">
      <c r="A61" s="816" t="s">
        <v>268</v>
      </c>
      <c r="B61" s="317" t="s">
        <v>255</v>
      </c>
      <c r="C61" s="817">
        <v>11.34</v>
      </c>
      <c r="D61" s="817">
        <v>11.34</v>
      </c>
      <c r="E61" s="817"/>
      <c r="F61" s="817"/>
      <c r="G61" s="317"/>
      <c r="H61" s="442"/>
      <c r="I61" s="538"/>
      <c r="L61" s="181"/>
    </row>
    <row r="62" spans="1:12" ht="25.5">
      <c r="A62" s="200">
        <v>1</v>
      </c>
      <c r="B62" s="563" t="s">
        <v>1204</v>
      </c>
      <c r="C62" s="192">
        <v>0.46</v>
      </c>
      <c r="D62" s="192">
        <v>0.46</v>
      </c>
      <c r="E62" s="192"/>
      <c r="F62" s="192"/>
      <c r="G62" s="563" t="s">
        <v>1205</v>
      </c>
      <c r="H62" s="829" t="s">
        <v>1042</v>
      </c>
      <c r="I62" s="93"/>
      <c r="L62" s="181"/>
    </row>
    <row r="63" spans="1:12" ht="25.5">
      <c r="A63" s="200">
        <v>2</v>
      </c>
      <c r="B63" s="563" t="s">
        <v>1198</v>
      </c>
      <c r="C63" s="192">
        <v>0.15</v>
      </c>
      <c r="D63" s="192">
        <v>0.15</v>
      </c>
      <c r="E63" s="192"/>
      <c r="F63" s="192"/>
      <c r="G63" s="563" t="s">
        <v>1122</v>
      </c>
      <c r="H63" s="829" t="s">
        <v>1042</v>
      </c>
      <c r="I63" s="93"/>
      <c r="L63" s="181"/>
    </row>
    <row r="64" spans="1:12" ht="25.5">
      <c r="A64" s="200">
        <v>3</v>
      </c>
      <c r="B64" s="563" t="s">
        <v>1235</v>
      </c>
      <c r="C64" s="192">
        <v>0.35</v>
      </c>
      <c r="D64" s="192">
        <v>0.35</v>
      </c>
      <c r="E64" s="192"/>
      <c r="F64" s="192"/>
      <c r="G64" s="563" t="s">
        <v>1083</v>
      </c>
      <c r="H64" s="829" t="s">
        <v>1013</v>
      </c>
      <c r="I64" s="93"/>
      <c r="L64" s="181"/>
    </row>
    <row r="65" spans="1:12" ht="25.5">
      <c r="A65" s="200">
        <v>4</v>
      </c>
      <c r="B65" s="563" t="s">
        <v>1185</v>
      </c>
      <c r="C65" s="192">
        <v>0.36</v>
      </c>
      <c r="D65" s="192">
        <v>0.36</v>
      </c>
      <c r="E65" s="192"/>
      <c r="F65" s="192"/>
      <c r="G65" s="563" t="s">
        <v>1135</v>
      </c>
      <c r="H65" s="829" t="s">
        <v>1013</v>
      </c>
      <c r="I65" s="93"/>
      <c r="L65" s="181"/>
    </row>
    <row r="66" spans="1:12" ht="25.5">
      <c r="A66" s="200">
        <v>5</v>
      </c>
      <c r="B66" s="563" t="s">
        <v>1194</v>
      </c>
      <c r="C66" s="192">
        <v>0.12</v>
      </c>
      <c r="D66" s="192">
        <v>0.12</v>
      </c>
      <c r="E66" s="192"/>
      <c r="F66" s="192"/>
      <c r="G66" s="563" t="s">
        <v>1195</v>
      </c>
      <c r="H66" s="829" t="s">
        <v>1013</v>
      </c>
      <c r="I66" s="93"/>
      <c r="L66" s="181"/>
    </row>
    <row r="67" spans="1:12" ht="25.5">
      <c r="A67" s="200">
        <v>6</v>
      </c>
      <c r="B67" s="563" t="s">
        <v>1199</v>
      </c>
      <c r="C67" s="192">
        <v>0.05</v>
      </c>
      <c r="D67" s="192">
        <v>0.05</v>
      </c>
      <c r="E67" s="192"/>
      <c r="F67" s="192"/>
      <c r="G67" s="563" t="s">
        <v>1200</v>
      </c>
      <c r="H67" s="830" t="s">
        <v>1013</v>
      </c>
      <c r="I67" s="93"/>
      <c r="L67" s="181"/>
    </row>
    <row r="68" spans="1:12" ht="25.5">
      <c r="A68" s="818">
        <v>7</v>
      </c>
      <c r="B68" s="318" t="s">
        <v>1203</v>
      </c>
      <c r="C68" s="819">
        <v>0.1</v>
      </c>
      <c r="D68" s="819">
        <v>0.1</v>
      </c>
      <c r="E68" s="819"/>
      <c r="F68" s="819"/>
      <c r="G68" s="318" t="s">
        <v>1098</v>
      </c>
      <c r="H68" s="318" t="s">
        <v>1013</v>
      </c>
      <c r="I68" s="305"/>
      <c r="L68" s="181"/>
    </row>
    <row r="69" spans="1:12" ht="25.5">
      <c r="A69" s="200">
        <v>8</v>
      </c>
      <c r="B69" s="563" t="s">
        <v>1207</v>
      </c>
      <c r="C69" s="192">
        <v>9.75</v>
      </c>
      <c r="D69" s="192">
        <v>9.75</v>
      </c>
      <c r="E69" s="192"/>
      <c r="F69" s="192"/>
      <c r="G69" s="563" t="s">
        <v>1130</v>
      </c>
      <c r="H69" s="563" t="s">
        <v>1042</v>
      </c>
      <c r="I69" s="93"/>
      <c r="L69" s="181"/>
    </row>
    <row r="70" spans="1:12">
      <c r="A70" s="816" t="s">
        <v>274</v>
      </c>
      <c r="B70" s="317" t="s">
        <v>631</v>
      </c>
      <c r="C70" s="817">
        <v>0.32</v>
      </c>
      <c r="D70" s="817">
        <v>0.32</v>
      </c>
      <c r="E70" s="817"/>
      <c r="F70" s="817"/>
      <c r="G70" s="317"/>
      <c r="H70" s="317"/>
      <c r="I70" s="538"/>
      <c r="L70" s="181"/>
    </row>
    <row r="71" spans="1:12" ht="25.5">
      <c r="A71" s="200">
        <v>1</v>
      </c>
      <c r="B71" s="563" t="s">
        <v>1208</v>
      </c>
      <c r="C71" s="192">
        <v>0.09</v>
      </c>
      <c r="D71" s="192">
        <v>0.09</v>
      </c>
      <c r="E71" s="192"/>
      <c r="F71" s="192"/>
      <c r="G71" s="563" t="s">
        <v>1085</v>
      </c>
      <c r="H71" s="563" t="s">
        <v>1013</v>
      </c>
      <c r="I71" s="93"/>
      <c r="L71" s="181"/>
    </row>
    <row r="72" spans="1:12">
      <c r="A72" s="818">
        <v>2</v>
      </c>
      <c r="B72" s="282" t="s">
        <v>1209</v>
      </c>
      <c r="C72" s="831">
        <v>0.23</v>
      </c>
      <c r="D72" s="831">
        <v>0.23</v>
      </c>
      <c r="E72" s="831"/>
      <c r="F72" s="831"/>
      <c r="G72" s="282" t="s">
        <v>1085</v>
      </c>
      <c r="H72" s="282"/>
      <c r="I72" s="305"/>
      <c r="L72" s="181"/>
    </row>
    <row r="73" spans="1:12">
      <c r="A73" s="199" t="s">
        <v>333</v>
      </c>
      <c r="B73" s="537" t="s">
        <v>415</v>
      </c>
      <c r="C73" s="101">
        <v>0.1</v>
      </c>
      <c r="D73" s="101">
        <v>0.1</v>
      </c>
      <c r="E73" s="101">
        <v>0</v>
      </c>
      <c r="F73" s="101"/>
      <c r="G73" s="537"/>
      <c r="H73" s="537"/>
      <c r="I73" s="194"/>
      <c r="L73" s="181"/>
    </row>
    <row r="74" spans="1:12" ht="25.5">
      <c r="A74" s="818">
        <v>1</v>
      </c>
      <c r="B74" s="282" t="s">
        <v>1211</v>
      </c>
      <c r="C74" s="831">
        <v>0.1</v>
      </c>
      <c r="D74" s="831">
        <v>0.1</v>
      </c>
      <c r="E74" s="831"/>
      <c r="F74" s="831"/>
      <c r="G74" s="282" t="s">
        <v>1137</v>
      </c>
      <c r="H74" s="282" t="s">
        <v>1013</v>
      </c>
      <c r="I74" s="305"/>
      <c r="L74" s="181"/>
    </row>
    <row r="75" spans="1:12" ht="25.5">
      <c r="A75" s="199" t="s">
        <v>337</v>
      </c>
      <c r="B75" s="537" t="s">
        <v>636</v>
      </c>
      <c r="C75" s="101">
        <v>0.6</v>
      </c>
      <c r="D75" s="101">
        <v>0.6</v>
      </c>
      <c r="E75" s="101"/>
      <c r="F75" s="101"/>
      <c r="G75" s="537"/>
      <c r="H75" s="537"/>
      <c r="I75" s="194"/>
      <c r="L75" s="181"/>
    </row>
    <row r="76" spans="1:12" ht="25.5">
      <c r="A76" s="818">
        <v>1</v>
      </c>
      <c r="B76" s="282" t="s">
        <v>1212</v>
      </c>
      <c r="C76" s="831">
        <v>0.6</v>
      </c>
      <c r="D76" s="831">
        <v>0.6</v>
      </c>
      <c r="E76" s="831"/>
      <c r="F76" s="831"/>
      <c r="G76" s="282" t="s">
        <v>1213</v>
      </c>
      <c r="H76" s="282" t="s">
        <v>1042</v>
      </c>
      <c r="I76" s="305"/>
      <c r="L76" s="181"/>
    </row>
    <row r="77" spans="1:12">
      <c r="A77" s="211">
        <v>24</v>
      </c>
      <c r="B77" s="537" t="s">
        <v>2613</v>
      </c>
      <c r="C77" s="101">
        <v>71.069999999999993</v>
      </c>
      <c r="D77" s="101">
        <v>19.57</v>
      </c>
      <c r="E77" s="101">
        <v>51.5</v>
      </c>
      <c r="F77" s="101"/>
      <c r="G77" s="537"/>
      <c r="H77" s="537"/>
      <c r="I77" s="194"/>
      <c r="L77" s="181"/>
    </row>
    <row r="78" spans="1:12">
      <c r="A78" s="211">
        <f>A77+A39</f>
        <v>47</v>
      </c>
      <c r="B78" s="537" t="s">
        <v>2610</v>
      </c>
      <c r="C78" s="101">
        <v>90.589999999999989</v>
      </c>
      <c r="D78" s="101">
        <v>39.089999999999996</v>
      </c>
      <c r="E78" s="101">
        <v>51.5</v>
      </c>
      <c r="F78" s="101"/>
      <c r="G78" s="537"/>
      <c r="H78" s="537"/>
      <c r="I78" s="194"/>
      <c r="L78" s="181"/>
    </row>
    <row r="79" spans="1:12">
      <c r="H79" s="1725" t="s">
        <v>2558</v>
      </c>
      <c r="I79" s="1725"/>
      <c r="L79" s="181"/>
    </row>
    <row r="80" spans="1:12">
      <c r="H80" s="1726"/>
      <c r="I80" s="1726"/>
      <c r="L80" s="181"/>
    </row>
    <row r="81" spans="3:12">
      <c r="H81" s="1726"/>
      <c r="I81" s="1726"/>
      <c r="L81" s="181"/>
    </row>
    <row r="82" spans="3:12">
      <c r="C82" s="1411">
        <f>C77+C39</f>
        <v>90.589999999999989</v>
      </c>
      <c r="D82" s="1411">
        <f t="shared" ref="D82:F82" si="0">D77+D39</f>
        <v>39.089999999999996</v>
      </c>
      <c r="E82" s="1411">
        <f t="shared" si="0"/>
        <v>51.5</v>
      </c>
      <c r="F82" s="1411">
        <f t="shared" si="0"/>
        <v>0</v>
      </c>
      <c r="H82" s="1451"/>
      <c r="I82" s="1097"/>
      <c r="L82" s="181"/>
    </row>
    <row r="83" spans="3:12">
      <c r="H83" s="1451"/>
      <c r="I83" s="1097"/>
      <c r="L83" s="181"/>
    </row>
    <row r="84" spans="3:12">
      <c r="H84" s="1451"/>
      <c r="I84" s="1097"/>
      <c r="L84" s="181"/>
    </row>
    <row r="85" spans="3:12">
      <c r="L85" s="181"/>
    </row>
    <row r="86" spans="3:12">
      <c r="L86" s="181"/>
    </row>
    <row r="87" spans="3:12">
      <c r="L87" s="181"/>
    </row>
    <row r="88" spans="3:12">
      <c r="L88" s="181"/>
    </row>
    <row r="89" spans="3:12">
      <c r="L89" s="181"/>
    </row>
    <row r="90" spans="3:12">
      <c r="L90" s="181"/>
    </row>
    <row r="91" spans="3:12">
      <c r="L91" s="181"/>
    </row>
    <row r="92" spans="3:12">
      <c r="L92" s="181"/>
    </row>
    <row r="93" spans="3:12">
      <c r="L93" s="181"/>
    </row>
    <row r="94" spans="3:12">
      <c r="L94" s="181"/>
    </row>
    <row r="95" spans="3:12">
      <c r="L95" s="181"/>
    </row>
    <row r="96" spans="3:12">
      <c r="L96" s="181"/>
    </row>
    <row r="97" spans="12:12">
      <c r="L97" s="181"/>
    </row>
    <row r="98" spans="12:12">
      <c r="L98" s="181"/>
    </row>
    <row r="99" spans="12:12">
      <c r="L99" s="181"/>
    </row>
    <row r="100" spans="12:12">
      <c r="L100" s="181"/>
    </row>
    <row r="101" spans="12:12">
      <c r="L101" s="181"/>
    </row>
    <row r="102" spans="12:12">
      <c r="L102" s="181"/>
    </row>
    <row r="103" spans="12:12">
      <c r="L103" s="181"/>
    </row>
    <row r="104" spans="12:12">
      <c r="L104" s="181"/>
    </row>
    <row r="105" spans="12:12">
      <c r="L105" s="181"/>
    </row>
    <row r="106" spans="12:12">
      <c r="L106" s="181"/>
    </row>
    <row r="107" spans="12:12">
      <c r="L107" s="181"/>
    </row>
    <row r="108" spans="12:12">
      <c r="L108" s="181"/>
    </row>
    <row r="109" spans="12:12">
      <c r="L109" s="181"/>
    </row>
    <row r="110" spans="12:12">
      <c r="L110" s="181"/>
    </row>
    <row r="111" spans="12:12">
      <c r="L111" s="181"/>
    </row>
    <row r="112" spans="12:12">
      <c r="L112" s="181"/>
    </row>
    <row r="113" spans="12:12">
      <c r="L113" s="181"/>
    </row>
    <row r="114" spans="12:12">
      <c r="L114" s="181"/>
    </row>
    <row r="115" spans="12:12">
      <c r="L115" s="181"/>
    </row>
    <row r="116" spans="12:12">
      <c r="L116" s="181"/>
    </row>
    <row r="117" spans="12:12">
      <c r="L117" s="181"/>
    </row>
    <row r="118" spans="12:12">
      <c r="L118" s="181"/>
    </row>
    <row r="119" spans="12:12">
      <c r="L119" s="181"/>
    </row>
    <row r="120" spans="12:12">
      <c r="L120" s="181"/>
    </row>
    <row r="121" spans="12:12">
      <c r="L121" s="181"/>
    </row>
    <row r="122" spans="12:12">
      <c r="L122" s="181"/>
    </row>
    <row r="123" spans="12:12">
      <c r="L123" s="181"/>
    </row>
    <row r="124" spans="12:12">
      <c r="L124" s="181"/>
    </row>
    <row r="125" spans="12:12">
      <c r="L125" s="181"/>
    </row>
    <row r="126" spans="12:12">
      <c r="L126" s="181"/>
    </row>
    <row r="127" spans="12:12">
      <c r="L127" s="181"/>
    </row>
    <row r="128" spans="12:12">
      <c r="L128" s="181"/>
    </row>
    <row r="129" spans="12:12">
      <c r="L129" s="181"/>
    </row>
    <row r="130" spans="12:12">
      <c r="L130" s="181"/>
    </row>
    <row r="131" spans="12:12">
      <c r="L131" s="181"/>
    </row>
    <row r="132" spans="12:12">
      <c r="L132" s="181"/>
    </row>
    <row r="133" spans="12:12">
      <c r="L133" s="181"/>
    </row>
    <row r="134" spans="12:12">
      <c r="L134" s="181"/>
    </row>
    <row r="135" spans="12:12">
      <c r="L135" s="181"/>
    </row>
    <row r="136" spans="12:12">
      <c r="L136" s="181"/>
    </row>
    <row r="137" spans="12:12">
      <c r="L137" s="181"/>
    </row>
    <row r="138" spans="12:12">
      <c r="L138" s="181"/>
    </row>
    <row r="139" spans="12:12">
      <c r="L139" s="181"/>
    </row>
    <row r="140" spans="12:12">
      <c r="L140" s="181"/>
    </row>
    <row r="141" spans="12:12">
      <c r="L141" s="181"/>
    </row>
    <row r="142" spans="12:12">
      <c r="L142" s="181"/>
    </row>
    <row r="143" spans="12:12">
      <c r="L143" s="181"/>
    </row>
    <row r="144" spans="12:12">
      <c r="L144" s="181"/>
    </row>
    <row r="145" spans="12:12">
      <c r="L145" s="181"/>
    </row>
    <row r="146" spans="12:12">
      <c r="L146" s="181"/>
    </row>
    <row r="147" spans="12:12">
      <c r="L147" s="181"/>
    </row>
    <row r="148" spans="12:12">
      <c r="L148" s="181"/>
    </row>
    <row r="149" spans="12:12">
      <c r="L149" s="181"/>
    </row>
    <row r="150" spans="12:12">
      <c r="L150" s="181"/>
    </row>
    <row r="151" spans="12:12">
      <c r="L151" s="181"/>
    </row>
    <row r="152" spans="12:12">
      <c r="L152" s="181"/>
    </row>
    <row r="153" spans="12:12">
      <c r="L153" s="181"/>
    </row>
    <row r="154" spans="12:12">
      <c r="L154" s="181"/>
    </row>
    <row r="155" spans="12:12">
      <c r="L155" s="181"/>
    </row>
    <row r="156" spans="12:12">
      <c r="L156" s="181"/>
    </row>
    <row r="157" spans="12:12">
      <c r="L157" s="181"/>
    </row>
    <row r="158" spans="12:12">
      <c r="L158" s="181"/>
    </row>
    <row r="159" spans="12:12">
      <c r="L159" s="181"/>
    </row>
    <row r="160" spans="12:12">
      <c r="L160" s="181"/>
    </row>
    <row r="161" spans="12:12">
      <c r="L161" s="181"/>
    </row>
    <row r="162" spans="12:12">
      <c r="L162" s="181"/>
    </row>
    <row r="163" spans="12:12">
      <c r="L163" s="181"/>
    </row>
    <row r="164" spans="12:12">
      <c r="L164" s="181"/>
    </row>
    <row r="165" spans="12:12">
      <c r="L165" s="181"/>
    </row>
    <row r="166" spans="12:12">
      <c r="L166" s="181"/>
    </row>
    <row r="167" spans="12:12">
      <c r="L167" s="181"/>
    </row>
    <row r="168" spans="12:12">
      <c r="L168" s="181"/>
    </row>
    <row r="169" spans="12:12">
      <c r="L169" s="181"/>
    </row>
    <row r="170" spans="12:12">
      <c r="L170" s="181"/>
    </row>
    <row r="171" spans="12:12">
      <c r="L171" s="181"/>
    </row>
    <row r="172" spans="12:12">
      <c r="L172" s="181"/>
    </row>
    <row r="173" spans="12:12">
      <c r="L173" s="181"/>
    </row>
    <row r="174" spans="12:12">
      <c r="L174" s="181"/>
    </row>
    <row r="175" spans="12:12">
      <c r="L175" s="181"/>
    </row>
    <row r="176" spans="12:12">
      <c r="L176" s="181"/>
    </row>
    <row r="177" spans="12:12">
      <c r="L177" s="181"/>
    </row>
    <row r="178" spans="12:12">
      <c r="L178" s="181"/>
    </row>
    <row r="179" spans="12:12">
      <c r="L179" s="181"/>
    </row>
    <row r="180" spans="12:12">
      <c r="L180" s="181"/>
    </row>
    <row r="181" spans="12:12" ht="25.5">
      <c r="L181" s="181" t="s">
        <v>104</v>
      </c>
    </row>
    <row r="182" spans="12:12" ht="25.5">
      <c r="L182" s="181" t="s">
        <v>104</v>
      </c>
    </row>
    <row r="183" spans="12:12" ht="25.5">
      <c r="L183" s="181" t="s">
        <v>104</v>
      </c>
    </row>
    <row r="184" spans="12:12" ht="25.5">
      <c r="L184" s="181" t="s">
        <v>104</v>
      </c>
    </row>
    <row r="185" spans="12:12" ht="25.5">
      <c r="L185" s="181" t="s">
        <v>104</v>
      </c>
    </row>
    <row r="186" spans="12:12" ht="25.5">
      <c r="L186" s="181" t="s">
        <v>104</v>
      </c>
    </row>
    <row r="187" spans="12:12" ht="25.5">
      <c r="L187" s="181" t="s">
        <v>104</v>
      </c>
    </row>
    <row r="188" spans="12:12" ht="25.5">
      <c r="L188" s="181" t="s">
        <v>104</v>
      </c>
    </row>
    <row r="189" spans="12:12" ht="25.5">
      <c r="L189" s="181" t="s">
        <v>104</v>
      </c>
    </row>
    <row r="190" spans="12:12" ht="25.5">
      <c r="L190" s="181" t="s">
        <v>104</v>
      </c>
    </row>
    <row r="191" spans="12:12" ht="25.5">
      <c r="L191" s="181" t="s">
        <v>104</v>
      </c>
    </row>
  </sheetData>
  <mergeCells count="23">
    <mergeCell ref="A7:I7"/>
    <mergeCell ref="A3:I3"/>
    <mergeCell ref="A6:I6"/>
    <mergeCell ref="A4:I4"/>
    <mergeCell ref="A1:C1"/>
    <mergeCell ref="A2:C2"/>
    <mergeCell ref="D1:I1"/>
    <mergeCell ref="D2:I2"/>
    <mergeCell ref="A5:I5"/>
    <mergeCell ref="D8:F8"/>
    <mergeCell ref="G8:G9"/>
    <mergeCell ref="H8:H9"/>
    <mergeCell ref="I8:I9"/>
    <mergeCell ref="A11:I11"/>
    <mergeCell ref="A8:A9"/>
    <mergeCell ref="B8:B9"/>
    <mergeCell ref="C8:C9"/>
    <mergeCell ref="H79:I81"/>
    <mergeCell ref="H18:H35"/>
    <mergeCell ref="H37:H38"/>
    <mergeCell ref="A40:I40"/>
    <mergeCell ref="H50:H55"/>
    <mergeCell ref="H59:H60"/>
  </mergeCells>
  <printOptions horizontalCentered="1"/>
  <pageMargins left="0.39370078740157483" right="0.39370078740157483" top="0.39370078740157483" bottom="0.39370078740157483" header="0.11811023622047245" footer="0.27559055118110237"/>
  <pageSetup paperSize="9" scale="66" fitToHeight="100" orientation="landscape" r:id="rId1"/>
  <headerFooter>
    <oddFooter>&amp;L&amp;"Times New Roman,nghiêng"&amp;9Phụ lục &amp;A&amp;R&amp;10&amp;P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DO197"/>
  <sheetViews>
    <sheetView topLeftCell="A127" zoomScaleSheetLayoutView="84" zoomScalePageLayoutView="59" workbookViewId="0">
      <selection activeCell="A130" sqref="A130"/>
    </sheetView>
  </sheetViews>
  <sheetFormatPr defaultColWidth="9" defaultRowHeight="12.75"/>
  <cols>
    <col min="1" max="1" width="5.5" style="208" customWidth="1"/>
    <col min="2" max="2" width="30.625" style="207" customWidth="1"/>
    <col min="3" max="3" width="13.25" style="208" customWidth="1"/>
    <col min="4" max="6" width="8" style="208" customWidth="1"/>
    <col min="7" max="7" width="21.5" style="208" customWidth="1"/>
    <col min="8" max="8" width="39.875" style="207" customWidth="1"/>
    <col min="9" max="9" width="8.375" style="206" customWidth="1"/>
    <col min="10" max="10" width="8.75" style="206" bestFit="1" customWidth="1"/>
    <col min="11" max="11" width="7.875" style="206" bestFit="1" customWidth="1"/>
    <col min="12" max="12" width="7.25" style="141" customWidth="1"/>
    <col min="13" max="19" width="8" style="141" customWidth="1"/>
    <col min="20" max="20" width="3" style="141" customWidth="1"/>
    <col min="21" max="21" width="3.5" style="141" customWidth="1"/>
    <col min="22" max="22" width="3.875" style="141" customWidth="1"/>
    <col min="23" max="23" width="4.5" style="141" customWidth="1"/>
    <col min="24" max="24" width="4.75" style="141" customWidth="1"/>
    <col min="25" max="26" width="4.5" style="141" customWidth="1"/>
    <col min="27" max="27" width="4.25" style="141" customWidth="1"/>
    <col min="28" max="28" width="3.25" style="141" customWidth="1"/>
    <col min="29" max="29" width="3.5" style="141" customWidth="1"/>
    <col min="30" max="30" width="4.375" style="141" customWidth="1"/>
    <col min="31" max="31" width="4.75" style="141" customWidth="1"/>
    <col min="32" max="32" width="4.125" style="141" customWidth="1"/>
    <col min="33" max="33" width="3.75" style="141" customWidth="1"/>
    <col min="34" max="34" width="4.375" style="141" customWidth="1"/>
    <col min="35" max="119" width="9" style="141"/>
    <col min="120" max="16384" width="9" style="206"/>
  </cols>
  <sheetData>
    <row r="1" spans="1:119" s="116" customFormat="1">
      <c r="A1" s="1705" t="s">
        <v>2559</v>
      </c>
      <c r="B1" s="1705"/>
      <c r="C1" s="1705"/>
      <c r="D1" s="1706" t="s">
        <v>44</v>
      </c>
      <c r="E1" s="1706"/>
      <c r="F1" s="1706"/>
      <c r="G1" s="1706"/>
      <c r="H1" s="1706"/>
      <c r="I1" s="1706"/>
      <c r="J1" s="176"/>
      <c r="K1" s="176"/>
      <c r="L1" s="176"/>
      <c r="M1" s="176"/>
      <c r="N1" s="176"/>
      <c r="O1" s="176"/>
    </row>
    <row r="2" spans="1:119" s="116" customFormat="1">
      <c r="A2" s="1706" t="s">
        <v>2560</v>
      </c>
      <c r="B2" s="1706"/>
      <c r="C2" s="1706"/>
      <c r="D2" s="1706" t="s">
        <v>45</v>
      </c>
      <c r="E2" s="1706"/>
      <c r="F2" s="1706"/>
      <c r="G2" s="1706"/>
      <c r="H2" s="1706"/>
      <c r="I2" s="1706"/>
      <c r="J2" s="176"/>
      <c r="K2" s="176"/>
      <c r="L2" s="176"/>
      <c r="M2" s="176"/>
      <c r="N2" s="176"/>
      <c r="O2" s="176"/>
    </row>
    <row r="3" spans="1:119" s="116" customFormat="1">
      <c r="A3" s="1707"/>
      <c r="B3" s="1707"/>
      <c r="C3" s="1707"/>
      <c r="D3" s="1707"/>
      <c r="E3" s="1707"/>
      <c r="F3" s="1707"/>
      <c r="G3" s="1707"/>
      <c r="H3" s="1707"/>
      <c r="I3" s="1707"/>
      <c r="J3" s="138"/>
      <c r="K3" s="138"/>
      <c r="L3" s="138"/>
      <c r="M3" s="138"/>
      <c r="N3" s="138"/>
      <c r="O3" s="138"/>
    </row>
    <row r="4" spans="1:119" s="138" customFormat="1">
      <c r="A4" s="1705" t="s">
        <v>199</v>
      </c>
      <c r="B4" s="1705"/>
      <c r="C4" s="1705"/>
      <c r="D4" s="1705"/>
      <c r="E4" s="1705"/>
      <c r="F4" s="1705"/>
      <c r="G4" s="1705"/>
      <c r="H4" s="1705"/>
      <c r="I4" s="1705"/>
    </row>
    <row r="5" spans="1:119" s="138" customFormat="1">
      <c r="A5" s="1705" t="s">
        <v>36</v>
      </c>
      <c r="B5" s="1705"/>
      <c r="C5" s="1705"/>
      <c r="D5" s="1705"/>
      <c r="E5" s="1705"/>
      <c r="F5" s="1705"/>
      <c r="G5" s="1705"/>
      <c r="H5" s="1705"/>
      <c r="I5" s="1705"/>
    </row>
    <row r="6" spans="1:119" s="138" customFormat="1">
      <c r="A6" s="1708" t="str">
        <f>'2.CMD.Tong'!A6:J6</f>
        <v>(Kèm theo Tờ trình số 395/TTr-UBND ngày 05 tháng 12 năm 2018 của Ủy ban nhân dân tỉnh)</v>
      </c>
      <c r="B6" s="1708"/>
      <c r="C6" s="1708"/>
      <c r="D6" s="1708"/>
      <c r="E6" s="1708"/>
      <c r="F6" s="1708"/>
      <c r="G6" s="1708"/>
      <c r="H6" s="1708"/>
      <c r="I6" s="1708"/>
    </row>
    <row r="7" spans="1:119" s="138" customFormat="1" ht="25.5">
      <c r="A7" s="1721"/>
      <c r="B7" s="1721"/>
      <c r="C7" s="1721"/>
      <c r="D7" s="1721"/>
      <c r="E7" s="1721"/>
      <c r="F7" s="1721"/>
      <c r="G7" s="1721"/>
      <c r="H7" s="1721"/>
      <c r="I7" s="1721"/>
      <c r="L7" s="181" t="s">
        <v>104</v>
      </c>
    </row>
    <row r="8" spans="1:119" s="215" customFormat="1" ht="25.5">
      <c r="A8" s="1739" t="s">
        <v>21</v>
      </c>
      <c r="B8" s="1723" t="s">
        <v>31</v>
      </c>
      <c r="C8" s="1729" t="s">
        <v>129</v>
      </c>
      <c r="D8" s="1727" t="s">
        <v>17</v>
      </c>
      <c r="E8" s="1727"/>
      <c r="F8" s="1727"/>
      <c r="G8" s="1740" t="s">
        <v>158</v>
      </c>
      <c r="H8" s="1727" t="s">
        <v>29</v>
      </c>
      <c r="I8" s="1727" t="s">
        <v>28</v>
      </c>
      <c r="L8" s="181" t="s">
        <v>104</v>
      </c>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205"/>
      <c r="BK8" s="205"/>
      <c r="BL8" s="205"/>
      <c r="BM8" s="205"/>
      <c r="BN8" s="205"/>
      <c r="BO8" s="205"/>
      <c r="BP8" s="205"/>
      <c r="BQ8" s="205"/>
      <c r="BR8" s="205"/>
      <c r="BS8" s="205"/>
      <c r="BT8" s="205"/>
      <c r="BU8" s="205"/>
      <c r="BV8" s="205"/>
      <c r="BW8" s="205"/>
      <c r="BX8" s="205"/>
      <c r="BY8" s="205"/>
      <c r="BZ8" s="205"/>
      <c r="CA8" s="205"/>
      <c r="CB8" s="205"/>
      <c r="CC8" s="205"/>
      <c r="CD8" s="205"/>
      <c r="CE8" s="205"/>
      <c r="CF8" s="205"/>
      <c r="CG8" s="205"/>
      <c r="CH8" s="205"/>
      <c r="CI8" s="205"/>
      <c r="CJ8" s="205"/>
      <c r="CK8" s="205"/>
      <c r="CL8" s="205"/>
      <c r="CM8" s="205"/>
      <c r="CN8" s="205"/>
      <c r="CO8" s="205"/>
      <c r="CP8" s="205"/>
      <c r="CQ8" s="205"/>
      <c r="CR8" s="205"/>
      <c r="CS8" s="205"/>
      <c r="CT8" s="205"/>
      <c r="CU8" s="205"/>
      <c r="CV8" s="205"/>
      <c r="CW8" s="205"/>
      <c r="CX8" s="205"/>
      <c r="CY8" s="205"/>
      <c r="CZ8" s="205"/>
      <c r="DA8" s="205"/>
      <c r="DB8" s="205"/>
      <c r="DC8" s="205"/>
      <c r="DD8" s="205"/>
      <c r="DE8" s="205"/>
      <c r="DF8" s="205"/>
      <c r="DG8" s="205"/>
      <c r="DH8" s="205"/>
      <c r="DI8" s="205"/>
      <c r="DJ8" s="205"/>
      <c r="DK8" s="205"/>
      <c r="DL8" s="205"/>
      <c r="DM8" s="205"/>
      <c r="DN8" s="205"/>
      <c r="DO8" s="205"/>
    </row>
    <row r="9" spans="1:119" s="215" customFormat="1" ht="25.5">
      <c r="A9" s="1739"/>
      <c r="B9" s="1723"/>
      <c r="C9" s="1729"/>
      <c r="D9" s="110" t="s">
        <v>13</v>
      </c>
      <c r="E9" s="110" t="s">
        <v>12</v>
      </c>
      <c r="F9" s="110" t="s">
        <v>27</v>
      </c>
      <c r="G9" s="1741"/>
      <c r="H9" s="1727"/>
      <c r="I9" s="1727"/>
      <c r="L9" s="181" t="s">
        <v>104</v>
      </c>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205"/>
      <c r="BK9" s="205"/>
      <c r="BL9" s="205"/>
      <c r="BM9" s="205"/>
      <c r="BN9" s="205"/>
      <c r="BO9" s="205"/>
      <c r="BP9" s="205"/>
      <c r="BQ9" s="205"/>
      <c r="BR9" s="205"/>
      <c r="BS9" s="205"/>
      <c r="BT9" s="205"/>
      <c r="BU9" s="205"/>
      <c r="BV9" s="205"/>
      <c r="BW9" s="205"/>
      <c r="BX9" s="205"/>
      <c r="BY9" s="205"/>
      <c r="BZ9" s="205"/>
      <c r="CA9" s="205"/>
      <c r="CB9" s="205"/>
      <c r="CC9" s="205"/>
      <c r="CD9" s="205"/>
      <c r="CE9" s="205"/>
      <c r="CF9" s="205"/>
      <c r="CG9" s="205"/>
      <c r="CH9" s="205"/>
      <c r="CI9" s="205"/>
      <c r="CJ9" s="205"/>
      <c r="CK9" s="205"/>
      <c r="CL9" s="205"/>
      <c r="CM9" s="205"/>
      <c r="CN9" s="205"/>
      <c r="CO9" s="205"/>
      <c r="CP9" s="205"/>
      <c r="CQ9" s="205"/>
      <c r="CR9" s="205"/>
      <c r="CS9" s="205"/>
      <c r="CT9" s="205"/>
      <c r="CU9" s="205"/>
      <c r="CV9" s="205"/>
      <c r="CW9" s="205"/>
      <c r="CX9" s="205"/>
      <c r="CY9" s="205"/>
      <c r="CZ9" s="205"/>
      <c r="DA9" s="205"/>
      <c r="DB9" s="205"/>
      <c r="DC9" s="205"/>
      <c r="DD9" s="205"/>
      <c r="DE9" s="205"/>
      <c r="DF9" s="205"/>
      <c r="DG9" s="205"/>
      <c r="DH9" s="205"/>
      <c r="DI9" s="205"/>
      <c r="DJ9" s="205"/>
      <c r="DK9" s="205"/>
      <c r="DL9" s="205"/>
      <c r="DM9" s="205"/>
      <c r="DN9" s="205"/>
      <c r="DO9" s="205"/>
    </row>
    <row r="10" spans="1:119" s="214" customFormat="1" ht="25.5">
      <c r="A10" s="174">
        <v>-1</v>
      </c>
      <c r="B10" s="174">
        <v>-2</v>
      </c>
      <c r="C10" s="174" t="s">
        <v>24</v>
      </c>
      <c r="D10" s="174">
        <v>-4</v>
      </c>
      <c r="E10" s="174">
        <v>-5</v>
      </c>
      <c r="F10" s="174">
        <v>-6</v>
      </c>
      <c r="G10" s="174">
        <v>-7</v>
      </c>
      <c r="H10" s="174">
        <v>-8</v>
      </c>
      <c r="I10" s="174">
        <v>-9</v>
      </c>
      <c r="L10" s="181" t="s">
        <v>104</v>
      </c>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c r="BY10" s="204"/>
      <c r="BZ10" s="204"/>
      <c r="CA10" s="204"/>
      <c r="CB10" s="204"/>
      <c r="CC10" s="204"/>
      <c r="CD10" s="204"/>
      <c r="CE10" s="204"/>
      <c r="CF10" s="204"/>
      <c r="CG10" s="204"/>
      <c r="CH10" s="204"/>
      <c r="CI10" s="204"/>
      <c r="CJ10" s="204"/>
      <c r="CK10" s="204"/>
      <c r="CL10" s="204"/>
      <c r="CM10" s="204"/>
      <c r="CN10" s="204"/>
      <c r="CO10" s="204"/>
      <c r="CP10" s="204"/>
      <c r="CQ10" s="204"/>
      <c r="CR10" s="204"/>
      <c r="CS10" s="204"/>
      <c r="CT10" s="204"/>
      <c r="CU10" s="204"/>
      <c r="CV10" s="204"/>
      <c r="CW10" s="204"/>
      <c r="CX10" s="204"/>
      <c r="CY10" s="204"/>
      <c r="CZ10" s="204"/>
      <c r="DA10" s="204"/>
      <c r="DB10" s="204"/>
      <c r="DC10" s="204"/>
      <c r="DD10" s="204"/>
      <c r="DE10" s="204"/>
      <c r="DF10" s="204"/>
      <c r="DG10" s="204"/>
      <c r="DH10" s="204"/>
      <c r="DI10" s="204"/>
      <c r="DJ10" s="204"/>
      <c r="DK10" s="204"/>
      <c r="DL10" s="204"/>
      <c r="DM10" s="204"/>
      <c r="DN10" s="204"/>
      <c r="DO10" s="204"/>
    </row>
    <row r="11" spans="1:119" ht="25.5">
      <c r="A11" s="1684" t="s">
        <v>191</v>
      </c>
      <c r="B11" s="1685"/>
      <c r="C11" s="1685"/>
      <c r="D11" s="1685"/>
      <c r="E11" s="1685"/>
      <c r="F11" s="1685"/>
      <c r="G11" s="1685"/>
      <c r="H11" s="1685"/>
      <c r="I11" s="1687"/>
      <c r="L11" s="181" t="s">
        <v>104</v>
      </c>
    </row>
    <row r="12" spans="1:119" s="1097" customFormat="1">
      <c r="A12" s="861" t="s">
        <v>208</v>
      </c>
      <c r="B12" s="932" t="s">
        <v>2005</v>
      </c>
      <c r="C12" s="1563">
        <f>D12</f>
        <v>0.71</v>
      </c>
      <c r="D12" s="1563">
        <v>0.71</v>
      </c>
      <c r="E12" s="1563"/>
      <c r="F12" s="861"/>
      <c r="G12" s="932"/>
      <c r="H12" s="932"/>
      <c r="I12" s="932"/>
      <c r="L12" s="1098"/>
    </row>
    <row r="13" spans="1:119" s="138" customFormat="1" ht="38.25">
      <c r="A13" s="861">
        <v>1</v>
      </c>
      <c r="B13" s="933" t="s">
        <v>2008</v>
      </c>
      <c r="C13" s="1563">
        <f>D13</f>
        <v>0.71</v>
      </c>
      <c r="D13" s="1564">
        <v>0.71</v>
      </c>
      <c r="E13" s="1564"/>
      <c r="F13" s="867"/>
      <c r="G13" s="933" t="s">
        <v>1722</v>
      </c>
      <c r="H13" s="933" t="s">
        <v>2603</v>
      </c>
      <c r="I13" s="933"/>
      <c r="L13" s="181"/>
    </row>
    <row r="14" spans="1:119">
      <c r="A14" s="627" t="s">
        <v>213</v>
      </c>
      <c r="B14" s="969" t="s">
        <v>371</v>
      </c>
      <c r="C14" s="970">
        <f>SUM(C15:C26)</f>
        <v>5.0999999999999988</v>
      </c>
      <c r="D14" s="970">
        <f>SUM(D15:D26)</f>
        <v>5.0999999999999988</v>
      </c>
      <c r="E14" s="971">
        <f>SUM(E15:E26)</f>
        <v>0</v>
      </c>
      <c r="F14" s="971">
        <f>SUM(F15:F26)</f>
        <v>0</v>
      </c>
      <c r="G14" s="930"/>
      <c r="H14" s="930"/>
      <c r="I14" s="930"/>
      <c r="L14" s="181"/>
    </row>
    <row r="15" spans="1:119" ht="25.5">
      <c r="A15" s="634">
        <v>1</v>
      </c>
      <c r="B15" s="972" t="s">
        <v>1699</v>
      </c>
      <c r="C15" s="973">
        <v>0.8</v>
      </c>
      <c r="D15" s="973">
        <v>0.8</v>
      </c>
      <c r="E15" s="634"/>
      <c r="F15" s="634"/>
      <c r="G15" s="974" t="s">
        <v>1700</v>
      </c>
      <c r="H15" s="1775" t="s">
        <v>1701</v>
      </c>
      <c r="I15" s="635"/>
      <c r="L15" s="181"/>
    </row>
    <row r="16" spans="1:119" ht="25.5">
      <c r="A16" s="634">
        <v>2</v>
      </c>
      <c r="B16" s="975" t="s">
        <v>1702</v>
      </c>
      <c r="C16" s="973">
        <v>0.54</v>
      </c>
      <c r="D16" s="973">
        <v>0.54</v>
      </c>
      <c r="E16" s="634"/>
      <c r="F16" s="634"/>
      <c r="G16" s="974" t="s">
        <v>1703</v>
      </c>
      <c r="H16" s="1776"/>
      <c r="I16" s="635"/>
      <c r="L16" s="181"/>
    </row>
    <row r="17" spans="1:119" ht="25.5">
      <c r="A17" s="634">
        <v>3</v>
      </c>
      <c r="B17" s="976" t="s">
        <v>1704</v>
      </c>
      <c r="C17" s="973">
        <v>0.22</v>
      </c>
      <c r="D17" s="973">
        <v>0.22</v>
      </c>
      <c r="E17" s="634"/>
      <c r="F17" s="634"/>
      <c r="G17" s="974" t="s">
        <v>1705</v>
      </c>
      <c r="H17" s="1776"/>
      <c r="I17" s="635"/>
      <c r="L17" s="181"/>
    </row>
    <row r="18" spans="1:119">
      <c r="A18" s="634">
        <v>4</v>
      </c>
      <c r="B18" s="1047" t="s">
        <v>2542</v>
      </c>
      <c r="C18" s="1036">
        <v>0.08</v>
      </c>
      <c r="D18" s="608">
        <v>0.08</v>
      </c>
      <c r="E18" s="1044"/>
      <c r="F18" s="1044"/>
      <c r="G18" s="1247" t="s">
        <v>2543</v>
      </c>
      <c r="H18" s="1776"/>
      <c r="I18" s="1248"/>
      <c r="L18" s="181"/>
    </row>
    <row r="19" spans="1:119" ht="25.5">
      <c r="A19" s="634">
        <v>5</v>
      </c>
      <c r="B19" s="976" t="s">
        <v>1706</v>
      </c>
      <c r="C19" s="973">
        <v>0.4</v>
      </c>
      <c r="D19" s="973">
        <v>0.4</v>
      </c>
      <c r="E19" s="634"/>
      <c r="F19" s="634"/>
      <c r="G19" s="974" t="s">
        <v>1705</v>
      </c>
      <c r="H19" s="1776"/>
      <c r="I19" s="635"/>
      <c r="L19" s="181"/>
    </row>
    <row r="20" spans="1:119" ht="25.5">
      <c r="A20" s="634">
        <v>6</v>
      </c>
      <c r="B20" s="976" t="s">
        <v>1707</v>
      </c>
      <c r="C20" s="973">
        <v>1.5</v>
      </c>
      <c r="D20" s="973">
        <v>1.5</v>
      </c>
      <c r="E20" s="634"/>
      <c r="F20" s="634"/>
      <c r="G20" s="974" t="s">
        <v>1708</v>
      </c>
      <c r="H20" s="1776"/>
      <c r="I20" s="635"/>
      <c r="L20" s="181"/>
    </row>
    <row r="21" spans="1:119" s="209" customFormat="1">
      <c r="A21" s="634">
        <v>7</v>
      </c>
      <c r="B21" s="975" t="s">
        <v>1709</v>
      </c>
      <c r="C21" s="977">
        <v>0.04</v>
      </c>
      <c r="D21" s="977">
        <v>0.04</v>
      </c>
      <c r="E21" s="634"/>
      <c r="F21" s="634"/>
      <c r="G21" s="974" t="s">
        <v>1710</v>
      </c>
      <c r="H21" s="1776"/>
      <c r="I21" s="635"/>
      <c r="L21" s="181"/>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c r="BJ21" s="156"/>
      <c r="BK21" s="156"/>
      <c r="BL21" s="156"/>
      <c r="BM21" s="156"/>
      <c r="BN21" s="156"/>
      <c r="BO21" s="156"/>
      <c r="BP21" s="156"/>
      <c r="BQ21" s="156"/>
      <c r="BR21" s="156"/>
      <c r="BS21" s="156"/>
      <c r="BT21" s="156"/>
      <c r="BU21" s="156"/>
      <c r="BV21" s="156"/>
      <c r="BW21" s="156"/>
      <c r="BX21" s="156"/>
      <c r="BY21" s="156"/>
      <c r="BZ21" s="156"/>
      <c r="CA21" s="156"/>
      <c r="CB21" s="156"/>
      <c r="CC21" s="156"/>
      <c r="CD21" s="156"/>
      <c r="CE21" s="156"/>
      <c r="CF21" s="156"/>
      <c r="CG21" s="156"/>
      <c r="CH21" s="156"/>
      <c r="CI21" s="156"/>
      <c r="CJ21" s="156"/>
      <c r="CK21" s="156"/>
      <c r="CL21" s="156"/>
      <c r="CM21" s="156"/>
      <c r="CN21" s="156"/>
      <c r="CO21" s="156"/>
      <c r="CP21" s="156"/>
      <c r="CQ21" s="156"/>
      <c r="CR21" s="156"/>
      <c r="CS21" s="156"/>
      <c r="CT21" s="156"/>
      <c r="CU21" s="156"/>
      <c r="CV21" s="156"/>
      <c r="CW21" s="156"/>
      <c r="CX21" s="156"/>
      <c r="CY21" s="156"/>
      <c r="CZ21" s="156"/>
      <c r="DA21" s="156"/>
      <c r="DB21" s="156"/>
      <c r="DC21" s="156"/>
      <c r="DD21" s="156"/>
      <c r="DE21" s="156"/>
      <c r="DF21" s="156"/>
      <c r="DG21" s="156"/>
      <c r="DH21" s="156"/>
      <c r="DI21" s="156"/>
      <c r="DJ21" s="156"/>
      <c r="DK21" s="156"/>
      <c r="DL21" s="156"/>
      <c r="DM21" s="156"/>
      <c r="DN21" s="156"/>
      <c r="DO21" s="156"/>
    </row>
    <row r="22" spans="1:119" s="138" customFormat="1" ht="25.5">
      <c r="A22" s="634">
        <v>8</v>
      </c>
      <c r="B22" s="978" t="s">
        <v>1711</v>
      </c>
      <c r="C22" s="979">
        <v>0.3</v>
      </c>
      <c r="D22" s="979">
        <v>0.3</v>
      </c>
      <c r="E22" s="634"/>
      <c r="F22" s="634"/>
      <c r="G22" s="974" t="s">
        <v>1712</v>
      </c>
      <c r="H22" s="1776"/>
      <c r="I22" s="635"/>
      <c r="L22" s="181"/>
    </row>
    <row r="23" spans="1:119" s="138" customFormat="1" ht="25.5">
      <c r="A23" s="634">
        <v>9</v>
      </c>
      <c r="B23" s="972" t="s">
        <v>1713</v>
      </c>
      <c r="C23" s="977">
        <v>0.3</v>
      </c>
      <c r="D23" s="977">
        <v>0.3</v>
      </c>
      <c r="E23" s="634"/>
      <c r="F23" s="634"/>
      <c r="G23" s="974" t="s">
        <v>1714</v>
      </c>
      <c r="H23" s="1776"/>
      <c r="I23" s="635"/>
      <c r="L23" s="181"/>
    </row>
    <row r="24" spans="1:119" ht="30">
      <c r="A24" s="634">
        <v>10</v>
      </c>
      <c r="B24" s="980" t="s">
        <v>1715</v>
      </c>
      <c r="C24" s="977">
        <v>0.3</v>
      </c>
      <c r="D24" s="977">
        <v>0.3</v>
      </c>
      <c r="E24" s="634"/>
      <c r="F24" s="634"/>
      <c r="G24" s="974" t="s">
        <v>1716</v>
      </c>
      <c r="H24" s="1776"/>
      <c r="I24" s="635"/>
      <c r="L24" s="181"/>
    </row>
    <row r="25" spans="1:119" ht="25.5">
      <c r="A25" s="634">
        <v>11</v>
      </c>
      <c r="B25" s="972" t="s">
        <v>1717</v>
      </c>
      <c r="C25" s="977">
        <v>0.02</v>
      </c>
      <c r="D25" s="977">
        <v>0.02</v>
      </c>
      <c r="E25" s="634"/>
      <c r="F25" s="634"/>
      <c r="G25" s="974" t="s">
        <v>1718</v>
      </c>
      <c r="H25" s="1776"/>
      <c r="I25" s="635"/>
      <c r="L25" s="181"/>
    </row>
    <row r="26" spans="1:119" ht="25.5">
      <c r="A26" s="634">
        <v>12</v>
      </c>
      <c r="B26" s="976" t="s">
        <v>1719</v>
      </c>
      <c r="C26" s="977">
        <v>0.6</v>
      </c>
      <c r="D26" s="977">
        <v>0.6</v>
      </c>
      <c r="E26" s="634"/>
      <c r="F26" s="634"/>
      <c r="G26" s="974" t="s">
        <v>1720</v>
      </c>
      <c r="H26" s="1777"/>
      <c r="I26" s="635"/>
      <c r="L26" s="181"/>
    </row>
    <row r="27" spans="1:119">
      <c r="A27" s="627" t="s">
        <v>217</v>
      </c>
      <c r="B27" s="981" t="s">
        <v>1272</v>
      </c>
      <c r="C27" s="982">
        <f>C28</f>
        <v>9.9</v>
      </c>
      <c r="D27" s="982">
        <f>D28</f>
        <v>9.9</v>
      </c>
      <c r="E27" s="634"/>
      <c r="F27" s="634"/>
      <c r="G27" s="974"/>
      <c r="H27" s="983"/>
      <c r="I27" s="635"/>
      <c r="L27" s="181"/>
    </row>
    <row r="28" spans="1:119" ht="38.25">
      <c r="A28" s="984">
        <v>1</v>
      </c>
      <c r="B28" s="985" t="s">
        <v>1721</v>
      </c>
      <c r="C28" s="986">
        <v>9.9</v>
      </c>
      <c r="D28" s="986">
        <v>9.9</v>
      </c>
      <c r="E28" s="984"/>
      <c r="F28" s="984"/>
      <c r="G28" s="987" t="s">
        <v>1722</v>
      </c>
      <c r="H28" s="988" t="s">
        <v>1723</v>
      </c>
      <c r="I28" s="635"/>
      <c r="L28" s="181"/>
    </row>
    <row r="29" spans="1:119">
      <c r="A29" s="627" t="s">
        <v>238</v>
      </c>
      <c r="B29" s="989" t="s">
        <v>247</v>
      </c>
      <c r="C29" s="990">
        <f>C30+C31</f>
        <v>0.37</v>
      </c>
      <c r="D29" s="990">
        <f t="shared" ref="D29:F29" si="0">D30+D31</f>
        <v>0.37</v>
      </c>
      <c r="E29" s="990">
        <f t="shared" si="0"/>
        <v>0</v>
      </c>
      <c r="F29" s="990">
        <f t="shared" si="0"/>
        <v>0</v>
      </c>
      <c r="G29" s="987"/>
      <c r="H29" s="988"/>
      <c r="I29" s="635"/>
      <c r="L29" s="181"/>
    </row>
    <row r="30" spans="1:119" ht="25.5">
      <c r="A30" s="984">
        <v>1</v>
      </c>
      <c r="B30" s="987" t="s">
        <v>1724</v>
      </c>
      <c r="C30" s="991">
        <v>0.3</v>
      </c>
      <c r="D30" s="991">
        <v>0.3</v>
      </c>
      <c r="E30" s="984"/>
      <c r="F30" s="984"/>
      <c r="G30" s="980" t="s">
        <v>1725</v>
      </c>
      <c r="H30" s="988" t="s">
        <v>1726</v>
      </c>
      <c r="I30" s="992"/>
      <c r="L30" s="181"/>
    </row>
    <row r="31" spans="1:119" ht="45">
      <c r="A31" s="246">
        <v>2</v>
      </c>
      <c r="B31" s="1053" t="s">
        <v>2595</v>
      </c>
      <c r="C31" s="1054">
        <v>7.0000000000000007E-2</v>
      </c>
      <c r="D31" s="1054">
        <v>7.0000000000000007E-2</v>
      </c>
      <c r="E31" s="246"/>
      <c r="F31" s="246"/>
      <c r="G31" s="1037" t="s">
        <v>2596</v>
      </c>
      <c r="H31" s="298" t="s">
        <v>2602</v>
      </c>
      <c r="I31" s="992"/>
      <c r="L31" s="181"/>
    </row>
    <row r="32" spans="1:119">
      <c r="A32" s="627" t="s">
        <v>246</v>
      </c>
      <c r="B32" s="993" t="s">
        <v>1727</v>
      </c>
      <c r="C32" s="982">
        <f>C33+C34</f>
        <v>3.4</v>
      </c>
      <c r="D32" s="982">
        <f t="shared" ref="D32:F32" si="1">D33+D34</f>
        <v>3.4</v>
      </c>
      <c r="E32" s="982">
        <f t="shared" si="1"/>
        <v>0</v>
      </c>
      <c r="F32" s="982">
        <f t="shared" si="1"/>
        <v>0</v>
      </c>
      <c r="G32" s="994"/>
      <c r="H32" s="640"/>
      <c r="I32" s="640"/>
      <c r="L32" s="181"/>
    </row>
    <row r="33" spans="1:12" ht="25.5">
      <c r="A33" s="984">
        <v>1</v>
      </c>
      <c r="B33" s="976" t="s">
        <v>1728</v>
      </c>
      <c r="C33" s="986">
        <v>3</v>
      </c>
      <c r="D33" s="986">
        <v>3</v>
      </c>
      <c r="E33" s="984"/>
      <c r="F33" s="984"/>
      <c r="G33" s="987" t="s">
        <v>1729</v>
      </c>
      <c r="H33" s="988" t="s">
        <v>1701</v>
      </c>
      <c r="I33" s="635"/>
      <c r="L33" s="181"/>
    </row>
    <row r="34" spans="1:12" ht="25.5">
      <c r="A34" s="246">
        <v>2</v>
      </c>
      <c r="B34" s="424" t="s">
        <v>2544</v>
      </c>
      <c r="C34" s="302">
        <v>0.4</v>
      </c>
      <c r="D34" s="302">
        <v>0.4</v>
      </c>
      <c r="E34" s="246"/>
      <c r="F34" s="246"/>
      <c r="G34" s="1247" t="s">
        <v>1729</v>
      </c>
      <c r="H34" s="298" t="s">
        <v>1701</v>
      </c>
      <c r="I34" s="1248"/>
      <c r="L34" s="181"/>
    </row>
    <row r="35" spans="1:12">
      <c r="A35" s="627" t="s">
        <v>251</v>
      </c>
      <c r="B35" s="993" t="s">
        <v>350</v>
      </c>
      <c r="C35" s="982">
        <f>SUM(C36:C36)</f>
        <v>0.8</v>
      </c>
      <c r="D35" s="982">
        <f>SUM(D36:D36)</f>
        <v>0.8</v>
      </c>
      <c r="E35" s="990">
        <f>SUM(E36:E36)</f>
        <v>0</v>
      </c>
      <c r="F35" s="990">
        <f>SUM(F36:F36)</f>
        <v>0</v>
      </c>
      <c r="G35" s="994"/>
      <c r="H35" s="988"/>
      <c r="I35" s="640"/>
      <c r="L35" s="181"/>
    </row>
    <row r="36" spans="1:12" ht="63.75">
      <c r="A36" s="984">
        <v>1</v>
      </c>
      <c r="B36" s="976" t="s">
        <v>1730</v>
      </c>
      <c r="C36" s="995">
        <v>0.8</v>
      </c>
      <c r="D36" s="995">
        <v>0.8</v>
      </c>
      <c r="E36" s="984"/>
      <c r="F36" s="984"/>
      <c r="G36" s="987" t="s">
        <v>1731</v>
      </c>
      <c r="H36" s="988" t="s">
        <v>1732</v>
      </c>
      <c r="I36" s="635"/>
      <c r="L36" s="181"/>
    </row>
    <row r="37" spans="1:12">
      <c r="A37" s="627" t="s">
        <v>254</v>
      </c>
      <c r="B37" s="996" t="s">
        <v>347</v>
      </c>
      <c r="C37" s="982">
        <f>SUM(C38:C38)</f>
        <v>1</v>
      </c>
      <c r="D37" s="982">
        <f>SUM(D38:D38)</f>
        <v>1</v>
      </c>
      <c r="E37" s="982"/>
      <c r="F37" s="982"/>
      <c r="G37" s="994"/>
      <c r="H37" s="988"/>
      <c r="I37" s="640"/>
      <c r="L37" s="181"/>
    </row>
    <row r="38" spans="1:12" ht="25.5">
      <c r="A38" s="984">
        <v>1</v>
      </c>
      <c r="B38" s="997" t="s">
        <v>1733</v>
      </c>
      <c r="C38" s="986">
        <v>1</v>
      </c>
      <c r="D38" s="986">
        <v>1</v>
      </c>
      <c r="E38" s="984"/>
      <c r="F38" s="984"/>
      <c r="G38" s="987" t="s">
        <v>1734</v>
      </c>
      <c r="H38" s="988" t="s">
        <v>1735</v>
      </c>
      <c r="I38" s="635"/>
      <c r="L38" s="181"/>
    </row>
    <row r="39" spans="1:12">
      <c r="A39" s="627" t="s">
        <v>268</v>
      </c>
      <c r="B39" s="640" t="s">
        <v>218</v>
      </c>
      <c r="C39" s="672">
        <f>SUM(C40:C48)</f>
        <v>8.7799999999999994</v>
      </c>
      <c r="D39" s="672">
        <f t="shared" ref="D39:F39" si="2">SUM(D40:D48)</f>
        <v>8.7799999999999994</v>
      </c>
      <c r="E39" s="672">
        <f t="shared" si="2"/>
        <v>0</v>
      </c>
      <c r="F39" s="672">
        <f t="shared" si="2"/>
        <v>0</v>
      </c>
      <c r="G39" s="994"/>
      <c r="H39" s="988"/>
      <c r="I39" s="640"/>
      <c r="L39" s="181"/>
    </row>
    <row r="40" spans="1:12" ht="25.5">
      <c r="A40" s="634">
        <v>1</v>
      </c>
      <c r="B40" s="975" t="s">
        <v>1736</v>
      </c>
      <c r="C40" s="973">
        <v>0.09</v>
      </c>
      <c r="D40" s="973">
        <v>0.09</v>
      </c>
      <c r="E40" s="634"/>
      <c r="F40" s="634"/>
      <c r="G40" s="994" t="s">
        <v>1737</v>
      </c>
      <c r="H40" s="1775" t="s">
        <v>1701</v>
      </c>
      <c r="I40" s="635"/>
      <c r="L40" s="181"/>
    </row>
    <row r="41" spans="1:12" ht="25.5">
      <c r="A41" s="634">
        <v>2</v>
      </c>
      <c r="B41" s="998" t="s">
        <v>1738</v>
      </c>
      <c r="C41" s="973">
        <v>0.75</v>
      </c>
      <c r="D41" s="973">
        <v>0.75</v>
      </c>
      <c r="E41" s="634"/>
      <c r="F41" s="634"/>
      <c r="G41" s="994" t="s">
        <v>1739</v>
      </c>
      <c r="H41" s="1776"/>
      <c r="I41" s="635"/>
      <c r="L41" s="181"/>
    </row>
    <row r="42" spans="1:12" ht="25.5">
      <c r="A42" s="634">
        <v>3</v>
      </c>
      <c r="B42" s="1060" t="s">
        <v>2545</v>
      </c>
      <c r="C42" s="227">
        <v>0.5</v>
      </c>
      <c r="D42" s="227">
        <v>0.5</v>
      </c>
      <c r="E42" s="227"/>
      <c r="F42" s="227"/>
      <c r="G42" s="1037" t="s">
        <v>2546</v>
      </c>
      <c r="H42" s="1776"/>
      <c r="I42" s="1055"/>
      <c r="L42" s="181"/>
    </row>
    <row r="43" spans="1:12" ht="63.75">
      <c r="A43" s="634">
        <v>4</v>
      </c>
      <c r="B43" s="997" t="s">
        <v>1740</v>
      </c>
      <c r="C43" s="986">
        <v>0.2</v>
      </c>
      <c r="D43" s="986">
        <v>0.2</v>
      </c>
      <c r="E43" s="984"/>
      <c r="F43" s="984"/>
      <c r="G43" s="987" t="s">
        <v>1741</v>
      </c>
      <c r="H43" s="1776"/>
      <c r="I43" s="635"/>
      <c r="L43" s="181"/>
    </row>
    <row r="44" spans="1:12" ht="25.5">
      <c r="A44" s="634">
        <v>5</v>
      </c>
      <c r="B44" s="972" t="s">
        <v>1742</v>
      </c>
      <c r="C44" s="977">
        <v>0.54</v>
      </c>
      <c r="D44" s="977">
        <v>0.54</v>
      </c>
      <c r="E44" s="635"/>
      <c r="F44" s="635"/>
      <c r="G44" s="994" t="s">
        <v>1743</v>
      </c>
      <c r="H44" s="1776"/>
      <c r="I44" s="635"/>
      <c r="L44" s="181"/>
    </row>
    <row r="45" spans="1:12">
      <c r="A45" s="634">
        <v>6</v>
      </c>
      <c r="B45" s="972" t="s">
        <v>1744</v>
      </c>
      <c r="C45" s="977">
        <v>1</v>
      </c>
      <c r="D45" s="977">
        <v>1</v>
      </c>
      <c r="E45" s="635"/>
      <c r="F45" s="635"/>
      <c r="G45" s="994" t="s">
        <v>1745</v>
      </c>
      <c r="H45" s="1776"/>
      <c r="I45" s="635"/>
      <c r="L45" s="181"/>
    </row>
    <row r="46" spans="1:12" ht="25.5">
      <c r="A46" s="634">
        <v>7</v>
      </c>
      <c r="B46" s="972" t="s">
        <v>1746</v>
      </c>
      <c r="C46" s="977">
        <v>3.6</v>
      </c>
      <c r="D46" s="977">
        <v>3.6</v>
      </c>
      <c r="E46" s="635"/>
      <c r="F46" s="635"/>
      <c r="G46" s="994" t="s">
        <v>1747</v>
      </c>
      <c r="H46" s="1776"/>
      <c r="I46" s="635"/>
      <c r="L46" s="181"/>
    </row>
    <row r="47" spans="1:12">
      <c r="A47" s="634">
        <v>8</v>
      </c>
      <c r="B47" s="972" t="s">
        <v>1748</v>
      </c>
      <c r="C47" s="977">
        <v>1.5</v>
      </c>
      <c r="D47" s="977">
        <v>1.5</v>
      </c>
      <c r="E47" s="635"/>
      <c r="F47" s="635"/>
      <c r="G47" s="994" t="s">
        <v>1749</v>
      </c>
      <c r="H47" s="1776"/>
      <c r="I47" s="635"/>
      <c r="L47" s="181"/>
    </row>
    <row r="48" spans="1:12" ht="25.5">
      <c r="A48" s="634">
        <v>9</v>
      </c>
      <c r="B48" s="972" t="s">
        <v>1750</v>
      </c>
      <c r="C48" s="977">
        <v>0.6</v>
      </c>
      <c r="D48" s="977">
        <v>0.6</v>
      </c>
      <c r="E48" s="635"/>
      <c r="F48" s="635"/>
      <c r="G48" s="994" t="s">
        <v>1751</v>
      </c>
      <c r="H48" s="1777"/>
      <c r="I48" s="635"/>
      <c r="L48" s="181"/>
    </row>
    <row r="49" spans="1:12">
      <c r="A49" s="627" t="s">
        <v>274</v>
      </c>
      <c r="B49" s="640" t="s">
        <v>514</v>
      </c>
      <c r="C49" s="672">
        <f>C50</f>
        <v>0.14000000000000001</v>
      </c>
      <c r="D49" s="672">
        <f t="shared" ref="D49:F49" si="3">D50</f>
        <v>0.14000000000000001</v>
      </c>
      <c r="E49" s="672">
        <f t="shared" si="3"/>
        <v>0</v>
      </c>
      <c r="F49" s="672">
        <f t="shared" si="3"/>
        <v>0</v>
      </c>
      <c r="G49" s="994"/>
      <c r="H49" s="988"/>
      <c r="I49" s="635"/>
      <c r="L49" s="181"/>
    </row>
    <row r="50" spans="1:12" ht="25.5">
      <c r="A50" s="984">
        <v>1</v>
      </c>
      <c r="B50" s="987" t="s">
        <v>1752</v>
      </c>
      <c r="C50" s="986">
        <v>0.14000000000000001</v>
      </c>
      <c r="D50" s="986">
        <v>0.14000000000000001</v>
      </c>
      <c r="E50" s="984"/>
      <c r="F50" s="984"/>
      <c r="G50" s="987" t="s">
        <v>1753</v>
      </c>
      <c r="H50" s="988" t="s">
        <v>1701</v>
      </c>
      <c r="I50" s="635"/>
      <c r="L50" s="181"/>
    </row>
    <row r="51" spans="1:12">
      <c r="A51" s="627" t="s">
        <v>333</v>
      </c>
      <c r="B51" s="640" t="s">
        <v>415</v>
      </c>
      <c r="C51" s="672">
        <f>C52</f>
        <v>0.15</v>
      </c>
      <c r="D51" s="672">
        <f t="shared" ref="D51:F51" si="4">D52</f>
        <v>0.15</v>
      </c>
      <c r="E51" s="672">
        <f t="shared" si="4"/>
        <v>0</v>
      </c>
      <c r="F51" s="672">
        <f t="shared" si="4"/>
        <v>0</v>
      </c>
      <c r="G51" s="994"/>
      <c r="H51" s="988"/>
      <c r="I51" s="635"/>
      <c r="L51" s="181"/>
    </row>
    <row r="52" spans="1:12" ht="38.25">
      <c r="A52" s="984">
        <v>1</v>
      </c>
      <c r="B52" s="997" t="s">
        <v>1754</v>
      </c>
      <c r="C52" s="995">
        <v>0.15</v>
      </c>
      <c r="D52" s="995">
        <v>0.15</v>
      </c>
      <c r="E52" s="984"/>
      <c r="F52" s="984"/>
      <c r="G52" s="987" t="s">
        <v>1755</v>
      </c>
      <c r="H52" s="988" t="s">
        <v>1701</v>
      </c>
      <c r="I52" s="635"/>
      <c r="L52" s="181"/>
    </row>
    <row r="53" spans="1:12">
      <c r="A53" s="627" t="s">
        <v>337</v>
      </c>
      <c r="B53" s="993" t="s">
        <v>269</v>
      </c>
      <c r="C53" s="672">
        <f>C54</f>
        <v>0.28999999999999998</v>
      </c>
      <c r="D53" s="672">
        <f t="shared" ref="D53:F53" si="5">D54</f>
        <v>0.28999999999999998</v>
      </c>
      <c r="E53" s="672">
        <f t="shared" si="5"/>
        <v>0</v>
      </c>
      <c r="F53" s="672">
        <f t="shared" si="5"/>
        <v>0</v>
      </c>
      <c r="G53" s="994"/>
      <c r="H53" s="988"/>
      <c r="I53" s="640"/>
      <c r="L53" s="181"/>
    </row>
    <row r="54" spans="1:12" ht="25.5">
      <c r="A54" s="984">
        <v>1</v>
      </c>
      <c r="B54" s="997" t="s">
        <v>1756</v>
      </c>
      <c r="C54" s="999">
        <v>0.28999999999999998</v>
      </c>
      <c r="D54" s="999">
        <v>0.28999999999999998</v>
      </c>
      <c r="E54" s="997"/>
      <c r="F54" s="997"/>
      <c r="G54" s="987" t="s">
        <v>1739</v>
      </c>
      <c r="H54" s="988" t="s">
        <v>1701</v>
      </c>
      <c r="I54" s="635"/>
      <c r="L54" s="181"/>
    </row>
    <row r="55" spans="1:12">
      <c r="A55" s="627" t="s">
        <v>635</v>
      </c>
      <c r="B55" s="1000" t="s">
        <v>1757</v>
      </c>
      <c r="C55" s="672">
        <f>C56</f>
        <v>0.3</v>
      </c>
      <c r="D55" s="672">
        <f t="shared" ref="D55:F55" si="6">D56</f>
        <v>0.3</v>
      </c>
      <c r="E55" s="672">
        <f t="shared" si="6"/>
        <v>0</v>
      </c>
      <c r="F55" s="672">
        <f t="shared" si="6"/>
        <v>0</v>
      </c>
      <c r="G55" s="994"/>
      <c r="H55" s="988"/>
      <c r="I55" s="635"/>
      <c r="L55" s="181"/>
    </row>
    <row r="56" spans="1:12" ht="25.5">
      <c r="A56" s="984">
        <v>1</v>
      </c>
      <c r="B56" s="976" t="s">
        <v>1758</v>
      </c>
      <c r="C56" s="973">
        <v>0.3</v>
      </c>
      <c r="D56" s="973">
        <v>0.3</v>
      </c>
      <c r="E56" s="634"/>
      <c r="F56" s="634"/>
      <c r="G56" s="994" t="s">
        <v>1759</v>
      </c>
      <c r="H56" s="988" t="s">
        <v>1701</v>
      </c>
      <c r="I56" s="635"/>
      <c r="L56" s="181" t="s">
        <v>104</v>
      </c>
    </row>
    <row r="57" spans="1:12">
      <c r="A57" s="627">
        <v>32</v>
      </c>
      <c r="B57" s="1001" t="s">
        <v>520</v>
      </c>
      <c r="C57" s="672">
        <f>C14+C27+C29+C32+C35+C37+C39+C49+C51+C53+C55+C12</f>
        <v>30.94</v>
      </c>
      <c r="D57" s="672">
        <f t="shared" ref="D57:F57" si="7">D14+D27+D29+D32+D35+D37+D39+D49+D51+D53+D55+D12</f>
        <v>30.94</v>
      </c>
      <c r="E57" s="672">
        <f t="shared" si="7"/>
        <v>0</v>
      </c>
      <c r="F57" s="672">
        <f t="shared" si="7"/>
        <v>0</v>
      </c>
      <c r="G57" s="994"/>
      <c r="H57" s="988"/>
      <c r="I57" s="640"/>
      <c r="L57" s="181"/>
    </row>
    <row r="58" spans="1:12">
      <c r="A58" s="1778" t="s">
        <v>1760</v>
      </c>
      <c r="B58" s="1779"/>
      <c r="C58" s="1779"/>
      <c r="D58" s="1779"/>
      <c r="E58" s="1779"/>
      <c r="F58" s="1779"/>
      <c r="G58" s="1779"/>
      <c r="H58" s="1779"/>
      <c r="I58" s="1779"/>
      <c r="L58" s="181"/>
    </row>
    <row r="59" spans="1:12">
      <c r="A59" s="101" t="s">
        <v>208</v>
      </c>
      <c r="B59" s="189" t="s">
        <v>1761</v>
      </c>
      <c r="C59" s="1002">
        <f>SUM(C60:C61)</f>
        <v>8</v>
      </c>
      <c r="D59" s="1002">
        <f t="shared" ref="D59:F59" si="8">SUM(D60:D61)</f>
        <v>8</v>
      </c>
      <c r="E59" s="1003">
        <f t="shared" si="8"/>
        <v>0</v>
      </c>
      <c r="F59" s="1003">
        <f t="shared" si="8"/>
        <v>0</v>
      </c>
      <c r="G59" s="1004"/>
      <c r="H59" s="1003"/>
      <c r="I59" s="1003"/>
      <c r="L59" s="181"/>
    </row>
    <row r="60" spans="1:12">
      <c r="A60" s="1005">
        <v>1</v>
      </c>
      <c r="B60" s="1006" t="s">
        <v>1762</v>
      </c>
      <c r="C60" s="1007">
        <v>5</v>
      </c>
      <c r="D60" s="1007">
        <v>5</v>
      </c>
      <c r="E60" s="1008"/>
      <c r="F60" s="1008"/>
      <c r="G60" s="1009" t="s">
        <v>1763</v>
      </c>
      <c r="H60" s="634" t="s">
        <v>1764</v>
      </c>
      <c r="I60" s="635"/>
      <c r="L60" s="181"/>
    </row>
    <row r="61" spans="1:12" ht="25.5">
      <c r="A61" s="1005">
        <v>2</v>
      </c>
      <c r="B61" s="136" t="s">
        <v>1765</v>
      </c>
      <c r="C61" s="1007">
        <v>3</v>
      </c>
      <c r="D61" s="1007">
        <v>3</v>
      </c>
      <c r="E61" s="1010"/>
      <c r="F61" s="1010"/>
      <c r="G61" s="1009" t="s">
        <v>1766</v>
      </c>
      <c r="H61" s="634" t="s">
        <v>1764</v>
      </c>
      <c r="I61" s="635"/>
      <c r="L61" s="181"/>
    </row>
    <row r="62" spans="1:12">
      <c r="A62" s="101" t="s">
        <v>213</v>
      </c>
      <c r="B62" s="189" t="s">
        <v>371</v>
      </c>
      <c r="C62" s="1002">
        <f>SUM(C63:C89)</f>
        <v>24.23</v>
      </c>
      <c r="D62" s="1002">
        <f t="shared" ref="D62:F62" si="9">SUM(D63:D89)</f>
        <v>24.23</v>
      </c>
      <c r="E62" s="1003">
        <f t="shared" si="9"/>
        <v>0</v>
      </c>
      <c r="F62" s="1003">
        <f t="shared" si="9"/>
        <v>0</v>
      </c>
      <c r="G62" s="1009"/>
      <c r="H62" s="1003"/>
      <c r="I62" s="1003"/>
      <c r="L62" s="181"/>
    </row>
    <row r="63" spans="1:12" ht="25.5">
      <c r="A63" s="1005">
        <v>1</v>
      </c>
      <c r="B63" s="47" t="s">
        <v>1767</v>
      </c>
      <c r="C63" s="1007">
        <v>0.25</v>
      </c>
      <c r="D63" s="1011">
        <v>0.25</v>
      </c>
      <c r="E63" s="30"/>
      <c r="F63" s="1012"/>
      <c r="G63" s="1009" t="s">
        <v>1768</v>
      </c>
      <c r="H63" s="634" t="s">
        <v>1764</v>
      </c>
      <c r="I63" s="635"/>
      <c r="L63" s="181"/>
    </row>
    <row r="64" spans="1:12" ht="38.25">
      <c r="A64" s="1005">
        <v>2</v>
      </c>
      <c r="B64" s="47" t="s">
        <v>1769</v>
      </c>
      <c r="C64" s="1007">
        <v>0.2</v>
      </c>
      <c r="D64" s="1011">
        <v>0.2</v>
      </c>
      <c r="E64" s="30"/>
      <c r="F64" s="1012"/>
      <c r="G64" s="1009" t="s">
        <v>1770</v>
      </c>
      <c r="H64" s="634" t="s">
        <v>1764</v>
      </c>
      <c r="I64" s="635"/>
      <c r="L64" s="181"/>
    </row>
    <row r="65" spans="1:12" ht="25.5">
      <c r="A65" s="1005">
        <v>3</v>
      </c>
      <c r="B65" s="213" t="s">
        <v>1771</v>
      </c>
      <c r="C65" s="1007">
        <v>0.6</v>
      </c>
      <c r="D65" s="1007">
        <v>0.6</v>
      </c>
      <c r="E65" s="135"/>
      <c r="F65" s="135"/>
      <c r="G65" s="1009" t="s">
        <v>1772</v>
      </c>
      <c r="H65" s="634" t="s">
        <v>1764</v>
      </c>
      <c r="I65" s="635"/>
      <c r="L65" s="181"/>
    </row>
    <row r="66" spans="1:12" ht="25.5">
      <c r="A66" s="1005">
        <v>4</v>
      </c>
      <c r="B66" s="213" t="s">
        <v>1773</v>
      </c>
      <c r="C66" s="1007">
        <v>0.5</v>
      </c>
      <c r="D66" s="1007">
        <v>0.5</v>
      </c>
      <c r="E66" s="135"/>
      <c r="F66" s="135"/>
      <c r="G66" s="1009" t="s">
        <v>1774</v>
      </c>
      <c r="H66" s="634" t="s">
        <v>1764</v>
      </c>
      <c r="I66" s="635"/>
      <c r="L66" s="181"/>
    </row>
    <row r="67" spans="1:12" ht="25.5">
      <c r="A67" s="1005">
        <v>5</v>
      </c>
      <c r="B67" s="213" t="s">
        <v>1775</v>
      </c>
      <c r="C67" s="1007">
        <v>1</v>
      </c>
      <c r="D67" s="1007">
        <v>1</v>
      </c>
      <c r="E67" s="135"/>
      <c r="F67" s="135"/>
      <c r="G67" s="1009" t="s">
        <v>1776</v>
      </c>
      <c r="H67" s="634" t="s">
        <v>1764</v>
      </c>
      <c r="I67" s="635"/>
      <c r="L67" s="181"/>
    </row>
    <row r="68" spans="1:12" ht="25.5">
      <c r="A68" s="1005">
        <v>6</v>
      </c>
      <c r="B68" s="136" t="s">
        <v>1777</v>
      </c>
      <c r="C68" s="1007">
        <v>0.52</v>
      </c>
      <c r="D68" s="1007">
        <v>0.52</v>
      </c>
      <c r="E68" s="1010"/>
      <c r="F68" s="1010"/>
      <c r="G68" s="1009" t="s">
        <v>1778</v>
      </c>
      <c r="H68" s="634" t="s">
        <v>1764</v>
      </c>
      <c r="I68" s="635"/>
      <c r="L68" s="181"/>
    </row>
    <row r="69" spans="1:12">
      <c r="A69" s="1005">
        <v>7</v>
      </c>
      <c r="B69" s="136" t="s">
        <v>1779</v>
      </c>
      <c r="C69" s="1007">
        <v>0.3</v>
      </c>
      <c r="D69" s="1007">
        <v>0.3</v>
      </c>
      <c r="E69" s="1010"/>
      <c r="F69" s="1010"/>
      <c r="G69" s="1009" t="s">
        <v>1780</v>
      </c>
      <c r="H69" s="634" t="s">
        <v>1764</v>
      </c>
      <c r="I69" s="635"/>
      <c r="L69" s="181"/>
    </row>
    <row r="70" spans="1:12">
      <c r="A70" s="1005">
        <v>8</v>
      </c>
      <c r="B70" s="47" t="s">
        <v>1781</v>
      </c>
      <c r="C70" s="1007">
        <v>1</v>
      </c>
      <c r="D70" s="1011">
        <v>1</v>
      </c>
      <c r="E70" s="30"/>
      <c r="F70" s="1012"/>
      <c r="G70" s="1009" t="s">
        <v>1782</v>
      </c>
      <c r="H70" s="634" t="s">
        <v>1764</v>
      </c>
      <c r="I70" s="635"/>
      <c r="L70" s="181"/>
    </row>
    <row r="71" spans="1:12">
      <c r="A71" s="1005">
        <v>9</v>
      </c>
      <c r="B71" s="47" t="s">
        <v>1783</v>
      </c>
      <c r="C71" s="1007">
        <v>1</v>
      </c>
      <c r="D71" s="1011">
        <v>1</v>
      </c>
      <c r="E71" s="30"/>
      <c r="F71" s="1012"/>
      <c r="G71" s="1009" t="s">
        <v>1784</v>
      </c>
      <c r="H71" s="634" t="s">
        <v>1764</v>
      </c>
      <c r="I71" s="635"/>
      <c r="L71" s="181"/>
    </row>
    <row r="72" spans="1:12">
      <c r="A72" s="1005">
        <v>10</v>
      </c>
      <c r="B72" s="47" t="s">
        <v>1785</v>
      </c>
      <c r="C72" s="1007">
        <v>1.8</v>
      </c>
      <c r="D72" s="1011">
        <v>1.8</v>
      </c>
      <c r="E72" s="30"/>
      <c r="F72" s="1012"/>
      <c r="G72" s="1009" t="s">
        <v>1782</v>
      </c>
      <c r="H72" s="634" t="s">
        <v>1764</v>
      </c>
      <c r="I72" s="635"/>
      <c r="L72" s="181"/>
    </row>
    <row r="73" spans="1:12" ht="25.5">
      <c r="A73" s="1005">
        <v>11</v>
      </c>
      <c r="B73" s="47" t="s">
        <v>1786</v>
      </c>
      <c r="C73" s="1007">
        <v>3</v>
      </c>
      <c r="D73" s="1011">
        <v>3</v>
      </c>
      <c r="E73" s="30"/>
      <c r="F73" s="1012"/>
      <c r="G73" s="1009" t="s">
        <v>1787</v>
      </c>
      <c r="H73" s="634" t="s">
        <v>1764</v>
      </c>
      <c r="I73" s="635"/>
      <c r="L73" s="181"/>
    </row>
    <row r="74" spans="1:12">
      <c r="A74" s="1005">
        <v>12</v>
      </c>
      <c r="B74" s="47" t="s">
        <v>1788</v>
      </c>
      <c r="C74" s="1007">
        <v>0.4</v>
      </c>
      <c r="D74" s="1011">
        <v>0.4</v>
      </c>
      <c r="E74" s="30"/>
      <c r="F74" s="1012"/>
      <c r="G74" s="1009" t="s">
        <v>1789</v>
      </c>
      <c r="H74" s="634" t="s">
        <v>1764</v>
      </c>
      <c r="I74" s="635"/>
      <c r="L74" s="181"/>
    </row>
    <row r="75" spans="1:12" ht="25.5">
      <c r="A75" s="1005">
        <v>13</v>
      </c>
      <c r="B75" s="47" t="s">
        <v>1790</v>
      </c>
      <c r="C75" s="1007">
        <v>0.06</v>
      </c>
      <c r="D75" s="1011">
        <v>0.06</v>
      </c>
      <c r="E75" s="30"/>
      <c r="F75" s="1012"/>
      <c r="G75" s="1009" t="s">
        <v>1791</v>
      </c>
      <c r="H75" s="634" t="s">
        <v>1764</v>
      </c>
      <c r="I75" s="635"/>
      <c r="L75" s="181"/>
    </row>
    <row r="76" spans="1:12" ht="25.5">
      <c r="A76" s="1005">
        <v>14</v>
      </c>
      <c r="B76" s="47" t="s">
        <v>1792</v>
      </c>
      <c r="C76" s="1007">
        <v>0.3</v>
      </c>
      <c r="D76" s="1011">
        <v>0.3</v>
      </c>
      <c r="E76" s="30"/>
      <c r="F76" s="1012"/>
      <c r="G76" s="1009" t="s">
        <v>1793</v>
      </c>
      <c r="H76" s="634" t="s">
        <v>1764</v>
      </c>
      <c r="I76" s="635"/>
      <c r="L76" s="181"/>
    </row>
    <row r="77" spans="1:12" ht="25.5">
      <c r="A77" s="1005">
        <v>15</v>
      </c>
      <c r="B77" s="47" t="s">
        <v>1794</v>
      </c>
      <c r="C77" s="1007">
        <v>0.5</v>
      </c>
      <c r="D77" s="1011">
        <v>0.5</v>
      </c>
      <c r="E77" s="30"/>
      <c r="F77" s="1012"/>
      <c r="G77" s="1009" t="s">
        <v>1795</v>
      </c>
      <c r="H77" s="634" t="s">
        <v>1764</v>
      </c>
      <c r="I77" s="635"/>
      <c r="L77" s="181"/>
    </row>
    <row r="78" spans="1:12">
      <c r="A78" s="1005">
        <v>16</v>
      </c>
      <c r="B78" s="47" t="s">
        <v>1796</v>
      </c>
      <c r="C78" s="1007">
        <v>5.3</v>
      </c>
      <c r="D78" s="1011">
        <v>5.3</v>
      </c>
      <c r="E78" s="30"/>
      <c r="F78" s="1012"/>
      <c r="G78" s="1009" t="s">
        <v>1789</v>
      </c>
      <c r="H78" s="634" t="s">
        <v>1764</v>
      </c>
      <c r="I78" s="635"/>
      <c r="L78" s="181"/>
    </row>
    <row r="79" spans="1:12">
      <c r="A79" s="1005">
        <v>17</v>
      </c>
      <c r="B79" s="1013" t="s">
        <v>1797</v>
      </c>
      <c r="C79" s="1007">
        <v>0.12</v>
      </c>
      <c r="D79" s="1014">
        <v>0.12</v>
      </c>
      <c r="E79" s="1015"/>
      <c r="F79" s="1015"/>
      <c r="G79" s="1009" t="s">
        <v>1798</v>
      </c>
      <c r="H79" s="634" t="s">
        <v>1799</v>
      </c>
      <c r="I79" s="635"/>
      <c r="L79" s="181"/>
    </row>
    <row r="80" spans="1:12" ht="25.5">
      <c r="A80" s="1005">
        <v>18</v>
      </c>
      <c r="B80" s="1013" t="s">
        <v>1800</v>
      </c>
      <c r="C80" s="1007">
        <v>2</v>
      </c>
      <c r="D80" s="1014">
        <v>2</v>
      </c>
      <c r="E80" s="1015"/>
      <c r="F80" s="1015"/>
      <c r="G80" s="1009" t="s">
        <v>1801</v>
      </c>
      <c r="H80" s="634" t="s">
        <v>1799</v>
      </c>
      <c r="I80" s="635"/>
      <c r="L80" s="181"/>
    </row>
    <row r="81" spans="1:12">
      <c r="A81" s="1005">
        <v>19</v>
      </c>
      <c r="B81" s="1013" t="s">
        <v>1802</v>
      </c>
      <c r="C81" s="1007">
        <v>0.3</v>
      </c>
      <c r="D81" s="1014">
        <v>0.3</v>
      </c>
      <c r="E81" s="1015"/>
      <c r="F81" s="1015"/>
      <c r="G81" s="1009" t="s">
        <v>1803</v>
      </c>
      <c r="H81" s="634" t="s">
        <v>1799</v>
      </c>
      <c r="I81" s="635"/>
      <c r="L81" s="181"/>
    </row>
    <row r="82" spans="1:12" ht="25.5">
      <c r="A82" s="1005">
        <v>20</v>
      </c>
      <c r="B82" s="1013" t="s">
        <v>1804</v>
      </c>
      <c r="C82" s="1007">
        <v>0.25</v>
      </c>
      <c r="D82" s="1014">
        <v>0.25</v>
      </c>
      <c r="E82" s="1015"/>
      <c r="F82" s="1015"/>
      <c r="G82" s="1009" t="s">
        <v>1805</v>
      </c>
      <c r="H82" s="634" t="s">
        <v>1799</v>
      </c>
      <c r="I82" s="635"/>
      <c r="L82" s="181"/>
    </row>
    <row r="83" spans="1:12" ht="25.5">
      <c r="A83" s="1005">
        <v>21</v>
      </c>
      <c r="B83" s="1013" t="s">
        <v>1806</v>
      </c>
      <c r="C83" s="1007">
        <v>1</v>
      </c>
      <c r="D83" s="1014">
        <v>1</v>
      </c>
      <c r="E83" s="1015"/>
      <c r="F83" s="1015"/>
      <c r="G83" s="1009" t="s">
        <v>1708</v>
      </c>
      <c r="H83" s="634" t="s">
        <v>1799</v>
      </c>
      <c r="I83" s="635"/>
      <c r="L83" s="181"/>
    </row>
    <row r="84" spans="1:12" ht="25.5">
      <c r="A84" s="1005">
        <v>22</v>
      </c>
      <c r="B84" s="1013" t="s">
        <v>1807</v>
      </c>
      <c r="C84" s="1007">
        <v>1.6</v>
      </c>
      <c r="D84" s="1014">
        <v>1.6</v>
      </c>
      <c r="E84" s="1015"/>
      <c r="F84" s="1015"/>
      <c r="G84" s="1009" t="s">
        <v>1808</v>
      </c>
      <c r="H84" s="634" t="s">
        <v>1799</v>
      </c>
      <c r="I84" s="635"/>
      <c r="L84" s="181"/>
    </row>
    <row r="85" spans="1:12" ht="25.5">
      <c r="A85" s="1005">
        <v>23</v>
      </c>
      <c r="B85" s="1013" t="s">
        <v>1809</v>
      </c>
      <c r="C85" s="1007">
        <v>1</v>
      </c>
      <c r="D85" s="1014">
        <v>1</v>
      </c>
      <c r="E85" s="1015"/>
      <c r="F85" s="1015"/>
      <c r="G85" s="1009" t="s">
        <v>1782</v>
      </c>
      <c r="H85" s="634" t="s">
        <v>1799</v>
      </c>
      <c r="I85" s="635"/>
      <c r="L85" s="181"/>
    </row>
    <row r="86" spans="1:12" ht="25.5">
      <c r="A86" s="1005">
        <v>24</v>
      </c>
      <c r="B86" s="1013" t="s">
        <v>1810</v>
      </c>
      <c r="C86" s="1007">
        <v>0.15</v>
      </c>
      <c r="D86" s="1014">
        <v>0.15</v>
      </c>
      <c r="E86" s="1015"/>
      <c r="F86" s="1015"/>
      <c r="G86" s="1009" t="s">
        <v>1811</v>
      </c>
      <c r="H86" s="634" t="s">
        <v>1799</v>
      </c>
      <c r="I86" s="635"/>
      <c r="L86" s="181"/>
    </row>
    <row r="87" spans="1:12">
      <c r="A87" s="1005">
        <v>25</v>
      </c>
      <c r="B87" s="1013" t="s">
        <v>1812</v>
      </c>
      <c r="C87" s="1007">
        <v>0.08</v>
      </c>
      <c r="D87" s="1014">
        <v>0.08</v>
      </c>
      <c r="E87" s="1015"/>
      <c r="F87" s="1015"/>
      <c r="G87" s="1009" t="s">
        <v>1813</v>
      </c>
      <c r="H87" s="634" t="s">
        <v>1799</v>
      </c>
      <c r="I87" s="635"/>
      <c r="L87" s="181"/>
    </row>
    <row r="88" spans="1:12">
      <c r="A88" s="1005">
        <v>26</v>
      </c>
      <c r="B88" s="1013" t="s">
        <v>1814</v>
      </c>
      <c r="C88" s="1007">
        <v>0.5</v>
      </c>
      <c r="D88" s="1014">
        <v>0.5</v>
      </c>
      <c r="E88" s="1015"/>
      <c r="F88" s="1015"/>
      <c r="G88" s="1009" t="s">
        <v>1763</v>
      </c>
      <c r="H88" s="634" t="s">
        <v>1799</v>
      </c>
      <c r="I88" s="635"/>
      <c r="L88" s="181"/>
    </row>
    <row r="89" spans="1:12">
      <c r="A89" s="1005">
        <v>27</v>
      </c>
      <c r="B89" s="1016" t="s">
        <v>1815</v>
      </c>
      <c r="C89" s="1007">
        <v>0.5</v>
      </c>
      <c r="D89" s="992">
        <v>0.5</v>
      </c>
      <c r="E89" s="634"/>
      <c r="F89" s="634"/>
      <c r="G89" s="1009" t="s">
        <v>1782</v>
      </c>
      <c r="H89" s="634" t="s">
        <v>1764</v>
      </c>
      <c r="I89" s="635"/>
      <c r="L89" s="181"/>
    </row>
    <row r="90" spans="1:12">
      <c r="A90" s="101" t="s">
        <v>217</v>
      </c>
      <c r="B90" s="189" t="s">
        <v>1272</v>
      </c>
      <c r="C90" s="1002">
        <f>SUM(C91:C92)</f>
        <v>1.25</v>
      </c>
      <c r="D90" s="1002">
        <f t="shared" ref="D90:F90" si="10">SUM(D91:D92)</f>
        <v>1.25</v>
      </c>
      <c r="E90" s="1003">
        <f t="shared" si="10"/>
        <v>0</v>
      </c>
      <c r="F90" s="1003">
        <f t="shared" si="10"/>
        <v>0</v>
      </c>
      <c r="G90" s="1009"/>
      <c r="H90" s="1003"/>
      <c r="I90" s="1003"/>
      <c r="L90" s="181"/>
    </row>
    <row r="91" spans="1:12" ht="25.5">
      <c r="A91" s="634">
        <v>1</v>
      </c>
      <c r="B91" s="1016" t="s">
        <v>1816</v>
      </c>
      <c r="C91" s="1007">
        <v>0.45</v>
      </c>
      <c r="D91" s="992">
        <v>0.45</v>
      </c>
      <c r="E91" s="634"/>
      <c r="F91" s="634"/>
      <c r="G91" s="1009" t="s">
        <v>1817</v>
      </c>
      <c r="H91" s="634" t="s">
        <v>1764</v>
      </c>
      <c r="I91" s="635"/>
      <c r="L91" s="181"/>
    </row>
    <row r="92" spans="1:12" ht="25.5">
      <c r="A92" s="634">
        <v>2</v>
      </c>
      <c r="B92" s="1016" t="s">
        <v>1818</v>
      </c>
      <c r="C92" s="1007">
        <v>0.8</v>
      </c>
      <c r="D92" s="992">
        <v>0.8</v>
      </c>
      <c r="E92" s="634"/>
      <c r="F92" s="634"/>
      <c r="G92" s="1009" t="s">
        <v>1819</v>
      </c>
      <c r="H92" s="634" t="s">
        <v>1764</v>
      </c>
      <c r="I92" s="635"/>
      <c r="L92" s="181"/>
    </row>
    <row r="93" spans="1:12">
      <c r="A93" s="627" t="s">
        <v>238</v>
      </c>
      <c r="B93" s="969" t="s">
        <v>327</v>
      </c>
      <c r="C93" s="1002">
        <f>SUM(C94:C95)</f>
        <v>1.35</v>
      </c>
      <c r="D93" s="1002">
        <f t="shared" ref="D93:F93" si="11">SUM(D94:D95)</f>
        <v>1.35</v>
      </c>
      <c r="E93" s="1003">
        <f t="shared" si="11"/>
        <v>0</v>
      </c>
      <c r="F93" s="1003">
        <f t="shared" si="11"/>
        <v>0</v>
      </c>
      <c r="G93" s="1009"/>
      <c r="H93" s="1003"/>
      <c r="I93" s="1003"/>
      <c r="L93" s="181"/>
    </row>
    <row r="94" spans="1:12" ht="25.5">
      <c r="A94" s="1005">
        <v>1</v>
      </c>
      <c r="B94" s="1006" t="s">
        <v>1820</v>
      </c>
      <c r="C94" s="1007">
        <v>0.35</v>
      </c>
      <c r="D94" s="1007">
        <v>0.35</v>
      </c>
      <c r="E94" s="1008"/>
      <c r="F94" s="1008"/>
      <c r="G94" s="1009" t="s">
        <v>1821</v>
      </c>
      <c r="H94" s="634" t="s">
        <v>1764</v>
      </c>
      <c r="I94" s="635"/>
      <c r="L94" s="181"/>
    </row>
    <row r="95" spans="1:12" ht="25.5">
      <c r="A95" s="612">
        <v>2</v>
      </c>
      <c r="B95" s="1013" t="s">
        <v>1822</v>
      </c>
      <c r="C95" s="1007">
        <v>1</v>
      </c>
      <c r="D95" s="1014">
        <v>1</v>
      </c>
      <c r="E95" s="1015"/>
      <c r="F95" s="1015"/>
      <c r="G95" s="1009" t="s">
        <v>1823</v>
      </c>
      <c r="H95" s="634" t="s">
        <v>1799</v>
      </c>
      <c r="I95" s="635"/>
      <c r="L95" s="181"/>
    </row>
    <row r="96" spans="1:12">
      <c r="A96" s="101" t="s">
        <v>246</v>
      </c>
      <c r="B96" s="1000" t="s">
        <v>1824</v>
      </c>
      <c r="C96" s="1002">
        <f>SUM(C97:C100)</f>
        <v>2.7</v>
      </c>
      <c r="D96" s="1002">
        <f t="shared" ref="D96:F96" si="12">SUM(D97:D100)</f>
        <v>2.7</v>
      </c>
      <c r="E96" s="1003">
        <f t="shared" si="12"/>
        <v>0</v>
      </c>
      <c r="F96" s="1003">
        <f t="shared" si="12"/>
        <v>0</v>
      </c>
      <c r="G96" s="1009"/>
      <c r="H96" s="1003"/>
      <c r="I96" s="1003"/>
      <c r="L96" s="181"/>
    </row>
    <row r="97" spans="1:12">
      <c r="A97" s="1005">
        <v>1</v>
      </c>
      <c r="B97" s="1006" t="s">
        <v>1825</v>
      </c>
      <c r="C97" s="1007">
        <v>0.2</v>
      </c>
      <c r="D97" s="1007">
        <v>0.2</v>
      </c>
      <c r="E97" s="1008"/>
      <c r="F97" s="1008"/>
      <c r="G97" s="1009" t="s">
        <v>1743</v>
      </c>
      <c r="H97" s="634" t="s">
        <v>1764</v>
      </c>
      <c r="I97" s="635"/>
      <c r="L97" s="181"/>
    </row>
    <row r="98" spans="1:12" ht="25.5">
      <c r="A98" s="1005">
        <v>2</v>
      </c>
      <c r="B98" s="1017" t="s">
        <v>1826</v>
      </c>
      <c r="C98" s="1007">
        <v>0.6</v>
      </c>
      <c r="D98" s="1018">
        <v>0.6</v>
      </c>
      <c r="E98" s="1019"/>
      <c r="F98" s="1020"/>
      <c r="G98" s="1009" t="s">
        <v>1827</v>
      </c>
      <c r="H98" s="634" t="s">
        <v>1764</v>
      </c>
      <c r="I98" s="635"/>
      <c r="L98" s="181"/>
    </row>
    <row r="99" spans="1:12" ht="25.5">
      <c r="A99" s="1005">
        <v>3</v>
      </c>
      <c r="B99" s="47" t="s">
        <v>1828</v>
      </c>
      <c r="C99" s="1007">
        <v>1.2</v>
      </c>
      <c r="D99" s="1011">
        <v>1.2</v>
      </c>
      <c r="E99" s="30"/>
      <c r="F99" s="1012"/>
      <c r="G99" s="1009" t="s">
        <v>1787</v>
      </c>
      <c r="H99" s="634" t="s">
        <v>1764</v>
      </c>
      <c r="I99" s="635"/>
      <c r="L99" s="181"/>
    </row>
    <row r="100" spans="1:12">
      <c r="A100" s="1005">
        <v>4</v>
      </c>
      <c r="B100" s="1013" t="s">
        <v>1829</v>
      </c>
      <c r="C100" s="1007">
        <v>0.7</v>
      </c>
      <c r="D100" s="1014">
        <v>0.7</v>
      </c>
      <c r="E100" s="1015"/>
      <c r="F100" s="1015"/>
      <c r="G100" s="1009" t="s">
        <v>1830</v>
      </c>
      <c r="H100" s="634" t="s">
        <v>1799</v>
      </c>
      <c r="I100" s="635"/>
      <c r="L100" s="181"/>
    </row>
    <row r="101" spans="1:12">
      <c r="A101" s="101" t="s">
        <v>251</v>
      </c>
      <c r="B101" s="189" t="s">
        <v>379</v>
      </c>
      <c r="C101" s="1002">
        <f>C102</f>
        <v>8.23</v>
      </c>
      <c r="D101" s="1002">
        <f t="shared" ref="D101:F101" si="13">D102</f>
        <v>8.23</v>
      </c>
      <c r="E101" s="1003">
        <f t="shared" si="13"/>
        <v>0</v>
      </c>
      <c r="F101" s="1003">
        <f t="shared" si="13"/>
        <v>0</v>
      </c>
      <c r="G101" s="1009"/>
      <c r="H101" s="1003"/>
      <c r="I101" s="1003"/>
      <c r="L101" s="181"/>
    </row>
    <row r="102" spans="1:12" ht="38.25">
      <c r="A102" s="1005">
        <v>1</v>
      </c>
      <c r="B102" s="136" t="s">
        <v>1831</v>
      </c>
      <c r="C102" s="1007">
        <v>8.23</v>
      </c>
      <c r="D102" s="1021">
        <v>8.23</v>
      </c>
      <c r="E102" s="30"/>
      <c r="F102" s="30"/>
      <c r="G102" s="1009" t="s">
        <v>1832</v>
      </c>
      <c r="H102" s="634" t="s">
        <v>1764</v>
      </c>
      <c r="I102" s="635"/>
      <c r="L102" s="181"/>
    </row>
    <row r="103" spans="1:12">
      <c r="A103" s="101" t="s">
        <v>254</v>
      </c>
      <c r="B103" s="189" t="s">
        <v>1833</v>
      </c>
      <c r="C103" s="1002">
        <f>C104</f>
        <v>2</v>
      </c>
      <c r="D103" s="1002">
        <f t="shared" ref="D103:F103" si="14">D104</f>
        <v>2</v>
      </c>
      <c r="E103" s="1003">
        <f t="shared" si="14"/>
        <v>0</v>
      </c>
      <c r="F103" s="1003">
        <f t="shared" si="14"/>
        <v>0</v>
      </c>
      <c r="G103" s="1009"/>
      <c r="H103" s="1003"/>
      <c r="I103" s="1003"/>
      <c r="L103" s="181"/>
    </row>
    <row r="104" spans="1:12">
      <c r="A104" s="1005">
        <v>1</v>
      </c>
      <c r="B104" s="213" t="s">
        <v>1834</v>
      </c>
      <c r="C104" s="1007">
        <v>2</v>
      </c>
      <c r="D104" s="1007">
        <v>2</v>
      </c>
      <c r="E104" s="135"/>
      <c r="F104" s="135"/>
      <c r="G104" s="1009" t="s">
        <v>1798</v>
      </c>
      <c r="H104" s="634" t="s">
        <v>1764</v>
      </c>
      <c r="I104" s="635"/>
      <c r="L104" s="181"/>
    </row>
    <row r="105" spans="1:12">
      <c r="A105" s="101" t="s">
        <v>268</v>
      </c>
      <c r="B105" s="189" t="s">
        <v>347</v>
      </c>
      <c r="C105" s="1002">
        <f>SUM(C106:C108)</f>
        <v>0.81</v>
      </c>
      <c r="D105" s="1002">
        <f t="shared" ref="D105:F105" si="15">SUM(D106:D108)</f>
        <v>0.81</v>
      </c>
      <c r="E105" s="1003">
        <f t="shared" si="15"/>
        <v>0</v>
      </c>
      <c r="F105" s="1003">
        <f t="shared" si="15"/>
        <v>0</v>
      </c>
      <c r="G105" s="1009"/>
      <c r="H105" s="1003"/>
      <c r="I105" s="1003"/>
      <c r="L105" s="181"/>
    </row>
    <row r="106" spans="1:12">
      <c r="A106" s="1005">
        <v>1</v>
      </c>
      <c r="B106" s="1006" t="s">
        <v>1835</v>
      </c>
      <c r="C106" s="1007">
        <v>0.01</v>
      </c>
      <c r="D106" s="1007">
        <v>0.01</v>
      </c>
      <c r="E106" s="1008"/>
      <c r="F106" s="1008"/>
      <c r="G106" s="1009" t="s">
        <v>1836</v>
      </c>
      <c r="H106" s="634" t="s">
        <v>1764</v>
      </c>
      <c r="I106" s="635"/>
      <c r="L106" s="181"/>
    </row>
    <row r="107" spans="1:12">
      <c r="A107" s="1005">
        <v>2</v>
      </c>
      <c r="B107" s="1016" t="s">
        <v>1837</v>
      </c>
      <c r="C107" s="1007">
        <v>0.3</v>
      </c>
      <c r="D107" s="992">
        <v>0.3</v>
      </c>
      <c r="E107" s="634"/>
      <c r="F107" s="634"/>
      <c r="G107" s="1009" t="s">
        <v>1838</v>
      </c>
      <c r="H107" s="634" t="s">
        <v>1764</v>
      </c>
      <c r="I107" s="635"/>
      <c r="L107" s="181"/>
    </row>
    <row r="108" spans="1:12">
      <c r="A108" s="1005">
        <v>3</v>
      </c>
      <c r="B108" s="1016" t="s">
        <v>1839</v>
      </c>
      <c r="C108" s="1007">
        <v>0.5</v>
      </c>
      <c r="D108" s="992">
        <v>0.5</v>
      </c>
      <c r="E108" s="634"/>
      <c r="F108" s="634"/>
      <c r="G108" s="1009" t="s">
        <v>1840</v>
      </c>
      <c r="H108" s="634" t="s">
        <v>1764</v>
      </c>
      <c r="I108" s="635"/>
      <c r="L108" s="181"/>
    </row>
    <row r="109" spans="1:12">
      <c r="A109" s="101" t="s">
        <v>274</v>
      </c>
      <c r="B109" s="189" t="s">
        <v>218</v>
      </c>
      <c r="C109" s="1002">
        <f>SUM(C110:C115)</f>
        <v>13.700000000000001</v>
      </c>
      <c r="D109" s="1002">
        <f t="shared" ref="D109:F109" si="16">SUM(D110:D115)</f>
        <v>13.700000000000001</v>
      </c>
      <c r="E109" s="1003">
        <f t="shared" si="16"/>
        <v>0</v>
      </c>
      <c r="F109" s="1003">
        <f t="shared" si="16"/>
        <v>0</v>
      </c>
      <c r="G109" s="1009"/>
      <c r="H109" s="1003"/>
      <c r="I109" s="1003"/>
      <c r="L109" s="181"/>
    </row>
    <row r="110" spans="1:12" ht="25.5">
      <c r="A110" s="1005">
        <v>1</v>
      </c>
      <c r="B110" s="1022" t="s">
        <v>1841</v>
      </c>
      <c r="C110" s="1007">
        <v>1.24</v>
      </c>
      <c r="D110" s="1007">
        <v>1.24</v>
      </c>
      <c r="E110" s="1008"/>
      <c r="F110" s="1008"/>
      <c r="G110" s="1009" t="s">
        <v>1842</v>
      </c>
      <c r="H110" s="634" t="s">
        <v>1764</v>
      </c>
      <c r="I110" s="635"/>
      <c r="L110" s="181"/>
    </row>
    <row r="111" spans="1:12" ht="25.5">
      <c r="A111" s="1005">
        <v>2</v>
      </c>
      <c r="B111" s="1006" t="s">
        <v>1843</v>
      </c>
      <c r="C111" s="1007">
        <v>0.05</v>
      </c>
      <c r="D111" s="1007">
        <v>0.05</v>
      </c>
      <c r="E111" s="1008"/>
      <c r="F111" s="1008"/>
      <c r="G111" s="1009" t="s">
        <v>1844</v>
      </c>
      <c r="H111" s="634" t="s">
        <v>1764</v>
      </c>
      <c r="I111" s="635"/>
      <c r="L111" s="181"/>
    </row>
    <row r="112" spans="1:12" ht="25.5">
      <c r="A112" s="1005">
        <v>3</v>
      </c>
      <c r="B112" s="1013" t="s">
        <v>1845</v>
      </c>
      <c r="C112" s="1007">
        <v>0.1</v>
      </c>
      <c r="D112" s="1014">
        <v>0.1</v>
      </c>
      <c r="E112" s="1015"/>
      <c r="F112" s="1015"/>
      <c r="G112" s="1009" t="s">
        <v>1846</v>
      </c>
      <c r="H112" s="634" t="s">
        <v>1799</v>
      </c>
      <c r="I112" s="635"/>
      <c r="L112" s="181"/>
    </row>
    <row r="113" spans="1:12" ht="25.5">
      <c r="A113" s="1005">
        <v>4</v>
      </c>
      <c r="B113" s="1013" t="s">
        <v>1847</v>
      </c>
      <c r="C113" s="1007">
        <v>9.9</v>
      </c>
      <c r="D113" s="1014">
        <v>9.9</v>
      </c>
      <c r="E113" s="1015"/>
      <c r="F113" s="1015"/>
      <c r="G113" s="1009" t="s">
        <v>1848</v>
      </c>
      <c r="H113" s="634" t="s">
        <v>1799</v>
      </c>
      <c r="I113" s="635"/>
      <c r="L113" s="181"/>
    </row>
    <row r="114" spans="1:12" ht="25.5">
      <c r="A114" s="1005">
        <v>5</v>
      </c>
      <c r="B114" s="1013" t="s">
        <v>1849</v>
      </c>
      <c r="C114" s="1007">
        <v>0.02</v>
      </c>
      <c r="D114" s="1014">
        <v>0.02</v>
      </c>
      <c r="E114" s="1015"/>
      <c r="F114" s="1015"/>
      <c r="G114" s="1009" t="s">
        <v>1850</v>
      </c>
      <c r="H114" s="634" t="s">
        <v>1799</v>
      </c>
      <c r="I114" s="635"/>
      <c r="L114" s="181"/>
    </row>
    <row r="115" spans="1:12" ht="25.5">
      <c r="A115" s="1005">
        <v>6</v>
      </c>
      <c r="B115" s="1016" t="s">
        <v>1851</v>
      </c>
      <c r="C115" s="1007">
        <v>2.39</v>
      </c>
      <c r="D115" s="992">
        <v>2.39</v>
      </c>
      <c r="E115" s="634"/>
      <c r="F115" s="634"/>
      <c r="G115" s="1009" t="s">
        <v>1852</v>
      </c>
      <c r="H115" s="634" t="s">
        <v>1764</v>
      </c>
      <c r="I115" s="635"/>
      <c r="L115" s="181"/>
    </row>
    <row r="116" spans="1:12">
      <c r="A116" s="627" t="s">
        <v>333</v>
      </c>
      <c r="B116" s="1000" t="s">
        <v>1853</v>
      </c>
      <c r="C116" s="1023">
        <f>SUM(C117:C118)</f>
        <v>5.82</v>
      </c>
      <c r="D116" s="1023">
        <f t="shared" ref="D116:F116" si="17">SUM(D117:D118)</f>
        <v>5.82</v>
      </c>
      <c r="E116" s="1024">
        <f t="shared" si="17"/>
        <v>0</v>
      </c>
      <c r="F116" s="1024">
        <f t="shared" si="17"/>
        <v>0</v>
      </c>
      <c r="G116" s="1009"/>
      <c r="H116" s="634"/>
      <c r="I116" s="635"/>
      <c r="L116" s="181"/>
    </row>
    <row r="117" spans="1:12" ht="38.25">
      <c r="A117" s="1005">
        <v>1</v>
      </c>
      <c r="B117" s="212" t="s">
        <v>1854</v>
      </c>
      <c r="C117" s="1007">
        <v>2.52</v>
      </c>
      <c r="D117" s="1025">
        <v>2.52</v>
      </c>
      <c r="E117" s="1019"/>
      <c r="F117" s="1026"/>
      <c r="G117" s="1009" t="s">
        <v>1855</v>
      </c>
      <c r="H117" s="634" t="s">
        <v>1764</v>
      </c>
      <c r="I117" s="635"/>
      <c r="L117" s="181"/>
    </row>
    <row r="118" spans="1:12" ht="25.5">
      <c r="A118" s="1005">
        <v>2</v>
      </c>
      <c r="B118" s="1009" t="s">
        <v>1856</v>
      </c>
      <c r="C118" s="1007">
        <v>3.3</v>
      </c>
      <c r="D118" s="1007">
        <v>3.3</v>
      </c>
      <c r="E118" s="1008"/>
      <c r="F118" s="1008"/>
      <c r="G118" s="1009" t="s">
        <v>1857</v>
      </c>
      <c r="H118" s="634" t="s">
        <v>1764</v>
      </c>
      <c r="I118" s="635"/>
      <c r="L118" s="181"/>
    </row>
    <row r="119" spans="1:12">
      <c r="A119" s="101" t="s">
        <v>337</v>
      </c>
      <c r="B119" s="1000" t="s">
        <v>1858</v>
      </c>
      <c r="C119" s="1002">
        <f>C120</f>
        <v>0.2</v>
      </c>
      <c r="D119" s="1002">
        <f t="shared" ref="D119:F119" si="18">D120</f>
        <v>0.2</v>
      </c>
      <c r="E119" s="1003">
        <f t="shared" si="18"/>
        <v>0</v>
      </c>
      <c r="F119" s="1003">
        <f t="shared" si="18"/>
        <v>0</v>
      </c>
      <c r="G119" s="1009"/>
      <c r="H119" s="1003"/>
      <c r="I119" s="1003"/>
      <c r="L119" s="181"/>
    </row>
    <row r="120" spans="1:12" ht="25.5">
      <c r="A120" s="1005">
        <v>1</v>
      </c>
      <c r="B120" s="1006" t="s">
        <v>1859</v>
      </c>
      <c r="C120" s="1007">
        <v>0.2</v>
      </c>
      <c r="D120" s="1007">
        <v>0.2</v>
      </c>
      <c r="E120" s="1008"/>
      <c r="F120" s="1008"/>
      <c r="G120" s="1009" t="s">
        <v>1808</v>
      </c>
      <c r="H120" s="634" t="s">
        <v>1764</v>
      </c>
      <c r="I120" s="635"/>
      <c r="L120" s="181"/>
    </row>
    <row r="121" spans="1:12">
      <c r="A121" s="101" t="s">
        <v>635</v>
      </c>
      <c r="B121" s="1000" t="s">
        <v>302</v>
      </c>
      <c r="C121" s="1002">
        <f>C122</f>
        <v>0.2</v>
      </c>
      <c r="D121" s="1002">
        <f t="shared" ref="D121:F121" si="19">D122</f>
        <v>0.2</v>
      </c>
      <c r="E121" s="1003">
        <f t="shared" si="19"/>
        <v>0</v>
      </c>
      <c r="F121" s="1003">
        <f t="shared" si="19"/>
        <v>0</v>
      </c>
      <c r="G121" s="1009"/>
      <c r="H121" s="1003"/>
      <c r="I121" s="1003"/>
      <c r="L121" s="181"/>
    </row>
    <row r="122" spans="1:12">
      <c r="A122" s="1005">
        <v>1</v>
      </c>
      <c r="B122" s="1006" t="s">
        <v>1860</v>
      </c>
      <c r="C122" s="1007">
        <v>0.2</v>
      </c>
      <c r="D122" s="1007">
        <v>0.2</v>
      </c>
      <c r="E122" s="1008"/>
      <c r="F122" s="1008"/>
      <c r="G122" s="1009" t="s">
        <v>1861</v>
      </c>
      <c r="H122" s="634" t="s">
        <v>1764</v>
      </c>
      <c r="I122" s="635"/>
      <c r="L122" s="181"/>
    </row>
    <row r="123" spans="1:12">
      <c r="A123" s="101" t="s">
        <v>1424</v>
      </c>
      <c r="B123" s="1000" t="s">
        <v>252</v>
      </c>
      <c r="C123" s="1027">
        <f>SUM(C124:C125)</f>
        <v>0.14000000000000001</v>
      </c>
      <c r="D123" s="1027">
        <f t="shared" ref="D123:F123" si="20">SUM(D124:D125)</f>
        <v>0.14000000000000001</v>
      </c>
      <c r="E123" s="627">
        <f t="shared" si="20"/>
        <v>0</v>
      </c>
      <c r="F123" s="627">
        <f t="shared" si="20"/>
        <v>0</v>
      </c>
      <c r="G123" s="1009"/>
      <c r="H123" s="634"/>
      <c r="I123" s="635"/>
      <c r="L123" s="181"/>
    </row>
    <row r="124" spans="1:12" ht="25.5">
      <c r="A124" s="612">
        <v>1</v>
      </c>
      <c r="B124" s="1013" t="s">
        <v>1862</v>
      </c>
      <c r="C124" s="1007">
        <v>0.06</v>
      </c>
      <c r="D124" s="1014">
        <v>0.06</v>
      </c>
      <c r="E124" s="1015"/>
      <c r="F124" s="1015"/>
      <c r="G124" s="1009" t="s">
        <v>1863</v>
      </c>
      <c r="H124" s="634" t="s">
        <v>1799</v>
      </c>
      <c r="I124" s="635"/>
      <c r="L124" s="181"/>
    </row>
    <row r="125" spans="1:12" ht="38.25">
      <c r="A125" s="612">
        <v>2</v>
      </c>
      <c r="B125" s="1013" t="s">
        <v>1864</v>
      </c>
      <c r="C125" s="1007">
        <v>0.08</v>
      </c>
      <c r="D125" s="1014">
        <v>0.08</v>
      </c>
      <c r="E125" s="1015"/>
      <c r="F125" s="1015"/>
      <c r="G125" s="1009" t="s">
        <v>1865</v>
      </c>
      <c r="H125" s="634" t="s">
        <v>1799</v>
      </c>
      <c r="I125" s="635"/>
      <c r="L125" s="181"/>
    </row>
    <row r="126" spans="1:12">
      <c r="A126" s="101" t="s">
        <v>1866</v>
      </c>
      <c r="B126" s="1000" t="s">
        <v>1757</v>
      </c>
      <c r="C126" s="1027">
        <f>C127+C128</f>
        <v>2.5</v>
      </c>
      <c r="D126" s="1027">
        <f t="shared" ref="D126:F126" si="21">D127+D128</f>
        <v>2.5</v>
      </c>
      <c r="E126" s="627">
        <f t="shared" si="21"/>
        <v>0</v>
      </c>
      <c r="F126" s="627">
        <f t="shared" si="21"/>
        <v>0</v>
      </c>
      <c r="G126" s="1009"/>
      <c r="H126" s="634"/>
      <c r="I126" s="635"/>
      <c r="L126" s="181"/>
    </row>
    <row r="127" spans="1:12" ht="25.5">
      <c r="A127" s="1005">
        <v>1</v>
      </c>
      <c r="B127" s="47" t="s">
        <v>1867</v>
      </c>
      <c r="C127" s="1007">
        <v>1.5</v>
      </c>
      <c r="D127" s="1011">
        <v>1.5</v>
      </c>
      <c r="E127" s="30"/>
      <c r="F127" s="1012"/>
      <c r="G127" s="1009" t="s">
        <v>1808</v>
      </c>
      <c r="H127" s="634" t="s">
        <v>1764</v>
      </c>
      <c r="I127" s="635"/>
      <c r="L127" s="181"/>
    </row>
    <row r="128" spans="1:12" ht="25.5">
      <c r="A128" s="612">
        <v>2</v>
      </c>
      <c r="B128" s="1013" t="s">
        <v>1868</v>
      </c>
      <c r="C128" s="1007">
        <v>1</v>
      </c>
      <c r="D128" s="1014">
        <v>1</v>
      </c>
      <c r="E128" s="1015"/>
      <c r="F128" s="1015"/>
      <c r="G128" s="1009" t="s">
        <v>1784</v>
      </c>
      <c r="H128" s="634" t="s">
        <v>1799</v>
      </c>
      <c r="I128" s="635"/>
      <c r="L128" s="181"/>
    </row>
    <row r="129" spans="1:12">
      <c r="A129" s="1028">
        <f>A128+A125+A122+A120+A118+A115+A108+A104+A102+A100+A95+A92+A89+A61</f>
        <v>56</v>
      </c>
      <c r="B129" s="640" t="s">
        <v>1217</v>
      </c>
      <c r="C129" s="1027">
        <f>C126+C123+C121+C119+C116+C109+C105+C103+C101+C96+C93+C90+C62+C59</f>
        <v>71.13000000000001</v>
      </c>
      <c r="D129" s="1027">
        <f t="shared" ref="D129:F129" si="22">D126+D123+D121+D119+D116+D109+D105+D103+D101+D96+D93+D90+D62+D59</f>
        <v>71.13000000000001</v>
      </c>
      <c r="E129" s="672">
        <f t="shared" si="22"/>
        <v>0</v>
      </c>
      <c r="F129" s="672">
        <f t="shared" si="22"/>
        <v>0</v>
      </c>
      <c r="G129" s="1009"/>
      <c r="H129" s="627"/>
      <c r="I129" s="640"/>
      <c r="L129" s="181"/>
    </row>
    <row r="130" spans="1:12">
      <c r="A130" s="1028">
        <f>A129+A57</f>
        <v>88</v>
      </c>
      <c r="B130" s="640" t="s">
        <v>1698</v>
      </c>
      <c r="C130" s="1027">
        <f>C129+C57</f>
        <v>102.07000000000001</v>
      </c>
      <c r="D130" s="1027">
        <f t="shared" ref="D130:F130" si="23">D129+D57</f>
        <v>102.07000000000001</v>
      </c>
      <c r="E130" s="672">
        <f t="shared" si="23"/>
        <v>0</v>
      </c>
      <c r="F130" s="672">
        <f t="shared" si="23"/>
        <v>0</v>
      </c>
      <c r="G130" s="1009"/>
      <c r="H130" s="627"/>
      <c r="I130" s="640"/>
      <c r="L130" s="181"/>
    </row>
    <row r="131" spans="1:12" ht="1.5" customHeight="1">
      <c r="L131" s="181"/>
    </row>
    <row r="132" spans="1:12">
      <c r="H132" s="1774" t="s">
        <v>2558</v>
      </c>
      <c r="I132" s="1774"/>
      <c r="L132" s="181"/>
    </row>
    <row r="133" spans="1:12">
      <c r="H133" s="1774"/>
      <c r="I133" s="1774"/>
      <c r="L133" s="181"/>
    </row>
    <row r="134" spans="1:12">
      <c r="C134" s="1413">
        <f>C129+C57</f>
        <v>102.07000000000001</v>
      </c>
      <c r="D134" s="1413">
        <f t="shared" ref="D134:F134" si="24">D129+D57</f>
        <v>102.07000000000001</v>
      </c>
      <c r="E134" s="1413">
        <f t="shared" si="24"/>
        <v>0</v>
      </c>
      <c r="F134" s="1413">
        <f t="shared" si="24"/>
        <v>0</v>
      </c>
      <c r="L134" s="181"/>
    </row>
    <row r="135" spans="1:12">
      <c r="L135" s="181"/>
    </row>
    <row r="136" spans="1:12">
      <c r="L136" s="181"/>
    </row>
    <row r="137" spans="1:12">
      <c r="L137" s="181"/>
    </row>
    <row r="138" spans="1:12">
      <c r="L138" s="181"/>
    </row>
    <row r="139" spans="1:12">
      <c r="L139" s="181"/>
    </row>
    <row r="140" spans="1:12">
      <c r="L140" s="181"/>
    </row>
    <row r="141" spans="1:12">
      <c r="L141" s="181"/>
    </row>
    <row r="142" spans="1:12">
      <c r="L142" s="181"/>
    </row>
    <row r="143" spans="1:12">
      <c r="L143" s="181"/>
    </row>
    <row r="144" spans="1:12">
      <c r="L144" s="181"/>
    </row>
    <row r="145" spans="12:12">
      <c r="L145" s="181"/>
    </row>
    <row r="146" spans="12:12">
      <c r="L146" s="181"/>
    </row>
    <row r="147" spans="12:12">
      <c r="L147" s="181"/>
    </row>
    <row r="148" spans="12:12">
      <c r="L148" s="181"/>
    </row>
    <row r="149" spans="12:12">
      <c r="L149" s="181"/>
    </row>
    <row r="150" spans="12:12">
      <c r="L150" s="181"/>
    </row>
    <row r="151" spans="12:12">
      <c r="L151" s="181"/>
    </row>
    <row r="152" spans="12:12">
      <c r="L152" s="181"/>
    </row>
    <row r="153" spans="12:12">
      <c r="L153" s="181"/>
    </row>
    <row r="154" spans="12:12">
      <c r="L154" s="181"/>
    </row>
    <row r="155" spans="12:12">
      <c r="L155" s="181"/>
    </row>
    <row r="156" spans="12:12">
      <c r="L156" s="181"/>
    </row>
    <row r="157" spans="12:12">
      <c r="L157" s="181"/>
    </row>
    <row r="158" spans="12:12">
      <c r="L158" s="181"/>
    </row>
    <row r="159" spans="12:12">
      <c r="L159" s="181"/>
    </row>
    <row r="160" spans="12:12">
      <c r="L160" s="181"/>
    </row>
    <row r="161" spans="12:12">
      <c r="L161" s="181"/>
    </row>
    <row r="162" spans="12:12">
      <c r="L162" s="181"/>
    </row>
    <row r="163" spans="12:12">
      <c r="L163" s="181"/>
    </row>
    <row r="164" spans="12:12">
      <c r="L164" s="181"/>
    </row>
    <row r="165" spans="12:12">
      <c r="L165" s="181"/>
    </row>
    <row r="166" spans="12:12">
      <c r="L166" s="181"/>
    </row>
    <row r="167" spans="12:12">
      <c r="L167" s="181"/>
    </row>
    <row r="168" spans="12:12">
      <c r="L168" s="181"/>
    </row>
    <row r="169" spans="12:12">
      <c r="L169" s="181"/>
    </row>
    <row r="170" spans="12:12">
      <c r="L170" s="181"/>
    </row>
    <row r="171" spans="12:12">
      <c r="L171" s="181"/>
    </row>
    <row r="172" spans="12:12">
      <c r="L172" s="181"/>
    </row>
    <row r="173" spans="12:12">
      <c r="L173" s="181"/>
    </row>
    <row r="174" spans="12:12">
      <c r="L174" s="181"/>
    </row>
    <row r="175" spans="12:12">
      <c r="L175" s="181"/>
    </row>
    <row r="176" spans="12:12">
      <c r="L176" s="181"/>
    </row>
    <row r="177" spans="12:12">
      <c r="L177" s="181"/>
    </row>
    <row r="178" spans="12:12">
      <c r="L178" s="181"/>
    </row>
    <row r="179" spans="12:12">
      <c r="L179" s="181"/>
    </row>
    <row r="180" spans="12:12">
      <c r="L180" s="181"/>
    </row>
    <row r="181" spans="12:12">
      <c r="L181" s="181"/>
    </row>
    <row r="182" spans="12:12">
      <c r="L182" s="181"/>
    </row>
    <row r="183" spans="12:12">
      <c r="L183" s="181"/>
    </row>
    <row r="184" spans="12:12">
      <c r="L184" s="181"/>
    </row>
    <row r="185" spans="12:12">
      <c r="L185" s="181"/>
    </row>
    <row r="186" spans="12:12">
      <c r="L186" s="181"/>
    </row>
    <row r="187" spans="12:12">
      <c r="L187" s="181"/>
    </row>
    <row r="188" spans="12:12">
      <c r="L188" s="181"/>
    </row>
    <row r="189" spans="12:12" ht="25.5">
      <c r="L189" s="181" t="s">
        <v>104</v>
      </c>
    </row>
    <row r="190" spans="12:12" ht="25.5">
      <c r="L190" s="181" t="s">
        <v>104</v>
      </c>
    </row>
    <row r="191" spans="12:12" ht="25.5">
      <c r="L191" s="181" t="s">
        <v>104</v>
      </c>
    </row>
    <row r="192" spans="12:12" ht="25.5">
      <c r="L192" s="181" t="s">
        <v>104</v>
      </c>
    </row>
    <row r="193" spans="12:12" ht="25.5">
      <c r="L193" s="181" t="s">
        <v>104</v>
      </c>
    </row>
    <row r="194" spans="12:12" ht="25.5">
      <c r="L194" s="181" t="s">
        <v>104</v>
      </c>
    </row>
    <row r="195" spans="12:12" ht="25.5">
      <c r="L195" s="181" t="s">
        <v>104</v>
      </c>
    </row>
    <row r="196" spans="12:12" ht="25.5">
      <c r="L196" s="181" t="s">
        <v>104</v>
      </c>
    </row>
    <row r="197" spans="12:12" ht="25.5">
      <c r="L197" s="181" t="s">
        <v>104</v>
      </c>
    </row>
  </sheetData>
  <mergeCells count="21">
    <mergeCell ref="A1:C1"/>
    <mergeCell ref="A2:C2"/>
    <mergeCell ref="D1:I1"/>
    <mergeCell ref="D2:I2"/>
    <mergeCell ref="A5:I5"/>
    <mergeCell ref="A3:I3"/>
    <mergeCell ref="A6:I6"/>
    <mergeCell ref="A4:I4"/>
    <mergeCell ref="I8:I9"/>
    <mergeCell ref="A11:I11"/>
    <mergeCell ref="A8:A9"/>
    <mergeCell ref="B8:B9"/>
    <mergeCell ref="C8:C9"/>
    <mergeCell ref="D8:F8"/>
    <mergeCell ref="G8:G9"/>
    <mergeCell ref="H8:H9"/>
    <mergeCell ref="H132:I133"/>
    <mergeCell ref="H15:H26"/>
    <mergeCell ref="H40:H48"/>
    <mergeCell ref="A58:I58"/>
    <mergeCell ref="A7:I7"/>
  </mergeCells>
  <printOptions horizontalCentered="1"/>
  <pageMargins left="0.39370078740157483" right="0.39370078740157483" top="0.39370078740157483" bottom="0.39370078740157483" header="0.11811023622047245" footer="0.27559055118110237"/>
  <pageSetup paperSize="9" scale="91" fitToHeight="100" orientation="landscape" r:id="rId1"/>
  <headerFooter>
    <oddFooter>&amp;L&amp;"Times New Roman,nghiêng"&amp;9Phụ lục &amp;A&amp;R&amp;10&amp;P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O191"/>
  <sheetViews>
    <sheetView view="pageLayout" topLeftCell="A67" zoomScaleSheetLayoutView="84" workbookViewId="0">
      <selection activeCell="A84" sqref="A84"/>
    </sheetView>
  </sheetViews>
  <sheetFormatPr defaultColWidth="6.875" defaultRowHeight="12.75"/>
  <cols>
    <col min="1" max="1" width="5.5" style="139" customWidth="1"/>
    <col min="2" max="2" width="30.625" style="140" customWidth="1"/>
    <col min="3" max="3" width="13.25" style="216" customWidth="1"/>
    <col min="4" max="4" width="8" style="216" customWidth="1"/>
    <col min="5" max="6" width="8" style="138" customWidth="1"/>
    <col min="7" max="7" width="21.5" style="138" customWidth="1"/>
    <col min="8" max="8" width="39.875" style="140" customWidth="1"/>
    <col min="9" max="9" width="8.375" style="138" customWidth="1"/>
    <col min="10" max="16384" width="6.875" style="138"/>
  </cols>
  <sheetData>
    <row r="1" spans="1:15" s="116" customFormat="1">
      <c r="A1" s="1705" t="s">
        <v>2561</v>
      </c>
      <c r="B1" s="1705"/>
      <c r="C1" s="1705"/>
      <c r="D1" s="1706" t="s">
        <v>44</v>
      </c>
      <c r="E1" s="1706"/>
      <c r="F1" s="1706"/>
      <c r="G1" s="1706"/>
      <c r="H1" s="1706"/>
      <c r="I1" s="1706"/>
      <c r="J1" s="176"/>
      <c r="K1" s="176"/>
      <c r="L1" s="176"/>
      <c r="M1" s="176"/>
      <c r="N1" s="176"/>
      <c r="O1" s="176"/>
    </row>
    <row r="2" spans="1:15" s="116" customFormat="1">
      <c r="A2" s="1706" t="s">
        <v>2560</v>
      </c>
      <c r="B2" s="1706"/>
      <c r="C2" s="1706"/>
      <c r="D2" s="1738" t="s">
        <v>45</v>
      </c>
      <c r="E2" s="1706"/>
      <c r="F2" s="1706"/>
      <c r="G2" s="1706"/>
      <c r="H2" s="1706"/>
      <c r="I2" s="1706"/>
      <c r="J2" s="176"/>
      <c r="K2" s="176"/>
      <c r="L2" s="176"/>
      <c r="M2" s="176"/>
      <c r="N2" s="176"/>
      <c r="O2" s="176"/>
    </row>
    <row r="3" spans="1:15" s="116" customFormat="1">
      <c r="A3" s="1707"/>
      <c r="B3" s="1707"/>
      <c r="C3" s="1707"/>
      <c r="D3" s="1707"/>
      <c r="E3" s="1707"/>
      <c r="F3" s="1707"/>
      <c r="G3" s="1707"/>
      <c r="H3" s="1707"/>
      <c r="I3" s="1707"/>
      <c r="J3" s="138"/>
      <c r="K3" s="138"/>
      <c r="L3" s="138"/>
      <c r="M3" s="138"/>
      <c r="N3" s="138"/>
      <c r="O3" s="138"/>
    </row>
    <row r="4" spans="1:15">
      <c r="A4" s="1705" t="s">
        <v>200</v>
      </c>
      <c r="B4" s="1705"/>
      <c r="C4" s="1705"/>
      <c r="D4" s="1705"/>
      <c r="E4" s="1705"/>
      <c r="F4" s="1705"/>
      <c r="G4" s="1705"/>
      <c r="H4" s="1705"/>
      <c r="I4" s="1705"/>
    </row>
    <row r="5" spans="1:15">
      <c r="A5" s="1705" t="s">
        <v>37</v>
      </c>
      <c r="B5" s="1705"/>
      <c r="C5" s="1705"/>
      <c r="D5" s="1705"/>
      <c r="E5" s="1705"/>
      <c r="F5" s="1705"/>
      <c r="G5" s="1705"/>
      <c r="H5" s="1705"/>
      <c r="I5" s="1705"/>
    </row>
    <row r="6" spans="1:15">
      <c r="A6" s="1708" t="str">
        <f>'2.CMD.Tong'!A6:J6</f>
        <v>(Kèm theo Tờ trình số 395/TTr-UBND ngày 05 tháng 12 năm 2018 của Ủy ban nhân dân tỉnh)</v>
      </c>
      <c r="B6" s="1708"/>
      <c r="C6" s="1708"/>
      <c r="D6" s="1708"/>
      <c r="E6" s="1708"/>
      <c r="F6" s="1708"/>
      <c r="G6" s="1708"/>
      <c r="H6" s="1708"/>
      <c r="I6" s="1708"/>
    </row>
    <row r="7" spans="1:15" ht="25.5">
      <c r="A7" s="1721"/>
      <c r="B7" s="1721"/>
      <c r="C7" s="1721"/>
      <c r="D7" s="1721"/>
      <c r="E7" s="1721"/>
      <c r="F7" s="1721"/>
      <c r="G7" s="1721"/>
      <c r="H7" s="1721"/>
      <c r="I7" s="1721"/>
      <c r="L7" s="181" t="s">
        <v>104</v>
      </c>
    </row>
    <row r="8" spans="1:15" s="171" customFormat="1" ht="25.5">
      <c r="A8" s="1739" t="s">
        <v>21</v>
      </c>
      <c r="B8" s="1723" t="s">
        <v>31</v>
      </c>
      <c r="C8" s="1729" t="s">
        <v>129</v>
      </c>
      <c r="D8" s="1727" t="s">
        <v>17</v>
      </c>
      <c r="E8" s="1727"/>
      <c r="F8" s="1727"/>
      <c r="G8" s="1740" t="s">
        <v>158</v>
      </c>
      <c r="H8" s="1727" t="s">
        <v>29</v>
      </c>
      <c r="I8" s="1727" t="s">
        <v>28</v>
      </c>
      <c r="L8" s="181" t="s">
        <v>104</v>
      </c>
    </row>
    <row r="9" spans="1:15" s="171" customFormat="1" ht="42.75" customHeight="1">
      <c r="A9" s="1739"/>
      <c r="B9" s="1723"/>
      <c r="C9" s="1729"/>
      <c r="D9" s="110" t="s">
        <v>13</v>
      </c>
      <c r="E9" s="110" t="s">
        <v>12</v>
      </c>
      <c r="F9" s="110" t="s">
        <v>27</v>
      </c>
      <c r="G9" s="1741"/>
      <c r="H9" s="1727"/>
      <c r="I9" s="1727"/>
      <c r="L9" s="181" t="s">
        <v>104</v>
      </c>
    </row>
    <row r="10" spans="1:15" s="185" customFormat="1" ht="25.5">
      <c r="A10" s="174">
        <v>-1</v>
      </c>
      <c r="B10" s="174">
        <v>-2</v>
      </c>
      <c r="C10" s="1464" t="s">
        <v>24</v>
      </c>
      <c r="D10" s="174">
        <v>-4</v>
      </c>
      <c r="E10" s="174">
        <v>-5</v>
      </c>
      <c r="F10" s="174">
        <v>-6</v>
      </c>
      <c r="G10" s="174">
        <v>-7</v>
      </c>
      <c r="H10" s="174">
        <v>-8</v>
      </c>
      <c r="I10" s="174">
        <v>-9</v>
      </c>
      <c r="L10" s="181" t="s">
        <v>104</v>
      </c>
    </row>
    <row r="11" spans="1:15" ht="25.5">
      <c r="A11" s="1782" t="s">
        <v>191</v>
      </c>
      <c r="B11" s="1783"/>
      <c r="C11" s="1783"/>
      <c r="D11" s="1783"/>
      <c r="E11" s="1783"/>
      <c r="F11" s="1783"/>
      <c r="G11" s="1783"/>
      <c r="H11" s="1783"/>
      <c r="I11" s="1783"/>
      <c r="L11" s="181" t="s">
        <v>104</v>
      </c>
    </row>
    <row r="12" spans="1:15" s="154" customFormat="1">
      <c r="A12" s="716" t="s">
        <v>208</v>
      </c>
      <c r="B12" s="528" t="s">
        <v>379</v>
      </c>
      <c r="C12" s="717">
        <f>C13</f>
        <v>3</v>
      </c>
      <c r="D12" s="717">
        <f>D13</f>
        <v>3</v>
      </c>
      <c r="E12" s="718"/>
      <c r="F12" s="718"/>
      <c r="G12" s="718"/>
      <c r="H12" s="718"/>
      <c r="I12" s="718"/>
      <c r="L12" s="181"/>
    </row>
    <row r="13" spans="1:15" ht="60">
      <c r="A13" s="719">
        <v>1</v>
      </c>
      <c r="B13" s="720" t="s">
        <v>932</v>
      </c>
      <c r="C13" s="721">
        <f>D13</f>
        <v>3</v>
      </c>
      <c r="D13" s="721">
        <v>3</v>
      </c>
      <c r="E13" s="718"/>
      <c r="F13" s="718"/>
      <c r="G13" s="718" t="s">
        <v>933</v>
      </c>
      <c r="H13" s="722" t="s">
        <v>934</v>
      </c>
      <c r="I13" s="718"/>
      <c r="L13" s="181"/>
    </row>
    <row r="14" spans="1:15" s="154" customFormat="1">
      <c r="A14" s="716" t="s">
        <v>213</v>
      </c>
      <c r="B14" s="723" t="s">
        <v>935</v>
      </c>
      <c r="C14" s="717">
        <f>C15</f>
        <v>2.93</v>
      </c>
      <c r="D14" s="717">
        <f>D15</f>
        <v>2.93</v>
      </c>
      <c r="E14" s="717">
        <f>E15</f>
        <v>0</v>
      </c>
      <c r="F14" s="717">
        <f>F15</f>
        <v>0</v>
      </c>
      <c r="G14" s="348"/>
      <c r="H14" s="348"/>
      <c r="I14" s="348"/>
      <c r="L14" s="181"/>
    </row>
    <row r="15" spans="1:15" s="154" customFormat="1" ht="60">
      <c r="A15" s="719">
        <v>1</v>
      </c>
      <c r="B15" s="724" t="s">
        <v>936</v>
      </c>
      <c r="C15" s="721">
        <f>D15</f>
        <v>2.93</v>
      </c>
      <c r="D15" s="725">
        <v>2.93</v>
      </c>
      <c r="E15" s="726"/>
      <c r="F15" s="726"/>
      <c r="G15" s="727" t="s">
        <v>937</v>
      </c>
      <c r="H15" s="728" t="s">
        <v>938</v>
      </c>
      <c r="I15" s="729"/>
      <c r="L15" s="181"/>
    </row>
    <row r="16" spans="1:15">
      <c r="A16" s="716" t="s">
        <v>217</v>
      </c>
      <c r="B16" s="730" t="s">
        <v>214</v>
      </c>
      <c r="C16" s="717">
        <f>C17</f>
        <v>4.5</v>
      </c>
      <c r="D16" s="717">
        <f>D17</f>
        <v>4.5</v>
      </c>
      <c r="E16" s="717">
        <f>E17</f>
        <v>0</v>
      </c>
      <c r="F16" s="717">
        <f>F17</f>
        <v>0</v>
      </c>
      <c r="G16" s="348"/>
      <c r="H16" s="348"/>
      <c r="I16" s="348"/>
      <c r="L16" s="181"/>
    </row>
    <row r="17" spans="1:12" s="154" customFormat="1" ht="30">
      <c r="A17" s="719">
        <v>1</v>
      </c>
      <c r="B17" s="731" t="s">
        <v>939</v>
      </c>
      <c r="C17" s="721">
        <f>D17</f>
        <v>4.5</v>
      </c>
      <c r="D17" s="732">
        <v>4.5</v>
      </c>
      <c r="E17" s="721"/>
      <c r="F17" s="721"/>
      <c r="G17" s="733" t="s">
        <v>940</v>
      </c>
      <c r="H17" s="733"/>
      <c r="I17" s="728"/>
      <c r="L17" s="181"/>
    </row>
    <row r="18" spans="1:12" ht="25.5">
      <c r="A18" s="734" t="s">
        <v>238</v>
      </c>
      <c r="B18" s="735" t="s">
        <v>247</v>
      </c>
      <c r="C18" s="736">
        <f>SUM(C19:C20)</f>
        <v>0.4</v>
      </c>
      <c r="D18" s="736">
        <f>SUM(D19:D20)</f>
        <v>0.4</v>
      </c>
      <c r="E18" s="736">
        <f>E20</f>
        <v>0</v>
      </c>
      <c r="F18" s="736">
        <f>F20</f>
        <v>0</v>
      </c>
      <c r="G18" s="737"/>
      <c r="H18" s="737"/>
      <c r="I18" s="734"/>
      <c r="L18" s="181" t="s">
        <v>104</v>
      </c>
    </row>
    <row r="19" spans="1:12" ht="75">
      <c r="A19" s="738">
        <v>1</v>
      </c>
      <c r="B19" s="722" t="s">
        <v>941</v>
      </c>
      <c r="C19" s="739">
        <f>D19</f>
        <v>0.2</v>
      </c>
      <c r="D19" s="739">
        <v>0.2</v>
      </c>
      <c r="E19" s="736"/>
      <c r="F19" s="736"/>
      <c r="G19" s="731" t="s">
        <v>942</v>
      </c>
      <c r="H19" s="740" t="s">
        <v>943</v>
      </c>
      <c r="I19" s="734"/>
      <c r="L19" s="181"/>
    </row>
    <row r="20" spans="1:12" ht="60">
      <c r="A20" s="719">
        <v>2</v>
      </c>
      <c r="B20" s="740" t="s">
        <v>941</v>
      </c>
      <c r="C20" s="721">
        <f>D20</f>
        <v>0.2</v>
      </c>
      <c r="D20" s="732">
        <v>0.2</v>
      </c>
      <c r="E20" s="741"/>
      <c r="F20" s="741"/>
      <c r="G20" s="731" t="s">
        <v>933</v>
      </c>
      <c r="H20" s="722" t="s">
        <v>944</v>
      </c>
      <c r="I20" s="728"/>
      <c r="L20" s="181"/>
    </row>
    <row r="21" spans="1:12">
      <c r="A21" s="742" t="s">
        <v>246</v>
      </c>
      <c r="B21" s="743" t="s">
        <v>255</v>
      </c>
      <c r="C21" s="717">
        <f>SUM(C22:C59)</f>
        <v>13.039999999999997</v>
      </c>
      <c r="D21" s="717">
        <f>SUM(D22:D59)</f>
        <v>13.039999999999997</v>
      </c>
      <c r="E21" s="717">
        <f>SUM(E22:E59)</f>
        <v>0</v>
      </c>
      <c r="F21" s="717">
        <f>SUM(F22:F59)</f>
        <v>0</v>
      </c>
      <c r="G21" s="348"/>
      <c r="H21" s="348"/>
      <c r="I21" s="744"/>
      <c r="L21" s="181"/>
    </row>
    <row r="22" spans="1:12" ht="45">
      <c r="A22" s="745">
        <v>1</v>
      </c>
      <c r="B22" s="746" t="s">
        <v>945</v>
      </c>
      <c r="C22" s="721">
        <f>D22</f>
        <v>0.2</v>
      </c>
      <c r="D22" s="747">
        <v>0.2</v>
      </c>
      <c r="E22" s="747"/>
      <c r="F22" s="747"/>
      <c r="G22" s="731" t="s">
        <v>946</v>
      </c>
      <c r="H22" s="748" t="s">
        <v>947</v>
      </c>
      <c r="I22" s="728"/>
      <c r="L22" s="181"/>
    </row>
    <row r="23" spans="1:12" ht="45">
      <c r="A23" s="745">
        <v>2</v>
      </c>
      <c r="B23" s="749" t="s">
        <v>407</v>
      </c>
      <c r="C23" s="721">
        <f t="shared" ref="C23:C59" si="0">D23</f>
        <v>0.4</v>
      </c>
      <c r="D23" s="721">
        <v>0.4</v>
      </c>
      <c r="E23" s="721"/>
      <c r="F23" s="721"/>
      <c r="G23" s="733" t="s">
        <v>948</v>
      </c>
      <c r="H23" s="748" t="s">
        <v>947</v>
      </c>
      <c r="I23" s="728"/>
      <c r="L23" s="181"/>
    </row>
    <row r="24" spans="1:12" ht="45">
      <c r="A24" s="745">
        <v>3</v>
      </c>
      <c r="B24" s="746" t="s">
        <v>949</v>
      </c>
      <c r="C24" s="721">
        <f t="shared" si="0"/>
        <v>0.3</v>
      </c>
      <c r="D24" s="747">
        <v>0.3</v>
      </c>
      <c r="E24" s="721"/>
      <c r="F24" s="721"/>
      <c r="G24" s="731" t="s">
        <v>950</v>
      </c>
      <c r="H24" s="748" t="s">
        <v>947</v>
      </c>
      <c r="I24" s="750"/>
      <c r="L24" s="181"/>
    </row>
    <row r="25" spans="1:12" ht="45">
      <c r="A25" s="745">
        <v>4</v>
      </c>
      <c r="B25" s="746" t="s">
        <v>951</v>
      </c>
      <c r="C25" s="721">
        <f t="shared" si="0"/>
        <v>0.2</v>
      </c>
      <c r="D25" s="747">
        <v>0.2</v>
      </c>
      <c r="E25" s="747"/>
      <c r="F25" s="747"/>
      <c r="G25" s="731" t="s">
        <v>952</v>
      </c>
      <c r="H25" s="748" t="s">
        <v>947</v>
      </c>
      <c r="I25" s="750"/>
      <c r="L25" s="181"/>
    </row>
    <row r="26" spans="1:12" ht="45">
      <c r="A26" s="745">
        <v>5</v>
      </c>
      <c r="B26" s="748" t="s">
        <v>407</v>
      </c>
      <c r="C26" s="721">
        <f t="shared" si="0"/>
        <v>0.3</v>
      </c>
      <c r="D26" s="721">
        <v>0.3</v>
      </c>
      <c r="E26" s="747"/>
      <c r="F26" s="747"/>
      <c r="G26" s="751" t="s">
        <v>953</v>
      </c>
      <c r="H26" s="748" t="s">
        <v>947</v>
      </c>
      <c r="I26" s="728"/>
      <c r="L26" s="181"/>
    </row>
    <row r="27" spans="1:12" ht="45">
      <c r="A27" s="745">
        <v>6</v>
      </c>
      <c r="B27" s="746" t="s">
        <v>949</v>
      </c>
      <c r="C27" s="721">
        <f t="shared" si="0"/>
        <v>0.2</v>
      </c>
      <c r="D27" s="747">
        <v>0.2</v>
      </c>
      <c r="E27" s="721"/>
      <c r="F27" s="721"/>
      <c r="G27" s="731" t="s">
        <v>954</v>
      </c>
      <c r="H27" s="748" t="s">
        <v>947</v>
      </c>
      <c r="I27" s="750"/>
      <c r="L27" s="181"/>
    </row>
    <row r="28" spans="1:12" ht="45">
      <c r="A28" s="745">
        <v>7</v>
      </c>
      <c r="B28" s="748" t="s">
        <v>407</v>
      </c>
      <c r="C28" s="721">
        <f t="shared" si="0"/>
        <v>0.2</v>
      </c>
      <c r="D28" s="721">
        <v>0.2</v>
      </c>
      <c r="E28" s="747"/>
      <c r="F28" s="747"/>
      <c r="G28" s="748" t="s">
        <v>955</v>
      </c>
      <c r="H28" s="748" t="s">
        <v>947</v>
      </c>
      <c r="I28" s="750"/>
      <c r="L28" s="181"/>
    </row>
    <row r="29" spans="1:12" ht="45">
      <c r="A29" s="745">
        <v>8</v>
      </c>
      <c r="B29" s="746" t="s">
        <v>407</v>
      </c>
      <c r="C29" s="721">
        <f t="shared" si="0"/>
        <v>0.3</v>
      </c>
      <c r="D29" s="747">
        <v>0.3</v>
      </c>
      <c r="E29" s="747"/>
      <c r="F29" s="747"/>
      <c r="G29" s="731" t="s">
        <v>956</v>
      </c>
      <c r="H29" s="748" t="s">
        <v>947</v>
      </c>
      <c r="I29" s="750"/>
      <c r="L29" s="181"/>
    </row>
    <row r="30" spans="1:12" ht="47.25">
      <c r="A30" s="745">
        <v>9</v>
      </c>
      <c r="B30" s="748" t="s">
        <v>407</v>
      </c>
      <c r="C30" s="721">
        <f t="shared" si="0"/>
        <v>0.2</v>
      </c>
      <c r="D30" s="752">
        <v>0.2</v>
      </c>
      <c r="E30" s="753"/>
      <c r="F30" s="753"/>
      <c r="G30" s="754" t="s">
        <v>957</v>
      </c>
      <c r="H30" s="748" t="s">
        <v>947</v>
      </c>
      <c r="I30" s="750"/>
      <c r="L30" s="181"/>
    </row>
    <row r="31" spans="1:12" ht="45">
      <c r="A31" s="745">
        <v>10</v>
      </c>
      <c r="B31" s="748" t="s">
        <v>958</v>
      </c>
      <c r="C31" s="721">
        <f t="shared" si="0"/>
        <v>0.2</v>
      </c>
      <c r="D31" s="747">
        <v>0.2</v>
      </c>
      <c r="E31" s="753"/>
      <c r="F31" s="753"/>
      <c r="G31" s="731" t="s">
        <v>959</v>
      </c>
      <c r="H31" s="748" t="s">
        <v>947</v>
      </c>
      <c r="I31" s="750"/>
      <c r="L31" s="181"/>
    </row>
    <row r="32" spans="1:12" ht="45">
      <c r="A32" s="745">
        <v>11</v>
      </c>
      <c r="B32" s="751" t="s">
        <v>951</v>
      </c>
      <c r="C32" s="721">
        <f t="shared" si="0"/>
        <v>0.17</v>
      </c>
      <c r="D32" s="721">
        <v>0.17</v>
      </c>
      <c r="E32" s="753"/>
      <c r="F32" s="753"/>
      <c r="G32" s="755" t="s">
        <v>960</v>
      </c>
      <c r="H32" s="748" t="s">
        <v>947</v>
      </c>
      <c r="I32" s="750"/>
      <c r="L32" s="181"/>
    </row>
    <row r="33" spans="1:12" ht="63">
      <c r="A33" s="745">
        <v>12</v>
      </c>
      <c r="B33" s="748" t="s">
        <v>958</v>
      </c>
      <c r="C33" s="721">
        <f t="shared" si="0"/>
        <v>0.8</v>
      </c>
      <c r="D33" s="721">
        <v>0.8</v>
      </c>
      <c r="E33" s="721"/>
      <c r="F33" s="721"/>
      <c r="G33" s="564" t="s">
        <v>961</v>
      </c>
      <c r="H33" s="748" t="s">
        <v>947</v>
      </c>
      <c r="I33" s="750"/>
      <c r="L33" s="181"/>
    </row>
    <row r="34" spans="1:12" ht="45">
      <c r="A34" s="745">
        <v>13</v>
      </c>
      <c r="B34" s="748" t="s">
        <v>958</v>
      </c>
      <c r="C34" s="721">
        <f t="shared" si="0"/>
        <v>0.2</v>
      </c>
      <c r="D34" s="721">
        <v>0.2</v>
      </c>
      <c r="E34" s="721"/>
      <c r="F34" s="721"/>
      <c r="G34" s="564" t="s">
        <v>962</v>
      </c>
      <c r="H34" s="748" t="s">
        <v>947</v>
      </c>
      <c r="I34" s="750"/>
      <c r="L34" s="181"/>
    </row>
    <row r="35" spans="1:12" ht="45">
      <c r="A35" s="745">
        <v>14</v>
      </c>
      <c r="B35" s="748" t="s">
        <v>949</v>
      </c>
      <c r="C35" s="721">
        <f t="shared" si="0"/>
        <v>0.5</v>
      </c>
      <c r="D35" s="747">
        <v>0.5</v>
      </c>
      <c r="E35" s="721"/>
      <c r="F35" s="721"/>
      <c r="G35" s="731" t="s">
        <v>963</v>
      </c>
      <c r="H35" s="748" t="s">
        <v>947</v>
      </c>
      <c r="I35" s="750"/>
      <c r="L35" s="181"/>
    </row>
    <row r="36" spans="1:12" ht="45">
      <c r="A36" s="745">
        <v>15</v>
      </c>
      <c r="B36" s="748" t="s">
        <v>949</v>
      </c>
      <c r="C36" s="721">
        <f t="shared" si="0"/>
        <v>0.3</v>
      </c>
      <c r="D36" s="721">
        <v>0.3</v>
      </c>
      <c r="E36" s="721"/>
      <c r="F36" s="721"/>
      <c r="G36" s="756" t="s">
        <v>964</v>
      </c>
      <c r="H36" s="748" t="s">
        <v>947</v>
      </c>
      <c r="I36" s="750"/>
      <c r="L36" s="181"/>
    </row>
    <row r="37" spans="1:12" ht="45">
      <c r="A37" s="745">
        <v>16</v>
      </c>
      <c r="B37" s="751" t="s">
        <v>407</v>
      </c>
      <c r="C37" s="721">
        <f t="shared" si="0"/>
        <v>0.2</v>
      </c>
      <c r="D37" s="721">
        <v>0.2</v>
      </c>
      <c r="E37" s="721"/>
      <c r="F37" s="721"/>
      <c r="G37" s="751" t="s">
        <v>965</v>
      </c>
      <c r="H37" s="748" t="s">
        <v>947</v>
      </c>
      <c r="I37" s="750"/>
      <c r="L37" s="181"/>
    </row>
    <row r="38" spans="1:12" ht="45">
      <c r="A38" s="745">
        <v>17</v>
      </c>
      <c r="B38" s="748" t="s">
        <v>949</v>
      </c>
      <c r="C38" s="721">
        <f t="shared" si="0"/>
        <v>0.2</v>
      </c>
      <c r="D38" s="747">
        <v>0.2</v>
      </c>
      <c r="E38" s="747"/>
      <c r="F38" s="747"/>
      <c r="G38" s="731" t="s">
        <v>966</v>
      </c>
      <c r="H38" s="748" t="s">
        <v>947</v>
      </c>
      <c r="I38" s="728"/>
      <c r="L38" s="181"/>
    </row>
    <row r="39" spans="1:12" ht="45">
      <c r="A39" s="745">
        <v>18</v>
      </c>
      <c r="B39" s="748" t="s">
        <v>949</v>
      </c>
      <c r="C39" s="721">
        <f t="shared" si="0"/>
        <v>0.9</v>
      </c>
      <c r="D39" s="747">
        <v>0.9</v>
      </c>
      <c r="E39" s="747"/>
      <c r="F39" s="747"/>
      <c r="G39" s="731" t="s">
        <v>967</v>
      </c>
      <c r="H39" s="748" t="s">
        <v>947</v>
      </c>
      <c r="I39" s="728"/>
      <c r="L39" s="181"/>
    </row>
    <row r="40" spans="1:12" ht="45">
      <c r="A40" s="745">
        <v>19</v>
      </c>
      <c r="B40" s="746" t="s">
        <v>951</v>
      </c>
      <c r="C40" s="721">
        <f t="shared" si="0"/>
        <v>0.2</v>
      </c>
      <c r="D40" s="747">
        <v>0.2</v>
      </c>
      <c r="E40" s="753"/>
      <c r="F40" s="753"/>
      <c r="G40" s="731" t="s">
        <v>968</v>
      </c>
      <c r="H40" s="748" t="s">
        <v>947</v>
      </c>
      <c r="I40" s="750"/>
      <c r="L40" s="181"/>
    </row>
    <row r="41" spans="1:12" ht="45">
      <c r="A41" s="745">
        <v>20</v>
      </c>
      <c r="B41" s="748" t="s">
        <v>407</v>
      </c>
      <c r="C41" s="721">
        <f t="shared" si="0"/>
        <v>0.3</v>
      </c>
      <c r="D41" s="753">
        <v>0.3</v>
      </c>
      <c r="E41" s="721"/>
      <c r="F41" s="721"/>
      <c r="G41" s="756" t="s">
        <v>969</v>
      </c>
      <c r="H41" s="748" t="s">
        <v>947</v>
      </c>
      <c r="I41" s="728"/>
      <c r="L41" s="181"/>
    </row>
    <row r="42" spans="1:12" ht="45">
      <c r="A42" s="745">
        <v>21</v>
      </c>
      <c r="B42" s="748" t="s">
        <v>407</v>
      </c>
      <c r="C42" s="721">
        <f t="shared" si="0"/>
        <v>0.15</v>
      </c>
      <c r="D42" s="721">
        <v>0.15</v>
      </c>
      <c r="E42" s="747"/>
      <c r="F42" s="747"/>
      <c r="G42" s="751" t="s">
        <v>970</v>
      </c>
      <c r="H42" s="748" t="s">
        <v>947</v>
      </c>
      <c r="I42" s="750"/>
      <c r="L42" s="181"/>
    </row>
    <row r="43" spans="1:12" ht="45">
      <c r="A43" s="745">
        <v>22</v>
      </c>
      <c r="B43" s="746" t="s">
        <v>971</v>
      </c>
      <c r="C43" s="721">
        <f t="shared" si="0"/>
        <v>0.3</v>
      </c>
      <c r="D43" s="747">
        <v>0.3</v>
      </c>
      <c r="E43" s="747"/>
      <c r="F43" s="747"/>
      <c r="G43" s="731" t="s">
        <v>972</v>
      </c>
      <c r="H43" s="748" t="s">
        <v>947</v>
      </c>
      <c r="I43" s="750"/>
      <c r="L43" s="181"/>
    </row>
    <row r="44" spans="1:12" ht="45">
      <c r="A44" s="745">
        <v>23</v>
      </c>
      <c r="B44" s="746" t="s">
        <v>973</v>
      </c>
      <c r="C44" s="721">
        <f t="shared" si="0"/>
        <v>0.2</v>
      </c>
      <c r="D44" s="747">
        <v>0.2</v>
      </c>
      <c r="E44" s="747"/>
      <c r="F44" s="747"/>
      <c r="G44" s="731" t="s">
        <v>974</v>
      </c>
      <c r="H44" s="748" t="s">
        <v>947</v>
      </c>
      <c r="I44" s="728"/>
      <c r="L44" s="181"/>
    </row>
    <row r="45" spans="1:12" ht="45">
      <c r="A45" s="745">
        <v>24</v>
      </c>
      <c r="B45" s="746" t="s">
        <v>949</v>
      </c>
      <c r="C45" s="721">
        <f t="shared" si="0"/>
        <v>0.3</v>
      </c>
      <c r="D45" s="753">
        <v>0.3</v>
      </c>
      <c r="E45" s="753"/>
      <c r="F45" s="753"/>
      <c r="G45" s="733" t="s">
        <v>975</v>
      </c>
      <c r="H45" s="748" t="s">
        <v>947</v>
      </c>
      <c r="I45" s="750"/>
      <c r="L45" s="181"/>
    </row>
    <row r="46" spans="1:12" ht="63">
      <c r="A46" s="745">
        <v>25</v>
      </c>
      <c r="B46" s="748" t="s">
        <v>407</v>
      </c>
      <c r="C46" s="721">
        <f t="shared" si="0"/>
        <v>0.9</v>
      </c>
      <c r="D46" s="752">
        <v>0.9</v>
      </c>
      <c r="E46" s="753"/>
      <c r="F46" s="753"/>
      <c r="G46" s="757" t="s">
        <v>976</v>
      </c>
      <c r="H46" s="748" t="s">
        <v>947</v>
      </c>
      <c r="I46" s="750"/>
      <c r="L46" s="181"/>
    </row>
    <row r="47" spans="1:12" ht="45">
      <c r="A47" s="745">
        <v>26</v>
      </c>
      <c r="B47" s="746" t="s">
        <v>951</v>
      </c>
      <c r="C47" s="721">
        <f t="shared" si="0"/>
        <v>0.2</v>
      </c>
      <c r="D47" s="747">
        <v>0.2</v>
      </c>
      <c r="E47" s="753"/>
      <c r="F47" s="753"/>
      <c r="G47" s="731" t="s">
        <v>977</v>
      </c>
      <c r="H47" s="748" t="s">
        <v>947</v>
      </c>
      <c r="I47" s="750"/>
      <c r="L47" s="181"/>
    </row>
    <row r="48" spans="1:12" ht="45">
      <c r="A48" s="745">
        <v>27</v>
      </c>
      <c r="B48" s="746" t="s">
        <v>949</v>
      </c>
      <c r="C48" s="721">
        <f t="shared" si="0"/>
        <v>0.2</v>
      </c>
      <c r="D48" s="747">
        <v>0.2</v>
      </c>
      <c r="E48" s="747"/>
      <c r="F48" s="747"/>
      <c r="G48" s="731" t="s">
        <v>978</v>
      </c>
      <c r="H48" s="748" t="s">
        <v>947</v>
      </c>
      <c r="I48" s="750"/>
      <c r="L48" s="181"/>
    </row>
    <row r="49" spans="1:12" ht="45">
      <c r="A49" s="745">
        <v>28</v>
      </c>
      <c r="B49" s="748" t="s">
        <v>407</v>
      </c>
      <c r="C49" s="721">
        <f t="shared" si="0"/>
        <v>0.4</v>
      </c>
      <c r="D49" s="721">
        <v>0.4</v>
      </c>
      <c r="E49" s="747"/>
      <c r="F49" s="747"/>
      <c r="G49" s="748" t="s">
        <v>979</v>
      </c>
      <c r="H49" s="748" t="s">
        <v>947</v>
      </c>
      <c r="I49" s="750"/>
      <c r="L49" s="181"/>
    </row>
    <row r="50" spans="1:12" ht="45">
      <c r="A50" s="745">
        <v>29</v>
      </c>
      <c r="B50" s="748" t="s">
        <v>949</v>
      </c>
      <c r="C50" s="721">
        <f t="shared" si="0"/>
        <v>0.4</v>
      </c>
      <c r="D50" s="747">
        <v>0.4</v>
      </c>
      <c r="E50" s="747"/>
      <c r="F50" s="747"/>
      <c r="G50" s="731" t="s">
        <v>980</v>
      </c>
      <c r="H50" s="748" t="s">
        <v>947</v>
      </c>
      <c r="I50" s="750"/>
      <c r="L50" s="181"/>
    </row>
    <row r="51" spans="1:12" ht="45">
      <c r="A51" s="745">
        <v>30</v>
      </c>
      <c r="B51" s="751" t="s">
        <v>951</v>
      </c>
      <c r="C51" s="721">
        <f t="shared" si="0"/>
        <v>0.25</v>
      </c>
      <c r="D51" s="747">
        <v>0.25</v>
      </c>
      <c r="E51" s="747"/>
      <c r="F51" s="747"/>
      <c r="G51" s="731" t="s">
        <v>981</v>
      </c>
      <c r="H51" s="748" t="s">
        <v>947</v>
      </c>
      <c r="I51" s="750"/>
      <c r="L51" s="181"/>
    </row>
    <row r="52" spans="1:12" ht="45">
      <c r="A52" s="745">
        <v>31</v>
      </c>
      <c r="B52" s="748" t="s">
        <v>949</v>
      </c>
      <c r="C52" s="721">
        <f t="shared" si="0"/>
        <v>0.4</v>
      </c>
      <c r="D52" s="752">
        <v>0.4</v>
      </c>
      <c r="E52" s="721"/>
      <c r="F52" s="721"/>
      <c r="G52" s="749" t="s">
        <v>982</v>
      </c>
      <c r="H52" s="748" t="s">
        <v>947</v>
      </c>
      <c r="I52" s="728"/>
      <c r="L52" s="181"/>
    </row>
    <row r="53" spans="1:12" ht="45">
      <c r="A53" s="745">
        <v>32</v>
      </c>
      <c r="B53" s="746" t="s">
        <v>949</v>
      </c>
      <c r="C53" s="721">
        <f t="shared" si="0"/>
        <v>0.6</v>
      </c>
      <c r="D53" s="747">
        <v>0.6</v>
      </c>
      <c r="E53" s="747"/>
      <c r="F53" s="747"/>
      <c r="G53" s="748" t="s">
        <v>983</v>
      </c>
      <c r="H53" s="748" t="s">
        <v>947</v>
      </c>
      <c r="I53" s="750"/>
      <c r="L53" s="181"/>
    </row>
    <row r="54" spans="1:12" ht="45">
      <c r="A54" s="745">
        <v>33</v>
      </c>
      <c r="B54" s="746" t="s">
        <v>949</v>
      </c>
      <c r="C54" s="721">
        <f t="shared" si="0"/>
        <v>0.5</v>
      </c>
      <c r="D54" s="747">
        <v>0.5</v>
      </c>
      <c r="E54" s="747"/>
      <c r="F54" s="747"/>
      <c r="G54" s="731" t="s">
        <v>984</v>
      </c>
      <c r="H54" s="748" t="s">
        <v>947</v>
      </c>
      <c r="I54" s="750"/>
      <c r="L54" s="181"/>
    </row>
    <row r="55" spans="1:12" ht="63">
      <c r="A55" s="745">
        <v>34</v>
      </c>
      <c r="B55" s="748" t="s">
        <v>407</v>
      </c>
      <c r="C55" s="721">
        <f t="shared" si="0"/>
        <v>0.95</v>
      </c>
      <c r="D55" s="721">
        <v>0.95</v>
      </c>
      <c r="E55" s="753"/>
      <c r="F55" s="753"/>
      <c r="G55" s="757" t="s">
        <v>985</v>
      </c>
      <c r="H55" s="748" t="s">
        <v>947</v>
      </c>
      <c r="I55" s="750"/>
      <c r="L55" s="181"/>
    </row>
    <row r="56" spans="1:12" ht="45">
      <c r="A56" s="745">
        <v>35</v>
      </c>
      <c r="B56" s="751" t="s">
        <v>958</v>
      </c>
      <c r="C56" s="721">
        <f t="shared" si="0"/>
        <v>0.12</v>
      </c>
      <c r="D56" s="721">
        <v>0.12</v>
      </c>
      <c r="E56" s="747"/>
      <c r="F56" s="747"/>
      <c r="G56" s="751" t="s">
        <v>986</v>
      </c>
      <c r="H56" s="748" t="s">
        <v>947</v>
      </c>
      <c r="I56" s="728"/>
      <c r="L56" s="181"/>
    </row>
    <row r="57" spans="1:12" ht="45">
      <c r="A57" s="745">
        <v>36</v>
      </c>
      <c r="B57" s="748" t="s">
        <v>407</v>
      </c>
      <c r="C57" s="721">
        <f t="shared" si="0"/>
        <v>0.6</v>
      </c>
      <c r="D57" s="721">
        <v>0.6</v>
      </c>
      <c r="E57" s="747"/>
      <c r="F57" s="747"/>
      <c r="G57" s="751" t="s">
        <v>987</v>
      </c>
      <c r="H57" s="748" t="s">
        <v>947</v>
      </c>
      <c r="I57" s="750"/>
      <c r="L57" s="181"/>
    </row>
    <row r="58" spans="1:12" ht="45">
      <c r="A58" s="745">
        <v>37</v>
      </c>
      <c r="B58" s="746" t="s">
        <v>407</v>
      </c>
      <c r="C58" s="721">
        <f t="shared" si="0"/>
        <v>0.1</v>
      </c>
      <c r="D58" s="747">
        <v>0.1</v>
      </c>
      <c r="E58" s="721"/>
      <c r="F58" s="721"/>
      <c r="G58" s="731" t="s">
        <v>988</v>
      </c>
      <c r="H58" s="748" t="s">
        <v>947</v>
      </c>
      <c r="I58" s="750"/>
      <c r="L58" s="181"/>
    </row>
    <row r="59" spans="1:12" ht="45">
      <c r="A59" s="745">
        <v>38</v>
      </c>
      <c r="B59" s="748" t="s">
        <v>407</v>
      </c>
      <c r="C59" s="721">
        <f t="shared" si="0"/>
        <v>0.2</v>
      </c>
      <c r="D59" s="752">
        <v>0.2</v>
      </c>
      <c r="E59" s="721"/>
      <c r="F59" s="721"/>
      <c r="G59" s="749" t="s">
        <v>989</v>
      </c>
      <c r="H59" s="748" t="s">
        <v>947</v>
      </c>
      <c r="I59" s="750"/>
      <c r="L59" s="181"/>
    </row>
    <row r="60" spans="1:12">
      <c r="A60" s="742" t="s">
        <v>251</v>
      </c>
      <c r="B60" s="758" t="s">
        <v>631</v>
      </c>
      <c r="C60" s="717">
        <f>SUM(C61:C66)</f>
        <v>4.0999999999999996</v>
      </c>
      <c r="D60" s="717">
        <f>SUM(D61:D66)</f>
        <v>4.0999999999999996</v>
      </c>
      <c r="E60" s="717">
        <f>SUM(E61:E66)</f>
        <v>0</v>
      </c>
      <c r="F60" s="717">
        <f>SUM(F61:F66)</f>
        <v>0</v>
      </c>
      <c r="G60" s="759"/>
      <c r="H60" s="759"/>
      <c r="I60" s="744"/>
      <c r="L60" s="181"/>
    </row>
    <row r="61" spans="1:12" ht="45">
      <c r="A61" s="745">
        <v>1</v>
      </c>
      <c r="B61" s="733" t="s">
        <v>990</v>
      </c>
      <c r="C61" s="721">
        <f t="shared" ref="C61:C66" si="1">D61</f>
        <v>2.1</v>
      </c>
      <c r="D61" s="747">
        <v>2.1</v>
      </c>
      <c r="E61" s="747"/>
      <c r="F61" s="747"/>
      <c r="G61" s="733" t="s">
        <v>991</v>
      </c>
      <c r="H61" s="748" t="s">
        <v>947</v>
      </c>
      <c r="I61" s="728"/>
      <c r="L61" s="181"/>
    </row>
    <row r="62" spans="1:12" ht="45">
      <c r="A62" s="745">
        <v>2</v>
      </c>
      <c r="B62" s="727" t="s">
        <v>992</v>
      </c>
      <c r="C62" s="721">
        <f t="shared" si="1"/>
        <v>0.2</v>
      </c>
      <c r="D62" s="747">
        <v>0.2</v>
      </c>
      <c r="E62" s="747"/>
      <c r="F62" s="747"/>
      <c r="G62" s="733" t="s">
        <v>993</v>
      </c>
      <c r="H62" s="748" t="s">
        <v>947</v>
      </c>
      <c r="I62" s="728"/>
      <c r="L62" s="181"/>
    </row>
    <row r="63" spans="1:12" ht="45">
      <c r="A63" s="745">
        <v>3</v>
      </c>
      <c r="B63" s="748" t="s">
        <v>994</v>
      </c>
      <c r="C63" s="721">
        <f t="shared" si="1"/>
        <v>0.4</v>
      </c>
      <c r="D63" s="721">
        <v>0.4</v>
      </c>
      <c r="E63" s="721"/>
      <c r="F63" s="721"/>
      <c r="G63" s="733" t="s">
        <v>993</v>
      </c>
      <c r="H63" s="748" t="s">
        <v>947</v>
      </c>
      <c r="I63" s="728"/>
      <c r="L63" s="181"/>
    </row>
    <row r="64" spans="1:12" ht="45">
      <c r="A64" s="745">
        <v>4</v>
      </c>
      <c r="B64" s="748" t="s">
        <v>995</v>
      </c>
      <c r="C64" s="721">
        <f t="shared" si="1"/>
        <v>0.3</v>
      </c>
      <c r="D64" s="721">
        <v>0.3</v>
      </c>
      <c r="E64" s="721"/>
      <c r="F64" s="721"/>
      <c r="G64" s="733" t="s">
        <v>993</v>
      </c>
      <c r="H64" s="748" t="s">
        <v>947</v>
      </c>
      <c r="I64" s="728"/>
      <c r="L64" s="181"/>
    </row>
    <row r="65" spans="1:12" ht="45">
      <c r="A65" s="745">
        <v>5</v>
      </c>
      <c r="B65" s="733" t="s">
        <v>996</v>
      </c>
      <c r="C65" s="721">
        <f t="shared" si="1"/>
        <v>0.9</v>
      </c>
      <c r="D65" s="721">
        <v>0.9</v>
      </c>
      <c r="E65" s="721"/>
      <c r="F65" s="721"/>
      <c r="G65" s="733" t="s">
        <v>993</v>
      </c>
      <c r="H65" s="748" t="s">
        <v>947</v>
      </c>
      <c r="I65" s="750"/>
      <c r="L65" s="181"/>
    </row>
    <row r="66" spans="1:12" ht="45">
      <c r="A66" s="745">
        <v>6</v>
      </c>
      <c r="B66" s="748" t="s">
        <v>997</v>
      </c>
      <c r="C66" s="721">
        <f t="shared" si="1"/>
        <v>0.2</v>
      </c>
      <c r="D66" s="721">
        <v>0.2</v>
      </c>
      <c r="E66" s="721"/>
      <c r="F66" s="721"/>
      <c r="G66" s="760" t="s">
        <v>998</v>
      </c>
      <c r="H66" s="748" t="s">
        <v>947</v>
      </c>
      <c r="I66" s="750"/>
      <c r="L66" s="181"/>
    </row>
    <row r="67" spans="1:12">
      <c r="A67" s="716" t="s">
        <v>254</v>
      </c>
      <c r="B67" s="761" t="s">
        <v>327</v>
      </c>
      <c r="C67" s="762">
        <f>SUM(C68:C69)</f>
        <v>0.64999999999999991</v>
      </c>
      <c r="D67" s="762">
        <f>SUM(D68:D69)</f>
        <v>0.64999999999999991</v>
      </c>
      <c r="E67" s="762">
        <f>SUM(E68:E69)</f>
        <v>0</v>
      </c>
      <c r="F67" s="762">
        <f>SUM(F68:F69)</f>
        <v>0</v>
      </c>
      <c r="G67" s="763"/>
      <c r="H67" s="763"/>
      <c r="I67" s="744"/>
      <c r="L67" s="181"/>
    </row>
    <row r="68" spans="1:12" ht="30">
      <c r="A68" s="719">
        <v>1</v>
      </c>
      <c r="B68" s="764" t="s">
        <v>999</v>
      </c>
      <c r="C68" s="765">
        <v>0.3</v>
      </c>
      <c r="D68" s="725">
        <v>0.3</v>
      </c>
      <c r="E68" s="725"/>
      <c r="F68" s="725"/>
      <c r="G68" s="766" t="s">
        <v>1000</v>
      </c>
      <c r="H68" s="766" t="s">
        <v>1001</v>
      </c>
      <c r="I68" s="750"/>
      <c r="L68" s="181"/>
    </row>
    <row r="69" spans="1:12" ht="75">
      <c r="A69" s="719">
        <v>2</v>
      </c>
      <c r="B69" s="751" t="s">
        <v>1002</v>
      </c>
      <c r="C69" s="721">
        <v>0.35</v>
      </c>
      <c r="D69" s="721">
        <v>0.35</v>
      </c>
      <c r="E69" s="721"/>
      <c r="F69" s="721"/>
      <c r="G69" s="767" t="s">
        <v>993</v>
      </c>
      <c r="H69" s="748" t="s">
        <v>1003</v>
      </c>
      <c r="I69" s="750"/>
      <c r="L69" s="181"/>
    </row>
    <row r="70" spans="1:12">
      <c r="A70" s="716" t="s">
        <v>254</v>
      </c>
      <c r="B70" s="768" t="s">
        <v>269</v>
      </c>
      <c r="C70" s="717">
        <f>SUM(C71:C74)</f>
        <v>0.64</v>
      </c>
      <c r="D70" s="717">
        <f>SUM(D71:D74)</f>
        <v>0.64</v>
      </c>
      <c r="E70" s="717">
        <f>SUM(E71:E74)</f>
        <v>0</v>
      </c>
      <c r="F70" s="717">
        <f>SUM(F71:F74)</f>
        <v>0</v>
      </c>
      <c r="G70" s="716"/>
      <c r="H70" s="716"/>
      <c r="I70" s="744"/>
      <c r="L70" s="181"/>
    </row>
    <row r="71" spans="1:12" ht="30">
      <c r="A71" s="719">
        <v>4</v>
      </c>
      <c r="B71" s="748" t="s">
        <v>1004</v>
      </c>
      <c r="C71" s="721">
        <v>0.22</v>
      </c>
      <c r="D71" s="721">
        <v>0.22</v>
      </c>
      <c r="E71" s="721"/>
      <c r="F71" s="721"/>
      <c r="G71" s="756" t="s">
        <v>1005</v>
      </c>
      <c r="H71" s="756"/>
      <c r="I71" s="728"/>
      <c r="L71" s="181"/>
    </row>
    <row r="72" spans="1:12" ht="30">
      <c r="A72" s="719">
        <v>5</v>
      </c>
      <c r="B72" s="748" t="s">
        <v>1004</v>
      </c>
      <c r="C72" s="721">
        <v>0.22</v>
      </c>
      <c r="D72" s="721">
        <v>0.22</v>
      </c>
      <c r="E72" s="721"/>
      <c r="F72" s="721"/>
      <c r="G72" s="748" t="s">
        <v>1006</v>
      </c>
      <c r="H72" s="748"/>
      <c r="I72" s="728"/>
      <c r="L72" s="181"/>
    </row>
    <row r="73" spans="1:12" ht="30">
      <c r="A73" s="719">
        <v>6</v>
      </c>
      <c r="B73" s="748" t="s">
        <v>1004</v>
      </c>
      <c r="C73" s="721">
        <v>0.1</v>
      </c>
      <c r="D73" s="721">
        <v>0.1</v>
      </c>
      <c r="E73" s="721"/>
      <c r="F73" s="721"/>
      <c r="G73" s="756" t="s">
        <v>1007</v>
      </c>
      <c r="H73" s="756"/>
      <c r="I73" s="750"/>
      <c r="L73" s="181"/>
    </row>
    <row r="74" spans="1:12" ht="30">
      <c r="A74" s="719">
        <v>7</v>
      </c>
      <c r="B74" s="748" t="s">
        <v>1004</v>
      </c>
      <c r="C74" s="721">
        <v>0.1</v>
      </c>
      <c r="D74" s="721">
        <v>0.1</v>
      </c>
      <c r="E74" s="721"/>
      <c r="F74" s="721"/>
      <c r="G74" s="756" t="s">
        <v>1008</v>
      </c>
      <c r="H74" s="756"/>
      <c r="I74" s="728"/>
      <c r="L74" s="181"/>
    </row>
    <row r="75" spans="1:12">
      <c r="A75" s="769">
        <v>55</v>
      </c>
      <c r="B75" s="770" t="s">
        <v>1009</v>
      </c>
      <c r="C75" s="771">
        <f>C70+C67+C60+C21+C18+C16+C14+C12</f>
        <v>29.259999999999994</v>
      </c>
      <c r="D75" s="771">
        <f>D70+D67+D60+D21+D18+D16+D14+D12</f>
        <v>29.259999999999994</v>
      </c>
      <c r="E75" s="771">
        <f>E70+E67+E60+E21+E18+E16+E14+E12</f>
        <v>0</v>
      </c>
      <c r="F75" s="771">
        <f>F70+F67+F60+F21+F18+F16+F14+F12</f>
        <v>0</v>
      </c>
      <c r="G75" s="407"/>
      <c r="H75" s="565"/>
      <c r="I75" s="565"/>
      <c r="L75" s="181"/>
    </row>
    <row r="76" spans="1:12">
      <c r="A76" s="1674" t="s">
        <v>1010</v>
      </c>
      <c r="B76" s="1780"/>
      <c r="C76" s="1780"/>
      <c r="D76" s="1780"/>
      <c r="E76" s="1780"/>
      <c r="F76" s="1780"/>
      <c r="G76" s="1780"/>
      <c r="H76" s="1780"/>
      <c r="I76" s="1781"/>
      <c r="L76" s="181"/>
    </row>
    <row r="77" spans="1:12">
      <c r="A77" s="772" t="s">
        <v>208</v>
      </c>
      <c r="B77" s="773" t="s">
        <v>350</v>
      </c>
      <c r="C77" s="774">
        <f>C78</f>
        <v>4.5</v>
      </c>
      <c r="D77" s="774">
        <f>D78</f>
        <v>4.5</v>
      </c>
      <c r="E77" s="774">
        <f>E78</f>
        <v>0</v>
      </c>
      <c r="F77" s="774">
        <f>F78</f>
        <v>0</v>
      </c>
      <c r="G77" s="775"/>
      <c r="H77" s="775"/>
      <c r="I77" s="776"/>
      <c r="L77" s="181"/>
    </row>
    <row r="78" spans="1:12" ht="30">
      <c r="A78" s="777">
        <v>1</v>
      </c>
      <c r="B78" s="728" t="s">
        <v>1011</v>
      </c>
      <c r="C78" s="778">
        <f>D78</f>
        <v>4.5</v>
      </c>
      <c r="D78" s="779">
        <v>4.5</v>
      </c>
      <c r="E78" s="778"/>
      <c r="F78" s="778"/>
      <c r="G78" s="731" t="s">
        <v>1012</v>
      </c>
      <c r="H78" s="780" t="s">
        <v>1013</v>
      </c>
      <c r="I78" s="781"/>
      <c r="L78" s="181"/>
    </row>
    <row r="79" spans="1:12">
      <c r="A79" s="782" t="s">
        <v>213</v>
      </c>
      <c r="B79" s="776" t="s">
        <v>218</v>
      </c>
      <c r="C79" s="774">
        <f>C80</f>
        <v>3.5</v>
      </c>
      <c r="D79" s="774">
        <f>SUM(D80:D80)</f>
        <v>3.5</v>
      </c>
      <c r="E79" s="774">
        <f>SUM(E80:E80)</f>
        <v>0</v>
      </c>
      <c r="F79" s="774">
        <f>SUM(F80:F80)</f>
        <v>0</v>
      </c>
      <c r="G79" s="783"/>
      <c r="H79" s="784"/>
      <c r="I79" s="776"/>
      <c r="L79" s="181"/>
    </row>
    <row r="80" spans="1:12" ht="45">
      <c r="A80" s="777">
        <v>1</v>
      </c>
      <c r="B80" s="751" t="s">
        <v>1014</v>
      </c>
      <c r="C80" s="778">
        <f>D80</f>
        <v>3.5</v>
      </c>
      <c r="D80" s="785">
        <v>3.5</v>
      </c>
      <c r="E80" s="786"/>
      <c r="F80" s="787"/>
      <c r="G80" s="751" t="s">
        <v>1015</v>
      </c>
      <c r="H80" s="780" t="s">
        <v>1013</v>
      </c>
      <c r="I80" s="728"/>
      <c r="L80" s="181"/>
    </row>
    <row r="81" spans="1:12">
      <c r="A81" s="782" t="s">
        <v>217</v>
      </c>
      <c r="B81" s="775" t="s">
        <v>327</v>
      </c>
      <c r="C81" s="774">
        <f>D81</f>
        <v>0.23</v>
      </c>
      <c r="D81" s="788">
        <f>SUM(D82:D82)</f>
        <v>0.23</v>
      </c>
      <c r="E81" s="788">
        <f>SUM(E82:E82)</f>
        <v>0</v>
      </c>
      <c r="F81" s="788">
        <f>SUM(F82:F82)</f>
        <v>0</v>
      </c>
      <c r="G81" s="789"/>
      <c r="H81" s="775"/>
      <c r="I81" s="772"/>
      <c r="L81" s="181"/>
    </row>
    <row r="82" spans="1:12" ht="30">
      <c r="A82" s="790">
        <v>1</v>
      </c>
      <c r="B82" s="791" t="s">
        <v>1016</v>
      </c>
      <c r="C82" s="792">
        <f>D82</f>
        <v>0.23</v>
      </c>
      <c r="D82" s="785">
        <v>0.23</v>
      </c>
      <c r="E82" s="793"/>
      <c r="F82" s="794"/>
      <c r="G82" s="780" t="s">
        <v>1017</v>
      </c>
      <c r="H82" s="780" t="s">
        <v>1013</v>
      </c>
      <c r="I82" s="777"/>
      <c r="L82" s="181"/>
    </row>
    <row r="83" spans="1:12">
      <c r="A83" s="769">
        <v>3</v>
      </c>
      <c r="B83" s="770" t="s">
        <v>1009</v>
      </c>
      <c r="C83" s="771">
        <f>C81+C79+C77</f>
        <v>8.23</v>
      </c>
      <c r="D83" s="771">
        <f>D81+D79+D77</f>
        <v>8.23</v>
      </c>
      <c r="E83" s="771">
        <f>E81+E79+E77</f>
        <v>0</v>
      </c>
      <c r="F83" s="771">
        <f>F81+F79+F77</f>
        <v>0</v>
      </c>
      <c r="G83" s="743"/>
      <c r="H83" s="743"/>
      <c r="I83" s="795"/>
      <c r="L83" s="181"/>
    </row>
    <row r="84" spans="1:12">
      <c r="A84" s="769">
        <f>A83+A75</f>
        <v>58</v>
      </c>
      <c r="B84" s="770" t="s">
        <v>1018</v>
      </c>
      <c r="C84" s="771">
        <f>SUM(C75+C83)</f>
        <v>37.489999999999995</v>
      </c>
      <c r="D84" s="771">
        <f>SUM(D75+D83)</f>
        <v>37.489999999999995</v>
      </c>
      <c r="E84" s="771">
        <f>SUM(E75+E83)</f>
        <v>0</v>
      </c>
      <c r="F84" s="771">
        <f>SUM(F75+F83)</f>
        <v>0</v>
      </c>
      <c r="G84" s="743"/>
      <c r="H84" s="743"/>
      <c r="I84" s="795"/>
      <c r="L84" s="181"/>
    </row>
    <row r="85" spans="1:12">
      <c r="H85" s="1725" t="s">
        <v>2558</v>
      </c>
      <c r="I85" s="1725"/>
      <c r="L85" s="181"/>
    </row>
    <row r="86" spans="1:12">
      <c r="H86" s="1726"/>
      <c r="I86" s="1726"/>
      <c r="L86" s="181"/>
    </row>
    <row r="87" spans="1:12">
      <c r="C87" s="1414">
        <f>C83+C75</f>
        <v>37.489999999999995</v>
      </c>
      <c r="D87" s="1414">
        <f t="shared" ref="D87:F87" si="2">D83+D75</f>
        <v>37.489999999999995</v>
      </c>
      <c r="E87" s="1414">
        <f t="shared" si="2"/>
        <v>0</v>
      </c>
      <c r="F87" s="1414">
        <f t="shared" si="2"/>
        <v>0</v>
      </c>
      <c r="L87" s="181"/>
    </row>
    <row r="88" spans="1:12">
      <c r="L88" s="181"/>
    </row>
    <row r="89" spans="1:12">
      <c r="L89" s="181"/>
    </row>
    <row r="90" spans="1:12">
      <c r="L90" s="181"/>
    </row>
    <row r="91" spans="1:12">
      <c r="L91" s="181"/>
    </row>
    <row r="92" spans="1:12">
      <c r="L92" s="181"/>
    </row>
    <row r="93" spans="1:12">
      <c r="L93" s="181"/>
    </row>
    <row r="94" spans="1:12">
      <c r="L94" s="181"/>
    </row>
    <row r="95" spans="1:12">
      <c r="L95" s="181"/>
    </row>
    <row r="96" spans="1:12">
      <c r="L96" s="181"/>
    </row>
    <row r="97" spans="12:12">
      <c r="L97" s="181"/>
    </row>
    <row r="98" spans="12:12">
      <c r="L98" s="181"/>
    </row>
    <row r="99" spans="12:12">
      <c r="L99" s="181"/>
    </row>
    <row r="100" spans="12:12">
      <c r="L100" s="181"/>
    </row>
    <row r="101" spans="12:12">
      <c r="L101" s="181"/>
    </row>
    <row r="102" spans="12:12">
      <c r="L102" s="181"/>
    </row>
    <row r="103" spans="12:12">
      <c r="L103" s="181"/>
    </row>
    <row r="104" spans="12:12">
      <c r="L104" s="181"/>
    </row>
    <row r="105" spans="12:12">
      <c r="L105" s="181"/>
    </row>
    <row r="106" spans="12:12">
      <c r="L106" s="181"/>
    </row>
    <row r="107" spans="12:12">
      <c r="L107" s="181"/>
    </row>
    <row r="108" spans="12:12">
      <c r="L108" s="181"/>
    </row>
    <row r="109" spans="12:12">
      <c r="L109" s="181"/>
    </row>
    <row r="110" spans="12:12">
      <c r="L110" s="181"/>
    </row>
    <row r="111" spans="12:12">
      <c r="L111" s="181"/>
    </row>
    <row r="112" spans="12:12">
      <c r="L112" s="181"/>
    </row>
    <row r="113" spans="12:12">
      <c r="L113" s="181"/>
    </row>
    <row r="114" spans="12:12">
      <c r="L114" s="181"/>
    </row>
    <row r="115" spans="12:12">
      <c r="L115" s="181"/>
    </row>
    <row r="116" spans="12:12">
      <c r="L116" s="181"/>
    </row>
    <row r="117" spans="12:12">
      <c r="L117" s="181"/>
    </row>
    <row r="118" spans="12:12">
      <c r="L118" s="181"/>
    </row>
    <row r="119" spans="12:12">
      <c r="L119" s="181"/>
    </row>
    <row r="120" spans="12:12">
      <c r="L120" s="181"/>
    </row>
    <row r="121" spans="12:12">
      <c r="L121" s="181"/>
    </row>
    <row r="122" spans="12:12">
      <c r="L122" s="181"/>
    </row>
    <row r="123" spans="12:12">
      <c r="L123" s="181"/>
    </row>
    <row r="124" spans="12:12">
      <c r="L124" s="181"/>
    </row>
    <row r="125" spans="12:12">
      <c r="L125" s="181"/>
    </row>
    <row r="126" spans="12:12">
      <c r="L126" s="181"/>
    </row>
    <row r="127" spans="12:12">
      <c r="L127" s="181"/>
    </row>
    <row r="128" spans="12:12" ht="25.5">
      <c r="L128" s="181" t="s">
        <v>104</v>
      </c>
    </row>
    <row r="129" spans="12:12" ht="25.5">
      <c r="L129" s="181" t="s">
        <v>104</v>
      </c>
    </row>
    <row r="130" spans="12:12" ht="25.5">
      <c r="L130" s="181" t="s">
        <v>104</v>
      </c>
    </row>
    <row r="131" spans="12:12" ht="25.5">
      <c r="L131" s="181" t="s">
        <v>104</v>
      </c>
    </row>
    <row r="132" spans="12:12" ht="25.5">
      <c r="L132" s="181" t="s">
        <v>104</v>
      </c>
    </row>
    <row r="133" spans="12:12" ht="25.5">
      <c r="L133" s="181" t="s">
        <v>104</v>
      </c>
    </row>
    <row r="134" spans="12:12" ht="25.5">
      <c r="L134" s="181" t="s">
        <v>104</v>
      </c>
    </row>
    <row r="135" spans="12:12" ht="25.5">
      <c r="L135" s="181" t="s">
        <v>104</v>
      </c>
    </row>
    <row r="136" spans="12:12" ht="25.5">
      <c r="L136" s="181" t="s">
        <v>104</v>
      </c>
    </row>
    <row r="137" spans="12:12" ht="25.5">
      <c r="L137" s="181" t="s">
        <v>104</v>
      </c>
    </row>
    <row r="138" spans="12:12" ht="25.5">
      <c r="L138" s="181" t="s">
        <v>104</v>
      </c>
    </row>
    <row r="139" spans="12:12" ht="25.5">
      <c r="L139" s="181" t="s">
        <v>104</v>
      </c>
    </row>
    <row r="140" spans="12:12" ht="25.5">
      <c r="L140" s="181" t="s">
        <v>104</v>
      </c>
    </row>
    <row r="141" spans="12:12" ht="25.5">
      <c r="L141" s="181" t="s">
        <v>104</v>
      </c>
    </row>
    <row r="142" spans="12:12" ht="25.5">
      <c r="L142" s="181" t="s">
        <v>104</v>
      </c>
    </row>
    <row r="143" spans="12:12" ht="25.5">
      <c r="L143" s="181" t="s">
        <v>104</v>
      </c>
    </row>
    <row r="144" spans="12:12" ht="25.5">
      <c r="L144" s="181" t="s">
        <v>104</v>
      </c>
    </row>
    <row r="145" spans="12:12" ht="25.5">
      <c r="L145" s="181" t="s">
        <v>104</v>
      </c>
    </row>
    <row r="146" spans="12:12" ht="25.5">
      <c r="L146" s="181" t="s">
        <v>104</v>
      </c>
    </row>
    <row r="147" spans="12:12" ht="25.5">
      <c r="L147" s="181" t="s">
        <v>104</v>
      </c>
    </row>
    <row r="148" spans="12:12" ht="25.5">
      <c r="L148" s="181" t="s">
        <v>104</v>
      </c>
    </row>
    <row r="149" spans="12:12" ht="25.5">
      <c r="L149" s="181" t="s">
        <v>104</v>
      </c>
    </row>
    <row r="150" spans="12:12" ht="25.5">
      <c r="L150" s="181" t="s">
        <v>104</v>
      </c>
    </row>
    <row r="151" spans="12:12" ht="25.5">
      <c r="L151" s="181" t="s">
        <v>104</v>
      </c>
    </row>
    <row r="152" spans="12:12" ht="25.5">
      <c r="L152" s="181" t="s">
        <v>104</v>
      </c>
    </row>
    <row r="153" spans="12:12" ht="25.5">
      <c r="L153" s="181" t="s">
        <v>104</v>
      </c>
    </row>
    <row r="154" spans="12:12" ht="25.5">
      <c r="L154" s="181" t="s">
        <v>104</v>
      </c>
    </row>
    <row r="155" spans="12:12" ht="25.5">
      <c r="L155" s="181" t="s">
        <v>104</v>
      </c>
    </row>
    <row r="156" spans="12:12" ht="25.5">
      <c r="L156" s="181" t="s">
        <v>104</v>
      </c>
    </row>
    <row r="157" spans="12:12" ht="25.5">
      <c r="L157" s="181" t="s">
        <v>104</v>
      </c>
    </row>
    <row r="158" spans="12:12" ht="25.5">
      <c r="L158" s="181" t="s">
        <v>104</v>
      </c>
    </row>
    <row r="159" spans="12:12" ht="25.5">
      <c r="L159" s="181" t="s">
        <v>104</v>
      </c>
    </row>
    <row r="160" spans="12:12" ht="25.5">
      <c r="L160" s="181" t="s">
        <v>104</v>
      </c>
    </row>
    <row r="161" spans="12:12" ht="25.5">
      <c r="L161" s="181" t="s">
        <v>104</v>
      </c>
    </row>
    <row r="162" spans="12:12" ht="25.5">
      <c r="L162" s="181" t="s">
        <v>104</v>
      </c>
    </row>
    <row r="163" spans="12:12" ht="25.5">
      <c r="L163" s="181" t="s">
        <v>104</v>
      </c>
    </row>
    <row r="164" spans="12:12" ht="25.5">
      <c r="L164" s="181" t="s">
        <v>104</v>
      </c>
    </row>
    <row r="165" spans="12:12" ht="25.5">
      <c r="L165" s="181" t="s">
        <v>104</v>
      </c>
    </row>
    <row r="166" spans="12:12" ht="25.5">
      <c r="L166" s="181" t="s">
        <v>104</v>
      </c>
    </row>
    <row r="167" spans="12:12" ht="25.5">
      <c r="L167" s="181" t="s">
        <v>104</v>
      </c>
    </row>
    <row r="168" spans="12:12" ht="25.5">
      <c r="L168" s="181" t="s">
        <v>104</v>
      </c>
    </row>
    <row r="169" spans="12:12" ht="25.5">
      <c r="L169" s="181" t="s">
        <v>104</v>
      </c>
    </row>
    <row r="170" spans="12:12" ht="25.5">
      <c r="L170" s="181" t="s">
        <v>104</v>
      </c>
    </row>
    <row r="171" spans="12:12" ht="25.5">
      <c r="L171" s="181" t="s">
        <v>104</v>
      </c>
    </row>
    <row r="172" spans="12:12" ht="25.5">
      <c r="L172" s="181" t="s">
        <v>104</v>
      </c>
    </row>
    <row r="173" spans="12:12" ht="25.5">
      <c r="L173" s="181" t="s">
        <v>104</v>
      </c>
    </row>
    <row r="174" spans="12:12" ht="25.5">
      <c r="L174" s="181" t="s">
        <v>104</v>
      </c>
    </row>
    <row r="175" spans="12:12" ht="25.5">
      <c r="L175" s="181" t="s">
        <v>104</v>
      </c>
    </row>
    <row r="176" spans="12:12" ht="25.5">
      <c r="L176" s="181" t="s">
        <v>104</v>
      </c>
    </row>
    <row r="177" spans="12:12" ht="25.5">
      <c r="L177" s="181" t="s">
        <v>104</v>
      </c>
    </row>
    <row r="178" spans="12:12" ht="25.5">
      <c r="L178" s="181" t="s">
        <v>104</v>
      </c>
    </row>
    <row r="179" spans="12:12" ht="25.5">
      <c r="L179" s="181" t="s">
        <v>104</v>
      </c>
    </row>
    <row r="180" spans="12:12" ht="25.5">
      <c r="L180" s="181" t="s">
        <v>104</v>
      </c>
    </row>
    <row r="181" spans="12:12" ht="25.5">
      <c r="L181" s="181" t="s">
        <v>104</v>
      </c>
    </row>
    <row r="182" spans="12:12" ht="25.5">
      <c r="L182" s="181" t="s">
        <v>104</v>
      </c>
    </row>
    <row r="183" spans="12:12" ht="25.5">
      <c r="L183" s="181" t="s">
        <v>104</v>
      </c>
    </row>
    <row r="184" spans="12:12" ht="25.5">
      <c r="L184" s="181" t="s">
        <v>104</v>
      </c>
    </row>
    <row r="185" spans="12:12" ht="25.5">
      <c r="L185" s="181" t="s">
        <v>104</v>
      </c>
    </row>
    <row r="186" spans="12:12" ht="25.5">
      <c r="L186" s="181" t="s">
        <v>104</v>
      </c>
    </row>
    <row r="187" spans="12:12" ht="25.5">
      <c r="L187" s="181" t="s">
        <v>104</v>
      </c>
    </row>
    <row r="188" spans="12:12" ht="25.5">
      <c r="L188" s="181" t="s">
        <v>104</v>
      </c>
    </row>
    <row r="189" spans="12:12" ht="25.5">
      <c r="L189" s="181" t="s">
        <v>104</v>
      </c>
    </row>
    <row r="190" spans="12:12" ht="25.5">
      <c r="L190" s="181" t="s">
        <v>104</v>
      </c>
    </row>
    <row r="191" spans="12:12" ht="25.5">
      <c r="L191" s="181" t="s">
        <v>104</v>
      </c>
    </row>
  </sheetData>
  <mergeCells count="19">
    <mergeCell ref="A1:C1"/>
    <mergeCell ref="A2:C2"/>
    <mergeCell ref="D1:I1"/>
    <mergeCell ref="D2:I2"/>
    <mergeCell ref="A3:I3"/>
    <mergeCell ref="H85:I86"/>
    <mergeCell ref="A4:I4"/>
    <mergeCell ref="A5:I5"/>
    <mergeCell ref="A6:I6"/>
    <mergeCell ref="A7:I7"/>
    <mergeCell ref="A76:I76"/>
    <mergeCell ref="A8:A9"/>
    <mergeCell ref="B8:B9"/>
    <mergeCell ref="C8:C9"/>
    <mergeCell ref="D8:F8"/>
    <mergeCell ref="G8:G9"/>
    <mergeCell ref="H8:H9"/>
    <mergeCell ref="I8:I9"/>
    <mergeCell ref="A11:I11"/>
  </mergeCells>
  <printOptions horizontalCentered="1"/>
  <pageMargins left="0.39370078740157483" right="0.39370078740157483" top="0.39370078740157483" bottom="0.39370078740157483" header="0.11811023622047245" footer="0.27559055118110237"/>
  <pageSetup paperSize="9" scale="70" fitToHeight="100" orientation="landscape" r:id="rId1"/>
  <headerFooter>
    <oddFooter>&amp;L&amp;"Times New Roman,nghiêng"&amp;9Phụ lục &amp;A&amp;R&amp;10&amp;P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O196"/>
  <sheetViews>
    <sheetView view="pageLayout" topLeftCell="A35" zoomScaleSheetLayoutView="84" workbookViewId="0">
      <selection activeCell="A84" sqref="A84"/>
    </sheetView>
  </sheetViews>
  <sheetFormatPr defaultColWidth="6.875" defaultRowHeight="12.75"/>
  <cols>
    <col min="1" max="1" width="5.5" style="139" customWidth="1"/>
    <col min="2" max="2" width="30.625" style="140" customWidth="1"/>
    <col min="3" max="3" width="13.25" style="139" customWidth="1"/>
    <col min="4" max="6" width="8" style="139" customWidth="1"/>
    <col min="7" max="7" width="21.5" style="139" customWidth="1"/>
    <col min="8" max="8" width="39.875" style="140" customWidth="1"/>
    <col min="9" max="9" width="8.375" style="138" customWidth="1"/>
    <col min="10" max="16384" width="6.875" style="138"/>
  </cols>
  <sheetData>
    <row r="1" spans="1:15" s="116" customFormat="1" ht="16.5" customHeight="1">
      <c r="A1" s="1705" t="s">
        <v>2559</v>
      </c>
      <c r="B1" s="1705"/>
      <c r="C1" s="1705"/>
      <c r="D1" s="1706" t="s">
        <v>44</v>
      </c>
      <c r="E1" s="1706"/>
      <c r="F1" s="1706"/>
      <c r="G1" s="1706"/>
      <c r="H1" s="1706"/>
      <c r="I1" s="1706"/>
      <c r="J1" s="176"/>
      <c r="K1" s="176"/>
      <c r="L1" s="176"/>
      <c r="M1" s="176"/>
      <c r="N1" s="176"/>
      <c r="O1" s="176"/>
    </row>
    <row r="2" spans="1:15" s="116" customFormat="1" ht="16.5" customHeight="1">
      <c r="A2" s="1706" t="s">
        <v>2560</v>
      </c>
      <c r="B2" s="1706"/>
      <c r="C2" s="1706"/>
      <c r="D2" s="1706" t="s">
        <v>45</v>
      </c>
      <c r="E2" s="1706"/>
      <c r="F2" s="1706"/>
      <c r="G2" s="1706"/>
      <c r="H2" s="1706"/>
      <c r="I2" s="1706"/>
      <c r="J2" s="176"/>
      <c r="K2" s="176"/>
      <c r="L2" s="176"/>
      <c r="M2" s="176"/>
      <c r="N2" s="176"/>
      <c r="O2" s="176"/>
    </row>
    <row r="3" spans="1:15" s="116" customFormat="1" ht="16.5" customHeight="1">
      <c r="A3" s="1707"/>
      <c r="B3" s="1707"/>
      <c r="C3" s="1707"/>
      <c r="D3" s="1707"/>
      <c r="E3" s="1707"/>
      <c r="F3" s="1707"/>
      <c r="G3" s="1707"/>
      <c r="H3" s="1707"/>
      <c r="I3" s="1707"/>
      <c r="J3" s="138"/>
      <c r="K3" s="138"/>
      <c r="L3" s="176"/>
      <c r="M3" s="138"/>
      <c r="N3" s="138"/>
      <c r="O3" s="138"/>
    </row>
    <row r="4" spans="1:15" ht="16.5" customHeight="1">
      <c r="A4" s="1705" t="s">
        <v>166</v>
      </c>
      <c r="B4" s="1705"/>
      <c r="C4" s="1705"/>
      <c r="D4" s="1705"/>
      <c r="E4" s="1705"/>
      <c r="F4" s="1705"/>
      <c r="G4" s="1705"/>
      <c r="H4" s="1705"/>
      <c r="I4" s="1705"/>
    </row>
    <row r="5" spans="1:15" ht="16.5" customHeight="1">
      <c r="A5" s="1705" t="s">
        <v>38</v>
      </c>
      <c r="B5" s="1705"/>
      <c r="C5" s="1705"/>
      <c r="D5" s="1705"/>
      <c r="E5" s="1705"/>
      <c r="F5" s="1705"/>
      <c r="G5" s="1705"/>
      <c r="H5" s="1705"/>
      <c r="I5" s="1705"/>
    </row>
    <row r="6" spans="1:15" ht="16.5" customHeight="1">
      <c r="A6" s="1708" t="str">
        <f>'2.CMD.Tong'!A6:J6</f>
        <v>(Kèm theo Tờ trình số 395/TTr-UBND ngày 05 tháng 12 năm 2018 của Ủy ban nhân dân tỉnh)</v>
      </c>
      <c r="B6" s="1708"/>
      <c r="C6" s="1708"/>
      <c r="D6" s="1708"/>
      <c r="E6" s="1708"/>
      <c r="F6" s="1708"/>
      <c r="G6" s="1708"/>
      <c r="H6" s="1708"/>
      <c r="I6" s="1708"/>
    </row>
    <row r="7" spans="1:15" ht="16.5" customHeight="1">
      <c r="A7" s="1721"/>
      <c r="B7" s="1721"/>
      <c r="C7" s="1721"/>
      <c r="D7" s="1721"/>
      <c r="E7" s="1721"/>
      <c r="F7" s="1721"/>
      <c r="G7" s="1721"/>
      <c r="H7" s="1721"/>
      <c r="I7" s="1721"/>
    </row>
    <row r="8" spans="1:15" s="171" customFormat="1" ht="24" customHeight="1">
      <c r="A8" s="1789" t="s">
        <v>21</v>
      </c>
      <c r="B8" s="1790" t="s">
        <v>31</v>
      </c>
      <c r="C8" s="1791" t="s">
        <v>339</v>
      </c>
      <c r="D8" s="1792" t="s">
        <v>203</v>
      </c>
      <c r="E8" s="1793"/>
      <c r="F8" s="1794"/>
      <c r="G8" s="1784" t="s">
        <v>340</v>
      </c>
      <c r="H8" s="1786" t="s">
        <v>341</v>
      </c>
      <c r="I8" s="1786" t="s">
        <v>28</v>
      </c>
      <c r="L8" s="181" t="s">
        <v>104</v>
      </c>
    </row>
    <row r="9" spans="1:15" s="171" customFormat="1" ht="24" customHeight="1">
      <c r="A9" s="1789"/>
      <c r="B9" s="1790"/>
      <c r="C9" s="1791"/>
      <c r="D9" s="285" t="s">
        <v>13</v>
      </c>
      <c r="E9" s="285" t="s">
        <v>12</v>
      </c>
      <c r="F9" s="285" t="s">
        <v>27</v>
      </c>
      <c r="G9" s="1785"/>
      <c r="H9" s="1786"/>
      <c r="I9" s="1786"/>
      <c r="L9" s="181" t="s">
        <v>104</v>
      </c>
    </row>
    <row r="10" spans="1:15" s="185" customFormat="1" ht="24" customHeight="1">
      <c r="A10" s="286">
        <v>-1</v>
      </c>
      <c r="B10" s="286">
        <v>-2</v>
      </c>
      <c r="C10" s="286" t="s">
        <v>159</v>
      </c>
      <c r="D10" s="286">
        <v>-4</v>
      </c>
      <c r="E10" s="286">
        <v>-5</v>
      </c>
      <c r="F10" s="286">
        <v>-6</v>
      </c>
      <c r="G10" s="286">
        <v>-7</v>
      </c>
      <c r="H10" s="286">
        <v>-8</v>
      </c>
      <c r="I10" s="286">
        <v>-9</v>
      </c>
      <c r="L10" s="181" t="s">
        <v>104</v>
      </c>
    </row>
    <row r="11" spans="1:15" ht="21.95" customHeight="1">
      <c r="A11" s="1787" t="s">
        <v>342</v>
      </c>
      <c r="B11" s="1788"/>
      <c r="C11" s="1788"/>
      <c r="D11" s="1788"/>
      <c r="E11" s="1788"/>
      <c r="F11" s="1788"/>
      <c r="G11" s="1788"/>
      <c r="H11" s="1788"/>
      <c r="I11" s="1788"/>
      <c r="L11" s="181" t="s">
        <v>104</v>
      </c>
    </row>
    <row r="12" spans="1:15" s="154" customFormat="1" ht="21.95" customHeight="1">
      <c r="A12" s="287" t="s">
        <v>208</v>
      </c>
      <c r="B12" s="288" t="s">
        <v>343</v>
      </c>
      <c r="C12" s="289">
        <f>SUM(C13)</f>
        <v>0.3</v>
      </c>
      <c r="D12" s="289">
        <f>SUM(D13)</f>
        <v>0.3</v>
      </c>
      <c r="E12" s="288"/>
      <c r="F12" s="288"/>
      <c r="G12" s="288"/>
      <c r="H12" s="288"/>
      <c r="I12" s="288"/>
      <c r="L12" s="181"/>
    </row>
    <row r="13" spans="1:15" ht="63.75">
      <c r="A13" s="290">
        <v>1</v>
      </c>
      <c r="B13" s="291" t="s">
        <v>344</v>
      </c>
      <c r="C13" s="292">
        <f>SUM(D13:F13)</f>
        <v>0.3</v>
      </c>
      <c r="D13" s="292">
        <v>0.3</v>
      </c>
      <c r="E13" s="293"/>
      <c r="F13" s="293"/>
      <c r="G13" s="293" t="s">
        <v>345</v>
      </c>
      <c r="H13" s="242" t="s">
        <v>346</v>
      </c>
      <c r="I13" s="293"/>
      <c r="L13" s="181"/>
    </row>
    <row r="14" spans="1:15">
      <c r="A14" s="287" t="s">
        <v>213</v>
      </c>
      <c r="B14" s="288" t="s">
        <v>347</v>
      </c>
      <c r="C14" s="289">
        <f>SUM(C15)</f>
        <v>0.5</v>
      </c>
      <c r="D14" s="289">
        <f>SUM(D15)</f>
        <v>0.5</v>
      </c>
      <c r="E14" s="288"/>
      <c r="F14" s="288"/>
      <c r="G14" s="288"/>
      <c r="H14" s="288"/>
      <c r="I14" s="288"/>
      <c r="L14" s="181"/>
    </row>
    <row r="15" spans="1:15" ht="38.25">
      <c r="A15" s="290">
        <v>1</v>
      </c>
      <c r="B15" s="247" t="s">
        <v>348</v>
      </c>
      <c r="C15" s="292">
        <f>SUM(D15:F15)</f>
        <v>0.5</v>
      </c>
      <c r="D15" s="292">
        <v>0.5</v>
      </c>
      <c r="E15" s="293"/>
      <c r="F15" s="293"/>
      <c r="G15" s="293" t="s">
        <v>289</v>
      </c>
      <c r="H15" s="293" t="s">
        <v>349</v>
      </c>
      <c r="I15" s="293"/>
      <c r="L15" s="181"/>
    </row>
    <row r="16" spans="1:15">
      <c r="A16" s="294" t="s">
        <v>217</v>
      </c>
      <c r="B16" s="295" t="s">
        <v>350</v>
      </c>
      <c r="C16" s="296">
        <f>SUM(C17:C18)</f>
        <v>0.95</v>
      </c>
      <c r="D16" s="296">
        <f>SUM(D17:D18)</f>
        <v>0.95</v>
      </c>
      <c r="E16" s="296"/>
      <c r="F16" s="296"/>
      <c r="G16" s="295"/>
      <c r="H16" s="295"/>
      <c r="I16" s="295"/>
      <c r="L16" s="181"/>
    </row>
    <row r="17" spans="1:12" ht="51">
      <c r="A17" s="290">
        <v>1</v>
      </c>
      <c r="B17" s="242" t="s">
        <v>351</v>
      </c>
      <c r="C17" s="292">
        <f>SUM(D17:F17)</f>
        <v>0.45</v>
      </c>
      <c r="D17" s="297">
        <v>0.45</v>
      </c>
      <c r="E17" s="293"/>
      <c r="F17" s="293"/>
      <c r="G17" s="251" t="s">
        <v>216</v>
      </c>
      <c r="H17" s="242" t="s">
        <v>352</v>
      </c>
      <c r="I17" s="293"/>
      <c r="L17" s="181"/>
    </row>
    <row r="18" spans="1:12" ht="51">
      <c r="A18" s="290">
        <v>2</v>
      </c>
      <c r="B18" s="242" t="s">
        <v>353</v>
      </c>
      <c r="C18" s="292">
        <f>SUM(D18:F18)</f>
        <v>0.5</v>
      </c>
      <c r="D18" s="297">
        <v>0.5</v>
      </c>
      <c r="E18" s="293"/>
      <c r="F18" s="293"/>
      <c r="G18" s="251" t="s">
        <v>233</v>
      </c>
      <c r="H18" s="298" t="s">
        <v>354</v>
      </c>
      <c r="I18" s="293"/>
      <c r="L18" s="181"/>
    </row>
    <row r="19" spans="1:12" s="154" customFormat="1">
      <c r="A19" s="294" t="s">
        <v>238</v>
      </c>
      <c r="B19" s="249" t="s">
        <v>347</v>
      </c>
      <c r="C19" s="296">
        <f>SUM(C20)</f>
        <v>2.5</v>
      </c>
      <c r="D19" s="296">
        <f>SUM(D20)</f>
        <v>2.5</v>
      </c>
      <c r="E19" s="296"/>
      <c r="F19" s="296"/>
      <c r="G19" s="295"/>
      <c r="H19" s="249"/>
      <c r="I19" s="295"/>
      <c r="L19" s="181"/>
    </row>
    <row r="20" spans="1:12" ht="51">
      <c r="A20" s="290">
        <v>1</v>
      </c>
      <c r="B20" s="247" t="s">
        <v>355</v>
      </c>
      <c r="C20" s="292">
        <f>SUM(D20:F20)</f>
        <v>2.5</v>
      </c>
      <c r="D20" s="297">
        <v>2.5</v>
      </c>
      <c r="E20" s="293"/>
      <c r="F20" s="293"/>
      <c r="G20" s="251" t="s">
        <v>297</v>
      </c>
      <c r="H20" s="247" t="s">
        <v>356</v>
      </c>
      <c r="I20" s="293"/>
      <c r="L20" s="181"/>
    </row>
    <row r="21" spans="1:12" s="154" customFormat="1">
      <c r="A21" s="299" t="s">
        <v>246</v>
      </c>
      <c r="B21" s="300" t="s">
        <v>214</v>
      </c>
      <c r="C21" s="301">
        <f>SUM(C22)</f>
        <v>1.54</v>
      </c>
      <c r="D21" s="301">
        <f>SUM(D22)</f>
        <v>1.54</v>
      </c>
      <c r="E21" s="301"/>
      <c r="F21" s="301"/>
      <c r="G21" s="275"/>
      <c r="H21" s="242"/>
      <c r="I21" s="302"/>
      <c r="L21" s="181"/>
    </row>
    <row r="22" spans="1:12" ht="51">
      <c r="A22" s="226">
        <v>1</v>
      </c>
      <c r="B22" s="242" t="s">
        <v>357</v>
      </c>
      <c r="C22" s="303">
        <f>SUM(D22:F22)</f>
        <v>1.54</v>
      </c>
      <c r="D22" s="234">
        <v>1.54</v>
      </c>
      <c r="E22" s="234"/>
      <c r="F22" s="234"/>
      <c r="G22" s="304" t="s">
        <v>284</v>
      </c>
      <c r="H22" s="282" t="s">
        <v>358</v>
      </c>
      <c r="I22" s="302"/>
      <c r="L22" s="181"/>
    </row>
    <row r="23" spans="1:12">
      <c r="A23" s="294" t="s">
        <v>251</v>
      </c>
      <c r="B23" s="295" t="s">
        <v>218</v>
      </c>
      <c r="C23" s="296">
        <f>SUM(C24:C30)</f>
        <v>10.3</v>
      </c>
      <c r="D23" s="296">
        <f t="shared" ref="D23:F23" si="0">SUM(D24:D30)</f>
        <v>9.3000000000000007</v>
      </c>
      <c r="E23" s="296">
        <f t="shared" si="0"/>
        <v>1</v>
      </c>
      <c r="F23" s="296">
        <f t="shared" si="0"/>
        <v>0</v>
      </c>
      <c r="G23" s="295"/>
      <c r="H23" s="295"/>
      <c r="I23" s="295"/>
      <c r="L23" s="181"/>
    </row>
    <row r="24" spans="1:12" ht="51">
      <c r="A24" s="290">
        <v>1</v>
      </c>
      <c r="B24" s="242" t="s">
        <v>226</v>
      </c>
      <c r="C24" s="292">
        <f t="shared" ref="C24:C30" si="1">SUM(D24:F24)</f>
        <v>0.5</v>
      </c>
      <c r="D24" s="292">
        <v>0.5</v>
      </c>
      <c r="E24" s="293"/>
      <c r="F24" s="293"/>
      <c r="G24" s="237" t="s">
        <v>227</v>
      </c>
      <c r="H24" s="237" t="s">
        <v>228</v>
      </c>
      <c r="I24" s="293"/>
      <c r="L24" s="181"/>
    </row>
    <row r="25" spans="1:12" ht="63.75">
      <c r="A25" s="290">
        <v>2</v>
      </c>
      <c r="B25" s="242" t="s">
        <v>229</v>
      </c>
      <c r="C25" s="292">
        <f t="shared" si="1"/>
        <v>1.5</v>
      </c>
      <c r="D25" s="234">
        <v>1.5</v>
      </c>
      <c r="E25" s="293"/>
      <c r="F25" s="293"/>
      <c r="G25" s="237" t="s">
        <v>230</v>
      </c>
      <c r="H25" s="237" t="s">
        <v>359</v>
      </c>
      <c r="I25" s="293"/>
      <c r="L25" s="181"/>
    </row>
    <row r="26" spans="1:12" ht="51">
      <c r="A26" s="290">
        <v>3</v>
      </c>
      <c r="B26" s="247" t="s">
        <v>232</v>
      </c>
      <c r="C26" s="292">
        <f t="shared" si="1"/>
        <v>0.6</v>
      </c>
      <c r="D26" s="234">
        <v>0.6</v>
      </c>
      <c r="E26" s="293"/>
      <c r="F26" s="293"/>
      <c r="G26" s="237" t="s">
        <v>233</v>
      </c>
      <c r="H26" s="237" t="s">
        <v>234</v>
      </c>
      <c r="I26" s="293"/>
      <c r="L26" s="181"/>
    </row>
    <row r="27" spans="1:12" ht="51">
      <c r="A27" s="290">
        <v>4</v>
      </c>
      <c r="B27" s="242" t="s">
        <v>235</v>
      </c>
      <c r="C27" s="292">
        <f t="shared" si="1"/>
        <v>1.5</v>
      </c>
      <c r="D27" s="234">
        <v>1.5</v>
      </c>
      <c r="E27" s="293"/>
      <c r="F27" s="293"/>
      <c r="G27" s="237" t="s">
        <v>236</v>
      </c>
      <c r="H27" s="242" t="s">
        <v>237</v>
      </c>
      <c r="I27" s="293"/>
      <c r="L27" s="181"/>
    </row>
    <row r="28" spans="1:12" ht="51">
      <c r="A28" s="290">
        <v>5</v>
      </c>
      <c r="B28" s="242" t="s">
        <v>221</v>
      </c>
      <c r="C28" s="292">
        <f t="shared" si="1"/>
        <v>1</v>
      </c>
      <c r="D28" s="234">
        <v>1</v>
      </c>
      <c r="E28" s="293"/>
      <c r="F28" s="293"/>
      <c r="G28" s="237" t="s">
        <v>211</v>
      </c>
      <c r="H28" s="242" t="s">
        <v>222</v>
      </c>
      <c r="I28" s="293"/>
      <c r="L28" s="181"/>
    </row>
    <row r="29" spans="1:12" ht="25.5">
      <c r="A29" s="290">
        <v>6</v>
      </c>
      <c r="B29" s="258" t="s">
        <v>2591</v>
      </c>
      <c r="C29" s="292">
        <f t="shared" ref="C29" si="2">SUM(D29:F29)</f>
        <v>4.7</v>
      </c>
      <c r="D29" s="234">
        <v>3.7</v>
      </c>
      <c r="E29" s="292">
        <v>1</v>
      </c>
      <c r="F29" s="536"/>
      <c r="G29" s="237" t="s">
        <v>261</v>
      </c>
      <c r="H29" s="1495" t="s">
        <v>2592</v>
      </c>
      <c r="I29" s="536"/>
      <c r="L29" s="181"/>
    </row>
    <row r="30" spans="1:12" ht="51">
      <c r="A30" s="290">
        <v>7</v>
      </c>
      <c r="B30" s="242" t="s">
        <v>223</v>
      </c>
      <c r="C30" s="292">
        <f t="shared" si="1"/>
        <v>0.5</v>
      </c>
      <c r="D30" s="234">
        <v>0.5</v>
      </c>
      <c r="E30" s="293"/>
      <c r="F30" s="293"/>
      <c r="G30" s="237" t="s">
        <v>211</v>
      </c>
      <c r="H30" s="242" t="s">
        <v>224</v>
      </c>
      <c r="I30" s="293"/>
      <c r="L30" s="181"/>
    </row>
    <row r="31" spans="1:12">
      <c r="A31" s="294" t="s">
        <v>254</v>
      </c>
      <c r="B31" s="249" t="s">
        <v>239</v>
      </c>
      <c r="C31" s="296">
        <f>SUM(C32)</f>
        <v>0.4</v>
      </c>
      <c r="D31" s="296">
        <f>SUM(D32)</f>
        <v>0.4</v>
      </c>
      <c r="E31" s="296"/>
      <c r="F31" s="296"/>
      <c r="G31" s="296"/>
      <c r="H31" s="249"/>
      <c r="I31" s="295"/>
      <c r="L31" s="181"/>
    </row>
    <row r="32" spans="1:12" ht="38.25">
      <c r="A32" s="290">
        <v>1</v>
      </c>
      <c r="B32" s="242" t="s">
        <v>240</v>
      </c>
      <c r="C32" s="292">
        <f>SUM(D32:F32)</f>
        <v>0.4</v>
      </c>
      <c r="D32" s="234">
        <v>0.4</v>
      </c>
      <c r="E32" s="293"/>
      <c r="F32" s="293"/>
      <c r="G32" s="237" t="s">
        <v>241</v>
      </c>
      <c r="H32" s="242" t="s">
        <v>242</v>
      </c>
      <c r="I32" s="293"/>
      <c r="L32" s="181"/>
    </row>
    <row r="33" spans="1:12">
      <c r="A33" s="294" t="s">
        <v>268</v>
      </c>
      <c r="B33" s="249" t="s">
        <v>247</v>
      </c>
      <c r="C33" s="296">
        <f>C34+C35+C36</f>
        <v>0.17</v>
      </c>
      <c r="D33" s="296">
        <f t="shared" ref="D33:F33" si="3">D34+D35+D36</f>
        <v>0.17</v>
      </c>
      <c r="E33" s="296">
        <f t="shared" si="3"/>
        <v>0</v>
      </c>
      <c r="F33" s="296">
        <f t="shared" si="3"/>
        <v>0</v>
      </c>
      <c r="G33" s="232"/>
      <c r="H33" s="249"/>
      <c r="I33" s="295"/>
      <c r="L33" s="181"/>
    </row>
    <row r="34" spans="1:12" s="154" customFormat="1" ht="51">
      <c r="A34" s="290">
        <v>1</v>
      </c>
      <c r="B34" s="237" t="s">
        <v>248</v>
      </c>
      <c r="C34" s="292">
        <f>D34</f>
        <v>0.03</v>
      </c>
      <c r="D34" s="234">
        <v>0.03</v>
      </c>
      <c r="E34" s="293"/>
      <c r="F34" s="293"/>
      <c r="G34" s="237" t="s">
        <v>249</v>
      </c>
      <c r="H34" s="237" t="s">
        <v>250</v>
      </c>
      <c r="I34" s="293"/>
      <c r="L34" s="181"/>
    </row>
    <row r="35" spans="1:12" s="154" customFormat="1" ht="38.25">
      <c r="A35" s="290">
        <v>2</v>
      </c>
      <c r="B35" s="237" t="s">
        <v>2586</v>
      </c>
      <c r="C35" s="292">
        <f>D35</f>
        <v>7.0000000000000007E-2</v>
      </c>
      <c r="D35" s="234">
        <v>7.0000000000000007E-2</v>
      </c>
      <c r="E35" s="536"/>
      <c r="F35" s="536"/>
      <c r="G35" s="237" t="s">
        <v>2587</v>
      </c>
      <c r="H35" s="237" t="s">
        <v>2588</v>
      </c>
      <c r="I35" s="536"/>
      <c r="L35" s="181"/>
    </row>
    <row r="36" spans="1:12" s="154" customFormat="1" ht="38.25">
      <c r="A36" s="290">
        <v>3</v>
      </c>
      <c r="B36" s="237" t="s">
        <v>2589</v>
      </c>
      <c r="C36" s="292">
        <f>D36</f>
        <v>7.0000000000000007E-2</v>
      </c>
      <c r="D36" s="234">
        <v>7.0000000000000007E-2</v>
      </c>
      <c r="E36" s="536"/>
      <c r="F36" s="536"/>
      <c r="G36" s="237" t="s">
        <v>2590</v>
      </c>
      <c r="H36" s="237" t="s">
        <v>2588</v>
      </c>
      <c r="I36" s="536"/>
      <c r="L36" s="181"/>
    </row>
    <row r="37" spans="1:12" s="154" customFormat="1" ht="36.75" customHeight="1">
      <c r="A37" s="294" t="s">
        <v>274</v>
      </c>
      <c r="B37" s="249" t="s">
        <v>255</v>
      </c>
      <c r="C37" s="296">
        <f>SUM(C38:C43)</f>
        <v>6.1</v>
      </c>
      <c r="D37" s="296">
        <f>SUM(D38:D43)</f>
        <v>6.1</v>
      </c>
      <c r="E37" s="296"/>
      <c r="F37" s="296"/>
      <c r="G37" s="232"/>
      <c r="H37" s="249"/>
      <c r="I37" s="295"/>
      <c r="L37" s="181"/>
    </row>
    <row r="38" spans="1:12" ht="25.5">
      <c r="A38" s="305">
        <v>1</v>
      </c>
      <c r="B38" s="247" t="s">
        <v>360</v>
      </c>
      <c r="C38" s="306">
        <f>D38+E38+F38</f>
        <v>0.5</v>
      </c>
      <c r="D38" s="292">
        <v>0.5</v>
      </c>
      <c r="E38" s="308"/>
      <c r="F38" s="308"/>
      <c r="G38" s="293" t="s">
        <v>262</v>
      </c>
      <c r="H38" s="309" t="s">
        <v>361</v>
      </c>
      <c r="I38" s="305"/>
      <c r="L38" s="181"/>
    </row>
    <row r="39" spans="1:12" ht="28.5" customHeight="1">
      <c r="A39" s="305">
        <v>2</v>
      </c>
      <c r="B39" s="247" t="s">
        <v>362</v>
      </c>
      <c r="C39" s="306">
        <f>D39+E39+F39</f>
        <v>0.9</v>
      </c>
      <c r="D39" s="292">
        <v>0.9</v>
      </c>
      <c r="E39" s="308"/>
      <c r="F39" s="308"/>
      <c r="G39" s="293" t="s">
        <v>262</v>
      </c>
      <c r="H39" s="309" t="s">
        <v>363</v>
      </c>
      <c r="I39" s="305"/>
      <c r="L39" s="181" t="s">
        <v>104</v>
      </c>
    </row>
    <row r="40" spans="1:12" ht="25.5">
      <c r="A40" s="305">
        <v>3</v>
      </c>
      <c r="B40" s="247" t="s">
        <v>364</v>
      </c>
      <c r="C40" s="306">
        <f>D40+E40+F40</f>
        <v>0.2</v>
      </c>
      <c r="D40" s="307">
        <v>0.2</v>
      </c>
      <c r="E40" s="308"/>
      <c r="F40" s="308"/>
      <c r="G40" s="282" t="s">
        <v>345</v>
      </c>
      <c r="H40" s="242" t="s">
        <v>365</v>
      </c>
      <c r="I40" s="305"/>
      <c r="L40" s="181"/>
    </row>
    <row r="41" spans="1:12" ht="25.5">
      <c r="A41" s="305">
        <v>4</v>
      </c>
      <c r="B41" s="258" t="s">
        <v>313</v>
      </c>
      <c r="C41" s="306">
        <f t="shared" ref="C41:C42" si="4">D41+E41+F41</f>
        <v>2</v>
      </c>
      <c r="D41" s="307">
        <v>2</v>
      </c>
      <c r="E41" s="308"/>
      <c r="F41" s="308"/>
      <c r="G41" s="282" t="s">
        <v>262</v>
      </c>
      <c r="H41" s="282" t="s">
        <v>281</v>
      </c>
      <c r="I41" s="305"/>
      <c r="L41" s="181"/>
    </row>
    <row r="42" spans="1:12" ht="38.25">
      <c r="A42" s="305">
        <v>5</v>
      </c>
      <c r="B42" s="247" t="s">
        <v>2609</v>
      </c>
      <c r="C42" s="306">
        <f t="shared" si="4"/>
        <v>2</v>
      </c>
      <c r="D42" s="307">
        <v>2</v>
      </c>
      <c r="E42" s="308"/>
      <c r="F42" s="308"/>
      <c r="G42" s="282" t="s">
        <v>267</v>
      </c>
      <c r="H42" s="1494" t="s">
        <v>2608</v>
      </c>
      <c r="I42" s="305"/>
      <c r="L42" s="181"/>
    </row>
    <row r="43" spans="1:12" ht="25.5">
      <c r="A43" s="305">
        <v>6</v>
      </c>
      <c r="B43" s="247" t="s">
        <v>366</v>
      </c>
      <c r="C43" s="306">
        <f>D43+E43+F43</f>
        <v>0.5</v>
      </c>
      <c r="D43" s="234">
        <v>0.5</v>
      </c>
      <c r="E43" s="308"/>
      <c r="F43" s="308"/>
      <c r="G43" s="251" t="s">
        <v>216</v>
      </c>
      <c r="H43" s="309" t="s">
        <v>367</v>
      </c>
      <c r="I43" s="305"/>
      <c r="L43" s="181"/>
    </row>
    <row r="44" spans="1:12">
      <c r="A44" s="294" t="s">
        <v>333</v>
      </c>
      <c r="B44" s="260" t="s">
        <v>275</v>
      </c>
      <c r="C44" s="296">
        <f>SUM(C45)</f>
        <v>2.5</v>
      </c>
      <c r="D44" s="296">
        <f>SUM(D45)</f>
        <v>2.5</v>
      </c>
      <c r="E44" s="295"/>
      <c r="F44" s="295"/>
      <c r="G44" s="295"/>
      <c r="H44" s="295"/>
      <c r="I44" s="295"/>
      <c r="L44" s="181"/>
    </row>
    <row r="45" spans="1:12" ht="51">
      <c r="A45" s="290">
        <v>1</v>
      </c>
      <c r="B45" s="237" t="s">
        <v>276</v>
      </c>
      <c r="C45" s="292">
        <v>2.5</v>
      </c>
      <c r="D45" s="292">
        <v>2.5</v>
      </c>
      <c r="E45" s="293"/>
      <c r="F45" s="293"/>
      <c r="G45" s="293" t="s">
        <v>216</v>
      </c>
      <c r="H45" s="237" t="s">
        <v>277</v>
      </c>
      <c r="I45" s="293"/>
      <c r="L45" s="181"/>
    </row>
    <row r="46" spans="1:12" ht="13.15" customHeight="1">
      <c r="A46" s="1574">
        <v>24</v>
      </c>
      <c r="B46" s="1576" t="s">
        <v>2615</v>
      </c>
      <c r="C46" s="311">
        <f>SUM(C12+C14+C16+C19+C21+C23+C31+C33+C37+C44)</f>
        <v>25.259999999999998</v>
      </c>
      <c r="D46" s="311">
        <f>SUM(D12+D14+D16+D19+D21+D23+D31+D33+D37+D44)</f>
        <v>24.259999999999998</v>
      </c>
      <c r="E46" s="311">
        <f t="shared" ref="E46:F46" si="5">SUM(E12+E14+E16+E19+E21+E23+E31+E33+E37+E44)</f>
        <v>1</v>
      </c>
      <c r="F46" s="311">
        <f t="shared" si="5"/>
        <v>0</v>
      </c>
      <c r="G46" s="247"/>
      <c r="H46" s="312"/>
      <c r="I46" s="312"/>
      <c r="L46" s="181"/>
    </row>
    <row r="47" spans="1:12">
      <c r="A47" s="1795" t="s">
        <v>368</v>
      </c>
      <c r="B47" s="1796"/>
      <c r="C47" s="1796"/>
      <c r="D47" s="1796"/>
      <c r="E47" s="1796"/>
      <c r="F47" s="1796"/>
      <c r="G47" s="1796"/>
      <c r="H47" s="1796"/>
      <c r="I47" s="1797"/>
      <c r="L47" s="181"/>
    </row>
    <row r="48" spans="1:12">
      <c r="A48" s="313" t="s">
        <v>208</v>
      </c>
      <c r="B48" s="314" t="s">
        <v>350</v>
      </c>
      <c r="C48" s="315">
        <f>SUM(C49:C49)</f>
        <v>1.1000000000000001</v>
      </c>
      <c r="D48" s="315">
        <f>SUM(D49:D49)</f>
        <v>1.1000000000000001</v>
      </c>
      <c r="E48" s="315"/>
      <c r="F48" s="315"/>
      <c r="G48" s="316"/>
      <c r="H48" s="282"/>
      <c r="I48" s="317"/>
      <c r="L48" s="181"/>
    </row>
    <row r="49" spans="1:12" ht="25.5">
      <c r="A49" s="226">
        <v>1</v>
      </c>
      <c r="B49" s="275" t="s">
        <v>369</v>
      </c>
      <c r="C49" s="306">
        <f>SUM(D49:F49)</f>
        <v>1.1000000000000001</v>
      </c>
      <c r="D49" s="234">
        <v>1.1000000000000001</v>
      </c>
      <c r="E49" s="234"/>
      <c r="F49" s="234"/>
      <c r="G49" s="282" t="s">
        <v>297</v>
      </c>
      <c r="H49" s="282" t="s">
        <v>291</v>
      </c>
      <c r="I49" s="226"/>
      <c r="L49" s="181"/>
    </row>
    <row r="50" spans="1:12">
      <c r="A50" s="313" t="s">
        <v>213</v>
      </c>
      <c r="B50" s="314" t="s">
        <v>209</v>
      </c>
      <c r="C50" s="315">
        <f>SUM(C51:C53)</f>
        <v>2.66</v>
      </c>
      <c r="D50" s="315">
        <f>SUM(D51:D53)</f>
        <v>2.66</v>
      </c>
      <c r="E50" s="315"/>
      <c r="F50" s="315"/>
      <c r="G50" s="282"/>
      <c r="H50" s="282"/>
      <c r="I50" s="318"/>
      <c r="L50" s="181"/>
    </row>
    <row r="51" spans="1:12" ht="25.5">
      <c r="A51" s="305">
        <v>1</v>
      </c>
      <c r="B51" s="241" t="s">
        <v>286</v>
      </c>
      <c r="C51" s="306">
        <f>D51+E51+F51</f>
        <v>2.1</v>
      </c>
      <c r="D51" s="319">
        <v>2.1</v>
      </c>
      <c r="E51" s="320"/>
      <c r="F51" s="308"/>
      <c r="G51" s="251" t="s">
        <v>216</v>
      </c>
      <c r="H51" s="282" t="s">
        <v>281</v>
      </c>
      <c r="I51" s="318"/>
      <c r="L51" s="181"/>
    </row>
    <row r="52" spans="1:12" ht="25.5">
      <c r="A52" s="321">
        <v>2</v>
      </c>
      <c r="B52" s="282" t="s">
        <v>370</v>
      </c>
      <c r="C52" s="307">
        <f>SUM(D52:F52)</f>
        <v>0.5</v>
      </c>
      <c r="D52" s="307">
        <v>0.5</v>
      </c>
      <c r="E52" s="307"/>
      <c r="F52" s="307"/>
      <c r="G52" s="251" t="s">
        <v>261</v>
      </c>
      <c r="H52" s="282" t="s">
        <v>281</v>
      </c>
      <c r="I52" s="305"/>
      <c r="L52" s="181"/>
    </row>
    <row r="53" spans="1:12" ht="25.5">
      <c r="A53" s="226">
        <v>3</v>
      </c>
      <c r="B53" s="241" t="s">
        <v>282</v>
      </c>
      <c r="C53" s="307">
        <f>SUM(D53:F53)</f>
        <v>0.06</v>
      </c>
      <c r="D53" s="234">
        <v>0.06</v>
      </c>
      <c r="E53" s="234"/>
      <c r="F53" s="234"/>
      <c r="G53" s="275" t="s">
        <v>273</v>
      </c>
      <c r="H53" s="282" t="s">
        <v>291</v>
      </c>
      <c r="I53" s="302"/>
      <c r="L53" s="181"/>
    </row>
    <row r="54" spans="1:12">
      <c r="A54" s="322" t="s">
        <v>217</v>
      </c>
      <c r="B54" s="317" t="s">
        <v>218</v>
      </c>
      <c r="C54" s="315">
        <f>SUM(C55:C58)</f>
        <v>16.04</v>
      </c>
      <c r="D54" s="315">
        <f>SUM(D55:D58)</f>
        <v>6.04</v>
      </c>
      <c r="E54" s="323">
        <f>SUM(E55:E58)</f>
        <v>10</v>
      </c>
      <c r="F54" s="315"/>
      <c r="G54" s="324"/>
      <c r="H54" s="325"/>
      <c r="I54" s="317"/>
      <c r="L54" s="181"/>
    </row>
    <row r="55" spans="1:12" ht="38.25">
      <c r="A55" s="305">
        <v>1</v>
      </c>
      <c r="B55" s="326" t="s">
        <v>295</v>
      </c>
      <c r="C55" s="306">
        <f>D55+E55+F55</f>
        <v>1.2</v>
      </c>
      <c r="D55" s="319">
        <v>1.2</v>
      </c>
      <c r="E55" s="320"/>
      <c r="F55" s="308"/>
      <c r="G55" s="293" t="s">
        <v>267</v>
      </c>
      <c r="H55" s="282" t="s">
        <v>281</v>
      </c>
      <c r="I55" s="318"/>
      <c r="L55" s="181"/>
    </row>
    <row r="56" spans="1:12" ht="25.5">
      <c r="A56" s="305">
        <v>2</v>
      </c>
      <c r="B56" s="326" t="s">
        <v>296</v>
      </c>
      <c r="C56" s="306">
        <f>D56+E56+F56</f>
        <v>1.34</v>
      </c>
      <c r="D56" s="319">
        <v>1.34</v>
      </c>
      <c r="E56" s="320"/>
      <c r="F56" s="308"/>
      <c r="G56" s="282" t="s">
        <v>297</v>
      </c>
      <c r="H56" s="282" t="s">
        <v>281</v>
      </c>
      <c r="I56" s="318"/>
      <c r="L56" s="181"/>
    </row>
    <row r="57" spans="1:12" ht="25.5">
      <c r="A57" s="305">
        <v>3</v>
      </c>
      <c r="B57" s="326" t="s">
        <v>294</v>
      </c>
      <c r="C57" s="306">
        <f>D57+E57+F57</f>
        <v>2.5</v>
      </c>
      <c r="D57" s="319">
        <v>2.5</v>
      </c>
      <c r="E57" s="320"/>
      <c r="F57" s="308"/>
      <c r="G57" s="251" t="s">
        <v>216</v>
      </c>
      <c r="H57" s="282" t="s">
        <v>281</v>
      </c>
      <c r="I57" s="318"/>
      <c r="L57" s="181"/>
    </row>
    <row r="58" spans="1:12" ht="25.5">
      <c r="A58" s="305">
        <v>4</v>
      </c>
      <c r="B58" s="326" t="s">
        <v>298</v>
      </c>
      <c r="C58" s="306">
        <f>D58+E58+F58</f>
        <v>11</v>
      </c>
      <c r="D58" s="319">
        <v>1</v>
      </c>
      <c r="E58" s="327">
        <v>10</v>
      </c>
      <c r="F58" s="308"/>
      <c r="G58" s="282" t="s">
        <v>299</v>
      </c>
      <c r="H58" s="282" t="s">
        <v>281</v>
      </c>
      <c r="I58" s="318"/>
      <c r="L58" s="181"/>
    </row>
    <row r="59" spans="1:12">
      <c r="A59" s="313" t="s">
        <v>238</v>
      </c>
      <c r="B59" s="316" t="s">
        <v>247</v>
      </c>
      <c r="C59" s="315">
        <f>SUM(C60)</f>
        <v>0.08</v>
      </c>
      <c r="D59" s="315">
        <f>SUM(D60)</f>
        <v>0.08</v>
      </c>
      <c r="E59" s="315"/>
      <c r="F59" s="315"/>
      <c r="G59" s="324"/>
      <c r="H59" s="282"/>
      <c r="I59" s="317"/>
      <c r="L59" s="181"/>
    </row>
    <row r="60" spans="1:12" ht="30.75" customHeight="1">
      <c r="A60" s="328">
        <v>1</v>
      </c>
      <c r="B60" s="282" t="s">
        <v>300</v>
      </c>
      <c r="C60" s="329">
        <f>SUM(D60:F60)</f>
        <v>0.08</v>
      </c>
      <c r="D60" s="329">
        <v>0.08</v>
      </c>
      <c r="E60" s="329"/>
      <c r="F60" s="329"/>
      <c r="G60" s="330" t="s">
        <v>301</v>
      </c>
      <c r="H60" s="282" t="s">
        <v>281</v>
      </c>
      <c r="I60" s="328"/>
      <c r="L60" s="181"/>
    </row>
    <row r="61" spans="1:12" ht="18" customHeight="1">
      <c r="A61" s="313" t="s">
        <v>246</v>
      </c>
      <c r="B61" s="314" t="s">
        <v>305</v>
      </c>
      <c r="C61" s="315">
        <f>SUM(C62:C63)</f>
        <v>0.52</v>
      </c>
      <c r="D61" s="315">
        <f>SUM(D62:D63)</f>
        <v>0.52</v>
      </c>
      <c r="E61" s="315"/>
      <c r="F61" s="315"/>
      <c r="G61" s="324"/>
      <c r="H61" s="282"/>
      <c r="I61" s="318"/>
      <c r="L61" s="181"/>
    </row>
    <row r="62" spans="1:12" ht="25.5">
      <c r="A62" s="305">
        <v>1</v>
      </c>
      <c r="B62" s="326" t="s">
        <v>307</v>
      </c>
      <c r="C62" s="306">
        <f>D62+E62+F62</f>
        <v>0.3</v>
      </c>
      <c r="D62" s="307">
        <v>0.3</v>
      </c>
      <c r="E62" s="320"/>
      <c r="F62" s="308"/>
      <c r="G62" s="293" t="s">
        <v>267</v>
      </c>
      <c r="H62" s="282" t="s">
        <v>281</v>
      </c>
      <c r="I62" s="318"/>
      <c r="L62" s="181"/>
    </row>
    <row r="63" spans="1:12" ht="25.5">
      <c r="A63" s="305">
        <v>2</v>
      </c>
      <c r="B63" s="326" t="s">
        <v>308</v>
      </c>
      <c r="C63" s="306">
        <f>D63+E63+F63</f>
        <v>0.22</v>
      </c>
      <c r="D63" s="319">
        <v>0.22</v>
      </c>
      <c r="E63" s="320"/>
      <c r="F63" s="308"/>
      <c r="G63" s="282" t="s">
        <v>262</v>
      </c>
      <c r="H63" s="282" t="s">
        <v>281</v>
      </c>
      <c r="I63" s="318"/>
      <c r="L63" s="181"/>
    </row>
    <row r="64" spans="1:12">
      <c r="A64" s="313" t="s">
        <v>251</v>
      </c>
      <c r="B64" s="314" t="s">
        <v>371</v>
      </c>
      <c r="C64" s="315">
        <f>SUM(C65:C77)</f>
        <v>15.350000000000001</v>
      </c>
      <c r="D64" s="315">
        <f>SUM(D65:D77)</f>
        <v>15.350000000000001</v>
      </c>
      <c r="E64" s="315"/>
      <c r="F64" s="315"/>
      <c r="G64" s="324"/>
      <c r="H64" s="282"/>
      <c r="I64" s="317"/>
      <c r="L64" s="181"/>
    </row>
    <row r="65" spans="1:12" ht="25.5">
      <c r="A65" s="305">
        <v>1</v>
      </c>
      <c r="B65" s="241" t="s">
        <v>314</v>
      </c>
      <c r="C65" s="306">
        <f t="shared" ref="C65:C73" si="6">D65+E65+F65</f>
        <v>0.3</v>
      </c>
      <c r="D65" s="331">
        <v>0.3</v>
      </c>
      <c r="E65" s="320"/>
      <c r="F65" s="308"/>
      <c r="G65" s="304" t="s">
        <v>284</v>
      </c>
      <c r="H65" s="282" t="s">
        <v>281</v>
      </c>
      <c r="I65" s="318"/>
      <c r="L65" s="181"/>
    </row>
    <row r="66" spans="1:12" ht="25.5">
      <c r="A66" s="305">
        <v>2</v>
      </c>
      <c r="B66" s="282" t="s">
        <v>372</v>
      </c>
      <c r="C66" s="306">
        <f t="shared" si="6"/>
        <v>0.3</v>
      </c>
      <c r="D66" s="307">
        <v>0.3</v>
      </c>
      <c r="E66" s="320"/>
      <c r="F66" s="308"/>
      <c r="G66" s="237" t="s">
        <v>233</v>
      </c>
      <c r="H66" s="282" t="s">
        <v>281</v>
      </c>
      <c r="I66" s="318"/>
      <c r="L66" s="181"/>
    </row>
    <row r="67" spans="1:12" ht="25.5">
      <c r="A67" s="305">
        <v>3</v>
      </c>
      <c r="B67" s="278" t="s">
        <v>320</v>
      </c>
      <c r="C67" s="306">
        <f t="shared" si="6"/>
        <v>5.5</v>
      </c>
      <c r="D67" s="307">
        <v>5.5</v>
      </c>
      <c r="E67" s="320"/>
      <c r="F67" s="308"/>
      <c r="G67" s="330" t="s">
        <v>241</v>
      </c>
      <c r="H67" s="282" t="s">
        <v>281</v>
      </c>
      <c r="I67" s="318"/>
      <c r="L67" s="181"/>
    </row>
    <row r="68" spans="1:12" ht="25.5">
      <c r="A68" s="305">
        <v>4</v>
      </c>
      <c r="B68" s="326" t="s">
        <v>373</v>
      </c>
      <c r="C68" s="306">
        <f t="shared" si="6"/>
        <v>0.2</v>
      </c>
      <c r="D68" s="307">
        <v>0.2</v>
      </c>
      <c r="E68" s="320"/>
      <c r="F68" s="308"/>
      <c r="G68" s="293" t="s">
        <v>267</v>
      </c>
      <c r="H68" s="282" t="s">
        <v>281</v>
      </c>
      <c r="I68" s="318"/>
      <c r="L68" s="181"/>
    </row>
    <row r="69" spans="1:12" ht="25.5">
      <c r="A69" s="305">
        <v>5</v>
      </c>
      <c r="B69" s="318" t="s">
        <v>374</v>
      </c>
      <c r="C69" s="306">
        <f t="shared" si="6"/>
        <v>1</v>
      </c>
      <c r="D69" s="306">
        <v>1</v>
      </c>
      <c r="E69" s="308"/>
      <c r="F69" s="320"/>
      <c r="G69" s="251" t="s">
        <v>216</v>
      </c>
      <c r="H69" s="282" t="s">
        <v>281</v>
      </c>
      <c r="I69" s="305"/>
      <c r="L69" s="181"/>
    </row>
    <row r="70" spans="1:12" ht="25.5">
      <c r="A70" s="305">
        <v>6</v>
      </c>
      <c r="B70" s="318" t="s">
        <v>375</v>
      </c>
      <c r="C70" s="306">
        <f t="shared" si="6"/>
        <v>0.5</v>
      </c>
      <c r="D70" s="306">
        <v>0.5</v>
      </c>
      <c r="E70" s="308"/>
      <c r="F70" s="308"/>
      <c r="G70" s="251" t="s">
        <v>216</v>
      </c>
      <c r="H70" s="282" t="s">
        <v>281</v>
      </c>
      <c r="I70" s="305"/>
      <c r="L70" s="181"/>
    </row>
    <row r="71" spans="1:12" ht="25.5">
      <c r="A71" s="305">
        <v>7</v>
      </c>
      <c r="B71" s="282" t="s">
        <v>376</v>
      </c>
      <c r="C71" s="306">
        <f t="shared" si="6"/>
        <v>2</v>
      </c>
      <c r="D71" s="306">
        <v>2</v>
      </c>
      <c r="E71" s="308"/>
      <c r="F71" s="308"/>
      <c r="G71" s="282" t="s">
        <v>262</v>
      </c>
      <c r="H71" s="282" t="s">
        <v>281</v>
      </c>
      <c r="I71" s="305"/>
      <c r="L71" s="181"/>
    </row>
    <row r="72" spans="1:12" ht="25.5">
      <c r="A72" s="305">
        <v>8</v>
      </c>
      <c r="B72" s="258" t="s">
        <v>313</v>
      </c>
      <c r="C72" s="306">
        <f t="shared" si="6"/>
        <v>1</v>
      </c>
      <c r="D72" s="307">
        <v>1</v>
      </c>
      <c r="E72" s="308"/>
      <c r="F72" s="308"/>
      <c r="G72" s="282" t="s">
        <v>262</v>
      </c>
      <c r="H72" s="282" t="s">
        <v>281</v>
      </c>
      <c r="I72" s="305"/>
      <c r="L72" s="181"/>
    </row>
    <row r="73" spans="1:12" ht="25.5">
      <c r="A73" s="305">
        <v>9</v>
      </c>
      <c r="B73" s="318" t="s">
        <v>377</v>
      </c>
      <c r="C73" s="306">
        <f t="shared" si="6"/>
        <v>0.5</v>
      </c>
      <c r="D73" s="332">
        <v>0.5</v>
      </c>
      <c r="E73" s="332"/>
      <c r="F73" s="332"/>
      <c r="G73" s="282" t="s">
        <v>236</v>
      </c>
      <c r="H73" s="282" t="s">
        <v>281</v>
      </c>
      <c r="I73" s="305"/>
      <c r="L73" s="181"/>
    </row>
    <row r="74" spans="1:12" ht="25.5">
      <c r="A74" s="305">
        <v>10</v>
      </c>
      <c r="B74" s="326" t="s">
        <v>266</v>
      </c>
      <c r="C74" s="331">
        <f>SUM(D74:F74)</f>
        <v>1.68</v>
      </c>
      <c r="D74" s="331">
        <v>1.68</v>
      </c>
      <c r="E74" s="331"/>
      <c r="F74" s="320"/>
      <c r="G74" s="293" t="s">
        <v>267</v>
      </c>
      <c r="H74" s="282" t="s">
        <v>281</v>
      </c>
      <c r="I74" s="305"/>
      <c r="L74" s="181"/>
    </row>
    <row r="75" spans="1:12" ht="25.5">
      <c r="A75" s="305">
        <v>11</v>
      </c>
      <c r="B75" s="275" t="s">
        <v>378</v>
      </c>
      <c r="C75" s="331">
        <f>SUM(D75:F75)</f>
        <v>0.8</v>
      </c>
      <c r="D75" s="234">
        <v>0.8</v>
      </c>
      <c r="E75" s="234"/>
      <c r="F75" s="234"/>
      <c r="G75" s="282" t="s">
        <v>262</v>
      </c>
      <c r="H75" s="282" t="s">
        <v>291</v>
      </c>
      <c r="I75" s="302"/>
      <c r="L75" s="181"/>
    </row>
    <row r="76" spans="1:12" ht="25.5">
      <c r="A76" s="305">
        <v>12</v>
      </c>
      <c r="B76" s="275" t="s">
        <v>323</v>
      </c>
      <c r="C76" s="331">
        <f>SUM(D76:F76)</f>
        <v>1</v>
      </c>
      <c r="D76" s="234">
        <v>1</v>
      </c>
      <c r="E76" s="234"/>
      <c r="F76" s="234"/>
      <c r="G76" s="282" t="s">
        <v>236</v>
      </c>
      <c r="H76" s="282" t="s">
        <v>291</v>
      </c>
      <c r="I76" s="226"/>
      <c r="L76" s="181"/>
    </row>
    <row r="77" spans="1:12" ht="25.5">
      <c r="A77" s="305">
        <v>13</v>
      </c>
      <c r="B77" s="275" t="s">
        <v>324</v>
      </c>
      <c r="C77" s="331">
        <f>SUM(D77:F77)</f>
        <v>0.56999999999999995</v>
      </c>
      <c r="D77" s="234">
        <v>0.56999999999999995</v>
      </c>
      <c r="E77" s="234"/>
      <c r="F77" s="234"/>
      <c r="G77" s="275" t="s">
        <v>289</v>
      </c>
      <c r="H77" s="282" t="s">
        <v>291</v>
      </c>
      <c r="I77" s="302"/>
      <c r="L77" s="181"/>
    </row>
    <row r="78" spans="1:12">
      <c r="A78" s="322" t="s">
        <v>254</v>
      </c>
      <c r="B78" s="316" t="s">
        <v>327</v>
      </c>
      <c r="C78" s="333">
        <f>SUM(C79:C82)</f>
        <v>7.1</v>
      </c>
      <c r="D78" s="333">
        <f>SUM(D79:D82)</f>
        <v>7.1</v>
      </c>
      <c r="E78" s="333"/>
      <c r="F78" s="333"/>
      <c r="G78" s="334"/>
      <c r="H78" s="282"/>
      <c r="I78" s="305"/>
      <c r="L78" s="181"/>
    </row>
    <row r="79" spans="1:12" ht="25.5">
      <c r="A79" s="321">
        <v>1</v>
      </c>
      <c r="B79" s="282" t="s">
        <v>329</v>
      </c>
      <c r="C79" s="307">
        <f>SUM(D79:F79)</f>
        <v>0.4</v>
      </c>
      <c r="D79" s="332">
        <v>0.4</v>
      </c>
      <c r="E79" s="335"/>
      <c r="F79" s="332"/>
      <c r="G79" s="251" t="s">
        <v>216</v>
      </c>
      <c r="H79" s="282" t="s">
        <v>281</v>
      </c>
      <c r="I79" s="305"/>
      <c r="L79" s="181"/>
    </row>
    <row r="80" spans="1:12" ht="25.5">
      <c r="A80" s="321">
        <v>2</v>
      </c>
      <c r="B80" s="282" t="s">
        <v>330</v>
      </c>
      <c r="C80" s="307">
        <f>SUM(D80:F80)</f>
        <v>1.2</v>
      </c>
      <c r="D80" s="332">
        <v>1.2</v>
      </c>
      <c r="E80" s="335"/>
      <c r="F80" s="332"/>
      <c r="G80" s="251" t="s">
        <v>216</v>
      </c>
      <c r="H80" s="282" t="s">
        <v>281</v>
      </c>
      <c r="I80" s="305"/>
      <c r="L80" s="181"/>
    </row>
    <row r="81" spans="1:12" ht="25.5">
      <c r="A81" s="321">
        <v>3</v>
      </c>
      <c r="B81" s="241" t="s">
        <v>331</v>
      </c>
      <c r="C81" s="307">
        <f>SUM(D81:F81)</f>
        <v>3.5</v>
      </c>
      <c r="D81" s="332">
        <v>3.5</v>
      </c>
      <c r="E81" s="335"/>
      <c r="F81" s="332"/>
      <c r="G81" s="251" t="s">
        <v>216</v>
      </c>
      <c r="H81" s="282" t="s">
        <v>281</v>
      </c>
      <c r="I81" s="305"/>
      <c r="L81" s="181"/>
    </row>
    <row r="82" spans="1:12" ht="38.25">
      <c r="A82" s="321">
        <v>4</v>
      </c>
      <c r="B82" s="241" t="s">
        <v>332</v>
      </c>
      <c r="C82" s="307">
        <f>SUM(D82:F82)</f>
        <v>2</v>
      </c>
      <c r="D82" s="332">
        <v>2</v>
      </c>
      <c r="E82" s="335"/>
      <c r="F82" s="332"/>
      <c r="G82" s="251" t="s">
        <v>216</v>
      </c>
      <c r="H82" s="282" t="s">
        <v>281</v>
      </c>
      <c r="I82" s="305"/>
      <c r="L82" s="181"/>
    </row>
    <row r="83" spans="1:12" ht="13.15" customHeight="1">
      <c r="A83" s="1574">
        <v>29</v>
      </c>
      <c r="B83" s="1575" t="s">
        <v>1217</v>
      </c>
      <c r="C83" s="336">
        <f>SUM(C48+C50+C54+C59+C61+C64+C78)</f>
        <v>42.85</v>
      </c>
      <c r="D83" s="336">
        <f>SUM(D48+D50+D54+D59+D61+D64+D78)</f>
        <v>32.85</v>
      </c>
      <c r="E83" s="336">
        <f>SUM(E48+E50+E54+E59+E61+E64+E78)</f>
        <v>10</v>
      </c>
      <c r="F83" s="336"/>
      <c r="G83" s="337"/>
      <c r="H83" s="337"/>
      <c r="I83" s="338"/>
      <c r="L83" s="181"/>
    </row>
    <row r="84" spans="1:12" ht="13.15" customHeight="1">
      <c r="A84" s="1574">
        <f>A83+A46</f>
        <v>53</v>
      </c>
      <c r="B84" s="1575" t="s">
        <v>2616</v>
      </c>
      <c r="C84" s="336">
        <f>SUM(C46+C83)</f>
        <v>68.11</v>
      </c>
      <c r="D84" s="336">
        <f>SUM(D46+D83)</f>
        <v>57.11</v>
      </c>
      <c r="E84" s="336">
        <f>SUM(E46+E83)</f>
        <v>11</v>
      </c>
      <c r="F84" s="336"/>
      <c r="G84" s="337"/>
      <c r="H84" s="337"/>
      <c r="I84" s="338"/>
      <c r="L84" s="181"/>
    </row>
    <row r="85" spans="1:12">
      <c r="L85" s="181"/>
    </row>
    <row r="86" spans="1:12">
      <c r="C86" s="155">
        <f>C83+C46</f>
        <v>68.11</v>
      </c>
      <c r="D86" s="155">
        <f t="shared" ref="D86:E86" si="7">D83+D46</f>
        <v>57.11</v>
      </c>
      <c r="E86" s="155">
        <f t="shared" si="7"/>
        <v>11</v>
      </c>
      <c r="H86" s="1726" t="s">
        <v>2558</v>
      </c>
      <c r="I86" s="1707"/>
      <c r="L86" s="181"/>
    </row>
    <row r="87" spans="1:12">
      <c r="H87" s="1707"/>
      <c r="I87" s="1707"/>
      <c r="L87" s="181"/>
    </row>
    <row r="88" spans="1:12">
      <c r="L88" s="181"/>
    </row>
    <row r="89" spans="1:12">
      <c r="B89" s="140">
        <f>24+29</f>
        <v>53</v>
      </c>
      <c r="L89" s="181"/>
    </row>
    <row r="90" spans="1:12">
      <c r="L90" s="181"/>
    </row>
    <row r="91" spans="1:12">
      <c r="L91" s="181"/>
    </row>
    <row r="92" spans="1:12">
      <c r="L92" s="181"/>
    </row>
    <row r="93" spans="1:12">
      <c r="L93" s="181"/>
    </row>
    <row r="94" spans="1:12">
      <c r="L94" s="181"/>
    </row>
    <row r="95" spans="1:12">
      <c r="L95" s="181"/>
    </row>
    <row r="96" spans="1:12">
      <c r="L96" s="181"/>
    </row>
    <row r="97" spans="12:12">
      <c r="L97" s="181"/>
    </row>
    <row r="98" spans="12:12">
      <c r="L98" s="181"/>
    </row>
    <row r="99" spans="12:12">
      <c r="L99" s="181"/>
    </row>
    <row r="100" spans="12:12">
      <c r="L100" s="181"/>
    </row>
    <row r="101" spans="12:12">
      <c r="L101" s="181"/>
    </row>
    <row r="102" spans="12:12">
      <c r="L102" s="181"/>
    </row>
    <row r="103" spans="12:12">
      <c r="L103" s="181"/>
    </row>
    <row r="104" spans="12:12">
      <c r="L104" s="181"/>
    </row>
    <row r="105" spans="12:12">
      <c r="L105" s="181"/>
    </row>
    <row r="106" spans="12:12">
      <c r="L106" s="181"/>
    </row>
    <row r="107" spans="12:12">
      <c r="L107" s="181"/>
    </row>
    <row r="108" spans="12:12">
      <c r="L108" s="181"/>
    </row>
    <row r="109" spans="12:12">
      <c r="L109" s="181"/>
    </row>
    <row r="110" spans="12:12">
      <c r="L110" s="181"/>
    </row>
    <row r="111" spans="12:12">
      <c r="L111" s="181"/>
    </row>
    <row r="112" spans="12:12">
      <c r="L112" s="181"/>
    </row>
    <row r="113" spans="12:12">
      <c r="L113" s="181"/>
    </row>
    <row r="114" spans="12:12">
      <c r="L114" s="181"/>
    </row>
    <row r="115" spans="12:12">
      <c r="L115" s="181"/>
    </row>
    <row r="116" spans="12:12">
      <c r="L116" s="181"/>
    </row>
    <row r="117" spans="12:12">
      <c r="L117" s="181"/>
    </row>
    <row r="118" spans="12:12">
      <c r="L118" s="181"/>
    </row>
    <row r="119" spans="12:12">
      <c r="L119" s="181"/>
    </row>
    <row r="120" spans="12:12">
      <c r="L120" s="181"/>
    </row>
    <row r="121" spans="12:12">
      <c r="L121" s="181"/>
    </row>
    <row r="122" spans="12:12">
      <c r="L122" s="181"/>
    </row>
    <row r="123" spans="12:12">
      <c r="L123" s="181"/>
    </row>
    <row r="124" spans="12:12">
      <c r="L124" s="181"/>
    </row>
    <row r="125" spans="12:12">
      <c r="L125" s="181"/>
    </row>
    <row r="126" spans="12:12">
      <c r="L126" s="181"/>
    </row>
    <row r="127" spans="12:12">
      <c r="L127" s="181"/>
    </row>
    <row r="128" spans="12:12">
      <c r="L128" s="181"/>
    </row>
    <row r="129" spans="12:12">
      <c r="L129" s="181"/>
    </row>
    <row r="130" spans="12:12">
      <c r="L130" s="181"/>
    </row>
    <row r="131" spans="12:12">
      <c r="L131" s="181"/>
    </row>
    <row r="132" spans="12:12">
      <c r="L132" s="181"/>
    </row>
    <row r="133" spans="12:12">
      <c r="L133" s="181"/>
    </row>
    <row r="134" spans="12:12">
      <c r="L134" s="181"/>
    </row>
    <row r="135" spans="12:12">
      <c r="L135" s="181"/>
    </row>
    <row r="136" spans="12:12">
      <c r="L136" s="181"/>
    </row>
    <row r="137" spans="12:12">
      <c r="L137" s="181"/>
    </row>
    <row r="138" spans="12:12">
      <c r="L138" s="181"/>
    </row>
    <row r="139" spans="12:12">
      <c r="L139" s="181"/>
    </row>
    <row r="140" spans="12:12">
      <c r="L140" s="181"/>
    </row>
    <row r="141" spans="12:12">
      <c r="L141" s="181"/>
    </row>
    <row r="142" spans="12:12">
      <c r="L142" s="181"/>
    </row>
    <row r="143" spans="12:12" ht="25.5">
      <c r="L143" s="181" t="s">
        <v>104</v>
      </c>
    </row>
    <row r="144" spans="12:12" ht="25.5">
      <c r="L144" s="181" t="s">
        <v>104</v>
      </c>
    </row>
    <row r="145" spans="12:12" ht="25.5">
      <c r="L145" s="181" t="s">
        <v>104</v>
      </c>
    </row>
    <row r="146" spans="12:12" ht="25.5">
      <c r="L146" s="181" t="s">
        <v>104</v>
      </c>
    </row>
    <row r="147" spans="12:12" ht="25.5">
      <c r="L147" s="181" t="s">
        <v>104</v>
      </c>
    </row>
    <row r="148" spans="12:12" ht="25.5">
      <c r="L148" s="181" t="s">
        <v>104</v>
      </c>
    </row>
    <row r="149" spans="12:12" ht="25.5">
      <c r="L149" s="181" t="s">
        <v>104</v>
      </c>
    </row>
    <row r="150" spans="12:12" ht="25.5">
      <c r="L150" s="181" t="s">
        <v>104</v>
      </c>
    </row>
    <row r="151" spans="12:12" ht="25.5">
      <c r="L151" s="181" t="s">
        <v>104</v>
      </c>
    </row>
    <row r="152" spans="12:12" ht="25.5">
      <c r="L152" s="181" t="s">
        <v>104</v>
      </c>
    </row>
    <row r="153" spans="12:12" ht="25.5">
      <c r="L153" s="181" t="s">
        <v>104</v>
      </c>
    </row>
    <row r="154" spans="12:12" ht="25.5">
      <c r="L154" s="181" t="s">
        <v>104</v>
      </c>
    </row>
    <row r="155" spans="12:12" ht="25.5">
      <c r="L155" s="181" t="s">
        <v>104</v>
      </c>
    </row>
    <row r="156" spans="12:12" ht="25.5">
      <c r="L156" s="181" t="s">
        <v>104</v>
      </c>
    </row>
    <row r="157" spans="12:12" ht="25.5">
      <c r="L157" s="181" t="s">
        <v>104</v>
      </c>
    </row>
    <row r="158" spans="12:12" ht="25.5">
      <c r="L158" s="181" t="s">
        <v>104</v>
      </c>
    </row>
    <row r="159" spans="12:12" ht="25.5">
      <c r="L159" s="181" t="s">
        <v>104</v>
      </c>
    </row>
    <row r="160" spans="12:12" ht="25.5">
      <c r="L160" s="181" t="s">
        <v>104</v>
      </c>
    </row>
    <row r="161" spans="12:12" ht="25.5">
      <c r="L161" s="181" t="s">
        <v>104</v>
      </c>
    </row>
    <row r="162" spans="12:12" ht="25.5">
      <c r="L162" s="181" t="s">
        <v>104</v>
      </c>
    </row>
    <row r="163" spans="12:12" ht="25.5">
      <c r="L163" s="181" t="s">
        <v>104</v>
      </c>
    </row>
    <row r="164" spans="12:12" ht="25.5">
      <c r="L164" s="181" t="s">
        <v>104</v>
      </c>
    </row>
    <row r="165" spans="12:12" ht="25.5">
      <c r="L165" s="181" t="s">
        <v>104</v>
      </c>
    </row>
    <row r="166" spans="12:12" ht="25.5">
      <c r="L166" s="181" t="s">
        <v>104</v>
      </c>
    </row>
    <row r="167" spans="12:12" ht="25.5">
      <c r="L167" s="181" t="s">
        <v>104</v>
      </c>
    </row>
    <row r="168" spans="12:12" ht="25.5">
      <c r="L168" s="181" t="s">
        <v>104</v>
      </c>
    </row>
    <row r="169" spans="12:12" ht="25.5">
      <c r="L169" s="181" t="s">
        <v>104</v>
      </c>
    </row>
    <row r="170" spans="12:12" ht="25.5">
      <c r="L170" s="181" t="s">
        <v>104</v>
      </c>
    </row>
    <row r="171" spans="12:12" ht="25.5">
      <c r="L171" s="181" t="s">
        <v>104</v>
      </c>
    </row>
    <row r="172" spans="12:12" ht="25.5">
      <c r="L172" s="181" t="s">
        <v>104</v>
      </c>
    </row>
    <row r="173" spans="12:12" ht="25.5">
      <c r="L173" s="181" t="s">
        <v>104</v>
      </c>
    </row>
    <row r="174" spans="12:12" ht="25.5">
      <c r="L174" s="181" t="s">
        <v>104</v>
      </c>
    </row>
    <row r="175" spans="12:12" ht="25.5">
      <c r="L175" s="181" t="s">
        <v>104</v>
      </c>
    </row>
    <row r="176" spans="12:12" ht="25.5">
      <c r="L176" s="181" t="s">
        <v>104</v>
      </c>
    </row>
    <row r="177" spans="12:12" ht="25.5">
      <c r="L177" s="181" t="s">
        <v>104</v>
      </c>
    </row>
    <row r="178" spans="12:12" ht="25.5">
      <c r="L178" s="181" t="s">
        <v>104</v>
      </c>
    </row>
    <row r="179" spans="12:12" ht="25.5">
      <c r="L179" s="181" t="s">
        <v>104</v>
      </c>
    </row>
    <row r="180" spans="12:12" ht="25.5">
      <c r="L180" s="181" t="s">
        <v>104</v>
      </c>
    </row>
    <row r="181" spans="12:12" ht="25.5">
      <c r="L181" s="181" t="s">
        <v>104</v>
      </c>
    </row>
    <row r="182" spans="12:12" ht="25.5">
      <c r="L182" s="181" t="s">
        <v>104</v>
      </c>
    </row>
    <row r="183" spans="12:12" ht="25.5">
      <c r="L183" s="181" t="s">
        <v>104</v>
      </c>
    </row>
    <row r="184" spans="12:12" ht="25.5">
      <c r="L184" s="181" t="s">
        <v>104</v>
      </c>
    </row>
    <row r="185" spans="12:12" ht="25.5">
      <c r="L185" s="181" t="s">
        <v>104</v>
      </c>
    </row>
    <row r="186" spans="12:12" ht="25.5">
      <c r="L186" s="181" t="s">
        <v>104</v>
      </c>
    </row>
    <row r="187" spans="12:12" ht="25.5">
      <c r="L187" s="181" t="s">
        <v>104</v>
      </c>
    </row>
    <row r="188" spans="12:12" ht="25.5">
      <c r="L188" s="181" t="s">
        <v>104</v>
      </c>
    </row>
    <row r="189" spans="12:12" ht="25.5">
      <c r="L189" s="181" t="s">
        <v>104</v>
      </c>
    </row>
    <row r="190" spans="12:12" ht="25.5">
      <c r="L190" s="181" t="s">
        <v>104</v>
      </c>
    </row>
    <row r="191" spans="12:12" ht="25.5">
      <c r="L191" s="181" t="s">
        <v>104</v>
      </c>
    </row>
    <row r="192" spans="12:12" ht="25.5">
      <c r="L192" s="181" t="s">
        <v>104</v>
      </c>
    </row>
    <row r="193" spans="12:12" ht="25.5">
      <c r="L193" s="181" t="s">
        <v>104</v>
      </c>
    </row>
    <row r="194" spans="12:12" ht="25.5">
      <c r="L194" s="181" t="s">
        <v>104</v>
      </c>
    </row>
    <row r="195" spans="12:12" ht="25.5">
      <c r="L195" s="181" t="s">
        <v>104</v>
      </c>
    </row>
    <row r="196" spans="12:12" ht="25.5">
      <c r="L196" s="181" t="s">
        <v>104</v>
      </c>
    </row>
  </sheetData>
  <mergeCells count="19">
    <mergeCell ref="A4:I4"/>
    <mergeCell ref="A1:C1"/>
    <mergeCell ref="A2:C2"/>
    <mergeCell ref="D1:I1"/>
    <mergeCell ref="D2:I2"/>
    <mergeCell ref="A3:I3"/>
    <mergeCell ref="H86:I87"/>
    <mergeCell ref="G8:G9"/>
    <mergeCell ref="A5:I5"/>
    <mergeCell ref="A7:I7"/>
    <mergeCell ref="A6:I6"/>
    <mergeCell ref="H8:H9"/>
    <mergeCell ref="I8:I9"/>
    <mergeCell ref="A11:I11"/>
    <mergeCell ref="A8:A9"/>
    <mergeCell ref="B8:B9"/>
    <mergeCell ref="C8:C9"/>
    <mergeCell ref="D8:F8"/>
    <mergeCell ref="A47:I47"/>
  </mergeCells>
  <printOptions horizontalCentered="1"/>
  <pageMargins left="0.39370078740157483" right="0.39370078740157483" top="0.39370078740157483" bottom="0.39370078740157483" header="0.11811023622047245" footer="0.27559055118110237"/>
  <pageSetup paperSize="9" scale="70" fitToHeight="100" orientation="landscape" r:id="rId1"/>
  <headerFooter>
    <oddFooter>&amp;L&amp;"Times New Roman,nghiêng"&amp;9Phụ lục &amp;A&amp;R&amp;10&amp;P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27"/>
  <sheetViews>
    <sheetView showZeros="0" view="pageLayout" topLeftCell="A10" zoomScaleSheetLayoutView="80" workbookViewId="0">
      <selection activeCell="Q15" sqref="Q15"/>
    </sheetView>
  </sheetViews>
  <sheetFormatPr defaultColWidth="9" defaultRowHeight="27.95" customHeight="1"/>
  <cols>
    <col min="1" max="1" width="5.75" style="1" customWidth="1"/>
    <col min="2" max="2" width="16.875" style="5" customWidth="1"/>
    <col min="3" max="3" width="8.625" style="42" customWidth="1"/>
    <col min="4" max="4" width="9.625" style="8" customWidth="1"/>
    <col min="5" max="9" width="8.625" style="8" customWidth="1"/>
    <col min="10" max="10" width="12.625" style="8" customWidth="1"/>
    <col min="11" max="15" width="8.625" style="8" customWidth="1"/>
    <col min="16" max="16" width="12.25" style="1" customWidth="1"/>
    <col min="17" max="16384" width="9" style="1"/>
  </cols>
  <sheetData>
    <row r="1" spans="1:17" s="52" customFormat="1" ht="18" customHeight="1">
      <c r="A1" s="1580" t="s">
        <v>2559</v>
      </c>
      <c r="B1" s="1580"/>
      <c r="C1" s="1580"/>
      <c r="D1" s="1580"/>
      <c r="E1" s="1580"/>
      <c r="F1" s="1581" t="s">
        <v>44</v>
      </c>
      <c r="G1" s="1581"/>
      <c r="H1" s="1581"/>
      <c r="I1" s="1581"/>
      <c r="J1" s="1581"/>
      <c r="K1" s="1581"/>
      <c r="L1" s="1581"/>
      <c r="M1" s="1581"/>
      <c r="N1" s="1581"/>
      <c r="O1" s="1581"/>
      <c r="P1" s="1581"/>
    </row>
    <row r="2" spans="1:17" s="52" customFormat="1" ht="18" customHeight="1">
      <c r="A2" s="1581" t="s">
        <v>2560</v>
      </c>
      <c r="B2" s="1581"/>
      <c r="C2" s="1581"/>
      <c r="D2" s="1581"/>
      <c r="E2" s="1581"/>
      <c r="F2" s="1591" t="s">
        <v>45</v>
      </c>
      <c r="G2" s="1581"/>
      <c r="H2" s="1581"/>
      <c r="I2" s="1581"/>
      <c r="J2" s="1581"/>
      <c r="K2" s="1581"/>
      <c r="L2" s="1581"/>
      <c r="M2" s="1581"/>
      <c r="N2" s="1581"/>
      <c r="O2" s="1581"/>
      <c r="P2" s="1581"/>
    </row>
    <row r="3" spans="1:17" s="52" customFormat="1" ht="12.6" customHeight="1">
      <c r="A3" s="1582"/>
      <c r="B3" s="1582"/>
      <c r="C3" s="1582"/>
      <c r="D3" s="1582"/>
      <c r="E3" s="1582"/>
      <c r="F3" s="1582"/>
      <c r="G3" s="1582"/>
      <c r="H3" s="1582"/>
      <c r="I3" s="1582"/>
      <c r="J3" s="1582"/>
      <c r="K3" s="1582"/>
      <c r="L3" s="1582"/>
      <c r="M3" s="1582"/>
      <c r="N3" s="1582"/>
      <c r="O3" s="1582"/>
      <c r="P3" s="1582"/>
    </row>
    <row r="4" spans="1:17" s="52" customFormat="1" ht="18" customHeight="1">
      <c r="A4" s="1583" t="s">
        <v>172</v>
      </c>
      <c r="B4" s="1583"/>
      <c r="C4" s="1583"/>
      <c r="D4" s="1583"/>
      <c r="E4" s="1583"/>
      <c r="F4" s="1583"/>
      <c r="G4" s="1583"/>
      <c r="H4" s="1583"/>
      <c r="I4" s="1583"/>
      <c r="J4" s="1583"/>
      <c r="K4" s="1583"/>
      <c r="L4" s="1583"/>
      <c r="M4" s="1583"/>
      <c r="N4" s="1583"/>
      <c r="O4" s="1583"/>
      <c r="P4" s="1583"/>
    </row>
    <row r="5" spans="1:17" s="52" customFormat="1" ht="18" customHeight="1">
      <c r="A5" s="1595" t="s">
        <v>22</v>
      </c>
      <c r="B5" s="1595"/>
      <c r="C5" s="1595"/>
      <c r="D5" s="1595"/>
      <c r="E5" s="1595"/>
      <c r="F5" s="1595"/>
      <c r="G5" s="1595"/>
      <c r="H5" s="1595"/>
      <c r="I5" s="1595"/>
      <c r="J5" s="1595"/>
      <c r="K5" s="1595"/>
      <c r="L5" s="1595"/>
      <c r="M5" s="1595"/>
      <c r="N5" s="1595"/>
      <c r="O5" s="1595"/>
      <c r="P5" s="1595"/>
    </row>
    <row r="6" spans="1:17" s="52" customFormat="1" ht="18" customHeight="1">
      <c r="A6" s="1592" t="str">
        <f>'1.THD.Tong'!A6:P6</f>
        <v>(Kèm theo Tờ trình số 395/TTr-UBND ngày 05 tháng 12 năm 2018 của Ủy ban nhân dân tỉnh)</v>
      </c>
      <c r="B6" s="1592"/>
      <c r="C6" s="1592"/>
      <c r="D6" s="1592"/>
      <c r="E6" s="1592"/>
      <c r="F6" s="1592"/>
      <c r="G6" s="1592"/>
      <c r="H6" s="1592"/>
      <c r="I6" s="1592"/>
      <c r="J6" s="1592"/>
      <c r="K6" s="1592"/>
      <c r="L6" s="1592"/>
      <c r="M6" s="1592"/>
      <c r="N6" s="1592"/>
      <c r="O6" s="1592"/>
      <c r="P6" s="1592"/>
    </row>
    <row r="7" spans="1:17" s="52" customFormat="1" ht="18" customHeight="1">
      <c r="A7" s="109"/>
      <c r="B7" s="64"/>
      <c r="C7" s="109"/>
      <c r="D7" s="109"/>
      <c r="E7" s="109"/>
      <c r="F7" s="109"/>
      <c r="G7" s="109"/>
      <c r="H7" s="109"/>
      <c r="I7" s="920"/>
      <c r="J7" s="109"/>
      <c r="K7" s="109"/>
      <c r="L7" s="109"/>
      <c r="M7" s="109"/>
      <c r="N7" s="109"/>
      <c r="O7" s="109"/>
      <c r="P7" s="109"/>
    </row>
    <row r="8" spans="1:17" s="60" customFormat="1" ht="30" customHeight="1">
      <c r="A8" s="1586" t="s">
        <v>21</v>
      </c>
      <c r="B8" s="1587" t="s">
        <v>20</v>
      </c>
      <c r="C8" s="1588" t="s">
        <v>19</v>
      </c>
      <c r="D8" s="1589" t="s">
        <v>18</v>
      </c>
      <c r="E8" s="1594" t="s">
        <v>17</v>
      </c>
      <c r="F8" s="1594"/>
      <c r="G8" s="1594"/>
      <c r="H8" s="1594"/>
      <c r="I8" s="921"/>
      <c r="J8" s="1589" t="s">
        <v>16</v>
      </c>
      <c r="K8" s="1594" t="s">
        <v>15</v>
      </c>
      <c r="L8" s="1594"/>
      <c r="M8" s="1594"/>
      <c r="N8" s="1594"/>
      <c r="O8" s="1594"/>
      <c r="P8" s="1587" t="s">
        <v>14</v>
      </c>
    </row>
    <row r="9" spans="1:17" s="61" customFormat="1" ht="30" customHeight="1">
      <c r="A9" s="1586"/>
      <c r="B9" s="1587"/>
      <c r="C9" s="1588"/>
      <c r="D9" s="1589"/>
      <c r="E9" s="108" t="s">
        <v>13</v>
      </c>
      <c r="F9" s="108" t="s">
        <v>12</v>
      </c>
      <c r="G9" s="108" t="s">
        <v>11</v>
      </c>
      <c r="H9" s="108" t="s">
        <v>26</v>
      </c>
      <c r="I9" s="919"/>
      <c r="J9" s="1589"/>
      <c r="K9" s="108" t="s">
        <v>10</v>
      </c>
      <c r="L9" s="108" t="s">
        <v>9</v>
      </c>
      <c r="M9" s="108" t="s">
        <v>8</v>
      </c>
      <c r="N9" s="108" t="s">
        <v>7</v>
      </c>
      <c r="O9" s="108" t="s">
        <v>6</v>
      </c>
      <c r="P9" s="1587"/>
    </row>
    <row r="10" spans="1:17" s="54" customFormat="1" ht="18.75" customHeight="1">
      <c r="A10" s="53">
        <v>-1</v>
      </c>
      <c r="B10" s="65">
        <v>-2</v>
      </c>
      <c r="C10" s="53">
        <v>-3</v>
      </c>
      <c r="D10" s="53" t="s">
        <v>5</v>
      </c>
      <c r="E10" s="53">
        <v>-5</v>
      </c>
      <c r="F10" s="53">
        <v>-6</v>
      </c>
      <c r="G10" s="53">
        <v>-7</v>
      </c>
      <c r="H10" s="53">
        <v>-8</v>
      </c>
      <c r="I10" s="53"/>
      <c r="J10" s="53" t="s">
        <v>4</v>
      </c>
      <c r="K10" s="53">
        <v>-10</v>
      </c>
      <c r="L10" s="53">
        <v>-11</v>
      </c>
      <c r="M10" s="53">
        <v>-12</v>
      </c>
      <c r="N10" s="53">
        <v>-13</v>
      </c>
      <c r="O10" s="53">
        <v>-14</v>
      </c>
      <c r="P10" s="53">
        <v>-15</v>
      </c>
      <c r="Q10" s="132"/>
    </row>
    <row r="11" spans="1:17" s="59" customFormat="1" ht="27.95" customHeight="1">
      <c r="A11" s="55"/>
      <c r="B11" s="56" t="s">
        <v>0</v>
      </c>
      <c r="C11" s="57">
        <f t="shared" ref="C11:O11" si="0">SUM(C12:C24)</f>
        <v>454</v>
      </c>
      <c r="D11" s="58">
        <f t="shared" si="0"/>
        <v>1443.1220000000001</v>
      </c>
      <c r="E11" s="58">
        <f t="shared" si="0"/>
        <v>481.459</v>
      </c>
      <c r="F11" s="58">
        <f t="shared" si="0"/>
        <v>55.44</v>
      </c>
      <c r="G11" s="58">
        <f t="shared" si="0"/>
        <v>0</v>
      </c>
      <c r="H11" s="58">
        <f t="shared" si="0"/>
        <v>906.22000000000014</v>
      </c>
      <c r="I11" s="58"/>
      <c r="J11" s="58">
        <f t="shared" si="0"/>
        <v>1509.629009</v>
      </c>
      <c r="K11" s="58">
        <f t="shared" si="0"/>
        <v>194.86981</v>
      </c>
      <c r="L11" s="58">
        <f t="shared" si="0"/>
        <v>307.21044000000001</v>
      </c>
      <c r="M11" s="58">
        <f t="shared" si="0"/>
        <v>177.94435200000001</v>
      </c>
      <c r="N11" s="58">
        <f t="shared" si="0"/>
        <v>183.34213300000002</v>
      </c>
      <c r="O11" s="58">
        <f t="shared" si="0"/>
        <v>646.25997399999994</v>
      </c>
      <c r="P11" s="55"/>
    </row>
    <row r="12" spans="1:17" ht="27.95" customHeight="1">
      <c r="A12" s="66">
        <v>1</v>
      </c>
      <c r="B12" s="67" t="s">
        <v>3</v>
      </c>
      <c r="C12" s="78">
        <f>'1.1.TPHT'!A39</f>
        <v>18</v>
      </c>
      <c r="D12" s="83">
        <f>'1.1.TPHT'!C39</f>
        <v>170.53</v>
      </c>
      <c r="E12" s="83">
        <f>'1.1.TPHT'!D39</f>
        <v>97.34</v>
      </c>
      <c r="F12" s="83">
        <f>'1.1.TPHT'!E39</f>
        <v>0</v>
      </c>
      <c r="G12" s="83">
        <f>'1.1.TPHT'!F39</f>
        <v>0</v>
      </c>
      <c r="H12" s="83">
        <f>'1.1.TPHT'!G39</f>
        <v>73.189999999999984</v>
      </c>
      <c r="I12" s="83">
        <f>'1.1.TPHT'!H39</f>
        <v>0</v>
      </c>
      <c r="J12" s="83">
        <f>'1.1.TPHT'!I39</f>
        <v>363.96</v>
      </c>
      <c r="K12" s="83">
        <f>'1.1.TPHT'!J39</f>
        <v>0</v>
      </c>
      <c r="L12" s="83">
        <f>'1.1.TPHT'!K39</f>
        <v>70</v>
      </c>
      <c r="M12" s="83">
        <f>'1.1.TPHT'!L39</f>
        <v>16.100000000000001</v>
      </c>
      <c r="N12" s="83">
        <f>'1.1.TPHT'!M39</f>
        <v>11.36</v>
      </c>
      <c r="O12" s="83">
        <f>'1.1.TPHT'!N39</f>
        <v>266.5</v>
      </c>
      <c r="P12" s="84" t="s">
        <v>91</v>
      </c>
      <c r="Q12" s="8"/>
    </row>
    <row r="13" spans="1:17" ht="27.95" customHeight="1">
      <c r="A13" s="70">
        <v>2</v>
      </c>
      <c r="B13" s="71" t="s">
        <v>2</v>
      </c>
      <c r="C13" s="79">
        <f>'1.2.TXHL'!A34</f>
        <v>16</v>
      </c>
      <c r="D13" s="80">
        <f>'1.2.TXHL'!C34</f>
        <v>57.802</v>
      </c>
      <c r="E13" s="80">
        <f>'1.2.TXHL'!D34</f>
        <v>37.869</v>
      </c>
      <c r="F13" s="80">
        <f>'1.2.TXHL'!E34</f>
        <v>5.4</v>
      </c>
      <c r="G13" s="80">
        <f>'1.2.TXHL'!F34</f>
        <v>0</v>
      </c>
      <c r="H13" s="80">
        <f>'1.2.TXHL'!G34</f>
        <v>14.529999999999998</v>
      </c>
      <c r="I13" s="80"/>
      <c r="J13" s="80">
        <f>'1.2.TXHL'!I34</f>
        <v>102.21000000000001</v>
      </c>
      <c r="K13" s="80">
        <f>'1.2.TXHL'!J34</f>
        <v>0</v>
      </c>
      <c r="L13" s="80">
        <f>'1.2.TXHL'!K34</f>
        <v>16.45</v>
      </c>
      <c r="M13" s="80">
        <f>'1.2.TXHL'!L34</f>
        <v>65.040000000000006</v>
      </c>
      <c r="N13" s="80">
        <f>'1.2.TXHL'!M34</f>
        <v>9.7199999999999989</v>
      </c>
      <c r="O13" s="80">
        <f>'1.2.TXHL'!N34</f>
        <v>11</v>
      </c>
      <c r="P13" s="85" t="s">
        <v>92</v>
      </c>
      <c r="Q13" s="8"/>
    </row>
    <row r="14" spans="1:17" ht="27.95" customHeight="1">
      <c r="A14" s="70">
        <v>3</v>
      </c>
      <c r="B14" s="71" t="s">
        <v>1</v>
      </c>
      <c r="C14" s="79">
        <f>'1.3.TXKA'!A47</f>
        <v>26</v>
      </c>
      <c r="D14" s="73">
        <f>'1.3.TXKA'!C47</f>
        <v>81.489999999999995</v>
      </c>
      <c r="E14" s="73">
        <f>'1.3.TXKA'!D47</f>
        <v>16.440000000000001</v>
      </c>
      <c r="F14" s="73">
        <f>'1.3.TXKA'!E47</f>
        <v>5.2</v>
      </c>
      <c r="G14" s="73">
        <f>'1.3.TXKA'!F47</f>
        <v>0</v>
      </c>
      <c r="H14" s="73">
        <f>'1.3.TXKA'!G47</f>
        <v>59.850000000000009</v>
      </c>
      <c r="I14" s="73">
        <f>'1.3.TXKA'!H47</f>
        <v>0</v>
      </c>
      <c r="J14" s="73">
        <f>'1.3.TXKA'!I47</f>
        <v>44.030000000000008</v>
      </c>
      <c r="K14" s="73">
        <f>'1.3.TXKA'!J47</f>
        <v>10.08</v>
      </c>
      <c r="L14" s="73">
        <f>'1.3.TXKA'!K47</f>
        <v>1.77</v>
      </c>
      <c r="M14" s="73">
        <f>'1.3.TXKA'!L47</f>
        <v>18.64</v>
      </c>
      <c r="N14" s="73">
        <f>'1.3.TXKA'!M47</f>
        <v>10.98</v>
      </c>
      <c r="O14" s="73">
        <f>'1.3.TXKA'!N47</f>
        <v>2.56</v>
      </c>
      <c r="P14" s="85" t="s">
        <v>93</v>
      </c>
      <c r="Q14" s="8"/>
    </row>
    <row r="15" spans="1:17" ht="27.95" customHeight="1">
      <c r="A15" s="70">
        <v>4</v>
      </c>
      <c r="B15" s="71" t="s">
        <v>46</v>
      </c>
      <c r="C15" s="72">
        <f>'1.4.NX'!A29</f>
        <v>9</v>
      </c>
      <c r="D15" s="80">
        <f>'1.4.NX'!C29</f>
        <v>35.979999999999997</v>
      </c>
      <c r="E15" s="80">
        <f>'1.4.NX'!D29</f>
        <v>17.559999999999999</v>
      </c>
      <c r="F15" s="80">
        <f>'1.4.NX'!E29</f>
        <v>0</v>
      </c>
      <c r="G15" s="80">
        <f>'1.4.NX'!F29</f>
        <v>0</v>
      </c>
      <c r="H15" s="80">
        <f>'1.4.NX'!G29</f>
        <v>18.420000000000002</v>
      </c>
      <c r="I15" s="80">
        <f>'1.4.NX'!H29</f>
        <v>0</v>
      </c>
      <c r="J15" s="80">
        <f>'1.4.NX'!I29</f>
        <v>65.92</v>
      </c>
      <c r="K15" s="80">
        <f>'1.4.NX'!J29</f>
        <v>33.32</v>
      </c>
      <c r="L15" s="80">
        <f>'1.4.NX'!K29</f>
        <v>0</v>
      </c>
      <c r="M15" s="80">
        <f>'1.4.NX'!L29</f>
        <v>10</v>
      </c>
      <c r="N15" s="80">
        <f>'1.4.NX'!M29</f>
        <v>5</v>
      </c>
      <c r="O15" s="80">
        <f>'1.4.NX'!N29</f>
        <v>17.600000000000001</v>
      </c>
      <c r="P15" s="86" t="s">
        <v>94</v>
      </c>
      <c r="Q15" s="8"/>
    </row>
    <row r="16" spans="1:17" ht="27.95" customHeight="1">
      <c r="A16" s="70">
        <v>5</v>
      </c>
      <c r="B16" s="71" t="s">
        <v>47</v>
      </c>
      <c r="C16" s="72">
        <f>'1.5.TH'!A63</f>
        <v>44</v>
      </c>
      <c r="D16" s="81">
        <f>'1.5.TH'!C63</f>
        <v>62.75</v>
      </c>
      <c r="E16" s="81">
        <f>'1.5.TH'!D63</f>
        <v>37.319999999999993</v>
      </c>
      <c r="F16" s="81">
        <f>'1.5.TH'!E63</f>
        <v>0</v>
      </c>
      <c r="G16" s="81">
        <f>'1.5.TH'!F63</f>
        <v>0</v>
      </c>
      <c r="H16" s="81">
        <f>'1.5.TH'!G63</f>
        <v>25.43</v>
      </c>
      <c r="I16" s="81">
        <f>'1.5.TH'!H63</f>
        <v>0</v>
      </c>
      <c r="J16" s="81">
        <f>'1.5.TH'!I63</f>
        <v>356.9</v>
      </c>
      <c r="K16" s="81">
        <f>'1.5.TH'!J63</f>
        <v>150</v>
      </c>
      <c r="L16" s="81">
        <f>'1.5.TH'!K63</f>
        <v>150.9</v>
      </c>
      <c r="M16" s="81">
        <f>'1.5.TH'!L63</f>
        <v>18.100000000000001</v>
      </c>
      <c r="N16" s="81">
        <f>'1.5.TH'!M63</f>
        <v>32.809999999999995</v>
      </c>
      <c r="O16" s="81">
        <f>'1.5.TH'!N63</f>
        <v>5.09</v>
      </c>
      <c r="P16" s="111" t="s">
        <v>95</v>
      </c>
      <c r="Q16" s="8"/>
    </row>
    <row r="17" spans="1:17" ht="27.95" customHeight="1">
      <c r="A17" s="70">
        <v>6</v>
      </c>
      <c r="B17" s="71" t="s">
        <v>48</v>
      </c>
      <c r="C17" s="72">
        <f>'1.6.CX'!A75</f>
        <v>52</v>
      </c>
      <c r="D17" s="73">
        <f>'1.6.CX'!C75</f>
        <v>412.75000000000006</v>
      </c>
      <c r="E17" s="73">
        <f>'1.6.CX'!D75</f>
        <v>84.38</v>
      </c>
      <c r="F17" s="73">
        <f>'1.6.CX'!E75</f>
        <v>20.8</v>
      </c>
      <c r="G17" s="73">
        <f>'1.6.CX'!F75</f>
        <v>0</v>
      </c>
      <c r="H17" s="73">
        <f>'1.6.CX'!G75</f>
        <v>307.57</v>
      </c>
      <c r="I17" s="73">
        <f>'1.6.CX'!H75</f>
        <v>0</v>
      </c>
      <c r="J17" s="73">
        <f>'1.6.CX'!I75</f>
        <v>308.82773300000002</v>
      </c>
      <c r="K17" s="73">
        <f>'1.6.CX'!J75</f>
        <v>0</v>
      </c>
      <c r="L17" s="73">
        <f>'1.6.CX'!K75</f>
        <v>0</v>
      </c>
      <c r="M17" s="73">
        <f>'1.6.CX'!L75</f>
        <v>1.320152</v>
      </c>
      <c r="N17" s="73">
        <f>'1.6.CX'!M75</f>
        <v>14.019007</v>
      </c>
      <c r="O17" s="73">
        <f>'1.6.CX'!N75</f>
        <v>293.48857400000003</v>
      </c>
      <c r="P17" s="86" t="s">
        <v>96</v>
      </c>
      <c r="Q17" s="8"/>
    </row>
    <row r="18" spans="1:17" ht="27.95" customHeight="1">
      <c r="A18" s="70">
        <v>7</v>
      </c>
      <c r="B18" s="71" t="s">
        <v>49</v>
      </c>
      <c r="C18" s="72">
        <f>'1.7.HS'!A77</f>
        <v>55</v>
      </c>
      <c r="D18" s="80">
        <f>'1.7.HS'!C77</f>
        <v>71.040000000000006</v>
      </c>
      <c r="E18" s="80">
        <f>'1.7.HS'!D77</f>
        <v>24.89</v>
      </c>
      <c r="F18" s="80">
        <f>'1.7.HS'!E77</f>
        <v>4.7</v>
      </c>
      <c r="G18" s="80">
        <f>'1.7.HS'!F77</f>
        <v>0</v>
      </c>
      <c r="H18" s="80">
        <f>'1.7.HS'!G77</f>
        <v>41.449999999999996</v>
      </c>
      <c r="I18" s="80">
        <f>'1.7.HS'!H77</f>
        <v>0</v>
      </c>
      <c r="J18" s="80">
        <f>'1.7.HS'!I77</f>
        <v>62.01</v>
      </c>
      <c r="K18" s="80">
        <f>'1.7.HS'!J77</f>
        <v>0</v>
      </c>
      <c r="L18" s="80">
        <f>'1.7.HS'!K77</f>
        <v>1.54</v>
      </c>
      <c r="M18" s="80">
        <f>'1.7.HS'!L77</f>
        <v>1.73</v>
      </c>
      <c r="N18" s="80">
        <f>'1.7.HS'!M77</f>
        <v>19.439999999999998</v>
      </c>
      <c r="O18" s="80">
        <f>'1.7.HS'!N77</f>
        <v>39.299999999999997</v>
      </c>
      <c r="P18" s="85" t="s">
        <v>97</v>
      </c>
      <c r="Q18" s="8"/>
    </row>
    <row r="19" spans="1:17" ht="27.95" customHeight="1">
      <c r="A19" s="70">
        <v>8</v>
      </c>
      <c r="B19" s="71" t="s">
        <v>50</v>
      </c>
      <c r="C19" s="72">
        <f>'1.8.DT'!A59</f>
        <v>36</v>
      </c>
      <c r="D19" s="80">
        <f>'1.8.DT'!C59</f>
        <v>53.659999999999989</v>
      </c>
      <c r="E19" s="80">
        <f>'1.8.DT'!D59</f>
        <v>30.16</v>
      </c>
      <c r="F19" s="80">
        <f>'1.8.DT'!E59</f>
        <v>0</v>
      </c>
      <c r="G19" s="80">
        <f>'1.8.DT'!F59</f>
        <v>0</v>
      </c>
      <c r="H19" s="80">
        <f>'1.8.DT'!G59</f>
        <v>23.5</v>
      </c>
      <c r="I19" s="80">
        <f>'1.8.DT'!H59</f>
        <v>0</v>
      </c>
      <c r="J19" s="80">
        <f>'1.8.DT'!I59</f>
        <v>20.05</v>
      </c>
      <c r="K19" s="80">
        <f>'1.8.DT'!J59</f>
        <v>0.17</v>
      </c>
      <c r="L19" s="80">
        <f>'1.8.DT'!K59</f>
        <v>0</v>
      </c>
      <c r="M19" s="80">
        <f>'1.8.DT'!L59</f>
        <v>3.89</v>
      </c>
      <c r="N19" s="80">
        <f>'1.8.DT'!M59</f>
        <v>8.5300000000000011</v>
      </c>
      <c r="O19" s="80">
        <f>'1.8.DT'!N59</f>
        <v>7.46</v>
      </c>
      <c r="P19" s="86" t="s">
        <v>98</v>
      </c>
      <c r="Q19" s="8"/>
    </row>
    <row r="20" spans="1:17" ht="27.95" customHeight="1">
      <c r="A20" s="70">
        <v>9</v>
      </c>
      <c r="B20" s="71" t="s">
        <v>51</v>
      </c>
      <c r="C20" s="72">
        <f>'1.9.CL'!A90</f>
        <v>70</v>
      </c>
      <c r="D20" s="80">
        <f>'1.9.CL'!C90</f>
        <v>37.610000000000007</v>
      </c>
      <c r="E20" s="80">
        <f>'1.9.CL'!D90</f>
        <v>29.259999999999994</v>
      </c>
      <c r="F20" s="80">
        <f>'1.9.CL'!E90</f>
        <v>0</v>
      </c>
      <c r="G20" s="80">
        <f>'1.9.CL'!F90</f>
        <v>0</v>
      </c>
      <c r="H20" s="80">
        <f>'1.9.CL'!G90</f>
        <v>8.3500000000000014</v>
      </c>
      <c r="I20" s="80">
        <f>'1.9.CL'!H90</f>
        <v>0</v>
      </c>
      <c r="J20" s="80">
        <f>'1.9.CL'!I90</f>
        <v>25.174332000000003</v>
      </c>
      <c r="K20" s="80">
        <f>'1.9.CL'!J90</f>
        <v>0.76976999999999995</v>
      </c>
      <c r="L20" s="80">
        <f>'1.9.CL'!K90</f>
        <v>0</v>
      </c>
      <c r="M20" s="80">
        <f>'1.9.CL'!L90</f>
        <v>1.2</v>
      </c>
      <c r="N20" s="80">
        <f>'1.9.CL'!M90</f>
        <v>21.360862000000004</v>
      </c>
      <c r="O20" s="80">
        <f>'1.9.CL'!N90</f>
        <v>1.8413999999999999</v>
      </c>
      <c r="P20" s="73" t="s">
        <v>99</v>
      </c>
      <c r="Q20" s="8"/>
    </row>
    <row r="21" spans="1:17" ht="27.95" customHeight="1">
      <c r="A21" s="70">
        <v>10</v>
      </c>
      <c r="B21" s="71" t="s">
        <v>52</v>
      </c>
      <c r="C21" s="72">
        <f>'1.10.KAH'!A51</f>
        <v>30</v>
      </c>
      <c r="D21" s="80">
        <f>'1.10.KAH'!C51</f>
        <v>312.13</v>
      </c>
      <c r="E21" s="80">
        <f>'1.10.KAH'!D51</f>
        <v>66.790000000000006</v>
      </c>
      <c r="F21" s="80">
        <f>'1.10.KAH'!E51</f>
        <v>1</v>
      </c>
      <c r="G21" s="80">
        <f>'1.10.KAH'!F51</f>
        <v>0</v>
      </c>
      <c r="H21" s="80">
        <f>'1.10.KAH'!G51</f>
        <v>244.33999999999997</v>
      </c>
      <c r="I21" s="80">
        <f>'1.10.KAH'!H51</f>
        <v>0</v>
      </c>
      <c r="J21" s="80">
        <f>'1.10.KAH'!I51</f>
        <v>75.5</v>
      </c>
      <c r="K21" s="80">
        <f>'1.10.KAH'!J51</f>
        <v>0</v>
      </c>
      <c r="L21" s="80">
        <f>'1.10.KAH'!K51</f>
        <v>48.82</v>
      </c>
      <c r="M21" s="80">
        <f>'1.10.KAH'!L51</f>
        <v>7.86</v>
      </c>
      <c r="N21" s="80">
        <f>'1.10.KAH'!M51</f>
        <v>18.46</v>
      </c>
      <c r="O21" s="80">
        <f>'1.10.KAH'!N51</f>
        <v>0.36</v>
      </c>
      <c r="P21" s="85" t="s">
        <v>100</v>
      </c>
      <c r="Q21" s="8"/>
    </row>
    <row r="22" spans="1:17" ht="27.95" customHeight="1">
      <c r="A22" s="70">
        <v>11</v>
      </c>
      <c r="B22" s="71" t="s">
        <v>53</v>
      </c>
      <c r="C22" s="72">
        <f>'1.11.HK'!A48</f>
        <v>29</v>
      </c>
      <c r="D22" s="80">
        <f>'1.11.HK'!C48</f>
        <v>39.83</v>
      </c>
      <c r="E22" s="80">
        <f>'1.11.HK'!D48</f>
        <v>4.95</v>
      </c>
      <c r="F22" s="80">
        <f>'1.11.HK'!E48</f>
        <v>0</v>
      </c>
      <c r="G22" s="80">
        <f>'1.11.HK'!F48</f>
        <v>0</v>
      </c>
      <c r="H22" s="80">
        <f>'1.11.HK'!G48</f>
        <v>34.880000000000003</v>
      </c>
      <c r="I22" s="80">
        <f>'1.11.HK'!H48</f>
        <v>0</v>
      </c>
      <c r="J22" s="80">
        <f>'1.11.HK'!I48</f>
        <v>18.060000000000002</v>
      </c>
      <c r="K22" s="80">
        <f>'1.11.HK'!J48</f>
        <v>0.30000000000000004</v>
      </c>
      <c r="L22" s="80">
        <f>'1.11.HK'!K48</f>
        <v>10.620000000000001</v>
      </c>
      <c r="M22" s="80">
        <f>'1.11.HK'!L48</f>
        <v>0</v>
      </c>
      <c r="N22" s="80">
        <f>'1.11.HK'!M48</f>
        <v>7.14</v>
      </c>
      <c r="O22" s="80">
        <f>'1.11.HK'!N48</f>
        <v>0</v>
      </c>
      <c r="P22" s="85" t="s">
        <v>101</v>
      </c>
      <c r="Q22" s="8"/>
    </row>
    <row r="23" spans="1:17" ht="27.95" customHeight="1">
      <c r="A23" s="70">
        <v>12</v>
      </c>
      <c r="B23" s="71" t="s">
        <v>54</v>
      </c>
      <c r="C23" s="72">
        <f>'1.12.VQ'!A26</f>
        <v>10</v>
      </c>
      <c r="D23" s="80">
        <f>'1.12.VQ'!C26</f>
        <v>13.869999999999997</v>
      </c>
      <c r="E23" s="80">
        <f>'1.12.VQ'!D26</f>
        <v>3.67</v>
      </c>
      <c r="F23" s="80">
        <f>'1.12.VQ'!E26</f>
        <v>0</v>
      </c>
      <c r="G23" s="80">
        <f>'1.12.VQ'!F26</f>
        <v>0</v>
      </c>
      <c r="H23" s="80">
        <f>'1.12.VQ'!G26</f>
        <v>10.199999999999999</v>
      </c>
      <c r="I23" s="80">
        <f>'1.12.VQ'!H26</f>
        <v>0</v>
      </c>
      <c r="J23" s="80">
        <f>'1.12.VQ'!I26</f>
        <v>5.9019999999999992</v>
      </c>
      <c r="K23" s="80">
        <f>'1.12.VQ'!J26</f>
        <v>0</v>
      </c>
      <c r="L23" s="80">
        <f>'1.12.VQ'!K26</f>
        <v>4.58</v>
      </c>
      <c r="M23" s="80">
        <f>'1.12.VQ'!L26</f>
        <v>1.3220000000000001</v>
      </c>
      <c r="N23" s="80">
        <f>'1.12.VQ'!M26</f>
        <v>0</v>
      </c>
      <c r="O23" s="80">
        <f>'1.12.VQ'!N26</f>
        <v>0</v>
      </c>
      <c r="P23" s="86" t="s">
        <v>102</v>
      </c>
      <c r="Q23" s="8"/>
    </row>
    <row r="24" spans="1:17" ht="27.95" customHeight="1">
      <c r="A24" s="74">
        <v>13</v>
      </c>
      <c r="B24" s="75" t="s">
        <v>55</v>
      </c>
      <c r="C24" s="76">
        <f>'1.13 LOH'!A81</f>
        <v>59</v>
      </c>
      <c r="D24" s="77">
        <f>'1.13 LOH'!C81</f>
        <v>93.679999999999993</v>
      </c>
      <c r="E24" s="77">
        <f>'1.13 LOH'!D81</f>
        <v>30.83</v>
      </c>
      <c r="F24" s="77">
        <f>'1.13 LOH'!E81</f>
        <v>18.34</v>
      </c>
      <c r="G24" s="77">
        <f>'1.13 LOH'!F81</f>
        <v>0</v>
      </c>
      <c r="H24" s="77">
        <f>'1.13 LOH'!G81</f>
        <v>44.509999999999991</v>
      </c>
      <c r="I24" s="77">
        <f>'1.13 LOH'!H81</f>
        <v>0</v>
      </c>
      <c r="J24" s="77">
        <f>'1.13 LOH'!I81</f>
        <v>61.084944000000007</v>
      </c>
      <c r="K24" s="77">
        <f>'1.13 LOH'!J81</f>
        <v>0.23003999999999999</v>
      </c>
      <c r="L24" s="77">
        <f>'1.13 LOH'!K81</f>
        <v>2.53044</v>
      </c>
      <c r="M24" s="77">
        <f>'1.13 LOH'!L81</f>
        <v>32.742199999999997</v>
      </c>
      <c r="N24" s="77">
        <f>'1.13 LOH'!M81</f>
        <v>24.522264</v>
      </c>
      <c r="O24" s="77">
        <f>'1.13 LOH'!N81</f>
        <v>1.06</v>
      </c>
      <c r="P24" s="112" t="s">
        <v>103</v>
      </c>
      <c r="Q24" s="8"/>
    </row>
    <row r="25" spans="1:17" ht="16.899999999999999" customHeight="1"/>
    <row r="26" spans="1:17" ht="27.95" customHeight="1">
      <c r="M26" s="1579" t="s">
        <v>2558</v>
      </c>
      <c r="N26" s="1579"/>
      <c r="O26" s="1579"/>
      <c r="P26" s="1579"/>
    </row>
    <row r="27" spans="1:17" ht="27.95" customHeight="1">
      <c r="M27" s="1447"/>
      <c r="N27" s="1447"/>
      <c r="O27" s="1447"/>
      <c r="P27" s="1449"/>
    </row>
  </sheetData>
  <mergeCells count="17">
    <mergeCell ref="J8:J9"/>
    <mergeCell ref="K8:O8"/>
    <mergeCell ref="P8:P9"/>
    <mergeCell ref="M26:P26"/>
    <mergeCell ref="A1:E1"/>
    <mergeCell ref="F1:P1"/>
    <mergeCell ref="A2:E2"/>
    <mergeCell ref="F2:P2"/>
    <mergeCell ref="A3:P3"/>
    <mergeCell ref="A4:P4"/>
    <mergeCell ref="A6:P6"/>
    <mergeCell ref="A8:A9"/>
    <mergeCell ref="B8:B9"/>
    <mergeCell ref="C8:C9"/>
    <mergeCell ref="A5:P5"/>
    <mergeCell ref="D8:D9"/>
    <mergeCell ref="E8:H8"/>
  </mergeCells>
  <printOptions horizontalCentered="1"/>
  <pageMargins left="0.39370078740157483" right="0.39370078740157483" top="0.39370078740157483" bottom="0.39370078740157483" header="0.11811023622047245" footer="0.27559055118110237"/>
  <pageSetup paperSize="9" scale="81" fitToHeight="100" orientation="landscape" r:id="rId1"/>
  <headerFooter>
    <oddFooter>&amp;L&amp;"Times New Roman,nghiêng"&amp;9Phụ lục &amp;A&amp;R&amp;10&amp;P</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O43"/>
  <sheetViews>
    <sheetView view="pageLayout" topLeftCell="A31" zoomScaleSheetLayoutView="84" workbookViewId="0">
      <selection activeCell="A40" sqref="A40"/>
    </sheetView>
  </sheetViews>
  <sheetFormatPr defaultColWidth="6.875" defaultRowHeight="12.75"/>
  <cols>
    <col min="1" max="1" width="5.5" style="139" customWidth="1"/>
    <col min="2" max="2" width="30.625" style="140" customWidth="1"/>
    <col min="3" max="3" width="13.25" style="216" customWidth="1"/>
    <col min="4" max="5" width="8" style="138" customWidth="1"/>
    <col min="6" max="6" width="8" style="139" customWidth="1"/>
    <col min="7" max="7" width="21.5" style="139" customWidth="1"/>
    <col min="8" max="8" width="39.875" style="140" customWidth="1"/>
    <col min="9" max="9" width="8.375" style="139" customWidth="1"/>
    <col min="10" max="16384" width="6.875" style="138"/>
  </cols>
  <sheetData>
    <row r="1" spans="1:15" s="116" customFormat="1" ht="16.5" customHeight="1">
      <c r="A1" s="1705" t="s">
        <v>2561</v>
      </c>
      <c r="B1" s="1705"/>
      <c r="C1" s="1705"/>
      <c r="D1" s="1706" t="s">
        <v>44</v>
      </c>
      <c r="E1" s="1706"/>
      <c r="F1" s="1706"/>
      <c r="G1" s="1706"/>
      <c r="H1" s="1706"/>
      <c r="I1" s="1706"/>
      <c r="J1" s="176"/>
      <c r="K1" s="176"/>
      <c r="L1" s="176"/>
      <c r="M1" s="176"/>
      <c r="N1" s="176"/>
      <c r="O1" s="176"/>
    </row>
    <row r="2" spans="1:15" s="116" customFormat="1" ht="16.5" customHeight="1">
      <c r="A2" s="1706" t="s">
        <v>2560</v>
      </c>
      <c r="B2" s="1706"/>
      <c r="C2" s="1706"/>
      <c r="D2" s="1706" t="s">
        <v>45</v>
      </c>
      <c r="E2" s="1706"/>
      <c r="F2" s="1706"/>
      <c r="G2" s="1706"/>
      <c r="H2" s="1706"/>
      <c r="I2" s="1706"/>
      <c r="J2" s="176"/>
      <c r="K2" s="176"/>
      <c r="L2" s="176"/>
      <c r="M2" s="176"/>
      <c r="N2" s="176"/>
      <c r="O2" s="176"/>
    </row>
    <row r="3" spans="1:15" s="116" customFormat="1" ht="16.5" customHeight="1">
      <c r="A3" s="1707"/>
      <c r="B3" s="1707"/>
      <c r="C3" s="1707"/>
      <c r="D3" s="1707"/>
      <c r="E3" s="1707"/>
      <c r="F3" s="1707"/>
      <c r="G3" s="1707"/>
      <c r="H3" s="1707"/>
      <c r="I3" s="1707"/>
      <c r="J3" s="138"/>
      <c r="K3" s="138"/>
      <c r="L3" s="138"/>
      <c r="M3" s="138"/>
      <c r="N3" s="138"/>
      <c r="O3" s="138"/>
    </row>
    <row r="4" spans="1:15" ht="16.5" customHeight="1">
      <c r="A4" s="1705" t="s">
        <v>201</v>
      </c>
      <c r="B4" s="1705"/>
      <c r="C4" s="1705"/>
      <c r="D4" s="1705"/>
      <c r="E4" s="1705"/>
      <c r="F4" s="1705"/>
      <c r="G4" s="1705"/>
      <c r="H4" s="1705"/>
      <c r="I4" s="1705"/>
    </row>
    <row r="5" spans="1:15" ht="16.5" customHeight="1">
      <c r="A5" s="1705" t="s">
        <v>39</v>
      </c>
      <c r="B5" s="1705"/>
      <c r="C5" s="1705"/>
      <c r="D5" s="1705"/>
      <c r="E5" s="1705"/>
      <c r="F5" s="1705"/>
      <c r="G5" s="1705"/>
      <c r="H5" s="1705"/>
      <c r="I5" s="1705"/>
    </row>
    <row r="6" spans="1:15" ht="16.5" customHeight="1">
      <c r="A6" s="1708" t="str">
        <f>'2.CMD.Tong'!A6:J6</f>
        <v>(Kèm theo Tờ trình số 395/TTr-UBND ngày 05 tháng 12 năm 2018 của Ủy ban nhân dân tỉnh)</v>
      </c>
      <c r="B6" s="1708"/>
      <c r="C6" s="1708"/>
      <c r="D6" s="1708"/>
      <c r="E6" s="1708"/>
      <c r="F6" s="1708"/>
      <c r="G6" s="1708"/>
      <c r="H6" s="1708"/>
      <c r="I6" s="1708"/>
    </row>
    <row r="7" spans="1:15" ht="16.5" customHeight="1">
      <c r="A7" s="1721"/>
      <c r="B7" s="1721"/>
      <c r="C7" s="1721"/>
      <c r="D7" s="1721"/>
      <c r="E7" s="1721"/>
      <c r="F7" s="1721"/>
      <c r="G7" s="1721"/>
      <c r="H7" s="1721"/>
      <c r="I7" s="1721"/>
      <c r="L7" s="181" t="s">
        <v>104</v>
      </c>
    </row>
    <row r="8" spans="1:15" s="171" customFormat="1" ht="24" customHeight="1">
      <c r="A8" s="1789" t="s">
        <v>21</v>
      </c>
      <c r="B8" s="1801" t="s">
        <v>31</v>
      </c>
      <c r="C8" s="1791" t="s">
        <v>339</v>
      </c>
      <c r="D8" s="1792" t="s">
        <v>203</v>
      </c>
      <c r="E8" s="1793"/>
      <c r="F8" s="1794"/>
      <c r="G8" s="1784" t="s">
        <v>340</v>
      </c>
      <c r="H8" s="1786" t="s">
        <v>640</v>
      </c>
      <c r="I8" s="1786" t="s">
        <v>28</v>
      </c>
      <c r="L8" s="181" t="s">
        <v>104</v>
      </c>
    </row>
    <row r="9" spans="1:15" s="171" customFormat="1" ht="24" customHeight="1">
      <c r="A9" s="1789"/>
      <c r="B9" s="1801"/>
      <c r="C9" s="1791"/>
      <c r="D9" s="310" t="s">
        <v>13</v>
      </c>
      <c r="E9" s="310" t="s">
        <v>12</v>
      </c>
      <c r="F9" s="310" t="s">
        <v>27</v>
      </c>
      <c r="G9" s="1785"/>
      <c r="H9" s="1786"/>
      <c r="I9" s="1786"/>
      <c r="L9" s="181" t="s">
        <v>104</v>
      </c>
    </row>
    <row r="10" spans="1:15" s="185" customFormat="1" ht="24" customHeight="1">
      <c r="A10" s="286">
        <v>-1</v>
      </c>
      <c r="B10" s="286">
        <v>-2</v>
      </c>
      <c r="C10" s="286" t="s">
        <v>159</v>
      </c>
      <c r="D10" s="286">
        <v>-4</v>
      </c>
      <c r="E10" s="286">
        <v>-5</v>
      </c>
      <c r="F10" s="286">
        <v>-6</v>
      </c>
      <c r="G10" s="286">
        <v>-7</v>
      </c>
      <c r="H10" s="286">
        <v>-8</v>
      </c>
      <c r="I10" s="286">
        <v>-9</v>
      </c>
      <c r="L10" s="181" t="s">
        <v>104</v>
      </c>
    </row>
    <row r="11" spans="1:15" ht="21.95" customHeight="1">
      <c r="A11" s="1798" t="s">
        <v>342</v>
      </c>
      <c r="B11" s="1799"/>
      <c r="C11" s="1799"/>
      <c r="D11" s="1799"/>
      <c r="E11" s="1799"/>
      <c r="F11" s="1799"/>
      <c r="G11" s="1799"/>
      <c r="H11" s="1799"/>
      <c r="I11" s="1799"/>
      <c r="L11" s="181" t="s">
        <v>104</v>
      </c>
    </row>
    <row r="12" spans="1:15" ht="21.95" customHeight="1">
      <c r="A12" s="851" t="s">
        <v>208</v>
      </c>
      <c r="B12" s="852" t="s">
        <v>479</v>
      </c>
      <c r="C12" s="853">
        <f>SUM(C13)</f>
        <v>5</v>
      </c>
      <c r="D12" s="853">
        <f>SUM(D13)</f>
        <v>5</v>
      </c>
      <c r="E12" s="854"/>
      <c r="F12" s="854"/>
      <c r="G12" s="855"/>
      <c r="H12" s="856"/>
      <c r="I12" s="857"/>
      <c r="L12" s="181"/>
    </row>
    <row r="13" spans="1:15" ht="51">
      <c r="A13" s="858">
        <v>1</v>
      </c>
      <c r="B13" s="856" t="s">
        <v>1256</v>
      </c>
      <c r="C13" s="859">
        <v>5</v>
      </c>
      <c r="D13" s="859">
        <v>5</v>
      </c>
      <c r="E13" s="860"/>
      <c r="F13" s="860"/>
      <c r="G13" s="860" t="s">
        <v>641</v>
      </c>
      <c r="H13" s="856" t="s">
        <v>642</v>
      </c>
      <c r="I13" s="860"/>
      <c r="L13" s="181"/>
    </row>
    <row r="14" spans="1:15">
      <c r="A14" s="861" t="s">
        <v>213</v>
      </c>
      <c r="B14" s="862" t="s">
        <v>214</v>
      </c>
      <c r="C14" s="863">
        <f>SUM(C15)</f>
        <v>0.39</v>
      </c>
      <c r="D14" s="863">
        <f>SUM(D15)</f>
        <v>0.39</v>
      </c>
      <c r="E14" s="863"/>
      <c r="F14" s="863"/>
      <c r="G14" s="864"/>
      <c r="H14" s="865"/>
      <c r="I14" s="866"/>
      <c r="L14" s="181"/>
    </row>
    <row r="15" spans="1:15">
      <c r="A15" s="867">
        <v>1</v>
      </c>
      <c r="B15" s="865" t="s">
        <v>580</v>
      </c>
      <c r="C15" s="868">
        <f>SUM(D15:F15)</f>
        <v>0.39</v>
      </c>
      <c r="D15" s="869">
        <v>0.39</v>
      </c>
      <c r="E15" s="869"/>
      <c r="F15" s="869"/>
      <c r="G15" s="865" t="s">
        <v>578</v>
      </c>
      <c r="H15" s="856"/>
      <c r="I15" s="866"/>
      <c r="L15" s="181"/>
    </row>
    <row r="16" spans="1:15">
      <c r="A16" s="861" t="s">
        <v>217</v>
      </c>
      <c r="B16" s="870" t="s">
        <v>218</v>
      </c>
      <c r="C16" s="871">
        <f>SUM(C17)</f>
        <v>0.05</v>
      </c>
      <c r="D16" s="871">
        <f>SUM(D17)</f>
        <v>0.05</v>
      </c>
      <c r="E16" s="871"/>
      <c r="F16" s="871"/>
      <c r="G16" s="870"/>
      <c r="H16" s="870"/>
      <c r="I16" s="870"/>
      <c r="L16" s="181"/>
    </row>
    <row r="17" spans="1:12" s="154" customFormat="1">
      <c r="A17" s="867">
        <v>1</v>
      </c>
      <c r="B17" s="865" t="s">
        <v>1236</v>
      </c>
      <c r="C17" s="872">
        <f>SUM(D17:F17)</f>
        <v>0.05</v>
      </c>
      <c r="D17" s="872">
        <v>0.05</v>
      </c>
      <c r="E17" s="873"/>
      <c r="F17" s="873"/>
      <c r="G17" s="865" t="s">
        <v>581</v>
      </c>
      <c r="H17" s="874"/>
      <c r="I17" s="873"/>
      <c r="L17" s="181"/>
    </row>
    <row r="18" spans="1:12">
      <c r="A18" s="861" t="s">
        <v>238</v>
      </c>
      <c r="B18" s="870" t="s">
        <v>239</v>
      </c>
      <c r="C18" s="871">
        <f>SUM(C19)</f>
        <v>0.8</v>
      </c>
      <c r="D18" s="871">
        <f>SUM(D19)</f>
        <v>0.8</v>
      </c>
      <c r="E18" s="871"/>
      <c r="F18" s="871"/>
      <c r="G18" s="870"/>
      <c r="H18" s="870"/>
      <c r="I18" s="870"/>
      <c r="L18" s="181"/>
    </row>
    <row r="19" spans="1:12" ht="25.5">
      <c r="A19" s="867">
        <v>1</v>
      </c>
      <c r="B19" s="874" t="s">
        <v>588</v>
      </c>
      <c r="C19" s="872">
        <f>SUM(D19:F19)</f>
        <v>0.8</v>
      </c>
      <c r="D19" s="869">
        <v>0.8</v>
      </c>
      <c r="E19" s="873"/>
      <c r="F19" s="873"/>
      <c r="G19" s="865" t="s">
        <v>582</v>
      </c>
      <c r="H19" s="874"/>
      <c r="I19" s="873"/>
      <c r="L19" s="181"/>
    </row>
    <row r="20" spans="1:12" ht="31.5" customHeight="1">
      <c r="A20" s="861" t="s">
        <v>246</v>
      </c>
      <c r="B20" s="875" t="s">
        <v>255</v>
      </c>
      <c r="C20" s="876">
        <f>SUM(C21:C26)</f>
        <v>4.3000000000000007</v>
      </c>
      <c r="D20" s="876">
        <f>SUM(D21:D26)</f>
        <v>4.3000000000000007</v>
      </c>
      <c r="E20" s="870"/>
      <c r="F20" s="870"/>
      <c r="G20" s="877"/>
      <c r="H20" s="877"/>
      <c r="I20" s="870"/>
      <c r="L20" s="181" t="s">
        <v>104</v>
      </c>
    </row>
    <row r="21" spans="1:12">
      <c r="A21" s="867">
        <v>1</v>
      </c>
      <c r="B21" s="865" t="s">
        <v>593</v>
      </c>
      <c r="C21" s="869">
        <f t="shared" ref="C21:C26" si="0">SUM(D21:F21)</f>
        <v>0.8</v>
      </c>
      <c r="D21" s="866">
        <v>0.8</v>
      </c>
      <c r="E21" s="870"/>
      <c r="F21" s="870"/>
      <c r="G21" s="865" t="s">
        <v>594</v>
      </c>
      <c r="H21" s="877"/>
      <c r="I21" s="870"/>
      <c r="L21" s="181"/>
    </row>
    <row r="22" spans="1:12">
      <c r="A22" s="867">
        <v>2</v>
      </c>
      <c r="B22" s="865" t="s">
        <v>597</v>
      </c>
      <c r="C22" s="869">
        <f t="shared" si="0"/>
        <v>0.1</v>
      </c>
      <c r="D22" s="866">
        <v>0.1</v>
      </c>
      <c r="E22" s="870"/>
      <c r="F22" s="870"/>
      <c r="G22" s="865" t="s">
        <v>583</v>
      </c>
      <c r="H22" s="877"/>
      <c r="I22" s="870"/>
      <c r="L22" s="181"/>
    </row>
    <row r="23" spans="1:12">
      <c r="A23" s="867">
        <v>3</v>
      </c>
      <c r="B23" s="865" t="s">
        <v>598</v>
      </c>
      <c r="C23" s="869">
        <f t="shared" si="0"/>
        <v>0.1</v>
      </c>
      <c r="D23" s="866">
        <v>0.1</v>
      </c>
      <c r="E23" s="870"/>
      <c r="F23" s="870"/>
      <c r="G23" s="865" t="s">
        <v>599</v>
      </c>
      <c r="H23" s="877"/>
      <c r="I23" s="870"/>
      <c r="L23" s="181"/>
    </row>
    <row r="24" spans="1:12" ht="38.25">
      <c r="A24" s="867">
        <v>4</v>
      </c>
      <c r="B24" s="865" t="s">
        <v>600</v>
      </c>
      <c r="C24" s="869">
        <f t="shared" si="0"/>
        <v>1.27</v>
      </c>
      <c r="D24" s="866">
        <v>1.27</v>
      </c>
      <c r="E24" s="870"/>
      <c r="F24" s="870"/>
      <c r="G24" s="865" t="s">
        <v>578</v>
      </c>
      <c r="H24" s="856" t="s">
        <v>643</v>
      </c>
      <c r="I24" s="870"/>
      <c r="L24" s="181"/>
    </row>
    <row r="25" spans="1:12" ht="51">
      <c r="A25" s="867">
        <v>5</v>
      </c>
      <c r="B25" s="865" t="s">
        <v>602</v>
      </c>
      <c r="C25" s="869">
        <f t="shared" si="0"/>
        <v>1.55</v>
      </c>
      <c r="D25" s="866">
        <v>1.55</v>
      </c>
      <c r="E25" s="870"/>
      <c r="F25" s="870"/>
      <c r="G25" s="865" t="s">
        <v>592</v>
      </c>
      <c r="H25" s="856" t="s">
        <v>644</v>
      </c>
      <c r="I25" s="870"/>
      <c r="L25" s="181"/>
    </row>
    <row r="26" spans="1:12">
      <c r="A26" s="867">
        <v>6</v>
      </c>
      <c r="B26" s="865" t="s">
        <v>605</v>
      </c>
      <c r="C26" s="869">
        <f t="shared" si="0"/>
        <v>0.48</v>
      </c>
      <c r="D26" s="866">
        <v>0.48</v>
      </c>
      <c r="E26" s="870"/>
      <c r="F26" s="870"/>
      <c r="G26" s="865" t="s">
        <v>604</v>
      </c>
      <c r="H26" s="877"/>
      <c r="I26" s="870"/>
      <c r="L26" s="181"/>
    </row>
    <row r="27" spans="1:12">
      <c r="A27" s="861" t="s">
        <v>251</v>
      </c>
      <c r="B27" s="875" t="s">
        <v>327</v>
      </c>
      <c r="C27" s="876">
        <f>C28</f>
        <v>0.06</v>
      </c>
      <c r="D27" s="876">
        <f>D28</f>
        <v>0.06</v>
      </c>
      <c r="E27" s="870"/>
      <c r="F27" s="870"/>
      <c r="G27" s="875"/>
      <c r="H27" s="877"/>
      <c r="I27" s="870"/>
      <c r="L27" s="181"/>
    </row>
    <row r="28" spans="1:12">
      <c r="A28" s="867">
        <v>1</v>
      </c>
      <c r="B28" s="878" t="s">
        <v>632</v>
      </c>
      <c r="C28" s="869">
        <f>D28</f>
        <v>0.06</v>
      </c>
      <c r="D28" s="866">
        <v>0.06</v>
      </c>
      <c r="E28" s="873"/>
      <c r="F28" s="873"/>
      <c r="G28" s="865" t="s">
        <v>578</v>
      </c>
      <c r="H28" s="874"/>
      <c r="I28" s="873"/>
      <c r="L28" s="181"/>
    </row>
    <row r="29" spans="1:12" ht="12.75" customHeight="1">
      <c r="A29" s="861" t="s">
        <v>254</v>
      </c>
      <c r="B29" s="875" t="s">
        <v>269</v>
      </c>
      <c r="C29" s="876">
        <f>SUM(C30:C32)</f>
        <v>0.11000000000000001</v>
      </c>
      <c r="D29" s="876">
        <f>SUM(D30:D32)</f>
        <v>0.11000000000000001</v>
      </c>
      <c r="E29" s="870"/>
      <c r="F29" s="870"/>
      <c r="G29" s="877"/>
      <c r="H29" s="877"/>
      <c r="I29" s="870"/>
      <c r="L29" s="181"/>
    </row>
    <row r="30" spans="1:12" ht="12.75" customHeight="1">
      <c r="A30" s="879">
        <v>1</v>
      </c>
      <c r="B30" s="865" t="s">
        <v>609</v>
      </c>
      <c r="C30" s="869">
        <f>SUM(D30:F30)</f>
        <v>0.01</v>
      </c>
      <c r="D30" s="869">
        <v>0.01</v>
      </c>
      <c r="E30" s="870"/>
      <c r="F30" s="870"/>
      <c r="G30" s="865" t="s">
        <v>578</v>
      </c>
      <c r="H30" s="877"/>
      <c r="I30" s="870"/>
      <c r="L30" s="181"/>
    </row>
    <row r="31" spans="1:12" ht="25.5">
      <c r="A31" s="879">
        <v>2</v>
      </c>
      <c r="B31" s="878" t="s">
        <v>637</v>
      </c>
      <c r="C31" s="869">
        <f>SUM(D31:F31)</f>
        <v>0.05</v>
      </c>
      <c r="D31" s="869">
        <v>0.05</v>
      </c>
      <c r="E31" s="870"/>
      <c r="F31" s="870"/>
      <c r="G31" s="880" t="s">
        <v>599</v>
      </c>
      <c r="H31" s="877"/>
      <c r="I31" s="870"/>
      <c r="L31" s="181"/>
    </row>
    <row r="32" spans="1:12" ht="25.5">
      <c r="A32" s="879">
        <v>3</v>
      </c>
      <c r="B32" s="878" t="s">
        <v>638</v>
      </c>
      <c r="C32" s="869">
        <f>SUM(D32:F32)</f>
        <v>0.05</v>
      </c>
      <c r="D32" s="869">
        <v>0.05</v>
      </c>
      <c r="E32" s="870"/>
      <c r="F32" s="870"/>
      <c r="G32" s="880" t="s">
        <v>639</v>
      </c>
      <c r="H32" s="877"/>
      <c r="I32" s="870"/>
      <c r="L32" s="181" t="s">
        <v>104</v>
      </c>
    </row>
    <row r="33" spans="1:12" ht="25.5" customHeight="1">
      <c r="A33" s="1574">
        <v>14</v>
      </c>
      <c r="B33" s="899" t="s">
        <v>2615</v>
      </c>
      <c r="C33" s="881">
        <f>SUM(C29+C27+C20+C18+C16+C14+C12)</f>
        <v>10.71</v>
      </c>
      <c r="D33" s="881">
        <f>SUM(D29+D27+D20+D18+D16+D14+D12)</f>
        <v>10.71</v>
      </c>
      <c r="E33" s="881"/>
      <c r="F33" s="881"/>
      <c r="G33" s="881"/>
      <c r="H33" s="881"/>
      <c r="I33" s="882"/>
      <c r="L33" s="181" t="s">
        <v>104</v>
      </c>
    </row>
    <row r="34" spans="1:12" ht="25.5" customHeight="1">
      <c r="A34" s="1800" t="s">
        <v>645</v>
      </c>
      <c r="B34" s="1800"/>
      <c r="C34" s="1800"/>
      <c r="D34" s="1800"/>
      <c r="E34" s="1800"/>
      <c r="F34" s="1800"/>
      <c r="G34" s="1800"/>
      <c r="H34" s="1800"/>
      <c r="I34" s="1800"/>
      <c r="L34" s="181" t="s">
        <v>104</v>
      </c>
    </row>
    <row r="35" spans="1:12" ht="25.5" customHeight="1">
      <c r="A35" s="883" t="s">
        <v>208</v>
      </c>
      <c r="B35" s="884" t="s">
        <v>218</v>
      </c>
      <c r="C35" s="885">
        <f>SUM(C36:C36)</f>
        <v>2.2000000000000002</v>
      </c>
      <c r="D35" s="885">
        <f>SUM(D36:D36)</f>
        <v>2.2000000000000002</v>
      </c>
      <c r="E35" s="885"/>
      <c r="F35" s="885"/>
      <c r="G35" s="886"/>
      <c r="H35" s="884"/>
      <c r="I35" s="884"/>
      <c r="L35" s="181" t="s">
        <v>104</v>
      </c>
    </row>
    <row r="36" spans="1:12" ht="25.5" customHeight="1">
      <c r="A36" s="887">
        <v>1</v>
      </c>
      <c r="B36" s="888" t="s">
        <v>621</v>
      </c>
      <c r="C36" s="889">
        <f>D36+E36+F36</f>
        <v>2.2000000000000002</v>
      </c>
      <c r="D36" s="890">
        <v>2.2000000000000002</v>
      </c>
      <c r="E36" s="891"/>
      <c r="F36" s="892"/>
      <c r="G36" s="893" t="s">
        <v>622</v>
      </c>
      <c r="H36" s="856" t="s">
        <v>646</v>
      </c>
      <c r="I36" s="860"/>
      <c r="L36" s="181" t="s">
        <v>104</v>
      </c>
    </row>
    <row r="37" spans="1:12" ht="25.5">
      <c r="A37" s="894" t="s">
        <v>213</v>
      </c>
      <c r="B37" s="895" t="s">
        <v>371</v>
      </c>
      <c r="C37" s="885">
        <f>SUM(C38:C38)</f>
        <v>0.9</v>
      </c>
      <c r="D37" s="885">
        <f>SUM(D38:D38)</f>
        <v>0.9</v>
      </c>
      <c r="E37" s="885"/>
      <c r="F37" s="885"/>
      <c r="G37" s="886"/>
      <c r="H37" s="896"/>
      <c r="I37" s="884"/>
      <c r="L37" s="181" t="s">
        <v>104</v>
      </c>
    </row>
    <row r="38" spans="1:12" ht="25.5">
      <c r="A38" s="887">
        <v>1</v>
      </c>
      <c r="B38" s="893" t="s">
        <v>628</v>
      </c>
      <c r="C38" s="889">
        <f>D38+E38+F38</f>
        <v>0.9</v>
      </c>
      <c r="D38" s="897">
        <v>0.9</v>
      </c>
      <c r="E38" s="891"/>
      <c r="F38" s="892"/>
      <c r="G38" s="888" t="s">
        <v>594</v>
      </c>
      <c r="H38" s="856" t="s">
        <v>646</v>
      </c>
      <c r="I38" s="860"/>
      <c r="L38" s="181" t="s">
        <v>104</v>
      </c>
    </row>
    <row r="39" spans="1:12" ht="25.5" customHeight="1">
      <c r="A39" s="1574">
        <v>2</v>
      </c>
      <c r="B39" s="899" t="s">
        <v>1217</v>
      </c>
      <c r="C39" s="881">
        <f>SUM(C35+C37)</f>
        <v>3.1</v>
      </c>
      <c r="D39" s="881">
        <f>SUM(D35+D37)</f>
        <v>3.1</v>
      </c>
      <c r="E39" s="881"/>
      <c r="F39" s="881"/>
      <c r="G39" s="898"/>
      <c r="H39" s="898"/>
      <c r="I39" s="899"/>
      <c r="L39" s="181" t="s">
        <v>104</v>
      </c>
    </row>
    <row r="40" spans="1:12" ht="25.5" customHeight="1">
      <c r="A40" s="1574">
        <f>A39+A33</f>
        <v>16</v>
      </c>
      <c r="B40" s="899" t="s">
        <v>2616</v>
      </c>
      <c r="C40" s="881">
        <f>SUM(C33+C39)</f>
        <v>13.81</v>
      </c>
      <c r="D40" s="881">
        <f>SUM(D33+D39)</f>
        <v>13.81</v>
      </c>
      <c r="E40" s="881"/>
      <c r="F40" s="881"/>
      <c r="G40" s="898"/>
      <c r="H40" s="898"/>
      <c r="I40" s="899"/>
      <c r="L40" s="181" t="s">
        <v>104</v>
      </c>
    </row>
    <row r="41" spans="1:12" ht="15.75" customHeight="1">
      <c r="H41" s="1725" t="s">
        <v>2558</v>
      </c>
      <c r="I41" s="1725"/>
    </row>
    <row r="42" spans="1:12">
      <c r="H42" s="1726"/>
      <c r="I42" s="1726"/>
    </row>
    <row r="43" spans="1:12">
      <c r="C43" s="1414">
        <f>C39+C33</f>
        <v>13.81</v>
      </c>
      <c r="D43" s="1414">
        <f t="shared" ref="D43:F43" si="1">D39+D33</f>
        <v>13.81</v>
      </c>
      <c r="E43" s="1414">
        <f t="shared" si="1"/>
        <v>0</v>
      </c>
      <c r="F43" s="1414">
        <f t="shared" si="1"/>
        <v>0</v>
      </c>
      <c r="H43" s="1097"/>
      <c r="I43" s="1097"/>
    </row>
  </sheetData>
  <mergeCells count="19">
    <mergeCell ref="B8:B9"/>
    <mergeCell ref="C8:C9"/>
    <mergeCell ref="D8:F8"/>
    <mergeCell ref="A11:I11"/>
    <mergeCell ref="H41:I42"/>
    <mergeCell ref="A34:I34"/>
    <mergeCell ref="A1:C1"/>
    <mergeCell ref="A2:C2"/>
    <mergeCell ref="D1:I1"/>
    <mergeCell ref="D2:I2"/>
    <mergeCell ref="A4:I4"/>
    <mergeCell ref="A5:I5"/>
    <mergeCell ref="A6:I6"/>
    <mergeCell ref="A7:I7"/>
    <mergeCell ref="A3:I3"/>
    <mergeCell ref="G8:G9"/>
    <mergeCell ref="H8:H9"/>
    <mergeCell ref="I8:I9"/>
    <mergeCell ref="A8:A9"/>
  </mergeCells>
  <printOptions horizontalCentered="1"/>
  <pageMargins left="0.39370078740157483" right="0.39370078740157483" top="0.39370078740157483" bottom="0.39370078740157483" header="0.11811023622047245" footer="0.27559055118110237"/>
  <pageSetup paperSize="9" scale="70" fitToHeight="100" orientation="landscape" r:id="rId1"/>
  <headerFooter>
    <oddFooter>&amp;L&amp;"Times New Roman,nghiêng"&amp;9Phụ lục &amp;A&amp;R&amp;10&amp;P</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O37"/>
  <sheetViews>
    <sheetView view="pageLayout" topLeftCell="A19" zoomScaleSheetLayoutView="84" workbookViewId="0">
      <selection activeCell="A30" sqref="A30:A35"/>
    </sheetView>
  </sheetViews>
  <sheetFormatPr defaultColWidth="6.875" defaultRowHeight="12.75"/>
  <cols>
    <col min="1" max="1" width="5.5" style="929" customWidth="1"/>
    <col min="2" max="2" width="30.625" style="140" customWidth="1"/>
    <col min="3" max="3" width="13.25" style="216" customWidth="1"/>
    <col min="4" max="5" width="8" style="138" customWidth="1"/>
    <col min="6" max="6" width="8" style="929" customWidth="1"/>
    <col min="7" max="7" width="21.5" style="929" customWidth="1"/>
    <col min="8" max="8" width="39.875" style="140" customWidth="1"/>
    <col min="9" max="9" width="8.375" style="929" customWidth="1"/>
    <col min="10" max="16384" width="6.875" style="138"/>
  </cols>
  <sheetData>
    <row r="1" spans="1:15" s="116" customFormat="1" ht="16.5" customHeight="1">
      <c r="A1" s="1705" t="s">
        <v>2559</v>
      </c>
      <c r="B1" s="1705"/>
      <c r="C1" s="1705"/>
      <c r="D1" s="1706" t="s">
        <v>2562</v>
      </c>
      <c r="E1" s="1706"/>
      <c r="F1" s="1706"/>
      <c r="G1" s="1706"/>
      <c r="H1" s="1706"/>
      <c r="I1" s="1706"/>
      <c r="J1" s="176"/>
      <c r="K1" s="176"/>
      <c r="L1" s="176"/>
      <c r="M1" s="176"/>
      <c r="N1" s="176"/>
      <c r="O1" s="176"/>
    </row>
    <row r="2" spans="1:15" s="116" customFormat="1" ht="16.5" customHeight="1">
      <c r="A2" s="1706" t="s">
        <v>2560</v>
      </c>
      <c r="B2" s="1706"/>
      <c r="C2" s="1706"/>
      <c r="D2" s="1706" t="s">
        <v>45</v>
      </c>
      <c r="E2" s="1706"/>
      <c r="F2" s="1706"/>
      <c r="G2" s="1706"/>
      <c r="H2" s="1706"/>
      <c r="I2" s="1706"/>
      <c r="J2" s="176"/>
      <c r="K2" s="176"/>
      <c r="L2" s="176"/>
      <c r="M2" s="176"/>
      <c r="N2" s="176"/>
      <c r="O2" s="176"/>
    </row>
    <row r="3" spans="1:15" s="116" customFormat="1" ht="16.5" customHeight="1">
      <c r="A3" s="1707"/>
      <c r="B3" s="1707"/>
      <c r="C3" s="1707"/>
      <c r="D3" s="1707"/>
      <c r="E3" s="1707"/>
      <c r="F3" s="1707"/>
      <c r="G3" s="1707"/>
      <c r="H3" s="1707"/>
      <c r="I3" s="1707"/>
      <c r="J3" s="138"/>
      <c r="K3" s="138"/>
      <c r="L3" s="138"/>
      <c r="M3" s="138"/>
      <c r="N3" s="138"/>
      <c r="O3" s="138"/>
    </row>
    <row r="4" spans="1:15" ht="16.5" customHeight="1">
      <c r="A4" s="1705" t="s">
        <v>202</v>
      </c>
      <c r="B4" s="1705"/>
      <c r="C4" s="1705"/>
      <c r="D4" s="1705"/>
      <c r="E4" s="1705"/>
      <c r="F4" s="1705"/>
      <c r="G4" s="1705"/>
      <c r="H4" s="1705"/>
      <c r="I4" s="1705"/>
    </row>
    <row r="5" spans="1:15" ht="16.5" customHeight="1">
      <c r="A5" s="1705" t="s">
        <v>42</v>
      </c>
      <c r="B5" s="1705"/>
      <c r="C5" s="1705"/>
      <c r="D5" s="1705"/>
      <c r="E5" s="1705"/>
      <c r="F5" s="1705"/>
      <c r="G5" s="1705"/>
      <c r="H5" s="1705"/>
      <c r="I5" s="1705"/>
    </row>
    <row r="6" spans="1:15" ht="16.5" customHeight="1">
      <c r="A6" s="1708" t="str">
        <f>'2.CMD.Tong'!A6:J6</f>
        <v>(Kèm theo Tờ trình số 395/TTr-UBND ngày 05 tháng 12 năm 2018 của Ủy ban nhân dân tỉnh)</v>
      </c>
      <c r="B6" s="1708"/>
      <c r="C6" s="1708"/>
      <c r="D6" s="1708"/>
      <c r="E6" s="1708"/>
      <c r="F6" s="1708"/>
      <c r="G6" s="1708"/>
      <c r="H6" s="1708"/>
      <c r="I6" s="1708"/>
    </row>
    <row r="7" spans="1:15" ht="16.5" customHeight="1">
      <c r="A7" s="1721"/>
      <c r="B7" s="1721"/>
      <c r="C7" s="1721"/>
      <c r="D7" s="1721"/>
      <c r="E7" s="1721"/>
      <c r="F7" s="1721"/>
      <c r="G7" s="1721"/>
      <c r="H7" s="1721"/>
      <c r="I7" s="1721"/>
      <c r="L7" s="181" t="s">
        <v>104</v>
      </c>
    </row>
    <row r="8" spans="1:15" s="171" customFormat="1" ht="24" customHeight="1">
      <c r="A8" s="1789" t="s">
        <v>21</v>
      </c>
      <c r="B8" s="1801" t="s">
        <v>31</v>
      </c>
      <c r="C8" s="1791" t="s">
        <v>339</v>
      </c>
      <c r="D8" s="1792" t="s">
        <v>203</v>
      </c>
      <c r="E8" s="1793"/>
      <c r="F8" s="1794"/>
      <c r="G8" s="1784" t="s">
        <v>340</v>
      </c>
      <c r="H8" s="1786" t="s">
        <v>640</v>
      </c>
      <c r="I8" s="1786" t="s">
        <v>28</v>
      </c>
      <c r="L8" s="181" t="s">
        <v>104</v>
      </c>
    </row>
    <row r="9" spans="1:15" s="171" customFormat="1" ht="24" customHeight="1">
      <c r="A9" s="1789"/>
      <c r="B9" s="1801"/>
      <c r="C9" s="1791"/>
      <c r="D9" s="931" t="s">
        <v>13</v>
      </c>
      <c r="E9" s="931" t="s">
        <v>12</v>
      </c>
      <c r="F9" s="931" t="s">
        <v>27</v>
      </c>
      <c r="G9" s="1785"/>
      <c r="H9" s="1786"/>
      <c r="I9" s="1786"/>
      <c r="L9" s="181" t="s">
        <v>104</v>
      </c>
    </row>
    <row r="10" spans="1:15" s="185" customFormat="1" ht="24" customHeight="1">
      <c r="A10" s="286">
        <v>-1</v>
      </c>
      <c r="B10" s="286">
        <v>-2</v>
      </c>
      <c r="C10" s="286" t="s">
        <v>159</v>
      </c>
      <c r="D10" s="286">
        <v>-4</v>
      </c>
      <c r="E10" s="286">
        <v>-5</v>
      </c>
      <c r="F10" s="286">
        <v>-6</v>
      </c>
      <c r="G10" s="286">
        <v>-7</v>
      </c>
      <c r="H10" s="286">
        <v>-8</v>
      </c>
      <c r="I10" s="286">
        <v>-9</v>
      </c>
      <c r="L10" s="181" t="s">
        <v>104</v>
      </c>
    </row>
    <row r="11" spans="1:15" ht="21.95" customHeight="1">
      <c r="A11" s="1798" t="s">
        <v>342</v>
      </c>
      <c r="B11" s="1799"/>
      <c r="C11" s="1799"/>
      <c r="D11" s="1799"/>
      <c r="E11" s="1799"/>
      <c r="F11" s="1799"/>
      <c r="G11" s="1799"/>
      <c r="H11" s="1799"/>
      <c r="I11" s="1799"/>
      <c r="L11" s="181" t="s">
        <v>104</v>
      </c>
    </row>
    <row r="12" spans="1:15" s="1097" customFormat="1" ht="21.95" customHeight="1">
      <c r="A12" s="861" t="s">
        <v>208</v>
      </c>
      <c r="B12" s="932" t="s">
        <v>2005</v>
      </c>
      <c r="C12" s="1563">
        <f>E12</f>
        <v>1.33</v>
      </c>
      <c r="D12" s="861"/>
      <c r="E12" s="1563">
        <v>1.33</v>
      </c>
      <c r="F12" s="861"/>
      <c r="G12" s="932"/>
      <c r="H12" s="932"/>
      <c r="I12" s="932"/>
      <c r="L12" s="1098"/>
    </row>
    <row r="13" spans="1:15" ht="26.45" customHeight="1">
      <c r="A13" s="861">
        <v>1</v>
      </c>
      <c r="B13" s="933" t="s">
        <v>2007</v>
      </c>
      <c r="C13" s="1564">
        <f>E13</f>
        <v>1.33</v>
      </c>
      <c r="D13" s="867"/>
      <c r="E13" s="1564">
        <v>1.33</v>
      </c>
      <c r="F13" s="867"/>
      <c r="G13" s="933" t="s">
        <v>737</v>
      </c>
      <c r="H13" s="1492" t="s">
        <v>2604</v>
      </c>
      <c r="I13" s="933"/>
      <c r="L13" s="181"/>
    </row>
    <row r="14" spans="1:15" ht="21.95" customHeight="1">
      <c r="A14" s="926" t="s">
        <v>213</v>
      </c>
      <c r="B14" s="926" t="s">
        <v>218</v>
      </c>
      <c r="C14" s="927">
        <f>SUM(C15:C20)</f>
        <v>3.17</v>
      </c>
      <c r="D14" s="927">
        <f>SUM(D15:D20)</f>
        <v>3.17</v>
      </c>
      <c r="E14" s="927">
        <f>SUM(E15:E20)</f>
        <v>0</v>
      </c>
      <c r="F14" s="927">
        <f>SUM(F15:F20)</f>
        <v>0</v>
      </c>
      <c r="G14" s="1091"/>
      <c r="H14" s="1091"/>
      <c r="I14" s="1091"/>
      <c r="L14" s="181"/>
    </row>
    <row r="15" spans="1:15" ht="38.25">
      <c r="A15" s="226">
        <v>1</v>
      </c>
      <c r="B15" s="565" t="s">
        <v>731</v>
      </c>
      <c r="C15" s="566">
        <v>1</v>
      </c>
      <c r="D15" s="566">
        <v>1</v>
      </c>
      <c r="E15" s="1092"/>
      <c r="F15" s="1092"/>
      <c r="G15" s="406" t="s">
        <v>732</v>
      </c>
      <c r="H15" s="407" t="s">
        <v>733</v>
      </c>
      <c r="I15" s="1091"/>
      <c r="L15" s="181"/>
    </row>
    <row r="16" spans="1:15" ht="38.25">
      <c r="A16" s="226">
        <v>2</v>
      </c>
      <c r="B16" s="565" t="s">
        <v>734</v>
      </c>
      <c r="C16" s="566">
        <v>1.2</v>
      </c>
      <c r="D16" s="566">
        <v>1.2</v>
      </c>
      <c r="E16" s="1092"/>
      <c r="F16" s="1092"/>
      <c r="G16" s="406" t="s">
        <v>735</v>
      </c>
      <c r="H16" s="407" t="s">
        <v>733</v>
      </c>
      <c r="I16" s="1091"/>
      <c r="L16" s="181"/>
    </row>
    <row r="17" spans="1:12" ht="38.25">
      <c r="A17" s="226">
        <v>3</v>
      </c>
      <c r="B17" s="565" t="s">
        <v>736</v>
      </c>
      <c r="C17" s="566">
        <v>0.3</v>
      </c>
      <c r="D17" s="566">
        <v>0.3</v>
      </c>
      <c r="E17" s="1092"/>
      <c r="F17" s="1092"/>
      <c r="G17" s="406" t="s">
        <v>737</v>
      </c>
      <c r="H17" s="407" t="s">
        <v>733</v>
      </c>
      <c r="I17" s="1091"/>
      <c r="L17" s="181"/>
    </row>
    <row r="18" spans="1:12" ht="51">
      <c r="A18" s="226">
        <v>4</v>
      </c>
      <c r="B18" s="565" t="s">
        <v>738</v>
      </c>
      <c r="C18" s="568">
        <v>0.6</v>
      </c>
      <c r="D18" s="568">
        <v>0.6</v>
      </c>
      <c r="E18" s="1092"/>
      <c r="F18" s="1092"/>
      <c r="G18" s="406" t="s">
        <v>739</v>
      </c>
      <c r="H18" s="407" t="s">
        <v>740</v>
      </c>
      <c r="I18" s="1091"/>
      <c r="L18" s="181"/>
    </row>
    <row r="19" spans="1:12" s="154" customFormat="1" ht="51">
      <c r="A19" s="226">
        <v>5</v>
      </c>
      <c r="B19" s="565" t="s">
        <v>741</v>
      </c>
      <c r="C19" s="568">
        <v>0.04</v>
      </c>
      <c r="D19" s="568">
        <v>0.04</v>
      </c>
      <c r="E19" s="1092"/>
      <c r="F19" s="1092"/>
      <c r="G19" s="406" t="s">
        <v>742</v>
      </c>
      <c r="H19" s="407" t="s">
        <v>743</v>
      </c>
      <c r="I19" s="1091"/>
      <c r="L19" s="181"/>
    </row>
    <row r="20" spans="1:12" ht="51">
      <c r="A20" s="226">
        <v>6</v>
      </c>
      <c r="B20" s="565" t="s">
        <v>744</v>
      </c>
      <c r="C20" s="568">
        <v>0.03</v>
      </c>
      <c r="D20" s="568">
        <v>0.03</v>
      </c>
      <c r="E20" s="1092"/>
      <c r="F20" s="1092"/>
      <c r="G20" s="406" t="s">
        <v>737</v>
      </c>
      <c r="H20" s="407" t="s">
        <v>745</v>
      </c>
      <c r="I20" s="1091"/>
      <c r="L20" s="181"/>
    </row>
    <row r="21" spans="1:12">
      <c r="A21" s="926" t="s">
        <v>217</v>
      </c>
      <c r="B21" s="926" t="s">
        <v>239</v>
      </c>
      <c r="C21" s="1093">
        <f>SUM(C22)</f>
        <v>0.5</v>
      </c>
      <c r="D21" s="1093">
        <f>SUM(D22)</f>
        <v>0.5</v>
      </c>
      <c r="E21" s="1092"/>
      <c r="F21" s="1092"/>
      <c r="G21" s="1091"/>
      <c r="H21" s="1091"/>
      <c r="I21" s="1091"/>
      <c r="L21" s="181"/>
    </row>
    <row r="22" spans="1:12" ht="31.5" customHeight="1">
      <c r="A22" s="226">
        <v>1</v>
      </c>
      <c r="B22" s="1094" t="s">
        <v>747</v>
      </c>
      <c r="C22" s="227">
        <v>0.5</v>
      </c>
      <c r="D22" s="227">
        <v>0.5</v>
      </c>
      <c r="E22" s="1092"/>
      <c r="F22" s="1092"/>
      <c r="G22" s="406" t="s">
        <v>748</v>
      </c>
      <c r="H22" s="407" t="s">
        <v>733</v>
      </c>
      <c r="I22" s="1091"/>
      <c r="L22" s="181"/>
    </row>
    <row r="23" spans="1:12">
      <c r="A23" s="1092">
        <v>8</v>
      </c>
      <c r="B23" s="1091" t="s">
        <v>520</v>
      </c>
      <c r="C23" s="1093">
        <f>C21+C14+C12</f>
        <v>5</v>
      </c>
      <c r="D23" s="1093">
        <f t="shared" ref="D23:E23" si="0">D21+D14+D12</f>
        <v>3.67</v>
      </c>
      <c r="E23" s="1093">
        <f t="shared" si="0"/>
        <v>1.33</v>
      </c>
      <c r="F23" s="1093">
        <f>F21+F14</f>
        <v>0</v>
      </c>
      <c r="G23" s="1091"/>
      <c r="H23" s="1091"/>
      <c r="I23" s="1091"/>
      <c r="L23" s="181"/>
    </row>
    <row r="24" spans="1:12">
      <c r="A24" s="1802" t="s">
        <v>781</v>
      </c>
      <c r="B24" s="1803"/>
      <c r="C24" s="1803"/>
      <c r="D24" s="1803"/>
      <c r="E24" s="1803"/>
      <c r="F24" s="1803"/>
      <c r="G24" s="1803"/>
      <c r="H24" s="1803"/>
      <c r="I24" s="1804"/>
      <c r="L24" s="181"/>
    </row>
    <row r="25" spans="1:12">
      <c r="A25" s="228" t="s">
        <v>208</v>
      </c>
      <c r="B25" s="926" t="s">
        <v>218</v>
      </c>
      <c r="C25" s="927">
        <f>SUM(C26:C26)</f>
        <v>2</v>
      </c>
      <c r="D25" s="927">
        <f>SUM(D26:D26)</f>
        <v>2</v>
      </c>
      <c r="E25" s="927">
        <f>SUM(E26:E26)</f>
        <v>0</v>
      </c>
      <c r="F25" s="927">
        <f>SUM(F26:F26)</f>
        <v>0</v>
      </c>
      <c r="G25" s="926"/>
      <c r="H25" s="926"/>
      <c r="I25" s="926"/>
      <c r="L25" s="181"/>
    </row>
    <row r="26" spans="1:12" ht="25.5">
      <c r="A26" s="226">
        <v>1</v>
      </c>
      <c r="B26" s="237" t="s">
        <v>2006</v>
      </c>
      <c r="C26" s="227">
        <v>2</v>
      </c>
      <c r="D26" s="227">
        <v>2</v>
      </c>
      <c r="E26" s="234"/>
      <c r="F26" s="227"/>
      <c r="G26" s="226" t="s">
        <v>765</v>
      </c>
      <c r="H26" s="226" t="s">
        <v>756</v>
      </c>
      <c r="I26" s="226"/>
      <c r="L26" s="181"/>
    </row>
    <row r="27" spans="1:12">
      <c r="A27" s="228" t="s">
        <v>213</v>
      </c>
      <c r="B27" s="926" t="s">
        <v>255</v>
      </c>
      <c r="C27" s="927">
        <f>SUM(C28)</f>
        <v>1.1299999999999999</v>
      </c>
      <c r="D27" s="927">
        <f>SUM(D28)</f>
        <v>1.1299999999999999</v>
      </c>
      <c r="E27" s="927">
        <f>SUM(E28)</f>
        <v>0</v>
      </c>
      <c r="F27" s="927">
        <f>SUM(F28)</f>
        <v>0</v>
      </c>
      <c r="G27" s="926"/>
      <c r="H27" s="926"/>
      <c r="I27" s="226"/>
      <c r="L27" s="181"/>
    </row>
    <row r="28" spans="1:12">
      <c r="A28" s="226">
        <v>1</v>
      </c>
      <c r="B28" s="237" t="s">
        <v>772</v>
      </c>
      <c r="C28" s="227">
        <v>1.1299999999999999</v>
      </c>
      <c r="D28" s="227">
        <v>1.1299999999999999</v>
      </c>
      <c r="E28" s="227"/>
      <c r="F28" s="227"/>
      <c r="G28" s="226" t="s">
        <v>739</v>
      </c>
      <c r="H28" s="226" t="s">
        <v>756</v>
      </c>
      <c r="I28" s="226"/>
      <c r="L28" s="181"/>
    </row>
    <row r="29" spans="1:12">
      <c r="A29" s="576">
        <f>A28+A26</f>
        <v>2</v>
      </c>
      <c r="B29" s="577" t="s">
        <v>1217</v>
      </c>
      <c r="C29" s="927">
        <f>C27+C25</f>
        <v>3.13</v>
      </c>
      <c r="D29" s="927">
        <f>D27+D25</f>
        <v>3.13</v>
      </c>
      <c r="E29" s="927">
        <f>E27+E25</f>
        <v>0</v>
      </c>
      <c r="F29" s="927">
        <f>F27+F25</f>
        <v>0</v>
      </c>
      <c r="G29" s="226"/>
      <c r="H29" s="237"/>
      <c r="I29" s="226"/>
      <c r="L29" s="181"/>
    </row>
    <row r="30" spans="1:12">
      <c r="A30" s="576">
        <f>A29+A23</f>
        <v>10</v>
      </c>
      <c r="B30" s="577" t="s">
        <v>1698</v>
      </c>
      <c r="C30" s="512">
        <f>C29+C23</f>
        <v>8.129999999999999</v>
      </c>
      <c r="D30" s="512">
        <f>D29+D23</f>
        <v>6.8</v>
      </c>
      <c r="E30" s="512">
        <f>E29+E23</f>
        <v>1.33</v>
      </c>
      <c r="F30" s="512">
        <f>F29+F23</f>
        <v>0</v>
      </c>
      <c r="G30" s="512"/>
      <c r="H30" s="378"/>
      <c r="I30" s="228"/>
      <c r="L30" s="181"/>
    </row>
    <row r="32" spans="1:12">
      <c r="H32" s="1726" t="s">
        <v>2558</v>
      </c>
      <c r="I32" s="1726"/>
    </row>
    <row r="33" spans="3:9">
      <c r="H33" s="1726"/>
      <c r="I33" s="1726"/>
    </row>
    <row r="34" spans="3:9">
      <c r="C34" s="1415">
        <f>C29+C23</f>
        <v>8.129999999999999</v>
      </c>
      <c r="D34" s="1415">
        <f t="shared" ref="D34:E34" si="1">D29+D23</f>
        <v>6.8</v>
      </c>
      <c r="E34" s="1415">
        <f t="shared" si="1"/>
        <v>1.33</v>
      </c>
      <c r="H34" s="1451"/>
      <c r="I34" s="1465"/>
    </row>
    <row r="35" spans="3:9">
      <c r="H35" s="1451"/>
      <c r="I35" s="1465"/>
    </row>
    <row r="36" spans="3:9">
      <c r="H36" s="1451"/>
      <c r="I36" s="1465"/>
    </row>
    <row r="37" spans="3:9">
      <c r="H37" s="1451"/>
      <c r="I37" s="1465"/>
    </row>
  </sheetData>
  <mergeCells count="19">
    <mergeCell ref="A4:I4"/>
    <mergeCell ref="A1:C1"/>
    <mergeCell ref="D1:I1"/>
    <mergeCell ref="A2:C2"/>
    <mergeCell ref="D2:I2"/>
    <mergeCell ref="A3:I3"/>
    <mergeCell ref="H32:I33"/>
    <mergeCell ref="A11:I11"/>
    <mergeCell ref="A24:I24"/>
    <mergeCell ref="A5:I5"/>
    <mergeCell ref="A6:I6"/>
    <mergeCell ref="A7:I7"/>
    <mergeCell ref="A8:A9"/>
    <mergeCell ref="B8:B9"/>
    <mergeCell ref="C8:C9"/>
    <mergeCell ref="D8:F8"/>
    <mergeCell ref="G8:G9"/>
    <mergeCell ref="H8:H9"/>
    <mergeCell ref="I8:I9"/>
  </mergeCells>
  <conditionalFormatting sqref="G30:I30 G27 A30:B30 D28:H29 B27:B29">
    <cfRule type="cellIs" dxfId="17" priority="1" stopIfTrue="1" operator="equal">
      <formula>0</formula>
    </cfRule>
    <cfRule type="cellIs" dxfId="16" priority="2" stopIfTrue="1" operator="equal">
      <formula>0</formula>
    </cfRule>
    <cfRule type="cellIs" dxfId="15" priority="3" stopIfTrue="1" operator="equal">
      <formula>0</formula>
    </cfRule>
  </conditionalFormatting>
  <printOptions horizontalCentered="1"/>
  <pageMargins left="0.39370078740157483" right="0.39370078740157483" top="0.39370078740157483" bottom="0.39370078740157483" header="0.11811023622047245" footer="0.27559055118110237"/>
  <pageSetup paperSize="9" scale="70" fitToHeight="100" orientation="landscape" r:id="rId1"/>
  <headerFooter>
    <oddFooter>&amp;L&amp;"Times New Roman,nghiêng"&amp;9Phụ lục &amp;A&amp;R&amp;10&amp;P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O263"/>
  <sheetViews>
    <sheetView tabSelected="1" view="pageLayout" zoomScaleSheetLayoutView="84" workbookViewId="0">
      <selection activeCell="B103" sqref="B103"/>
    </sheetView>
  </sheetViews>
  <sheetFormatPr defaultColWidth="6.875" defaultRowHeight="12.75"/>
  <cols>
    <col min="1" max="1" width="5.5" style="139" customWidth="1"/>
    <col min="2" max="2" width="30.625" style="140" customWidth="1"/>
    <col min="3" max="3" width="13.25" style="216" customWidth="1"/>
    <col min="4" max="4" width="8" style="216" customWidth="1"/>
    <col min="5" max="6" width="8" style="138" customWidth="1"/>
    <col min="7" max="7" width="21.5" style="139" customWidth="1"/>
    <col min="8" max="8" width="39.875" style="140" customWidth="1"/>
    <col min="9" max="9" width="8.375" style="138" customWidth="1"/>
    <col min="10" max="16384" width="6.875" style="138"/>
  </cols>
  <sheetData>
    <row r="1" spans="1:15" s="116" customFormat="1">
      <c r="A1" s="1705" t="s">
        <v>2559</v>
      </c>
      <c r="B1" s="1705"/>
      <c r="C1" s="1705"/>
      <c r="D1" s="1706" t="s">
        <v>44</v>
      </c>
      <c r="E1" s="1706"/>
      <c r="F1" s="1706"/>
      <c r="G1" s="1706"/>
      <c r="H1" s="1706"/>
      <c r="I1" s="1706"/>
      <c r="J1" s="176"/>
      <c r="K1" s="176"/>
      <c r="L1" s="176"/>
      <c r="M1" s="176"/>
      <c r="N1" s="176"/>
      <c r="O1" s="176"/>
    </row>
    <row r="2" spans="1:15" s="116" customFormat="1">
      <c r="A2" s="1706" t="s">
        <v>2560</v>
      </c>
      <c r="B2" s="1706"/>
      <c r="C2" s="1706"/>
      <c r="D2" s="1706" t="s">
        <v>45</v>
      </c>
      <c r="E2" s="1706"/>
      <c r="F2" s="1706"/>
      <c r="G2" s="1706"/>
      <c r="H2" s="1706"/>
      <c r="I2" s="1706"/>
      <c r="J2" s="176"/>
      <c r="K2" s="176"/>
      <c r="L2" s="176"/>
      <c r="M2" s="176"/>
      <c r="N2" s="176"/>
      <c r="O2" s="176"/>
    </row>
    <row r="3" spans="1:15" s="116" customFormat="1">
      <c r="A3" s="1707"/>
      <c r="B3" s="1707"/>
      <c r="C3" s="1707"/>
      <c r="D3" s="1707"/>
      <c r="E3" s="1707"/>
      <c r="F3" s="1707"/>
      <c r="G3" s="1707"/>
      <c r="H3" s="1707"/>
      <c r="I3" s="1707"/>
      <c r="J3" s="138"/>
      <c r="K3" s="138"/>
      <c r="L3" s="138"/>
      <c r="M3" s="138"/>
      <c r="N3" s="138"/>
      <c r="O3" s="138"/>
    </row>
    <row r="4" spans="1:15">
      <c r="A4" s="1705" t="s">
        <v>2566</v>
      </c>
      <c r="B4" s="1705"/>
      <c r="C4" s="1705"/>
      <c r="D4" s="1705"/>
      <c r="E4" s="1705"/>
      <c r="F4" s="1705"/>
      <c r="G4" s="1705"/>
      <c r="H4" s="1705"/>
      <c r="I4" s="1705"/>
    </row>
    <row r="5" spans="1:15">
      <c r="A5" s="1705" t="s">
        <v>43</v>
      </c>
      <c r="B5" s="1705"/>
      <c r="C5" s="1705"/>
      <c r="D5" s="1705"/>
      <c r="E5" s="1705"/>
      <c r="F5" s="1705"/>
      <c r="G5" s="1705"/>
      <c r="H5" s="1705"/>
      <c r="I5" s="1705"/>
    </row>
    <row r="6" spans="1:15">
      <c r="A6" s="1708" t="str">
        <f>'2.CMD.Tong'!A6:J6</f>
        <v>(Kèm theo Tờ trình số 395/TTr-UBND ngày 05 tháng 12 năm 2018 của Ủy ban nhân dân tỉnh)</v>
      </c>
      <c r="B6" s="1708"/>
      <c r="C6" s="1708"/>
      <c r="D6" s="1708"/>
      <c r="E6" s="1708"/>
      <c r="F6" s="1708"/>
      <c r="G6" s="1708"/>
      <c r="H6" s="1708"/>
      <c r="I6" s="1708"/>
    </row>
    <row r="7" spans="1:15" ht="25.5">
      <c r="A7" s="1721"/>
      <c r="B7" s="1721"/>
      <c r="C7" s="1721"/>
      <c r="D7" s="1721"/>
      <c r="E7" s="1721"/>
      <c r="F7" s="1721"/>
      <c r="G7" s="1721"/>
      <c r="H7" s="1721"/>
      <c r="I7" s="1721"/>
      <c r="L7" s="181" t="s">
        <v>104</v>
      </c>
    </row>
    <row r="8" spans="1:15" s="171" customFormat="1" ht="25.5">
      <c r="A8" s="1808" t="s">
        <v>168</v>
      </c>
      <c r="B8" s="1727" t="s">
        <v>163</v>
      </c>
      <c r="C8" s="1729" t="s">
        <v>129</v>
      </c>
      <c r="D8" s="1727" t="s">
        <v>17</v>
      </c>
      <c r="E8" s="1727"/>
      <c r="F8" s="1727"/>
      <c r="G8" s="1727" t="s">
        <v>167</v>
      </c>
      <c r="H8" s="1727" t="s">
        <v>164</v>
      </c>
      <c r="I8" s="1727" t="s">
        <v>14</v>
      </c>
      <c r="L8" s="181" t="s">
        <v>104</v>
      </c>
    </row>
    <row r="9" spans="1:15" s="171" customFormat="1" ht="25.5">
      <c r="A9" s="1808"/>
      <c r="B9" s="1727"/>
      <c r="C9" s="1729"/>
      <c r="D9" s="172" t="s">
        <v>13</v>
      </c>
      <c r="E9" s="110" t="s">
        <v>12</v>
      </c>
      <c r="F9" s="110" t="s">
        <v>27</v>
      </c>
      <c r="G9" s="1727"/>
      <c r="H9" s="1727"/>
      <c r="I9" s="1727"/>
      <c r="L9" s="181" t="s">
        <v>104</v>
      </c>
    </row>
    <row r="10" spans="1:15" s="185" customFormat="1" ht="25.5">
      <c r="A10" s="174">
        <v>-1</v>
      </c>
      <c r="B10" s="174">
        <v>-2</v>
      </c>
      <c r="C10" s="198" t="s">
        <v>159</v>
      </c>
      <c r="D10" s="174">
        <v>-4</v>
      </c>
      <c r="E10" s="174">
        <v>-5</v>
      </c>
      <c r="F10" s="174">
        <v>-6</v>
      </c>
      <c r="G10" s="174">
        <v>-7</v>
      </c>
      <c r="H10" s="174">
        <v>-8</v>
      </c>
      <c r="I10" s="174">
        <v>-9</v>
      </c>
      <c r="L10" s="181" t="s">
        <v>104</v>
      </c>
    </row>
    <row r="11" spans="1:15" ht="25.5">
      <c r="A11" s="1805" t="s">
        <v>174</v>
      </c>
      <c r="B11" s="1806"/>
      <c r="C11" s="1806"/>
      <c r="D11" s="1806"/>
      <c r="E11" s="1806"/>
      <c r="F11" s="1806"/>
      <c r="G11" s="1806"/>
      <c r="H11" s="1806"/>
      <c r="I11" s="1807"/>
      <c r="L11" s="181" t="s">
        <v>104</v>
      </c>
    </row>
    <row r="12" spans="1:15">
      <c r="A12" s="294" t="s">
        <v>208</v>
      </c>
      <c r="B12" s="542" t="s">
        <v>350</v>
      </c>
      <c r="C12" s="414">
        <f>C13</f>
        <v>0.3</v>
      </c>
      <c r="D12" s="415"/>
      <c r="E12" s="415">
        <f>E13</f>
        <v>0.3</v>
      </c>
      <c r="F12" s="542"/>
      <c r="G12" s="535"/>
      <c r="H12" s="535"/>
      <c r="I12" s="416"/>
      <c r="L12" s="181"/>
    </row>
    <row r="13" spans="1:15" ht="25.5">
      <c r="A13" s="290">
        <v>1</v>
      </c>
      <c r="B13" s="543" t="s">
        <v>473</v>
      </c>
      <c r="C13" s="417">
        <v>0.3</v>
      </c>
      <c r="D13" s="412"/>
      <c r="E13" s="418">
        <v>0.3</v>
      </c>
      <c r="F13" s="543"/>
      <c r="G13" s="536" t="s">
        <v>381</v>
      </c>
      <c r="H13" s="536" t="s">
        <v>474</v>
      </c>
      <c r="I13" s="413"/>
      <c r="L13" s="181"/>
    </row>
    <row r="14" spans="1:15">
      <c r="A14" s="294" t="s">
        <v>213</v>
      </c>
      <c r="B14" s="542" t="s">
        <v>475</v>
      </c>
      <c r="C14" s="419">
        <f>C15+C16</f>
        <v>3.3</v>
      </c>
      <c r="D14" s="419">
        <f>D15+D16</f>
        <v>2.2999999999999998</v>
      </c>
      <c r="E14" s="419">
        <f t="shared" ref="E14:F14" si="0">E15+E16</f>
        <v>1</v>
      </c>
      <c r="F14" s="419">
        <f t="shared" si="0"/>
        <v>0</v>
      </c>
      <c r="G14" s="535"/>
      <c r="H14" s="535"/>
      <c r="I14" s="416"/>
      <c r="L14" s="181"/>
    </row>
    <row r="15" spans="1:15">
      <c r="A15" s="355">
        <v>1</v>
      </c>
      <c r="B15" s="393" t="s">
        <v>1058</v>
      </c>
      <c r="C15" s="376">
        <f>SUM(D15:F15)</f>
        <v>0.3</v>
      </c>
      <c r="D15" s="319">
        <v>0.3</v>
      </c>
      <c r="E15" s="319"/>
      <c r="F15" s="420"/>
      <c r="G15" s="326" t="s">
        <v>384</v>
      </c>
      <c r="H15" s="326"/>
      <c r="I15" s="421"/>
      <c r="L15" s="181"/>
    </row>
    <row r="16" spans="1:15" ht="25.5">
      <c r="A16" s="355">
        <v>2</v>
      </c>
      <c r="B16" s="422" t="s">
        <v>649</v>
      </c>
      <c r="C16" s="376">
        <f>D16+E16+F16</f>
        <v>3</v>
      </c>
      <c r="D16" s="376">
        <v>2</v>
      </c>
      <c r="E16" s="376">
        <v>1</v>
      </c>
      <c r="F16" s="376"/>
      <c r="G16" s="422" t="s">
        <v>381</v>
      </c>
      <c r="H16" s="377"/>
      <c r="I16" s="425"/>
      <c r="L16" s="181"/>
    </row>
    <row r="17" spans="1:12">
      <c r="A17" s="539" t="s">
        <v>217</v>
      </c>
      <c r="B17" s="401" t="s">
        <v>477</v>
      </c>
      <c r="C17" s="426">
        <f>C18</f>
        <v>1.2</v>
      </c>
      <c r="D17" s="427">
        <f t="shared" ref="D17:F17" si="1">D18</f>
        <v>0</v>
      </c>
      <c r="E17" s="427">
        <f t="shared" si="1"/>
        <v>1.2</v>
      </c>
      <c r="F17" s="428">
        <f t="shared" si="1"/>
        <v>0</v>
      </c>
      <c r="G17" s="314"/>
      <c r="H17" s="314"/>
      <c r="I17" s="429"/>
      <c r="L17" s="181"/>
    </row>
    <row r="18" spans="1:12" ht="25.5">
      <c r="A18" s="347">
        <v>1</v>
      </c>
      <c r="B18" s="430" t="s">
        <v>650</v>
      </c>
      <c r="C18" s="376">
        <f t="shared" ref="C18:C58" si="2">SUM(D18:F18)</f>
        <v>1.2</v>
      </c>
      <c r="D18" s="431"/>
      <c r="E18" s="431">
        <v>1.2</v>
      </c>
      <c r="F18" s="432"/>
      <c r="G18" s="396" t="s">
        <v>386</v>
      </c>
      <c r="H18" s="396"/>
      <c r="I18" s="433"/>
      <c r="L18" s="181"/>
    </row>
    <row r="19" spans="1:12">
      <c r="A19" s="365" t="s">
        <v>238</v>
      </c>
      <c r="B19" s="434" t="s">
        <v>218</v>
      </c>
      <c r="C19" s="426">
        <f>SUM(D19:F19)</f>
        <v>4.5699999999999994</v>
      </c>
      <c r="D19" s="427">
        <f>SUM(D20:D26)</f>
        <v>4.5699999999999994</v>
      </c>
      <c r="E19" s="427">
        <f t="shared" ref="E19:F19" si="3">E20</f>
        <v>0</v>
      </c>
      <c r="F19" s="428">
        <f t="shared" si="3"/>
        <v>0</v>
      </c>
      <c r="G19" s="435"/>
      <c r="H19" s="435"/>
      <c r="I19" s="436"/>
      <c r="L19" s="181"/>
    </row>
    <row r="20" spans="1:12" ht="38.25">
      <c r="A20" s="355">
        <v>1</v>
      </c>
      <c r="B20" s="393" t="s">
        <v>393</v>
      </c>
      <c r="C20" s="376">
        <f>SUM(D20:F20)</f>
        <v>0.77</v>
      </c>
      <c r="D20" s="327">
        <v>0.77</v>
      </c>
      <c r="E20" s="319"/>
      <c r="F20" s="420"/>
      <c r="G20" s="326" t="s">
        <v>394</v>
      </c>
      <c r="H20" s="326" t="s">
        <v>1059</v>
      </c>
      <c r="I20" s="421"/>
      <c r="L20" s="181"/>
    </row>
    <row r="21" spans="1:12" ht="25.5">
      <c r="A21" s="305">
        <v>2</v>
      </c>
      <c r="B21" s="422" t="s">
        <v>655</v>
      </c>
      <c r="C21" s="367">
        <v>0.7</v>
      </c>
      <c r="D21" s="810">
        <f t="shared" ref="D21:D24" si="4">+C21</f>
        <v>0.7</v>
      </c>
      <c r="E21" s="437"/>
      <c r="F21" s="437"/>
      <c r="G21" s="811" t="s">
        <v>404</v>
      </c>
      <c r="H21" s="424" t="s">
        <v>1060</v>
      </c>
      <c r="I21" s="438"/>
      <c r="L21" s="181"/>
    </row>
    <row r="22" spans="1:12" ht="25.5">
      <c r="A22" s="439">
        <v>3</v>
      </c>
      <c r="B22" s="369" t="s">
        <v>656</v>
      </c>
      <c r="C22" s="367">
        <v>0.8</v>
      </c>
      <c r="D22" s="810">
        <f t="shared" si="4"/>
        <v>0.8</v>
      </c>
      <c r="E22" s="437"/>
      <c r="F22" s="437"/>
      <c r="G22" s="422" t="s">
        <v>381</v>
      </c>
      <c r="H22" s="424" t="s">
        <v>476</v>
      </c>
      <c r="I22" s="438"/>
      <c r="L22" s="181"/>
    </row>
    <row r="23" spans="1:12" ht="38.25">
      <c r="A23" s="305">
        <v>4</v>
      </c>
      <c r="B23" s="369" t="s">
        <v>395</v>
      </c>
      <c r="C23" s="367">
        <v>0.5</v>
      </c>
      <c r="D23" s="810">
        <f t="shared" si="4"/>
        <v>0.5</v>
      </c>
      <c r="E23" s="437"/>
      <c r="F23" s="437"/>
      <c r="G23" s="369" t="s">
        <v>396</v>
      </c>
      <c r="H23" s="424" t="s">
        <v>476</v>
      </c>
      <c r="I23" s="438"/>
      <c r="L23" s="181"/>
    </row>
    <row r="24" spans="1:12" ht="25.5">
      <c r="A24" s="439">
        <v>5</v>
      </c>
      <c r="B24" s="369" t="s">
        <v>397</v>
      </c>
      <c r="C24" s="367">
        <v>1</v>
      </c>
      <c r="D24" s="810">
        <f t="shared" si="4"/>
        <v>1</v>
      </c>
      <c r="E24" s="437"/>
      <c r="F24" s="437"/>
      <c r="G24" s="369" t="s">
        <v>398</v>
      </c>
      <c r="H24" s="437" t="s">
        <v>1061</v>
      </c>
      <c r="I24" s="438"/>
      <c r="L24" s="181"/>
    </row>
    <row r="25" spans="1:12" ht="25.5">
      <c r="A25" s="46">
        <v>6</v>
      </c>
      <c r="B25" s="369" t="s">
        <v>657</v>
      </c>
      <c r="C25" s="367">
        <v>0.5</v>
      </c>
      <c r="D25" s="812">
        <v>0.5</v>
      </c>
      <c r="E25" s="367"/>
      <c r="F25" s="45"/>
      <c r="G25" s="370" t="s">
        <v>394</v>
      </c>
      <c r="H25" s="354" t="s">
        <v>658</v>
      </c>
      <c r="I25" s="44"/>
      <c r="L25" s="181"/>
    </row>
    <row r="26" spans="1:12">
      <c r="A26" s="46">
        <v>7</v>
      </c>
      <c r="B26" s="369" t="s">
        <v>659</v>
      </c>
      <c r="C26" s="367">
        <v>0.3</v>
      </c>
      <c r="D26" s="812">
        <v>0.3</v>
      </c>
      <c r="E26" s="367"/>
      <c r="F26" s="45"/>
      <c r="G26" s="370" t="s">
        <v>660</v>
      </c>
      <c r="H26" s="370"/>
      <c r="I26" s="44"/>
      <c r="L26" s="181"/>
    </row>
    <row r="27" spans="1:12">
      <c r="A27" s="539" t="s">
        <v>246</v>
      </c>
      <c r="B27" s="401" t="s">
        <v>239</v>
      </c>
      <c r="C27" s="426">
        <f>C28</f>
        <v>1.5</v>
      </c>
      <c r="D27" s="427">
        <f>D28</f>
        <v>1.5</v>
      </c>
      <c r="E27" s="427">
        <f t="shared" ref="E27:F27" si="5">E28</f>
        <v>0</v>
      </c>
      <c r="F27" s="428">
        <f t="shared" si="5"/>
        <v>0</v>
      </c>
      <c r="G27" s="314"/>
      <c r="H27" s="314"/>
      <c r="I27" s="429"/>
      <c r="L27" s="181"/>
    </row>
    <row r="28" spans="1:12" ht="25.5">
      <c r="A28" s="355">
        <v>1</v>
      </c>
      <c r="B28" s="393" t="s">
        <v>399</v>
      </c>
      <c r="C28" s="376">
        <f t="shared" si="2"/>
        <v>1.5</v>
      </c>
      <c r="D28" s="319">
        <v>1.5</v>
      </c>
      <c r="E28" s="319"/>
      <c r="F28" s="420"/>
      <c r="G28" s="326" t="s">
        <v>394</v>
      </c>
      <c r="H28" s="326" t="s">
        <v>1062</v>
      </c>
      <c r="I28" s="421"/>
      <c r="L28" s="181"/>
    </row>
    <row r="29" spans="1:12">
      <c r="A29" s="539" t="s">
        <v>251</v>
      </c>
      <c r="B29" s="401" t="s">
        <v>400</v>
      </c>
      <c r="C29" s="426">
        <f>C30</f>
        <v>0.1</v>
      </c>
      <c r="D29" s="427">
        <f t="shared" ref="D29:F29" si="6">D30</f>
        <v>0.1</v>
      </c>
      <c r="E29" s="427">
        <f t="shared" si="6"/>
        <v>0</v>
      </c>
      <c r="F29" s="428">
        <f t="shared" si="6"/>
        <v>0</v>
      </c>
      <c r="G29" s="314"/>
      <c r="H29" s="314"/>
      <c r="I29" s="429"/>
      <c r="L29" s="181"/>
    </row>
    <row r="30" spans="1:12" ht="25.5">
      <c r="A30" s="355">
        <v>1</v>
      </c>
      <c r="B30" s="393" t="s">
        <v>401</v>
      </c>
      <c r="C30" s="376">
        <f t="shared" si="2"/>
        <v>0.1</v>
      </c>
      <c r="D30" s="319">
        <v>0.1</v>
      </c>
      <c r="E30" s="319"/>
      <c r="F30" s="420"/>
      <c r="G30" s="326" t="s">
        <v>381</v>
      </c>
      <c r="H30" s="440" t="s">
        <v>665</v>
      </c>
      <c r="I30" s="421"/>
      <c r="L30" s="181"/>
    </row>
    <row r="31" spans="1:12">
      <c r="A31" s="539" t="s">
        <v>254</v>
      </c>
      <c r="B31" s="401" t="s">
        <v>371</v>
      </c>
      <c r="C31" s="426">
        <f>SUM(C32:C58)</f>
        <v>23.66</v>
      </c>
      <c r="D31" s="426">
        <f>SUM(D32:D58)</f>
        <v>22.759999999999998</v>
      </c>
      <c r="E31" s="426">
        <f>SUM(E32:E58)</f>
        <v>0.9</v>
      </c>
      <c r="F31" s="426">
        <f>SUM(F32:F58)</f>
        <v>0</v>
      </c>
      <c r="G31" s="314"/>
      <c r="H31" s="314"/>
      <c r="I31" s="429"/>
      <c r="L31" s="181"/>
    </row>
    <row r="32" spans="1:12">
      <c r="A32" s="355">
        <v>1</v>
      </c>
      <c r="B32" s="441" t="s">
        <v>402</v>
      </c>
      <c r="C32" s="376">
        <f>SUM(D32:F32)</f>
        <v>0.2</v>
      </c>
      <c r="D32" s="319">
        <v>0.2</v>
      </c>
      <c r="E32" s="319"/>
      <c r="F32" s="420"/>
      <c r="G32" s="326" t="s">
        <v>381</v>
      </c>
      <c r="H32" s="326"/>
      <c r="I32" s="421"/>
      <c r="L32" s="181"/>
    </row>
    <row r="33" spans="1:12" ht="51">
      <c r="A33" s="355">
        <v>2</v>
      </c>
      <c r="B33" s="393" t="s">
        <v>1063</v>
      </c>
      <c r="C33" s="376">
        <f>SUM(D33:F33)</f>
        <v>0.1</v>
      </c>
      <c r="D33" s="319">
        <v>0.1</v>
      </c>
      <c r="E33" s="319"/>
      <c r="F33" s="420"/>
      <c r="G33" s="326" t="s">
        <v>388</v>
      </c>
      <c r="H33" s="326" t="s">
        <v>1064</v>
      </c>
      <c r="I33" s="421"/>
      <c r="L33" s="181"/>
    </row>
    <row r="34" spans="1:12" ht="25.5">
      <c r="A34" s="355">
        <v>3</v>
      </c>
      <c r="B34" s="393" t="s">
        <v>678</v>
      </c>
      <c r="C34" s="376">
        <f t="shared" si="2"/>
        <v>0.5</v>
      </c>
      <c r="D34" s="319">
        <v>0.5</v>
      </c>
      <c r="E34" s="319"/>
      <c r="F34" s="420"/>
      <c r="G34" s="326" t="s">
        <v>389</v>
      </c>
      <c r="H34" s="354" t="s">
        <v>1065</v>
      </c>
      <c r="I34" s="421"/>
      <c r="L34" s="181"/>
    </row>
    <row r="35" spans="1:12" ht="25.5">
      <c r="A35" s="355">
        <v>4</v>
      </c>
      <c r="B35" s="393" t="s">
        <v>682</v>
      </c>
      <c r="C35" s="376">
        <v>0.9</v>
      </c>
      <c r="D35" s="319"/>
      <c r="E35" s="319">
        <v>0.9</v>
      </c>
      <c r="F35" s="420"/>
      <c r="G35" s="326" t="s">
        <v>389</v>
      </c>
      <c r="H35" s="354" t="s">
        <v>1066</v>
      </c>
      <c r="I35" s="421"/>
      <c r="L35" s="181"/>
    </row>
    <row r="36" spans="1:12" ht="25.5">
      <c r="A36" s="355">
        <v>5</v>
      </c>
      <c r="B36" s="393" t="s">
        <v>686</v>
      </c>
      <c r="C36" s="376">
        <f t="shared" si="2"/>
        <v>0.4</v>
      </c>
      <c r="D36" s="319">
        <v>0.4</v>
      </c>
      <c r="E36" s="319"/>
      <c r="F36" s="420"/>
      <c r="G36" s="326" t="s">
        <v>389</v>
      </c>
      <c r="H36" s="354" t="s">
        <v>1066</v>
      </c>
      <c r="I36" s="421"/>
      <c r="L36" s="181"/>
    </row>
    <row r="37" spans="1:12" ht="25.5">
      <c r="A37" s="355">
        <v>6</v>
      </c>
      <c r="B37" s="393" t="s">
        <v>478</v>
      </c>
      <c r="C37" s="376">
        <f t="shared" si="2"/>
        <v>0.7</v>
      </c>
      <c r="D37" s="319">
        <v>0.7</v>
      </c>
      <c r="E37" s="319"/>
      <c r="F37" s="420"/>
      <c r="G37" s="326" t="s">
        <v>389</v>
      </c>
      <c r="H37" s="354" t="s">
        <v>1067</v>
      </c>
      <c r="I37" s="421"/>
      <c r="L37" s="181"/>
    </row>
    <row r="38" spans="1:12" ht="25.5">
      <c r="A38" s="355">
        <v>7</v>
      </c>
      <c r="B38" s="393" t="s">
        <v>690</v>
      </c>
      <c r="C38" s="376">
        <f t="shared" si="2"/>
        <v>0.4</v>
      </c>
      <c r="D38" s="319">
        <v>0.4</v>
      </c>
      <c r="E38" s="319"/>
      <c r="F38" s="420"/>
      <c r="G38" s="326" t="s">
        <v>404</v>
      </c>
      <c r="H38" s="326" t="s">
        <v>1068</v>
      </c>
      <c r="I38" s="421"/>
      <c r="L38" s="181"/>
    </row>
    <row r="39" spans="1:12" ht="25.5">
      <c r="A39" s="355">
        <v>8</v>
      </c>
      <c r="B39" s="393" t="s">
        <v>692</v>
      </c>
      <c r="C39" s="376">
        <f t="shared" si="2"/>
        <v>0.8</v>
      </c>
      <c r="D39" s="319">
        <v>0.8</v>
      </c>
      <c r="E39" s="319"/>
      <c r="F39" s="420"/>
      <c r="G39" s="326" t="s">
        <v>404</v>
      </c>
      <c r="H39" s="326" t="s">
        <v>1068</v>
      </c>
      <c r="I39" s="421"/>
      <c r="L39" s="181"/>
    </row>
    <row r="40" spans="1:12" ht="25.5">
      <c r="A40" s="355">
        <v>9</v>
      </c>
      <c r="B40" s="393" t="s">
        <v>694</v>
      </c>
      <c r="C40" s="376">
        <f t="shared" si="2"/>
        <v>7.0000000000000007E-2</v>
      </c>
      <c r="D40" s="319">
        <v>7.0000000000000007E-2</v>
      </c>
      <c r="E40" s="319"/>
      <c r="F40" s="420"/>
      <c r="G40" s="326" t="s">
        <v>404</v>
      </c>
      <c r="H40" s="326"/>
      <c r="I40" s="421"/>
      <c r="L40" s="181"/>
    </row>
    <row r="41" spans="1:12" ht="38.25">
      <c r="A41" s="347">
        <v>10</v>
      </c>
      <c r="B41" s="430" t="s">
        <v>697</v>
      </c>
      <c r="C41" s="813">
        <f t="shared" si="2"/>
        <v>1.4</v>
      </c>
      <c r="D41" s="431">
        <v>1.4</v>
      </c>
      <c r="E41" s="431"/>
      <c r="F41" s="432"/>
      <c r="G41" s="396" t="s">
        <v>405</v>
      </c>
      <c r="H41" s="396"/>
      <c r="I41" s="433"/>
      <c r="L41" s="181"/>
    </row>
    <row r="42" spans="1:12" ht="25.5">
      <c r="A42" s="355">
        <v>11</v>
      </c>
      <c r="B42" s="393" t="s">
        <v>698</v>
      </c>
      <c r="C42" s="376">
        <f t="shared" si="2"/>
        <v>1</v>
      </c>
      <c r="D42" s="319">
        <v>1</v>
      </c>
      <c r="E42" s="319"/>
      <c r="F42" s="420"/>
      <c r="G42" s="326" t="s">
        <v>384</v>
      </c>
      <c r="H42" s="326"/>
      <c r="I42" s="421"/>
      <c r="L42" s="181"/>
    </row>
    <row r="43" spans="1:12" ht="25.5">
      <c r="A43" s="355">
        <v>12</v>
      </c>
      <c r="B43" s="393" t="s">
        <v>699</v>
      </c>
      <c r="C43" s="376">
        <f t="shared" si="2"/>
        <v>0.3</v>
      </c>
      <c r="D43" s="319">
        <v>0.3</v>
      </c>
      <c r="E43" s="319"/>
      <c r="F43" s="420"/>
      <c r="G43" s="326" t="s">
        <v>384</v>
      </c>
      <c r="H43" s="326" t="s">
        <v>700</v>
      </c>
      <c r="I43" s="421"/>
      <c r="L43" s="181"/>
    </row>
    <row r="44" spans="1:12">
      <c r="A44" s="355">
        <v>13</v>
      </c>
      <c r="B44" s="430" t="s">
        <v>703</v>
      </c>
      <c r="C44" s="376">
        <f t="shared" si="2"/>
        <v>0.28999999999999998</v>
      </c>
      <c r="D44" s="431">
        <v>0.28999999999999998</v>
      </c>
      <c r="E44" s="431"/>
      <c r="F44" s="432"/>
      <c r="G44" s="396" t="s">
        <v>408</v>
      </c>
      <c r="H44" s="346" t="s">
        <v>1069</v>
      </c>
      <c r="I44" s="433"/>
      <c r="L44" s="181"/>
    </row>
    <row r="45" spans="1:12" ht="38.25">
      <c r="A45" s="355">
        <v>14</v>
      </c>
      <c r="B45" s="430" t="s">
        <v>1070</v>
      </c>
      <c r="C45" s="376">
        <f t="shared" si="2"/>
        <v>0.13</v>
      </c>
      <c r="D45" s="431">
        <v>0.13</v>
      </c>
      <c r="E45" s="431"/>
      <c r="F45" s="432"/>
      <c r="G45" s="396" t="s">
        <v>408</v>
      </c>
      <c r="H45" s="396"/>
      <c r="I45" s="433"/>
      <c r="L45" s="181"/>
    </row>
    <row r="46" spans="1:12" ht="25.5">
      <c r="A46" s="355">
        <v>15</v>
      </c>
      <c r="B46" s="341" t="s">
        <v>707</v>
      </c>
      <c r="C46" s="376">
        <f t="shared" si="2"/>
        <v>0.08</v>
      </c>
      <c r="D46" s="431">
        <v>0.08</v>
      </c>
      <c r="E46" s="431"/>
      <c r="F46" s="432"/>
      <c r="G46" s="396" t="s">
        <v>392</v>
      </c>
      <c r="H46" s="396"/>
      <c r="I46" s="433"/>
      <c r="L46" s="181"/>
    </row>
    <row r="47" spans="1:12" ht="25.5">
      <c r="A47" s="355">
        <v>16</v>
      </c>
      <c r="B47" s="430" t="s">
        <v>709</v>
      </c>
      <c r="C47" s="376">
        <f t="shared" si="2"/>
        <v>0.35</v>
      </c>
      <c r="D47" s="431">
        <v>0.35</v>
      </c>
      <c r="E47" s="431"/>
      <c r="F47" s="432"/>
      <c r="G47" s="396" t="s">
        <v>394</v>
      </c>
      <c r="H47" s="396" t="s">
        <v>1071</v>
      </c>
      <c r="I47" s="433"/>
      <c r="L47" s="181"/>
    </row>
    <row r="48" spans="1:12" ht="25.5">
      <c r="A48" s="355">
        <v>17</v>
      </c>
      <c r="B48" s="393" t="s">
        <v>712</v>
      </c>
      <c r="C48" s="376">
        <f t="shared" si="2"/>
        <v>0.12</v>
      </c>
      <c r="D48" s="319">
        <v>0.12</v>
      </c>
      <c r="E48" s="319"/>
      <c r="F48" s="420"/>
      <c r="G48" s="326" t="s">
        <v>394</v>
      </c>
      <c r="H48" s="354" t="s">
        <v>1072</v>
      </c>
      <c r="I48" s="421"/>
      <c r="L48" s="181"/>
    </row>
    <row r="49" spans="1:12" ht="25.5">
      <c r="A49" s="355">
        <v>18</v>
      </c>
      <c r="B49" s="393" t="s">
        <v>714</v>
      </c>
      <c r="C49" s="376">
        <f t="shared" si="2"/>
        <v>0.16</v>
      </c>
      <c r="D49" s="319">
        <v>0.16</v>
      </c>
      <c r="E49" s="319"/>
      <c r="F49" s="420"/>
      <c r="G49" s="326" t="s">
        <v>394</v>
      </c>
      <c r="H49" s="396" t="s">
        <v>1071</v>
      </c>
      <c r="I49" s="421"/>
      <c r="L49" s="181"/>
    </row>
    <row r="50" spans="1:12" ht="25.5">
      <c r="A50" s="355">
        <v>19</v>
      </c>
      <c r="B50" s="393" t="s">
        <v>715</v>
      </c>
      <c r="C50" s="376">
        <f t="shared" si="2"/>
        <v>0.06</v>
      </c>
      <c r="D50" s="319">
        <v>0.06</v>
      </c>
      <c r="E50" s="319"/>
      <c r="F50" s="420"/>
      <c r="G50" s="326" t="s">
        <v>394</v>
      </c>
      <c r="H50" s="396" t="s">
        <v>1071</v>
      </c>
      <c r="I50" s="421"/>
      <c r="L50" s="181"/>
    </row>
    <row r="51" spans="1:12">
      <c r="A51" s="355">
        <v>20</v>
      </c>
      <c r="B51" s="393" t="s">
        <v>1073</v>
      </c>
      <c r="C51" s="376">
        <f t="shared" si="2"/>
        <v>0.5</v>
      </c>
      <c r="D51" s="319">
        <v>0.5</v>
      </c>
      <c r="E51" s="319"/>
      <c r="F51" s="420"/>
      <c r="G51" s="326" t="s">
        <v>394</v>
      </c>
      <c r="H51" s="326"/>
      <c r="I51" s="421"/>
      <c r="L51" s="181"/>
    </row>
    <row r="52" spans="1:12" s="154" customFormat="1" ht="51">
      <c r="A52" s="355">
        <v>21</v>
      </c>
      <c r="B52" s="393" t="s">
        <v>410</v>
      </c>
      <c r="C52" s="376">
        <f t="shared" si="2"/>
        <v>1.2</v>
      </c>
      <c r="D52" s="319">
        <v>1.2</v>
      </c>
      <c r="E52" s="319"/>
      <c r="F52" s="420"/>
      <c r="G52" s="326" t="s">
        <v>411</v>
      </c>
      <c r="H52" s="326"/>
      <c r="I52" s="421"/>
      <c r="L52" s="181"/>
    </row>
    <row r="53" spans="1:12" ht="38.25">
      <c r="A53" s="355">
        <v>22</v>
      </c>
      <c r="B53" s="393" t="s">
        <v>723</v>
      </c>
      <c r="C53" s="376">
        <f t="shared" si="2"/>
        <v>0.5</v>
      </c>
      <c r="D53" s="319">
        <v>0.5</v>
      </c>
      <c r="E53" s="319"/>
      <c r="F53" s="420"/>
      <c r="G53" s="326" t="s">
        <v>411</v>
      </c>
      <c r="H53" s="326"/>
      <c r="I53" s="421"/>
      <c r="L53" s="181" t="s">
        <v>104</v>
      </c>
    </row>
    <row r="54" spans="1:12" ht="25.5">
      <c r="A54" s="355">
        <v>23</v>
      </c>
      <c r="B54" s="393" t="s">
        <v>725</v>
      </c>
      <c r="C54" s="376">
        <f t="shared" si="2"/>
        <v>0.1</v>
      </c>
      <c r="D54" s="319">
        <v>0.1</v>
      </c>
      <c r="E54" s="319"/>
      <c r="F54" s="420"/>
      <c r="G54" s="326" t="s">
        <v>411</v>
      </c>
      <c r="H54" s="326"/>
      <c r="I54" s="421"/>
      <c r="L54" s="181"/>
    </row>
    <row r="55" spans="1:12" ht="38.25">
      <c r="A55" s="355">
        <v>24</v>
      </c>
      <c r="B55" s="393" t="s">
        <v>726</v>
      </c>
      <c r="C55" s="376">
        <f t="shared" si="2"/>
        <v>0.4</v>
      </c>
      <c r="D55" s="319">
        <v>0.4</v>
      </c>
      <c r="E55" s="319"/>
      <c r="F55" s="420"/>
      <c r="G55" s="326" t="s">
        <v>411</v>
      </c>
      <c r="H55" s="326"/>
      <c r="I55" s="421"/>
      <c r="L55" s="181"/>
    </row>
    <row r="56" spans="1:12" ht="25.5">
      <c r="A56" s="355">
        <v>25</v>
      </c>
      <c r="B56" s="422" t="s">
        <v>412</v>
      </c>
      <c r="C56" s="376">
        <v>5</v>
      </c>
      <c r="D56" s="376">
        <f>+C56</f>
        <v>5</v>
      </c>
      <c r="E56" s="425"/>
      <c r="F56" s="226"/>
      <c r="G56" s="422" t="s">
        <v>389</v>
      </c>
      <c r="H56" s="354" t="s">
        <v>1074</v>
      </c>
      <c r="I56" s="425"/>
      <c r="L56" s="181"/>
    </row>
    <row r="57" spans="1:12" ht="25.5">
      <c r="A57" s="355">
        <v>26</v>
      </c>
      <c r="B57" s="422" t="s">
        <v>413</v>
      </c>
      <c r="C57" s="376">
        <f t="shared" si="2"/>
        <v>4</v>
      </c>
      <c r="D57" s="376">
        <v>4</v>
      </c>
      <c r="E57" s="424"/>
      <c r="F57" s="424"/>
      <c r="G57" s="422" t="s">
        <v>433</v>
      </c>
      <c r="H57" s="377" t="s">
        <v>1075</v>
      </c>
      <c r="I57" s="425"/>
      <c r="L57" s="181"/>
    </row>
    <row r="58" spans="1:12" ht="25.5">
      <c r="A58" s="355">
        <v>27</v>
      </c>
      <c r="B58" s="422" t="s">
        <v>414</v>
      </c>
      <c r="C58" s="376">
        <f t="shared" si="2"/>
        <v>4</v>
      </c>
      <c r="D58" s="376">
        <v>4</v>
      </c>
      <c r="E58" s="437"/>
      <c r="F58" s="437"/>
      <c r="G58" s="422" t="s">
        <v>381</v>
      </c>
      <c r="H58" s="377" t="s">
        <v>670</v>
      </c>
      <c r="I58" s="425"/>
      <c r="L58" s="181"/>
    </row>
    <row r="59" spans="1:12" ht="13.15" customHeight="1">
      <c r="A59" s="1574">
        <v>40</v>
      </c>
      <c r="B59" s="398" t="s">
        <v>520</v>
      </c>
      <c r="C59" s="426">
        <f>C14+C17+C19+C27+C29+C31+C12</f>
        <v>34.629999999999995</v>
      </c>
      <c r="D59" s="426">
        <f>D14+D17+D19+D27+D29+D31+D12</f>
        <v>31.229999999999997</v>
      </c>
      <c r="E59" s="426">
        <f>E14+E17+E19+E27+E29+E31+E12</f>
        <v>3.4</v>
      </c>
      <c r="F59" s="426">
        <f>F14+F17+F19+F27+F29+F31+F12</f>
        <v>0</v>
      </c>
      <c r="G59" s="314"/>
      <c r="H59" s="314"/>
      <c r="I59" s="429"/>
      <c r="L59" s="181"/>
    </row>
    <row r="60" spans="1:12">
      <c r="A60" s="1802" t="s">
        <v>781</v>
      </c>
      <c r="B60" s="1803"/>
      <c r="C60" s="1803"/>
      <c r="D60" s="1803"/>
      <c r="E60" s="1803"/>
      <c r="F60" s="1803"/>
      <c r="G60" s="1803"/>
      <c r="H60" s="1803"/>
      <c r="I60" s="1804"/>
      <c r="L60" s="181"/>
    </row>
    <row r="61" spans="1:12" ht="13.5">
      <c r="A61" s="322" t="s">
        <v>208</v>
      </c>
      <c r="B61" s="442" t="s">
        <v>479</v>
      </c>
      <c r="C61" s="323">
        <f>C62</f>
        <v>2</v>
      </c>
      <c r="D61" s="315">
        <f t="shared" ref="D61:F61" si="7">D62</f>
        <v>2</v>
      </c>
      <c r="E61" s="315">
        <f t="shared" si="7"/>
        <v>0</v>
      </c>
      <c r="F61" s="323">
        <f t="shared" si="7"/>
        <v>0</v>
      </c>
      <c r="G61" s="444"/>
      <c r="H61" s="444"/>
      <c r="I61" s="443"/>
      <c r="L61" s="181"/>
    </row>
    <row r="62" spans="1:12" ht="25.5">
      <c r="A62" s="305">
        <v>1</v>
      </c>
      <c r="B62" s="381" t="s">
        <v>480</v>
      </c>
      <c r="C62" s="382">
        <v>2</v>
      </c>
      <c r="D62" s="445">
        <v>2</v>
      </c>
      <c r="E62" s="445"/>
      <c r="F62" s="381"/>
      <c r="G62" s="282" t="s">
        <v>439</v>
      </c>
      <c r="H62" s="549" t="s">
        <v>727</v>
      </c>
      <c r="I62" s="381"/>
      <c r="L62" s="181"/>
    </row>
    <row r="63" spans="1:12">
      <c r="A63" s="322" t="s">
        <v>213</v>
      </c>
      <c r="B63" s="442" t="s">
        <v>379</v>
      </c>
      <c r="C63" s="323">
        <f>C64</f>
        <v>5.2</v>
      </c>
      <c r="D63" s="315">
        <f t="shared" ref="D63:F63" si="8">D64</f>
        <v>0</v>
      </c>
      <c r="E63" s="315">
        <f t="shared" si="8"/>
        <v>5.2</v>
      </c>
      <c r="F63" s="323">
        <f t="shared" si="8"/>
        <v>0</v>
      </c>
      <c r="G63" s="317"/>
      <c r="H63" s="442"/>
      <c r="I63" s="442"/>
      <c r="L63" s="181"/>
    </row>
    <row r="64" spans="1:12" ht="25.5">
      <c r="A64" s="321">
        <v>1</v>
      </c>
      <c r="B64" s="383" t="s">
        <v>481</v>
      </c>
      <c r="C64" s="382">
        <v>5.2</v>
      </c>
      <c r="D64" s="320"/>
      <c r="E64" s="446">
        <v>5.2</v>
      </c>
      <c r="F64" s="447"/>
      <c r="G64" s="448" t="s">
        <v>433</v>
      </c>
      <c r="H64" s="549" t="s">
        <v>727</v>
      </c>
      <c r="I64" s="381"/>
      <c r="L64" s="181"/>
    </row>
    <row r="65" spans="1:12">
      <c r="A65" s="322" t="s">
        <v>217</v>
      </c>
      <c r="B65" s="449" t="s">
        <v>350</v>
      </c>
      <c r="C65" s="450">
        <f>SUM(C66:C68)</f>
        <v>1.8399999999999999</v>
      </c>
      <c r="D65" s="451">
        <f t="shared" ref="D65:F65" si="9">SUM(D66:D68)</f>
        <v>1.8399999999999999</v>
      </c>
      <c r="E65" s="451">
        <f t="shared" si="9"/>
        <v>0</v>
      </c>
      <c r="F65" s="450">
        <f t="shared" si="9"/>
        <v>0</v>
      </c>
      <c r="G65" s="452"/>
      <c r="H65" s="540"/>
      <c r="I65" s="540"/>
      <c r="L65" s="181"/>
    </row>
    <row r="66" spans="1:12" ht="25.5">
      <c r="A66" s="305">
        <v>1</v>
      </c>
      <c r="B66" s="381" t="s">
        <v>482</v>
      </c>
      <c r="C66" s="382">
        <v>0.14000000000000001</v>
      </c>
      <c r="D66" s="446">
        <v>0.14000000000000001</v>
      </c>
      <c r="E66" s="446"/>
      <c r="F66" s="453"/>
      <c r="G66" s="282" t="s">
        <v>405</v>
      </c>
      <c r="H66" s="549" t="s">
        <v>727</v>
      </c>
      <c r="I66" s="381"/>
      <c r="L66" s="181"/>
    </row>
    <row r="67" spans="1:12" ht="25.5">
      <c r="A67" s="305">
        <v>2</v>
      </c>
      <c r="B67" s="381" t="s">
        <v>483</v>
      </c>
      <c r="C67" s="382">
        <v>0.7</v>
      </c>
      <c r="D67" s="446">
        <v>0.7</v>
      </c>
      <c r="E67" s="446"/>
      <c r="F67" s="453"/>
      <c r="G67" s="282" t="s">
        <v>389</v>
      </c>
      <c r="H67" s="549" t="s">
        <v>727</v>
      </c>
      <c r="I67" s="381"/>
      <c r="L67" s="181"/>
    </row>
    <row r="68" spans="1:12" ht="25.5">
      <c r="A68" s="305">
        <v>3</v>
      </c>
      <c r="B68" s="381" t="s">
        <v>484</v>
      </c>
      <c r="C68" s="382">
        <v>1</v>
      </c>
      <c r="D68" s="445">
        <v>1</v>
      </c>
      <c r="E68" s="445"/>
      <c r="F68" s="381"/>
      <c r="G68" s="282" t="s">
        <v>405</v>
      </c>
      <c r="H68" s="549" t="s">
        <v>727</v>
      </c>
      <c r="I68" s="381"/>
      <c r="L68" s="181"/>
    </row>
    <row r="69" spans="1:12">
      <c r="A69" s="538" t="s">
        <v>238</v>
      </c>
      <c r="B69" s="540" t="s">
        <v>485</v>
      </c>
      <c r="C69" s="450">
        <v>0.1</v>
      </c>
      <c r="D69" s="454">
        <v>0.1</v>
      </c>
      <c r="E69" s="445"/>
      <c r="F69" s="381"/>
      <c r="G69" s="282"/>
      <c r="H69" s="381"/>
      <c r="I69" s="381"/>
      <c r="L69" s="181"/>
    </row>
    <row r="70" spans="1:12" ht="25.5">
      <c r="A70" s="305">
        <v>1</v>
      </c>
      <c r="B70" s="44" t="s">
        <v>1076</v>
      </c>
      <c r="C70" s="382">
        <v>0.1</v>
      </c>
      <c r="D70" s="445">
        <v>0.1</v>
      </c>
      <c r="E70" s="445"/>
      <c r="F70" s="381"/>
      <c r="G70" s="247" t="s">
        <v>388</v>
      </c>
      <c r="H70" s="549" t="s">
        <v>727</v>
      </c>
      <c r="I70" s="381"/>
      <c r="L70" s="181"/>
    </row>
    <row r="71" spans="1:12">
      <c r="A71" s="538" t="s">
        <v>246</v>
      </c>
      <c r="B71" s="540" t="s">
        <v>218</v>
      </c>
      <c r="C71" s="450">
        <f>SUM(C72:C77)</f>
        <v>6.93</v>
      </c>
      <c r="D71" s="451">
        <f t="shared" ref="D71:F71" si="10">SUM(D72:D77)</f>
        <v>4.93</v>
      </c>
      <c r="E71" s="451">
        <f t="shared" si="10"/>
        <v>2</v>
      </c>
      <c r="F71" s="450">
        <f t="shared" si="10"/>
        <v>0</v>
      </c>
      <c r="G71" s="541"/>
      <c r="H71" s="540"/>
      <c r="I71" s="540"/>
      <c r="L71" s="181"/>
    </row>
    <row r="72" spans="1:12" ht="38.25">
      <c r="A72" s="305">
        <v>1</v>
      </c>
      <c r="B72" s="381" t="s">
        <v>430</v>
      </c>
      <c r="C72" s="382">
        <v>1.1000000000000001</v>
      </c>
      <c r="D72" s="446">
        <v>1.1000000000000001</v>
      </c>
      <c r="E72" s="446"/>
      <c r="F72" s="453"/>
      <c r="G72" s="282" t="s">
        <v>431</v>
      </c>
      <c r="H72" s="549" t="s">
        <v>727</v>
      </c>
      <c r="I72" s="381"/>
      <c r="L72" s="181"/>
    </row>
    <row r="73" spans="1:12" ht="25.5">
      <c r="A73" s="305">
        <v>2</v>
      </c>
      <c r="B73" s="455" t="s">
        <v>436</v>
      </c>
      <c r="C73" s="382">
        <v>0.8</v>
      </c>
      <c r="D73" s="445">
        <v>0.8</v>
      </c>
      <c r="E73" s="456"/>
      <c r="F73" s="381"/>
      <c r="G73" s="282" t="s">
        <v>388</v>
      </c>
      <c r="H73" s="549" t="s">
        <v>727</v>
      </c>
      <c r="I73" s="381"/>
      <c r="L73" s="181"/>
    </row>
    <row r="74" spans="1:12" ht="38.25">
      <c r="A74" s="305">
        <v>3</v>
      </c>
      <c r="B74" s="381" t="s">
        <v>441</v>
      </c>
      <c r="C74" s="382">
        <v>3.5</v>
      </c>
      <c r="D74" s="445">
        <v>1.5</v>
      </c>
      <c r="E74" s="445">
        <v>2</v>
      </c>
      <c r="F74" s="381"/>
      <c r="G74" s="282" t="s">
        <v>486</v>
      </c>
      <c r="H74" s="549" t="s">
        <v>727</v>
      </c>
      <c r="I74" s="381"/>
      <c r="L74" s="181"/>
    </row>
    <row r="75" spans="1:12" ht="25.5">
      <c r="A75" s="305">
        <v>4</v>
      </c>
      <c r="B75" s="457" t="s">
        <v>487</v>
      </c>
      <c r="C75" s="458">
        <v>0.3</v>
      </c>
      <c r="D75" s="459">
        <v>0.3</v>
      </c>
      <c r="E75" s="460"/>
      <c r="F75" s="461"/>
      <c r="G75" s="814" t="s">
        <v>488</v>
      </c>
      <c r="H75" s="549" t="s">
        <v>728</v>
      </c>
      <c r="I75" s="461"/>
      <c r="L75" s="181"/>
    </row>
    <row r="76" spans="1:12" ht="25.5">
      <c r="A76" s="305">
        <v>5</v>
      </c>
      <c r="B76" s="381" t="s">
        <v>489</v>
      </c>
      <c r="C76" s="382">
        <v>0.34</v>
      </c>
      <c r="D76" s="445">
        <v>0.34</v>
      </c>
      <c r="E76" s="445"/>
      <c r="F76" s="381"/>
      <c r="G76" s="282" t="s">
        <v>439</v>
      </c>
      <c r="H76" s="549" t="s">
        <v>727</v>
      </c>
      <c r="I76" s="381"/>
      <c r="L76" s="181"/>
    </row>
    <row r="77" spans="1:12" ht="25.5">
      <c r="A77" s="305">
        <v>6</v>
      </c>
      <c r="B77" s="381" t="s">
        <v>490</v>
      </c>
      <c r="C77" s="382">
        <v>0.89</v>
      </c>
      <c r="D77" s="445">
        <v>0.89</v>
      </c>
      <c r="E77" s="445"/>
      <c r="F77" s="381"/>
      <c r="G77" s="282" t="s">
        <v>439</v>
      </c>
      <c r="H77" s="549" t="s">
        <v>727</v>
      </c>
      <c r="I77" s="381"/>
      <c r="L77" s="181"/>
    </row>
    <row r="78" spans="1:12">
      <c r="A78" s="538" t="s">
        <v>251</v>
      </c>
      <c r="B78" s="540" t="s">
        <v>239</v>
      </c>
      <c r="C78" s="450">
        <f>C79</f>
        <v>0.36</v>
      </c>
      <c r="D78" s="451">
        <f t="shared" ref="D78:F78" si="11">D79</f>
        <v>0.36</v>
      </c>
      <c r="E78" s="451">
        <f t="shared" si="11"/>
        <v>0</v>
      </c>
      <c r="F78" s="450">
        <f t="shared" si="11"/>
        <v>0</v>
      </c>
      <c r="G78" s="541"/>
      <c r="H78" s="540"/>
      <c r="I78" s="540"/>
      <c r="L78" s="181"/>
    </row>
    <row r="79" spans="1:12" ht="25.5">
      <c r="A79" s="305">
        <v>1</v>
      </c>
      <c r="B79" s="381" t="s">
        <v>443</v>
      </c>
      <c r="C79" s="382">
        <v>0.36</v>
      </c>
      <c r="D79" s="445">
        <v>0.36</v>
      </c>
      <c r="E79" s="445"/>
      <c r="F79" s="381"/>
      <c r="G79" s="282" t="s">
        <v>439</v>
      </c>
      <c r="H79" s="549" t="s">
        <v>727</v>
      </c>
      <c r="I79" s="381"/>
      <c r="L79" s="181"/>
    </row>
    <row r="80" spans="1:12">
      <c r="A80" s="538" t="s">
        <v>254</v>
      </c>
      <c r="B80" s="540" t="s">
        <v>371</v>
      </c>
      <c r="C80" s="450">
        <f>SUM(C81:C96)</f>
        <v>4.49</v>
      </c>
      <c r="D80" s="451">
        <f>SUM(D81:D96)</f>
        <v>4.49</v>
      </c>
      <c r="E80" s="451">
        <f>SUM(E81:E96)</f>
        <v>0</v>
      </c>
      <c r="F80" s="450">
        <f>SUM(F81:F96)</f>
        <v>0</v>
      </c>
      <c r="G80" s="541"/>
      <c r="H80" s="540"/>
      <c r="I80" s="540"/>
      <c r="L80" s="181"/>
    </row>
    <row r="81" spans="1:12" ht="25.5">
      <c r="A81" s="305">
        <v>1</v>
      </c>
      <c r="B81" s="381" t="s">
        <v>491</v>
      </c>
      <c r="C81" s="382">
        <v>0.22</v>
      </c>
      <c r="D81" s="446">
        <v>0.22</v>
      </c>
      <c r="E81" s="446"/>
      <c r="F81" s="453"/>
      <c r="G81" s="282" t="s">
        <v>394</v>
      </c>
      <c r="H81" s="549" t="s">
        <v>727</v>
      </c>
      <c r="I81" s="381"/>
      <c r="L81" s="181"/>
    </row>
    <row r="82" spans="1:12" ht="25.5">
      <c r="A82" s="305">
        <v>2</v>
      </c>
      <c r="B82" s="381" t="s">
        <v>495</v>
      </c>
      <c r="C82" s="382">
        <v>0.05</v>
      </c>
      <c r="D82" s="445">
        <v>0.05</v>
      </c>
      <c r="E82" s="445"/>
      <c r="F82" s="381"/>
      <c r="G82" s="282" t="s">
        <v>394</v>
      </c>
      <c r="H82" s="549" t="s">
        <v>727</v>
      </c>
      <c r="I82" s="381"/>
      <c r="L82" s="181"/>
    </row>
    <row r="83" spans="1:12" ht="25.5">
      <c r="A83" s="305">
        <v>3</v>
      </c>
      <c r="B83" s="381" t="s">
        <v>492</v>
      </c>
      <c r="C83" s="382">
        <v>0.1</v>
      </c>
      <c r="D83" s="446">
        <v>0.1</v>
      </c>
      <c r="E83" s="446"/>
      <c r="F83" s="453"/>
      <c r="G83" s="282" t="s">
        <v>730</v>
      </c>
      <c r="H83" s="549" t="s">
        <v>727</v>
      </c>
      <c r="I83" s="381"/>
      <c r="L83" s="181"/>
    </row>
    <row r="84" spans="1:12" ht="25.5">
      <c r="A84" s="305">
        <v>4</v>
      </c>
      <c r="B84" s="381" t="s">
        <v>493</v>
      </c>
      <c r="C84" s="382">
        <v>0.45</v>
      </c>
      <c r="D84" s="446">
        <v>0.45</v>
      </c>
      <c r="E84" s="446"/>
      <c r="F84" s="453"/>
      <c r="G84" s="282" t="s">
        <v>381</v>
      </c>
      <c r="H84" s="549" t="s">
        <v>727</v>
      </c>
      <c r="I84" s="381"/>
      <c r="L84" s="181"/>
    </row>
    <row r="85" spans="1:12" ht="25.5">
      <c r="A85" s="305">
        <v>5</v>
      </c>
      <c r="B85" s="381" t="s">
        <v>494</v>
      </c>
      <c r="C85" s="382">
        <v>0.15</v>
      </c>
      <c r="D85" s="446">
        <v>0.15</v>
      </c>
      <c r="E85" s="446"/>
      <c r="F85" s="453"/>
      <c r="G85" s="282" t="s">
        <v>381</v>
      </c>
      <c r="H85" s="549" t="s">
        <v>727</v>
      </c>
      <c r="I85" s="381"/>
      <c r="L85" s="181"/>
    </row>
    <row r="86" spans="1:12" ht="25.5">
      <c r="A86" s="305">
        <v>6</v>
      </c>
      <c r="B86" s="455" t="s">
        <v>455</v>
      </c>
      <c r="C86" s="382">
        <v>0.05</v>
      </c>
      <c r="D86" s="445">
        <v>0.05</v>
      </c>
      <c r="E86" s="456"/>
      <c r="F86" s="381"/>
      <c r="G86" s="282" t="s">
        <v>381</v>
      </c>
      <c r="H86" s="549" t="s">
        <v>727</v>
      </c>
      <c r="I86" s="381"/>
      <c r="L86" s="181"/>
    </row>
    <row r="87" spans="1:12" ht="25.5">
      <c r="A87" s="305">
        <v>7</v>
      </c>
      <c r="B87" s="424" t="s">
        <v>461</v>
      </c>
      <c r="C87" s="458">
        <v>0.2</v>
      </c>
      <c r="D87" s="244">
        <v>0.2</v>
      </c>
      <c r="E87" s="244"/>
      <c r="F87" s="458"/>
      <c r="G87" s="242" t="s">
        <v>381</v>
      </c>
      <c r="H87" s="549" t="s">
        <v>728</v>
      </c>
      <c r="I87" s="461"/>
      <c r="L87" s="181"/>
    </row>
    <row r="88" spans="1:12" ht="25.5">
      <c r="A88" s="305">
        <v>8</v>
      </c>
      <c r="B88" s="424" t="s">
        <v>462</v>
      </c>
      <c r="C88" s="458">
        <v>0.16</v>
      </c>
      <c r="D88" s="244">
        <v>0.16</v>
      </c>
      <c r="E88" s="235"/>
      <c r="F88" s="461"/>
      <c r="G88" s="242" t="s">
        <v>381</v>
      </c>
      <c r="H88" s="549" t="s">
        <v>728</v>
      </c>
      <c r="I88" s="461"/>
      <c r="L88" s="181"/>
    </row>
    <row r="89" spans="1:12" ht="25.5">
      <c r="A89" s="305">
        <v>9</v>
      </c>
      <c r="B89" s="424" t="s">
        <v>463</v>
      </c>
      <c r="C89" s="458">
        <v>0.2</v>
      </c>
      <c r="D89" s="462">
        <v>0.2</v>
      </c>
      <c r="E89" s="462"/>
      <c r="F89" s="463"/>
      <c r="G89" s="815" t="s">
        <v>381</v>
      </c>
      <c r="H89" s="549" t="s">
        <v>728</v>
      </c>
      <c r="I89" s="461"/>
      <c r="L89" s="181"/>
    </row>
    <row r="90" spans="1:12" ht="25.5">
      <c r="A90" s="305">
        <v>10</v>
      </c>
      <c r="B90" s="424" t="s">
        <v>464</v>
      </c>
      <c r="C90" s="458">
        <v>0.16</v>
      </c>
      <c r="D90" s="244">
        <v>0.16</v>
      </c>
      <c r="E90" s="235"/>
      <c r="F90" s="461"/>
      <c r="G90" s="242" t="s">
        <v>381</v>
      </c>
      <c r="H90" s="549" t="s">
        <v>728</v>
      </c>
      <c r="I90" s="461"/>
      <c r="L90" s="181"/>
    </row>
    <row r="91" spans="1:12" ht="25.5">
      <c r="A91" s="305">
        <v>11</v>
      </c>
      <c r="B91" s="381" t="s">
        <v>496</v>
      </c>
      <c r="C91" s="382">
        <v>0.21</v>
      </c>
      <c r="D91" s="445">
        <v>0.21</v>
      </c>
      <c r="E91" s="445"/>
      <c r="F91" s="381"/>
      <c r="G91" s="282" t="s">
        <v>404</v>
      </c>
      <c r="H91" s="549" t="s">
        <v>727</v>
      </c>
      <c r="I91" s="381"/>
      <c r="L91" s="181"/>
    </row>
    <row r="92" spans="1:12" ht="25.5">
      <c r="A92" s="305">
        <v>12</v>
      </c>
      <c r="B92" s="457" t="s">
        <v>460</v>
      </c>
      <c r="C92" s="458">
        <v>0.97</v>
      </c>
      <c r="D92" s="462">
        <v>0.97</v>
      </c>
      <c r="E92" s="462"/>
      <c r="F92" s="463"/>
      <c r="G92" s="815" t="s">
        <v>404</v>
      </c>
      <c r="H92" s="549" t="s">
        <v>728</v>
      </c>
      <c r="I92" s="461"/>
      <c r="L92" s="181"/>
    </row>
    <row r="93" spans="1:12" ht="25.5">
      <c r="A93" s="305">
        <v>13</v>
      </c>
      <c r="B93" s="381" t="s">
        <v>456</v>
      </c>
      <c r="C93" s="382">
        <v>0.15</v>
      </c>
      <c r="D93" s="445">
        <v>0.15</v>
      </c>
      <c r="E93" s="445"/>
      <c r="F93" s="381"/>
      <c r="G93" s="282" t="s">
        <v>405</v>
      </c>
      <c r="H93" s="549" t="s">
        <v>727</v>
      </c>
      <c r="I93" s="381"/>
      <c r="L93" s="181"/>
    </row>
    <row r="94" spans="1:12" ht="25.5">
      <c r="A94" s="305">
        <v>14</v>
      </c>
      <c r="B94" s="381" t="s">
        <v>1077</v>
      </c>
      <c r="C94" s="382">
        <v>0.32</v>
      </c>
      <c r="D94" s="445">
        <v>0.32</v>
      </c>
      <c r="E94" s="445"/>
      <c r="F94" s="381"/>
      <c r="G94" s="282" t="s">
        <v>388</v>
      </c>
      <c r="H94" s="549" t="s">
        <v>727</v>
      </c>
      <c r="I94" s="381"/>
      <c r="L94" s="181"/>
    </row>
    <row r="95" spans="1:12" ht="25.5">
      <c r="A95" s="305">
        <v>15</v>
      </c>
      <c r="B95" s="464" t="s">
        <v>465</v>
      </c>
      <c r="C95" s="458">
        <v>0.1</v>
      </c>
      <c r="D95" s="244">
        <v>0.1</v>
      </c>
      <c r="E95" s="235"/>
      <c r="F95" s="461"/>
      <c r="G95" s="242" t="s">
        <v>389</v>
      </c>
      <c r="H95" s="549" t="s">
        <v>728</v>
      </c>
      <c r="I95" s="461"/>
      <c r="L95" s="181"/>
    </row>
    <row r="96" spans="1:12" ht="25.5">
      <c r="A96" s="305">
        <v>16</v>
      </c>
      <c r="B96" s="457" t="s">
        <v>497</v>
      </c>
      <c r="C96" s="458">
        <v>1</v>
      </c>
      <c r="D96" s="244">
        <v>1</v>
      </c>
      <c r="E96" s="235"/>
      <c r="F96" s="461"/>
      <c r="G96" s="242" t="s">
        <v>389</v>
      </c>
      <c r="H96" s="549" t="s">
        <v>728</v>
      </c>
      <c r="I96" s="461"/>
      <c r="L96" s="181"/>
    </row>
    <row r="97" spans="1:12">
      <c r="A97" s="228" t="s">
        <v>268</v>
      </c>
      <c r="B97" s="378" t="s">
        <v>415</v>
      </c>
      <c r="C97" s="379">
        <f>C98</f>
        <v>15</v>
      </c>
      <c r="D97" s="465">
        <f t="shared" ref="D97:F97" si="12">D98</f>
        <v>0</v>
      </c>
      <c r="E97" s="465">
        <f t="shared" si="12"/>
        <v>15</v>
      </c>
      <c r="F97" s="379">
        <f t="shared" si="12"/>
        <v>0</v>
      </c>
      <c r="G97" s="528"/>
      <c r="H97" s="466"/>
      <c r="I97" s="466"/>
      <c r="L97" s="181"/>
    </row>
    <row r="98" spans="1:12" ht="25.5">
      <c r="A98" s="305">
        <v>1</v>
      </c>
      <c r="B98" s="381" t="s">
        <v>416</v>
      </c>
      <c r="C98" s="382">
        <v>15</v>
      </c>
      <c r="D98" s="445"/>
      <c r="E98" s="445">
        <v>15</v>
      </c>
      <c r="F98" s="381"/>
      <c r="G98" s="282" t="s">
        <v>389</v>
      </c>
      <c r="H98" s="549" t="s">
        <v>727</v>
      </c>
      <c r="I98" s="381"/>
      <c r="L98" s="181"/>
    </row>
    <row r="99" spans="1:12">
      <c r="A99" s="1574">
        <v>30</v>
      </c>
      <c r="B99" s="1569" t="s">
        <v>1217</v>
      </c>
      <c r="C99" s="467">
        <f>C97+C80+C78+C71+C65+C63+C61+C69</f>
        <v>35.92</v>
      </c>
      <c r="D99" s="468">
        <f>D97+D80+D78+D71+D65+D63+D61+D69</f>
        <v>13.72</v>
      </c>
      <c r="E99" s="468">
        <f>E97+E80+E78+E71+E65+E63+E61</f>
        <v>22.2</v>
      </c>
      <c r="F99" s="467">
        <f>F97+F80+F78+F71+F65+F63+F61</f>
        <v>0</v>
      </c>
      <c r="G99" s="469"/>
      <c r="H99" s="469"/>
      <c r="I99" s="416"/>
      <c r="L99" s="181"/>
    </row>
    <row r="100" spans="1:12">
      <c r="A100" s="1574">
        <f>A99+A59</f>
        <v>70</v>
      </c>
      <c r="B100" s="1569" t="s">
        <v>2617</v>
      </c>
      <c r="C100" s="470">
        <f>C99+C59</f>
        <v>70.55</v>
      </c>
      <c r="D100" s="470">
        <f t="shared" ref="D100:F100" si="13">D99+D59</f>
        <v>44.949999999999996</v>
      </c>
      <c r="E100" s="470">
        <f t="shared" si="13"/>
        <v>25.599999999999998</v>
      </c>
      <c r="F100" s="470">
        <f t="shared" si="13"/>
        <v>0</v>
      </c>
      <c r="G100" s="469"/>
      <c r="H100" s="469"/>
      <c r="I100" s="416"/>
      <c r="L100" s="181"/>
    </row>
    <row r="101" spans="1:12">
      <c r="L101" s="181"/>
    </row>
    <row r="102" spans="1:12">
      <c r="H102" s="1465" t="s">
        <v>2558</v>
      </c>
      <c r="L102" s="181"/>
    </row>
    <row r="103" spans="1:12" ht="25.5">
      <c r="L103" s="181" t="s">
        <v>104</v>
      </c>
    </row>
    <row r="104" spans="1:12" ht="25.5">
      <c r="C104" s="1414">
        <f>C99+C59</f>
        <v>70.55</v>
      </c>
      <c r="D104" s="1414">
        <f t="shared" ref="D104:F104" si="14">D99+D59</f>
        <v>44.949999999999996</v>
      </c>
      <c r="E104" s="1414">
        <f t="shared" si="14"/>
        <v>25.599999999999998</v>
      </c>
      <c r="F104" s="1414">
        <f t="shared" si="14"/>
        <v>0</v>
      </c>
      <c r="L104" s="181" t="s">
        <v>104</v>
      </c>
    </row>
    <row r="105" spans="1:12" ht="25.5">
      <c r="L105" s="181" t="s">
        <v>104</v>
      </c>
    </row>
    <row r="106" spans="1:12" ht="25.5">
      <c r="L106" s="181" t="s">
        <v>104</v>
      </c>
    </row>
    <row r="107" spans="1:12" ht="25.5">
      <c r="L107" s="181" t="s">
        <v>104</v>
      </c>
    </row>
    <row r="108" spans="1:12" ht="25.5">
      <c r="L108" s="181" t="s">
        <v>104</v>
      </c>
    </row>
    <row r="109" spans="1:12" ht="25.5">
      <c r="L109" s="181" t="s">
        <v>104</v>
      </c>
    </row>
    <row r="110" spans="1:12" ht="25.5">
      <c r="L110" s="181" t="s">
        <v>104</v>
      </c>
    </row>
    <row r="111" spans="1:12" ht="25.5">
      <c r="L111" s="181" t="s">
        <v>104</v>
      </c>
    </row>
    <row r="112" spans="1:12" ht="25.5">
      <c r="L112" s="181" t="s">
        <v>104</v>
      </c>
    </row>
    <row r="113" spans="12:12" ht="25.5">
      <c r="L113" s="181" t="s">
        <v>104</v>
      </c>
    </row>
    <row r="114" spans="12:12" ht="25.5">
      <c r="L114" s="181" t="s">
        <v>104</v>
      </c>
    </row>
    <row r="115" spans="12:12" ht="25.5">
      <c r="L115" s="181" t="s">
        <v>104</v>
      </c>
    </row>
    <row r="116" spans="12:12" ht="25.5">
      <c r="L116" s="181" t="s">
        <v>104</v>
      </c>
    </row>
    <row r="117" spans="12:12" ht="25.5">
      <c r="L117" s="181" t="s">
        <v>104</v>
      </c>
    </row>
    <row r="118" spans="12:12" ht="25.5">
      <c r="L118" s="181" t="s">
        <v>104</v>
      </c>
    </row>
    <row r="119" spans="12:12" ht="25.5">
      <c r="L119" s="181" t="s">
        <v>104</v>
      </c>
    </row>
    <row r="120" spans="12:12" ht="25.5">
      <c r="L120" s="181" t="s">
        <v>104</v>
      </c>
    </row>
    <row r="121" spans="12:12" ht="25.5">
      <c r="L121" s="181" t="s">
        <v>104</v>
      </c>
    </row>
    <row r="122" spans="12:12" ht="25.5">
      <c r="L122" s="181" t="s">
        <v>104</v>
      </c>
    </row>
    <row r="123" spans="12:12" ht="25.5">
      <c r="L123" s="181" t="s">
        <v>104</v>
      </c>
    </row>
    <row r="124" spans="12:12" ht="25.5">
      <c r="L124" s="181" t="s">
        <v>104</v>
      </c>
    </row>
    <row r="125" spans="12:12" ht="25.5">
      <c r="L125" s="181" t="s">
        <v>104</v>
      </c>
    </row>
    <row r="126" spans="12:12" ht="25.5">
      <c r="L126" s="181" t="s">
        <v>104</v>
      </c>
    </row>
    <row r="127" spans="12:12" ht="25.5">
      <c r="L127" s="181" t="s">
        <v>104</v>
      </c>
    </row>
    <row r="128" spans="12:12" ht="25.5">
      <c r="L128" s="181" t="s">
        <v>104</v>
      </c>
    </row>
    <row r="129" spans="12:12" ht="25.5">
      <c r="L129" s="181" t="s">
        <v>104</v>
      </c>
    </row>
    <row r="130" spans="12:12" ht="25.5">
      <c r="L130" s="181" t="s">
        <v>104</v>
      </c>
    </row>
    <row r="131" spans="12:12" ht="25.5">
      <c r="L131" s="181" t="s">
        <v>104</v>
      </c>
    </row>
    <row r="132" spans="12:12" ht="25.5">
      <c r="L132" s="181" t="s">
        <v>104</v>
      </c>
    </row>
    <row r="133" spans="12:12" ht="25.5">
      <c r="L133" s="181" t="s">
        <v>104</v>
      </c>
    </row>
    <row r="134" spans="12:12" ht="25.5">
      <c r="L134" s="181" t="s">
        <v>104</v>
      </c>
    </row>
    <row r="135" spans="12:12" ht="25.5">
      <c r="L135" s="181" t="s">
        <v>104</v>
      </c>
    </row>
    <row r="136" spans="12:12" ht="25.5">
      <c r="L136" s="181" t="s">
        <v>104</v>
      </c>
    </row>
    <row r="137" spans="12:12" ht="25.5">
      <c r="L137" s="181" t="s">
        <v>104</v>
      </c>
    </row>
    <row r="138" spans="12:12" ht="25.5">
      <c r="L138" s="181" t="s">
        <v>104</v>
      </c>
    </row>
    <row r="139" spans="12:12" ht="25.5">
      <c r="L139" s="181" t="s">
        <v>104</v>
      </c>
    </row>
    <row r="140" spans="12:12" ht="25.5">
      <c r="L140" s="181" t="s">
        <v>104</v>
      </c>
    </row>
    <row r="141" spans="12:12" ht="25.5">
      <c r="L141" s="181" t="s">
        <v>104</v>
      </c>
    </row>
    <row r="142" spans="12:12" ht="25.5">
      <c r="L142" s="181" t="s">
        <v>104</v>
      </c>
    </row>
    <row r="143" spans="12:12" ht="25.5">
      <c r="L143" s="181" t="s">
        <v>104</v>
      </c>
    </row>
    <row r="144" spans="12:12" ht="25.5">
      <c r="L144" s="181" t="s">
        <v>104</v>
      </c>
    </row>
    <row r="145" spans="12:12" ht="25.5">
      <c r="L145" s="181" t="s">
        <v>104</v>
      </c>
    </row>
    <row r="146" spans="12:12" ht="25.5">
      <c r="L146" s="181" t="s">
        <v>104</v>
      </c>
    </row>
    <row r="147" spans="12:12" ht="25.5">
      <c r="L147" s="181" t="s">
        <v>104</v>
      </c>
    </row>
    <row r="148" spans="12:12" ht="25.5">
      <c r="L148" s="181" t="s">
        <v>104</v>
      </c>
    </row>
    <row r="149" spans="12:12" ht="25.5">
      <c r="L149" s="181" t="s">
        <v>104</v>
      </c>
    </row>
    <row r="150" spans="12:12" ht="25.5">
      <c r="L150" s="181" t="s">
        <v>104</v>
      </c>
    </row>
    <row r="151" spans="12:12" ht="25.5">
      <c r="L151" s="181" t="s">
        <v>104</v>
      </c>
    </row>
    <row r="152" spans="12:12" ht="25.5">
      <c r="L152" s="181" t="s">
        <v>104</v>
      </c>
    </row>
    <row r="153" spans="12:12" ht="25.5">
      <c r="L153" s="181" t="s">
        <v>104</v>
      </c>
    </row>
    <row r="154" spans="12:12" ht="25.5">
      <c r="L154" s="181" t="s">
        <v>104</v>
      </c>
    </row>
    <row r="155" spans="12:12" ht="25.5">
      <c r="L155" s="181" t="s">
        <v>104</v>
      </c>
    </row>
    <row r="156" spans="12:12" ht="25.5">
      <c r="L156" s="181" t="s">
        <v>104</v>
      </c>
    </row>
    <row r="157" spans="12:12" ht="25.5">
      <c r="L157" s="181" t="s">
        <v>104</v>
      </c>
    </row>
    <row r="158" spans="12:12" ht="25.5">
      <c r="L158" s="181" t="s">
        <v>104</v>
      </c>
    </row>
    <row r="159" spans="12:12" ht="25.5">
      <c r="L159" s="181" t="s">
        <v>104</v>
      </c>
    </row>
    <row r="160" spans="12:12" ht="25.5">
      <c r="L160" s="181" t="s">
        <v>104</v>
      </c>
    </row>
    <row r="161" spans="12:12" ht="25.5">
      <c r="L161" s="181" t="s">
        <v>104</v>
      </c>
    </row>
    <row r="162" spans="12:12" ht="25.5">
      <c r="L162" s="181" t="s">
        <v>104</v>
      </c>
    </row>
    <row r="163" spans="12:12" ht="25.5">
      <c r="L163" s="181" t="s">
        <v>104</v>
      </c>
    </row>
    <row r="164" spans="12:12" ht="25.5">
      <c r="L164" s="181" t="s">
        <v>104</v>
      </c>
    </row>
    <row r="165" spans="12:12" ht="25.5">
      <c r="L165" s="181" t="s">
        <v>104</v>
      </c>
    </row>
    <row r="166" spans="12:12" ht="25.5">
      <c r="L166" s="181" t="s">
        <v>104</v>
      </c>
    </row>
    <row r="167" spans="12:12" ht="25.5">
      <c r="L167" s="181" t="s">
        <v>104</v>
      </c>
    </row>
    <row r="168" spans="12:12" ht="25.5">
      <c r="L168" s="181" t="s">
        <v>104</v>
      </c>
    </row>
    <row r="169" spans="12:12" ht="25.5">
      <c r="L169" s="181" t="s">
        <v>104</v>
      </c>
    </row>
    <row r="170" spans="12:12" ht="25.5">
      <c r="L170" s="181" t="s">
        <v>104</v>
      </c>
    </row>
    <row r="171" spans="12:12" ht="25.5">
      <c r="L171" s="181" t="s">
        <v>104</v>
      </c>
    </row>
    <row r="172" spans="12:12" ht="25.5">
      <c r="L172" s="181" t="s">
        <v>104</v>
      </c>
    </row>
    <row r="173" spans="12:12" ht="25.5">
      <c r="L173" s="181" t="s">
        <v>104</v>
      </c>
    </row>
    <row r="174" spans="12:12" ht="25.5">
      <c r="L174" s="181" t="s">
        <v>104</v>
      </c>
    </row>
    <row r="175" spans="12:12" ht="25.5">
      <c r="L175" s="181" t="s">
        <v>104</v>
      </c>
    </row>
    <row r="176" spans="12:12" ht="25.5">
      <c r="L176" s="181" t="s">
        <v>104</v>
      </c>
    </row>
    <row r="177" spans="12:12" ht="25.5">
      <c r="L177" s="181" t="s">
        <v>104</v>
      </c>
    </row>
    <row r="178" spans="12:12" ht="25.5">
      <c r="L178" s="181" t="s">
        <v>104</v>
      </c>
    </row>
    <row r="179" spans="12:12" ht="25.5">
      <c r="L179" s="181" t="s">
        <v>104</v>
      </c>
    </row>
    <row r="180" spans="12:12" ht="25.5">
      <c r="L180" s="181" t="s">
        <v>104</v>
      </c>
    </row>
    <row r="181" spans="12:12" ht="25.5">
      <c r="L181" s="181" t="s">
        <v>104</v>
      </c>
    </row>
    <row r="182" spans="12:12" ht="25.5">
      <c r="L182" s="181" t="s">
        <v>104</v>
      </c>
    </row>
    <row r="183" spans="12:12" ht="25.5">
      <c r="L183" s="181" t="s">
        <v>104</v>
      </c>
    </row>
    <row r="184" spans="12:12" ht="25.5">
      <c r="L184" s="181" t="s">
        <v>104</v>
      </c>
    </row>
    <row r="185" spans="12:12" ht="25.5">
      <c r="L185" s="181" t="s">
        <v>104</v>
      </c>
    </row>
    <row r="186" spans="12:12" ht="25.5">
      <c r="L186" s="181" t="s">
        <v>104</v>
      </c>
    </row>
    <row r="187" spans="12:12" ht="25.5">
      <c r="L187" s="181" t="s">
        <v>104</v>
      </c>
    </row>
    <row r="188" spans="12:12" ht="25.5">
      <c r="L188" s="181" t="s">
        <v>104</v>
      </c>
    </row>
    <row r="189" spans="12:12" ht="25.5">
      <c r="L189" s="181" t="s">
        <v>104</v>
      </c>
    </row>
    <row r="190" spans="12:12" ht="25.5">
      <c r="L190" s="181" t="s">
        <v>104</v>
      </c>
    </row>
    <row r="191" spans="12:12" ht="25.5">
      <c r="L191" s="181" t="s">
        <v>104</v>
      </c>
    </row>
    <row r="192" spans="12:12" ht="25.5">
      <c r="L192" s="181" t="s">
        <v>104</v>
      </c>
    </row>
    <row r="193" spans="12:12" ht="25.5">
      <c r="L193" s="181" t="s">
        <v>104</v>
      </c>
    </row>
    <row r="194" spans="12:12" ht="25.5">
      <c r="L194" s="181" t="s">
        <v>104</v>
      </c>
    </row>
    <row r="195" spans="12:12" ht="25.5">
      <c r="L195" s="181" t="s">
        <v>104</v>
      </c>
    </row>
    <row r="196" spans="12:12" ht="25.5">
      <c r="L196" s="181" t="s">
        <v>104</v>
      </c>
    </row>
    <row r="197" spans="12:12" ht="25.5">
      <c r="L197" s="181" t="s">
        <v>104</v>
      </c>
    </row>
    <row r="198" spans="12:12" ht="25.5">
      <c r="L198" s="181" t="s">
        <v>104</v>
      </c>
    </row>
    <row r="199" spans="12:12" ht="25.5">
      <c r="L199" s="181" t="s">
        <v>104</v>
      </c>
    </row>
    <row r="200" spans="12:12" ht="25.5">
      <c r="L200" s="181" t="s">
        <v>104</v>
      </c>
    </row>
    <row r="201" spans="12:12" ht="25.5">
      <c r="L201" s="181" t="s">
        <v>104</v>
      </c>
    </row>
    <row r="202" spans="12:12" ht="25.5">
      <c r="L202" s="181" t="s">
        <v>104</v>
      </c>
    </row>
    <row r="203" spans="12:12" ht="25.5">
      <c r="L203" s="181" t="s">
        <v>104</v>
      </c>
    </row>
    <row r="204" spans="12:12" ht="25.5">
      <c r="L204" s="181" t="s">
        <v>104</v>
      </c>
    </row>
    <row r="205" spans="12:12" ht="25.5">
      <c r="L205" s="181" t="s">
        <v>104</v>
      </c>
    </row>
    <row r="206" spans="12:12" ht="25.5">
      <c r="L206" s="181" t="s">
        <v>104</v>
      </c>
    </row>
    <row r="207" spans="12:12" ht="25.5">
      <c r="L207" s="181" t="s">
        <v>104</v>
      </c>
    </row>
    <row r="208" spans="12:12" ht="25.5">
      <c r="L208" s="181" t="s">
        <v>104</v>
      </c>
    </row>
    <row r="209" spans="12:12" ht="25.5">
      <c r="L209" s="181" t="s">
        <v>104</v>
      </c>
    </row>
    <row r="210" spans="12:12" ht="25.5">
      <c r="L210" s="181" t="s">
        <v>104</v>
      </c>
    </row>
    <row r="211" spans="12:12" ht="25.5">
      <c r="L211" s="181" t="s">
        <v>104</v>
      </c>
    </row>
    <row r="212" spans="12:12" ht="25.5">
      <c r="L212" s="181" t="s">
        <v>104</v>
      </c>
    </row>
    <row r="213" spans="12:12" ht="25.5">
      <c r="L213" s="181" t="s">
        <v>104</v>
      </c>
    </row>
    <row r="214" spans="12:12" ht="25.5">
      <c r="L214" s="181" t="s">
        <v>104</v>
      </c>
    </row>
    <row r="215" spans="12:12" ht="25.5">
      <c r="L215" s="181" t="s">
        <v>104</v>
      </c>
    </row>
    <row r="216" spans="12:12" ht="25.5">
      <c r="L216" s="181" t="s">
        <v>104</v>
      </c>
    </row>
    <row r="217" spans="12:12" ht="25.5">
      <c r="L217" s="181" t="s">
        <v>104</v>
      </c>
    </row>
    <row r="218" spans="12:12" ht="25.5">
      <c r="L218" s="181" t="s">
        <v>104</v>
      </c>
    </row>
    <row r="219" spans="12:12" ht="25.5">
      <c r="L219" s="181" t="s">
        <v>104</v>
      </c>
    </row>
    <row r="220" spans="12:12" ht="25.5">
      <c r="L220" s="181" t="s">
        <v>104</v>
      </c>
    </row>
    <row r="221" spans="12:12" ht="25.5">
      <c r="L221" s="181" t="s">
        <v>104</v>
      </c>
    </row>
    <row r="222" spans="12:12" ht="25.5">
      <c r="L222" s="181" t="s">
        <v>104</v>
      </c>
    </row>
    <row r="223" spans="12:12" ht="25.5">
      <c r="L223" s="181" t="s">
        <v>104</v>
      </c>
    </row>
    <row r="224" spans="12:12" ht="25.5">
      <c r="L224" s="181" t="s">
        <v>104</v>
      </c>
    </row>
    <row r="225" spans="12:12" ht="25.5">
      <c r="L225" s="181" t="s">
        <v>104</v>
      </c>
    </row>
    <row r="226" spans="12:12" ht="25.5">
      <c r="L226" s="181" t="s">
        <v>104</v>
      </c>
    </row>
    <row r="227" spans="12:12" ht="25.5">
      <c r="L227" s="181" t="s">
        <v>104</v>
      </c>
    </row>
    <row r="228" spans="12:12" ht="25.5">
      <c r="L228" s="181" t="s">
        <v>104</v>
      </c>
    </row>
    <row r="229" spans="12:12" ht="25.5">
      <c r="L229" s="181" t="s">
        <v>104</v>
      </c>
    </row>
    <row r="230" spans="12:12" ht="25.5">
      <c r="L230" s="181" t="s">
        <v>104</v>
      </c>
    </row>
    <row r="231" spans="12:12" ht="25.5">
      <c r="L231" s="181" t="s">
        <v>104</v>
      </c>
    </row>
    <row r="232" spans="12:12" ht="25.5">
      <c r="L232" s="181" t="s">
        <v>104</v>
      </c>
    </row>
    <row r="233" spans="12:12" ht="25.5">
      <c r="L233" s="181" t="s">
        <v>104</v>
      </c>
    </row>
    <row r="234" spans="12:12" ht="25.5">
      <c r="L234" s="181" t="s">
        <v>104</v>
      </c>
    </row>
    <row r="235" spans="12:12" ht="25.5">
      <c r="L235" s="181" t="s">
        <v>104</v>
      </c>
    </row>
    <row r="236" spans="12:12" ht="25.5">
      <c r="L236" s="181" t="s">
        <v>104</v>
      </c>
    </row>
    <row r="237" spans="12:12" ht="25.5">
      <c r="L237" s="181" t="s">
        <v>104</v>
      </c>
    </row>
    <row r="238" spans="12:12" ht="25.5">
      <c r="L238" s="181" t="s">
        <v>104</v>
      </c>
    </row>
    <row r="239" spans="12:12" ht="25.5">
      <c r="L239" s="181" t="s">
        <v>104</v>
      </c>
    </row>
    <row r="240" spans="12:12" ht="25.5">
      <c r="L240" s="181" t="s">
        <v>104</v>
      </c>
    </row>
    <row r="241" spans="12:12" ht="25.5">
      <c r="L241" s="181" t="s">
        <v>104</v>
      </c>
    </row>
    <row r="242" spans="12:12" ht="25.5">
      <c r="L242" s="181" t="s">
        <v>104</v>
      </c>
    </row>
    <row r="243" spans="12:12" ht="25.5">
      <c r="L243" s="181" t="s">
        <v>104</v>
      </c>
    </row>
    <row r="244" spans="12:12" ht="25.5">
      <c r="L244" s="181" t="s">
        <v>104</v>
      </c>
    </row>
    <row r="245" spans="12:12" ht="25.5">
      <c r="L245" s="181" t="s">
        <v>104</v>
      </c>
    </row>
    <row r="246" spans="12:12" ht="25.5">
      <c r="L246" s="181" t="s">
        <v>104</v>
      </c>
    </row>
    <row r="247" spans="12:12" ht="25.5">
      <c r="L247" s="181" t="s">
        <v>104</v>
      </c>
    </row>
    <row r="248" spans="12:12" ht="25.5">
      <c r="L248" s="181" t="s">
        <v>104</v>
      </c>
    </row>
    <row r="249" spans="12:12" ht="25.5">
      <c r="L249" s="181" t="s">
        <v>104</v>
      </c>
    </row>
    <row r="250" spans="12:12" ht="25.5">
      <c r="L250" s="181" t="s">
        <v>104</v>
      </c>
    </row>
    <row r="251" spans="12:12" ht="25.5">
      <c r="L251" s="181" t="s">
        <v>104</v>
      </c>
    </row>
    <row r="252" spans="12:12" ht="25.5">
      <c r="L252" s="181" t="s">
        <v>104</v>
      </c>
    </row>
    <row r="253" spans="12:12" ht="25.5">
      <c r="L253" s="181" t="s">
        <v>104</v>
      </c>
    </row>
    <row r="254" spans="12:12" ht="25.5">
      <c r="L254" s="181" t="s">
        <v>104</v>
      </c>
    </row>
    <row r="255" spans="12:12" ht="25.5">
      <c r="L255" s="181" t="s">
        <v>104</v>
      </c>
    </row>
    <row r="256" spans="12:12" ht="25.5">
      <c r="L256" s="181" t="s">
        <v>104</v>
      </c>
    </row>
    <row r="257" spans="12:12" ht="25.5">
      <c r="L257" s="181" t="s">
        <v>104</v>
      </c>
    </row>
    <row r="258" spans="12:12" ht="25.5">
      <c r="L258" s="181" t="s">
        <v>104</v>
      </c>
    </row>
    <row r="259" spans="12:12" ht="25.5">
      <c r="L259" s="181" t="s">
        <v>104</v>
      </c>
    </row>
    <row r="260" spans="12:12" ht="25.5">
      <c r="L260" s="181" t="s">
        <v>104</v>
      </c>
    </row>
    <row r="261" spans="12:12" ht="25.5">
      <c r="L261" s="181" t="s">
        <v>104</v>
      </c>
    </row>
    <row r="262" spans="12:12" ht="25.5">
      <c r="L262" s="181" t="s">
        <v>104</v>
      </c>
    </row>
    <row r="263" spans="12:12" ht="25.5">
      <c r="L263" s="181" t="s">
        <v>104</v>
      </c>
    </row>
  </sheetData>
  <mergeCells count="18">
    <mergeCell ref="A1:C1"/>
    <mergeCell ref="A2:C2"/>
    <mergeCell ref="D1:I1"/>
    <mergeCell ref="D2:I2"/>
    <mergeCell ref="A4:I4"/>
    <mergeCell ref="A5:I5"/>
    <mergeCell ref="A6:I6"/>
    <mergeCell ref="A7:I7"/>
    <mergeCell ref="A3:I3"/>
    <mergeCell ref="H8:H9"/>
    <mergeCell ref="I8:I9"/>
    <mergeCell ref="A60:I60"/>
    <mergeCell ref="A11:I11"/>
    <mergeCell ref="A8:A9"/>
    <mergeCell ref="B8:B9"/>
    <mergeCell ref="C8:C9"/>
    <mergeCell ref="D8:F8"/>
    <mergeCell ref="G8:G9"/>
  </mergeCells>
  <conditionalFormatting sqref="G95:I95 G56 A95:B95 D57:H58 B56:B58">
    <cfRule type="cellIs" dxfId="14" priority="13" stopIfTrue="1" operator="equal">
      <formula>0</formula>
    </cfRule>
    <cfRule type="cellIs" dxfId="13" priority="14" stopIfTrue="1" operator="equal">
      <formula>0</formula>
    </cfRule>
    <cfRule type="cellIs" dxfId="12" priority="15" stopIfTrue="1" operator="equal">
      <formula>0</formula>
    </cfRule>
  </conditionalFormatting>
  <conditionalFormatting sqref="H60:H94">
    <cfRule type="cellIs" dxfId="11" priority="10" stopIfTrue="1" operator="equal">
      <formula>0</formula>
    </cfRule>
    <cfRule type="cellIs" dxfId="10" priority="11" stopIfTrue="1" operator="equal">
      <formula>0</formula>
    </cfRule>
    <cfRule type="cellIs" dxfId="9" priority="12" stopIfTrue="1" operator="equal">
      <formula>0</formula>
    </cfRule>
  </conditionalFormatting>
  <conditionalFormatting sqref="B60:B94">
    <cfRule type="cellIs" dxfId="8" priority="7" stopIfTrue="1" operator="equal">
      <formula>0</formula>
    </cfRule>
    <cfRule type="cellIs" dxfId="7" priority="8" stopIfTrue="1" operator="equal">
      <formula>0</formula>
    </cfRule>
    <cfRule type="cellIs" dxfId="6" priority="9" stopIfTrue="1" operator="equal">
      <formula>0</formula>
    </cfRule>
  </conditionalFormatting>
  <conditionalFormatting sqref="G60:G94">
    <cfRule type="cellIs" dxfId="5" priority="4" stopIfTrue="1" operator="equal">
      <formula>0</formula>
    </cfRule>
    <cfRule type="cellIs" dxfId="4" priority="5" stopIfTrue="1" operator="equal">
      <formula>0</formula>
    </cfRule>
    <cfRule type="cellIs" dxfId="3" priority="6" stopIfTrue="1" operator="equal">
      <formula>0</formula>
    </cfRule>
  </conditionalFormatting>
  <conditionalFormatting sqref="G100:I100 G97 B100 D98:H99 B97:B98">
    <cfRule type="cellIs" dxfId="2" priority="1" stopIfTrue="1" operator="equal">
      <formula>0</formula>
    </cfRule>
    <cfRule type="cellIs" dxfId="1" priority="2" stopIfTrue="1" operator="equal">
      <formula>0</formula>
    </cfRule>
    <cfRule type="cellIs" dxfId="0" priority="3" stopIfTrue="1" operator="equal">
      <formula>0</formula>
    </cfRule>
  </conditionalFormatting>
  <printOptions horizontalCentered="1"/>
  <pageMargins left="0.39370078740157499" right="0.39370078740157499" top="0.39370078740157499" bottom="0.39370078740157499" header="0.118110236220472" footer="0.27559055118110198"/>
  <pageSetup paperSize="9" scale="70" fitToHeight="100" orientation="landscape" r:id="rId1"/>
  <headerFooter>
    <oddFooter>&amp;L&amp;"Times New Roman,nghiêng"&amp;9Phụ lục &amp;A&amp;R&amp;10&amp;P</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19" sqref="M19"/>
    </sheetView>
  </sheetViews>
  <sheetFormatPr defaultRowHeight="15.7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S168"/>
  <sheetViews>
    <sheetView showZeros="0" view="pageLayout" topLeftCell="A160" zoomScaleSheetLayoutView="70" workbookViewId="0">
      <selection activeCell="A164" sqref="A164"/>
    </sheetView>
  </sheetViews>
  <sheetFormatPr defaultColWidth="6.875" defaultRowHeight="12.75"/>
  <cols>
    <col min="1" max="1" width="4.375" style="17" customWidth="1"/>
    <col min="2" max="2" width="27.75" style="18" customWidth="1"/>
    <col min="3" max="3" width="8.25" style="17" customWidth="1"/>
    <col min="4" max="7" width="6.25" style="98" customWidth="1"/>
    <col min="8" max="8" width="15" style="17" customWidth="1"/>
    <col min="9" max="9" width="14.125" style="17" customWidth="1"/>
    <col min="10" max="14" width="6.625" style="17" customWidth="1"/>
    <col min="15" max="15" width="29.25" style="18" customWidth="1"/>
    <col min="16" max="16" width="8.75" style="17" customWidth="1"/>
    <col min="17" max="17" width="8.5" style="17" customWidth="1"/>
    <col min="18" max="16384" width="6.875" style="17"/>
  </cols>
  <sheetData>
    <row r="1" spans="1:19" s="107" customFormat="1" ht="20.100000000000001" customHeight="1">
      <c r="A1" s="1580" t="s">
        <v>2561</v>
      </c>
      <c r="B1" s="1580"/>
      <c r="C1" s="1580"/>
      <c r="D1" s="1580"/>
      <c r="E1" s="1580"/>
      <c r="F1" s="1581" t="s">
        <v>44</v>
      </c>
      <c r="G1" s="1581"/>
      <c r="H1" s="1581"/>
      <c r="I1" s="1581"/>
      <c r="J1" s="1581"/>
      <c r="K1" s="1581"/>
      <c r="L1" s="1581"/>
      <c r="M1" s="1581"/>
      <c r="N1" s="1581"/>
      <c r="O1" s="1581"/>
      <c r="P1" s="1581"/>
      <c r="S1" s="113"/>
    </row>
    <row r="2" spans="1:19" s="107" customFormat="1" ht="20.100000000000001" customHeight="1">
      <c r="A2" s="1581" t="s">
        <v>2560</v>
      </c>
      <c r="B2" s="1581"/>
      <c r="C2" s="1581"/>
      <c r="D2" s="1581"/>
      <c r="E2" s="1581"/>
      <c r="F2" s="1591" t="s">
        <v>45</v>
      </c>
      <c r="G2" s="1581"/>
      <c r="H2" s="1581"/>
      <c r="I2" s="1581"/>
      <c r="J2" s="1581"/>
      <c r="K2" s="1581"/>
      <c r="L2" s="1581"/>
      <c r="M2" s="1581"/>
      <c r="N2" s="1581"/>
      <c r="O2" s="1581"/>
      <c r="P2" s="1581"/>
      <c r="S2" s="113"/>
    </row>
    <row r="3" spans="1:19" s="107" customFormat="1" ht="12" customHeight="1">
      <c r="A3" s="1582"/>
      <c r="B3" s="1582"/>
      <c r="C3" s="1582"/>
      <c r="D3" s="1582"/>
      <c r="E3" s="1582"/>
      <c r="F3" s="1582"/>
      <c r="G3" s="1582"/>
      <c r="H3" s="1582"/>
      <c r="I3" s="1582"/>
      <c r="J3" s="1582"/>
      <c r="K3" s="1582"/>
      <c r="L3" s="1582"/>
      <c r="M3" s="1582"/>
      <c r="N3" s="1582"/>
      <c r="O3" s="1582"/>
      <c r="P3" s="1582"/>
      <c r="S3" s="114"/>
    </row>
    <row r="4" spans="1:19" s="107" customFormat="1" ht="20.100000000000001" customHeight="1">
      <c r="A4" s="1583" t="s">
        <v>173</v>
      </c>
      <c r="B4" s="1583"/>
      <c r="C4" s="1583"/>
      <c r="D4" s="1583"/>
      <c r="E4" s="1583"/>
      <c r="F4" s="1583"/>
      <c r="G4" s="1583"/>
      <c r="H4" s="1583"/>
      <c r="I4" s="1583"/>
      <c r="J4" s="1583"/>
      <c r="K4" s="1583"/>
      <c r="L4" s="1583"/>
      <c r="M4" s="1583"/>
      <c r="N4" s="1583"/>
      <c r="O4" s="1583"/>
      <c r="P4" s="1583"/>
      <c r="S4" s="114"/>
    </row>
    <row r="5" spans="1:19" s="107" customFormat="1" ht="20.100000000000001" customHeight="1">
      <c r="A5" s="1583" t="s">
        <v>57</v>
      </c>
      <c r="B5" s="1583"/>
      <c r="C5" s="1583"/>
      <c r="D5" s="1583"/>
      <c r="E5" s="1583"/>
      <c r="F5" s="1583"/>
      <c r="G5" s="1583"/>
      <c r="H5" s="1583"/>
      <c r="I5" s="1583"/>
      <c r="J5" s="1583"/>
      <c r="K5" s="1583"/>
      <c r="L5" s="1583"/>
      <c r="M5" s="1583"/>
      <c r="N5" s="1583"/>
      <c r="O5" s="1583"/>
      <c r="P5" s="1583"/>
      <c r="S5" s="114"/>
    </row>
    <row r="6" spans="1:19" s="52" customFormat="1" ht="20.100000000000001" customHeight="1">
      <c r="A6" s="1592" t="str">
        <f>'1.THD.Tong'!A6:P6</f>
        <v>(Kèm theo Tờ trình số 395/TTr-UBND ngày 05 tháng 12 năm 2018 của Ủy ban nhân dân tỉnh)</v>
      </c>
      <c r="B6" s="1592"/>
      <c r="C6" s="1592"/>
      <c r="D6" s="1592"/>
      <c r="E6" s="1592"/>
      <c r="F6" s="1592"/>
      <c r="G6" s="1592"/>
      <c r="H6" s="1592"/>
      <c r="I6" s="1592"/>
      <c r="J6" s="1592"/>
      <c r="K6" s="1592"/>
      <c r="L6" s="1592"/>
      <c r="M6" s="1592"/>
      <c r="N6" s="1592"/>
      <c r="O6" s="1592"/>
      <c r="P6" s="1592"/>
      <c r="S6" s="114"/>
    </row>
    <row r="7" spans="1:19" s="107" customFormat="1" ht="12" customHeight="1">
      <c r="A7" s="1601"/>
      <c r="B7" s="1601"/>
      <c r="C7" s="1601"/>
      <c r="D7" s="1601"/>
      <c r="E7" s="1601"/>
      <c r="F7" s="1601"/>
      <c r="G7" s="1601"/>
      <c r="H7" s="1601"/>
      <c r="I7" s="1601"/>
      <c r="J7" s="1601"/>
      <c r="K7" s="1601"/>
      <c r="L7" s="1601"/>
      <c r="M7" s="1601"/>
      <c r="N7" s="1601"/>
      <c r="O7" s="1601"/>
      <c r="P7" s="1601"/>
      <c r="S7" s="115" t="s">
        <v>104</v>
      </c>
    </row>
    <row r="8" spans="1:19" s="219" customFormat="1" ht="20.100000000000001" customHeight="1">
      <c r="A8" s="1600" t="s">
        <v>21</v>
      </c>
      <c r="B8" s="1599" t="s">
        <v>31</v>
      </c>
      <c r="C8" s="1599" t="s">
        <v>30</v>
      </c>
      <c r="D8" s="1599" t="s">
        <v>63</v>
      </c>
      <c r="E8" s="1599"/>
      <c r="F8" s="1599"/>
      <c r="G8" s="1599"/>
      <c r="H8" s="1599" t="s">
        <v>62</v>
      </c>
      <c r="I8" s="1599" t="s">
        <v>16</v>
      </c>
      <c r="J8" s="1599" t="s">
        <v>15</v>
      </c>
      <c r="K8" s="1599"/>
      <c r="L8" s="1599"/>
      <c r="M8" s="1599"/>
      <c r="N8" s="1599"/>
      <c r="O8" s="1599" t="s">
        <v>33</v>
      </c>
      <c r="P8" s="1599" t="s">
        <v>14</v>
      </c>
      <c r="S8" s="115" t="s">
        <v>104</v>
      </c>
    </row>
    <row r="9" spans="1:19" s="219" customFormat="1" ht="35.25" customHeight="1">
      <c r="A9" s="1600"/>
      <c r="B9" s="1599"/>
      <c r="C9" s="1599"/>
      <c r="D9" s="1445" t="s">
        <v>13</v>
      </c>
      <c r="E9" s="1445" t="s">
        <v>12</v>
      </c>
      <c r="F9" s="1445" t="s">
        <v>27</v>
      </c>
      <c r="G9" s="1445" t="s">
        <v>26</v>
      </c>
      <c r="H9" s="1599"/>
      <c r="I9" s="1599"/>
      <c r="J9" s="1445" t="s">
        <v>10</v>
      </c>
      <c r="K9" s="1445" t="s">
        <v>9</v>
      </c>
      <c r="L9" s="1445" t="s">
        <v>32</v>
      </c>
      <c r="M9" s="1445" t="s">
        <v>25</v>
      </c>
      <c r="N9" s="1445" t="s">
        <v>6</v>
      </c>
      <c r="O9" s="1599"/>
      <c r="P9" s="1599"/>
      <c r="S9" s="115" t="s">
        <v>104</v>
      </c>
    </row>
    <row r="10" spans="1:19" s="89" customFormat="1" ht="20.100000000000001" customHeight="1">
      <c r="A10" s="88">
        <v>-1</v>
      </c>
      <c r="B10" s="88">
        <v>-2</v>
      </c>
      <c r="C10" s="88" t="s">
        <v>24</v>
      </c>
      <c r="D10" s="88">
        <v>-4</v>
      </c>
      <c r="E10" s="88">
        <v>-5</v>
      </c>
      <c r="F10" s="88">
        <v>-6</v>
      </c>
      <c r="G10" s="88">
        <v>-7</v>
      </c>
      <c r="H10" s="88">
        <v>-8</v>
      </c>
      <c r="I10" s="88" t="s">
        <v>23</v>
      </c>
      <c r="J10" s="88">
        <v>-10</v>
      </c>
      <c r="K10" s="88">
        <v>-11</v>
      </c>
      <c r="L10" s="88">
        <v>-12</v>
      </c>
      <c r="M10" s="88">
        <v>-13</v>
      </c>
      <c r="N10" s="88">
        <v>-14</v>
      </c>
      <c r="O10" s="88">
        <v>-15</v>
      </c>
      <c r="P10" s="88">
        <v>-16</v>
      </c>
      <c r="S10" s="115" t="s">
        <v>104</v>
      </c>
    </row>
    <row r="11" spans="1:19" ht="25.5">
      <c r="A11" s="1597" t="s">
        <v>174</v>
      </c>
      <c r="B11" s="1597"/>
      <c r="C11" s="1597"/>
      <c r="D11" s="1597"/>
      <c r="E11" s="1597"/>
      <c r="F11" s="1597"/>
      <c r="G11" s="1597"/>
      <c r="H11" s="1597"/>
      <c r="I11" s="1597"/>
      <c r="J11" s="1597"/>
      <c r="K11" s="1597"/>
      <c r="L11" s="1597"/>
      <c r="M11" s="1597"/>
      <c r="N11" s="1597"/>
      <c r="O11" s="1597"/>
      <c r="P11" s="1597"/>
      <c r="S11" s="115" t="s">
        <v>104</v>
      </c>
    </row>
    <row r="12" spans="1:19" ht="25.5">
      <c r="A12" s="1177" t="s">
        <v>208</v>
      </c>
      <c r="B12" s="1442" t="s">
        <v>379</v>
      </c>
      <c r="C12" s="1179">
        <f>C13</f>
        <v>5</v>
      </c>
      <c r="D12" s="1179">
        <f t="shared" ref="D12:N12" si="0">D13</f>
        <v>5</v>
      </c>
      <c r="E12" s="1179">
        <f t="shared" si="0"/>
        <v>0</v>
      </c>
      <c r="F12" s="1179">
        <f t="shared" si="0"/>
        <v>0</v>
      </c>
      <c r="G12" s="1179">
        <f t="shared" si="0"/>
        <v>0</v>
      </c>
      <c r="H12" s="1179"/>
      <c r="I12" s="1179">
        <f t="shared" si="0"/>
        <v>7</v>
      </c>
      <c r="J12" s="1179">
        <f t="shared" si="0"/>
        <v>0</v>
      </c>
      <c r="K12" s="1179">
        <f t="shared" si="0"/>
        <v>0</v>
      </c>
      <c r="L12" s="1179">
        <f t="shared" si="0"/>
        <v>7</v>
      </c>
      <c r="M12" s="1179">
        <f t="shared" si="0"/>
        <v>0</v>
      </c>
      <c r="N12" s="1179">
        <f t="shared" si="0"/>
        <v>0</v>
      </c>
      <c r="O12" s="1442"/>
      <c r="P12" s="1177"/>
      <c r="S12" s="115" t="s">
        <v>104</v>
      </c>
    </row>
    <row r="13" spans="1:19" ht="25.5">
      <c r="A13" s="1180">
        <v>1</v>
      </c>
      <c r="B13" s="1181" t="s">
        <v>2308</v>
      </c>
      <c r="C13" s="1182">
        <f>SUM(D13:G13)</f>
        <v>5</v>
      </c>
      <c r="D13" s="1183">
        <v>5</v>
      </c>
      <c r="E13" s="1180"/>
      <c r="F13" s="1180"/>
      <c r="G13" s="1180"/>
      <c r="H13" s="1181" t="s">
        <v>2309</v>
      </c>
      <c r="I13" s="1183">
        <v>7</v>
      </c>
      <c r="J13" s="1183"/>
      <c r="K13" s="1183"/>
      <c r="L13" s="1183">
        <v>7</v>
      </c>
      <c r="M13" s="1183"/>
      <c r="N13" s="1183"/>
      <c r="O13" s="1181"/>
      <c r="P13" s="1180"/>
      <c r="S13" s="115" t="s">
        <v>104</v>
      </c>
    </row>
    <row r="14" spans="1:19" ht="25.5">
      <c r="A14" s="1184" t="s">
        <v>213</v>
      </c>
      <c r="B14" s="1185" t="s">
        <v>782</v>
      </c>
      <c r="C14" s="1179">
        <f>C15+C17+C20</f>
        <v>24.369999999999997</v>
      </c>
      <c r="D14" s="1179">
        <f t="shared" ref="D14:N14" si="1">D15+D17+D20</f>
        <v>21.2</v>
      </c>
      <c r="E14" s="1179">
        <f t="shared" si="1"/>
        <v>0</v>
      </c>
      <c r="F14" s="1179">
        <f t="shared" si="1"/>
        <v>0</v>
      </c>
      <c r="G14" s="1179">
        <f t="shared" si="1"/>
        <v>3.17</v>
      </c>
      <c r="H14" s="1186"/>
      <c r="I14" s="1179">
        <f t="shared" si="1"/>
        <v>110.69999999999999</v>
      </c>
      <c r="J14" s="1179">
        <f t="shared" si="1"/>
        <v>0</v>
      </c>
      <c r="K14" s="1179">
        <f t="shared" si="1"/>
        <v>70</v>
      </c>
      <c r="L14" s="1179">
        <f t="shared" si="1"/>
        <v>9.1</v>
      </c>
      <c r="M14" s="1179">
        <f t="shared" si="1"/>
        <v>3.6</v>
      </c>
      <c r="N14" s="1179">
        <f t="shared" si="1"/>
        <v>28</v>
      </c>
      <c r="O14" s="1187"/>
      <c r="P14" s="1188"/>
      <c r="S14" s="115" t="s">
        <v>104</v>
      </c>
    </row>
    <row r="15" spans="1:19" ht="25.5">
      <c r="A15" s="1184" t="s">
        <v>832</v>
      </c>
      <c r="B15" s="1185" t="s">
        <v>2310</v>
      </c>
      <c r="C15" s="1179">
        <f>C16</f>
        <v>22.54</v>
      </c>
      <c r="D15" s="1179">
        <f t="shared" ref="D15:N15" si="2">D16</f>
        <v>20.5</v>
      </c>
      <c r="E15" s="1179">
        <f t="shared" si="2"/>
        <v>0</v>
      </c>
      <c r="F15" s="1179">
        <f t="shared" si="2"/>
        <v>0</v>
      </c>
      <c r="G15" s="1179">
        <f t="shared" si="2"/>
        <v>2.04</v>
      </c>
      <c r="H15" s="1186"/>
      <c r="I15" s="1179">
        <f t="shared" si="2"/>
        <v>28</v>
      </c>
      <c r="J15" s="1179">
        <f t="shared" si="2"/>
        <v>0</v>
      </c>
      <c r="K15" s="1179">
        <f t="shared" si="2"/>
        <v>0</v>
      </c>
      <c r="L15" s="1179">
        <f t="shared" si="2"/>
        <v>0</v>
      </c>
      <c r="M15" s="1179">
        <f t="shared" si="2"/>
        <v>0</v>
      </c>
      <c r="N15" s="1179">
        <f t="shared" si="2"/>
        <v>28</v>
      </c>
      <c r="O15" s="1187"/>
      <c r="P15" s="1188"/>
      <c r="S15" s="115" t="s">
        <v>104</v>
      </c>
    </row>
    <row r="16" spans="1:19" ht="38.25">
      <c r="A16" s="912">
        <v>1</v>
      </c>
      <c r="B16" s="913" t="s">
        <v>2311</v>
      </c>
      <c r="C16" s="1182">
        <f>SUM(D16:G16)</f>
        <v>22.54</v>
      </c>
      <c r="D16" s="1182">
        <v>20.5</v>
      </c>
      <c r="E16" s="1182"/>
      <c r="F16" s="1182"/>
      <c r="G16" s="1182">
        <v>2.04</v>
      </c>
      <c r="H16" s="1189" t="s">
        <v>2312</v>
      </c>
      <c r="I16" s="905">
        <v>28</v>
      </c>
      <c r="J16" s="905"/>
      <c r="K16" s="905"/>
      <c r="L16" s="905"/>
      <c r="M16" s="905"/>
      <c r="N16" s="905">
        <v>28</v>
      </c>
      <c r="O16" s="913"/>
      <c r="P16" s="1190"/>
      <c r="S16" s="115" t="s">
        <v>104</v>
      </c>
    </row>
    <row r="17" spans="1:19" ht="25.5">
      <c r="A17" s="1191" t="s">
        <v>837</v>
      </c>
      <c r="B17" s="1185" t="s">
        <v>2313</v>
      </c>
      <c r="C17" s="1192">
        <f>SUM(C18:C19)</f>
        <v>0.56000000000000005</v>
      </c>
      <c r="D17" s="1192">
        <f t="shared" ref="D17:N17" si="3">SUM(D18:D19)</f>
        <v>0.05</v>
      </c>
      <c r="E17" s="1192">
        <f t="shared" si="3"/>
        <v>0</v>
      </c>
      <c r="F17" s="1192">
        <f t="shared" si="3"/>
        <v>0</v>
      </c>
      <c r="G17" s="1192">
        <f t="shared" si="3"/>
        <v>0.51</v>
      </c>
      <c r="H17" s="1193"/>
      <c r="I17" s="1192">
        <f t="shared" si="3"/>
        <v>1.6</v>
      </c>
      <c r="J17" s="1192">
        <f t="shared" si="3"/>
        <v>0</v>
      </c>
      <c r="K17" s="1192">
        <f t="shared" si="3"/>
        <v>0</v>
      </c>
      <c r="L17" s="1192">
        <f t="shared" si="3"/>
        <v>0</v>
      </c>
      <c r="M17" s="1192">
        <f t="shared" si="3"/>
        <v>1.6</v>
      </c>
      <c r="N17" s="1192">
        <f t="shared" si="3"/>
        <v>0</v>
      </c>
      <c r="O17" s="1194"/>
      <c r="P17" s="1195"/>
      <c r="S17" s="115" t="s">
        <v>104</v>
      </c>
    </row>
    <row r="18" spans="1:19" ht="25.5">
      <c r="A18" s="912">
        <v>1</v>
      </c>
      <c r="B18" s="1196" t="s">
        <v>2314</v>
      </c>
      <c r="C18" s="1182">
        <f>SUM(D18:G18)</f>
        <v>0.51</v>
      </c>
      <c r="D18" s="1182"/>
      <c r="E18" s="1182"/>
      <c r="F18" s="1182"/>
      <c r="G18" s="1182">
        <v>0.51</v>
      </c>
      <c r="H18" s="1189" t="s">
        <v>2315</v>
      </c>
      <c r="I18" s="905">
        <v>1.2</v>
      </c>
      <c r="J18" s="905"/>
      <c r="K18" s="905"/>
      <c r="L18" s="905"/>
      <c r="M18" s="905">
        <v>1.2</v>
      </c>
      <c r="N18" s="905"/>
      <c r="O18" s="913"/>
      <c r="P18" s="1190"/>
      <c r="S18" s="115" t="s">
        <v>104</v>
      </c>
    </row>
    <row r="19" spans="1:19" ht="25.5">
      <c r="A19" s="912">
        <v>2</v>
      </c>
      <c r="B19" s="913" t="s">
        <v>2316</v>
      </c>
      <c r="C19" s="1182">
        <f>SUM(D19:G19)</f>
        <v>0.05</v>
      </c>
      <c r="D19" s="1182">
        <v>0.05</v>
      </c>
      <c r="E19" s="1182"/>
      <c r="F19" s="1182"/>
      <c r="G19" s="1182"/>
      <c r="H19" s="1189" t="s">
        <v>2317</v>
      </c>
      <c r="I19" s="905">
        <v>0.4</v>
      </c>
      <c r="J19" s="905"/>
      <c r="K19" s="905"/>
      <c r="L19" s="905"/>
      <c r="M19" s="905">
        <v>0.4</v>
      </c>
      <c r="N19" s="905"/>
      <c r="O19" s="913"/>
      <c r="P19" s="1190"/>
      <c r="S19" s="115" t="s">
        <v>104</v>
      </c>
    </row>
    <row r="20" spans="1:19" ht="25.5">
      <c r="A20" s="1191" t="s">
        <v>864</v>
      </c>
      <c r="B20" s="1185" t="s">
        <v>218</v>
      </c>
      <c r="C20" s="1192">
        <f>SUM(C21:C23)</f>
        <v>1.27</v>
      </c>
      <c r="D20" s="1192">
        <f t="shared" ref="D20:N20" si="4">SUM(D21:D23)</f>
        <v>0.65</v>
      </c>
      <c r="E20" s="1192">
        <f t="shared" si="4"/>
        <v>0</v>
      </c>
      <c r="F20" s="1192">
        <f t="shared" si="4"/>
        <v>0</v>
      </c>
      <c r="G20" s="1192">
        <f t="shared" si="4"/>
        <v>0.62</v>
      </c>
      <c r="H20" s="1193"/>
      <c r="I20" s="1192">
        <f t="shared" si="4"/>
        <v>81.099999999999994</v>
      </c>
      <c r="J20" s="1192">
        <f t="shared" si="4"/>
        <v>0</v>
      </c>
      <c r="K20" s="1192">
        <f t="shared" si="4"/>
        <v>70</v>
      </c>
      <c r="L20" s="1192">
        <f t="shared" si="4"/>
        <v>9.1</v>
      </c>
      <c r="M20" s="1192">
        <f t="shared" si="4"/>
        <v>2</v>
      </c>
      <c r="N20" s="1192">
        <f t="shared" si="4"/>
        <v>0</v>
      </c>
      <c r="O20" s="1194"/>
      <c r="P20" s="1195"/>
      <c r="S20" s="115" t="s">
        <v>104</v>
      </c>
    </row>
    <row r="21" spans="1:19" ht="25.5">
      <c r="A21" s="912">
        <v>1</v>
      </c>
      <c r="B21" s="913" t="s">
        <v>2318</v>
      </c>
      <c r="C21" s="1182">
        <f>SUM(D21:G21)</f>
        <v>1</v>
      </c>
      <c r="D21" s="1182">
        <v>0.65</v>
      </c>
      <c r="E21" s="1182"/>
      <c r="F21" s="1182"/>
      <c r="G21" s="1182">
        <v>0.35</v>
      </c>
      <c r="H21" s="1189" t="s">
        <v>2317</v>
      </c>
      <c r="I21" s="905">
        <v>7.1</v>
      </c>
      <c r="J21" s="905"/>
      <c r="K21" s="905"/>
      <c r="L21" s="905">
        <v>7.1</v>
      </c>
      <c r="M21" s="905"/>
      <c r="N21" s="905"/>
      <c r="O21" s="913" t="s">
        <v>2319</v>
      </c>
      <c r="P21" s="1190"/>
      <c r="S21" s="115" t="s">
        <v>104</v>
      </c>
    </row>
    <row r="22" spans="1:19" ht="25.5">
      <c r="A22" s="912">
        <v>2</v>
      </c>
      <c r="B22" s="1197" t="s">
        <v>2320</v>
      </c>
      <c r="C22" s="1182">
        <f>SUM(D22:G22)</f>
        <v>7.0000000000000007E-2</v>
      </c>
      <c r="D22" s="1198"/>
      <c r="E22" s="1198"/>
      <c r="F22" s="1198"/>
      <c r="G22" s="1198">
        <v>7.0000000000000007E-2</v>
      </c>
      <c r="H22" s="1199" t="s">
        <v>2315</v>
      </c>
      <c r="I22" s="1200">
        <v>70</v>
      </c>
      <c r="J22" s="1200"/>
      <c r="K22" s="1200">
        <v>70</v>
      </c>
      <c r="L22" s="1200"/>
      <c r="M22" s="1200"/>
      <c r="N22" s="1200"/>
      <c r="O22" s="1201" t="s">
        <v>2321</v>
      </c>
      <c r="P22" s="1190"/>
      <c r="S22" s="115" t="s">
        <v>104</v>
      </c>
    </row>
    <row r="23" spans="1:19" ht="25.5">
      <c r="A23" s="912">
        <v>3</v>
      </c>
      <c r="B23" s="913" t="s">
        <v>2322</v>
      </c>
      <c r="C23" s="1182">
        <f>SUM(D23:G23)</f>
        <v>0.2</v>
      </c>
      <c r="D23" s="1182"/>
      <c r="E23" s="1182"/>
      <c r="F23" s="1182"/>
      <c r="G23" s="1182">
        <v>0.2</v>
      </c>
      <c r="H23" s="1189" t="s">
        <v>2323</v>
      </c>
      <c r="I23" s="905">
        <v>4</v>
      </c>
      <c r="J23" s="905"/>
      <c r="K23" s="905"/>
      <c r="L23" s="905">
        <v>2</v>
      </c>
      <c r="M23" s="905">
        <v>2</v>
      </c>
      <c r="N23" s="905"/>
      <c r="O23" s="913" t="s">
        <v>2324</v>
      </c>
      <c r="P23" s="1190"/>
      <c r="S23" s="115" t="s">
        <v>104</v>
      </c>
    </row>
    <row r="24" spans="1:19" s="1506" customFormat="1">
      <c r="A24" s="1502" t="s">
        <v>866</v>
      </c>
      <c r="B24" s="39" t="s">
        <v>247</v>
      </c>
      <c r="C24" s="1503">
        <f>SUM(C25:C26)</f>
        <v>0.13</v>
      </c>
      <c r="D24" s="1503">
        <f t="shared" ref="D24:N24" si="5">SUM(D25:D26)</f>
        <v>0.13</v>
      </c>
      <c r="E24" s="1503">
        <f t="shared" si="5"/>
        <v>0</v>
      </c>
      <c r="F24" s="1503">
        <f t="shared" si="5"/>
        <v>0</v>
      </c>
      <c r="G24" s="1503">
        <f t="shared" si="5"/>
        <v>0</v>
      </c>
      <c r="H24" s="1503"/>
      <c r="I24" s="1503">
        <f t="shared" si="5"/>
        <v>0.5</v>
      </c>
      <c r="J24" s="1503">
        <f t="shared" si="5"/>
        <v>0</v>
      </c>
      <c r="K24" s="1503">
        <f t="shared" si="5"/>
        <v>0</v>
      </c>
      <c r="L24" s="1503">
        <f t="shared" si="5"/>
        <v>0</v>
      </c>
      <c r="M24" s="1503">
        <f t="shared" si="5"/>
        <v>0</v>
      </c>
      <c r="N24" s="1503">
        <f t="shared" si="5"/>
        <v>0.5</v>
      </c>
      <c r="O24" s="1504"/>
      <c r="P24" s="1505"/>
    </row>
    <row r="25" spans="1:19" s="1510" customFormat="1" ht="38.25">
      <c r="A25" s="984">
        <v>1</v>
      </c>
      <c r="B25" s="987" t="s">
        <v>2567</v>
      </c>
      <c r="C25" s="1507">
        <f>SUM(D25:G25)</f>
        <v>0.03</v>
      </c>
      <c r="D25" s="1507">
        <v>0.03</v>
      </c>
      <c r="E25" s="1507"/>
      <c r="F25" s="1507"/>
      <c r="G25" s="1507"/>
      <c r="H25" s="987" t="s">
        <v>2568</v>
      </c>
      <c r="I25" s="1508">
        <v>0.15</v>
      </c>
      <c r="J25" s="1508"/>
      <c r="K25" s="1508"/>
      <c r="L25" s="1508"/>
      <c r="M25" s="1508"/>
      <c r="N25" s="1508">
        <v>0.15</v>
      </c>
      <c r="O25" s="987" t="s">
        <v>2569</v>
      </c>
      <c r="P25" s="1509"/>
    </row>
    <row r="26" spans="1:19" s="1510" customFormat="1" ht="51">
      <c r="A26" s="984">
        <v>2</v>
      </c>
      <c r="B26" s="987" t="s">
        <v>2570</v>
      </c>
      <c r="C26" s="1507">
        <f>SUM(D26:G26)</f>
        <v>0.1</v>
      </c>
      <c r="D26" s="1507">
        <v>0.1</v>
      </c>
      <c r="E26" s="1507"/>
      <c r="F26" s="1507"/>
      <c r="G26" s="1507"/>
      <c r="H26" s="987" t="s">
        <v>2571</v>
      </c>
      <c r="I26" s="1508">
        <v>0.35</v>
      </c>
      <c r="J26" s="1508"/>
      <c r="K26" s="1508"/>
      <c r="L26" s="1508"/>
      <c r="M26" s="1508"/>
      <c r="N26" s="1508">
        <v>0.35</v>
      </c>
      <c r="O26" s="987" t="s">
        <v>2569</v>
      </c>
      <c r="P26" s="1509"/>
    </row>
    <row r="27" spans="1:19" ht="25.5">
      <c r="A27" s="1191" t="s">
        <v>217</v>
      </c>
      <c r="B27" s="1185" t="s">
        <v>252</v>
      </c>
      <c r="C27" s="1192">
        <f>C28</f>
        <v>0.01</v>
      </c>
      <c r="D27" s="1192">
        <f>D28</f>
        <v>0.01</v>
      </c>
      <c r="E27" s="1192">
        <f>E28</f>
        <v>0</v>
      </c>
      <c r="F27" s="1192">
        <f>F28</f>
        <v>0</v>
      </c>
      <c r="G27" s="1192">
        <f>G28</f>
        <v>0</v>
      </c>
      <c r="H27" s="1193"/>
      <c r="I27" s="1192">
        <f t="shared" ref="I27:N27" si="6">I28</f>
        <v>0.02</v>
      </c>
      <c r="J27" s="1192">
        <f t="shared" si="6"/>
        <v>0</v>
      </c>
      <c r="K27" s="1192">
        <f t="shared" si="6"/>
        <v>0</v>
      </c>
      <c r="L27" s="1192">
        <f t="shared" si="6"/>
        <v>0</v>
      </c>
      <c r="M27" s="1192">
        <f t="shared" si="6"/>
        <v>0.02</v>
      </c>
      <c r="N27" s="1192">
        <f t="shared" si="6"/>
        <v>0</v>
      </c>
      <c r="O27" s="1194"/>
      <c r="P27" s="1195"/>
      <c r="S27" s="115" t="s">
        <v>104</v>
      </c>
    </row>
    <row r="28" spans="1:19" ht="25.5">
      <c r="A28" s="912">
        <v>1</v>
      </c>
      <c r="B28" s="913" t="s">
        <v>2325</v>
      </c>
      <c r="C28" s="1182">
        <f>SUM(D28:G28)</f>
        <v>0.01</v>
      </c>
      <c r="D28" s="1182">
        <v>0.01</v>
      </c>
      <c r="E28" s="1182"/>
      <c r="F28" s="1182"/>
      <c r="G28" s="1182"/>
      <c r="H28" s="1189" t="s">
        <v>2323</v>
      </c>
      <c r="I28" s="905">
        <v>0.02</v>
      </c>
      <c r="J28" s="905"/>
      <c r="K28" s="905"/>
      <c r="L28" s="905"/>
      <c r="M28" s="905">
        <v>0.02</v>
      </c>
      <c r="N28" s="905"/>
      <c r="O28" s="913" t="s">
        <v>2324</v>
      </c>
      <c r="P28" s="1190"/>
      <c r="S28" s="115" t="s">
        <v>104</v>
      </c>
    </row>
    <row r="29" spans="1:19" s="1" customFormat="1" ht="25.5">
      <c r="A29" s="1191" t="s">
        <v>238</v>
      </c>
      <c r="B29" s="1185" t="s">
        <v>255</v>
      </c>
      <c r="C29" s="1192">
        <f>SUM(C30:C34)</f>
        <v>5.0199999999999996</v>
      </c>
      <c r="D29" s="1192">
        <f t="shared" ref="D29:N29" si="7">SUM(D30:D34)</f>
        <v>1.2</v>
      </c>
      <c r="E29" s="1192">
        <f t="shared" si="7"/>
        <v>0</v>
      </c>
      <c r="F29" s="1192">
        <f t="shared" si="7"/>
        <v>0</v>
      </c>
      <c r="G29" s="1192">
        <f t="shared" si="7"/>
        <v>3.82</v>
      </c>
      <c r="H29" s="1193"/>
      <c r="I29" s="1192">
        <f t="shared" si="7"/>
        <v>7.74</v>
      </c>
      <c r="J29" s="1192">
        <f t="shared" si="7"/>
        <v>0</v>
      </c>
      <c r="K29" s="1192">
        <f t="shared" si="7"/>
        <v>0</v>
      </c>
      <c r="L29" s="1192">
        <f t="shared" si="7"/>
        <v>0</v>
      </c>
      <c r="M29" s="1192">
        <f t="shared" si="7"/>
        <v>7.74</v>
      </c>
      <c r="N29" s="1192">
        <f t="shared" si="7"/>
        <v>0</v>
      </c>
      <c r="O29" s="1194"/>
      <c r="P29" s="1195"/>
      <c r="Q29" s="8"/>
      <c r="S29" s="115" t="s">
        <v>104</v>
      </c>
    </row>
    <row r="30" spans="1:19" ht="25.5">
      <c r="A30" s="912">
        <v>1</v>
      </c>
      <c r="B30" s="1196" t="s">
        <v>2326</v>
      </c>
      <c r="C30" s="1182">
        <f>SUM(D30:G30)</f>
        <v>1.9</v>
      </c>
      <c r="D30" s="1182"/>
      <c r="E30" s="1182"/>
      <c r="F30" s="1182"/>
      <c r="G30" s="1182">
        <v>1.9</v>
      </c>
      <c r="H30" s="1189" t="s">
        <v>2315</v>
      </c>
      <c r="I30" s="905">
        <v>2.5</v>
      </c>
      <c r="J30" s="905"/>
      <c r="K30" s="905"/>
      <c r="L30" s="905"/>
      <c r="M30" s="905">
        <v>2.5</v>
      </c>
      <c r="N30" s="905"/>
      <c r="O30" s="1202" t="s">
        <v>2327</v>
      </c>
      <c r="P30" s="1190"/>
      <c r="S30" s="115" t="s">
        <v>104</v>
      </c>
    </row>
    <row r="31" spans="1:19" ht="25.5">
      <c r="A31" s="912">
        <v>2</v>
      </c>
      <c r="B31" s="1196" t="s">
        <v>2328</v>
      </c>
      <c r="C31" s="1182">
        <f>SUM(D31:G31)</f>
        <v>1.5</v>
      </c>
      <c r="D31" s="1182"/>
      <c r="E31" s="1182"/>
      <c r="F31" s="1182"/>
      <c r="G31" s="1182">
        <v>1.5</v>
      </c>
      <c r="H31" s="1189" t="s">
        <v>2315</v>
      </c>
      <c r="I31" s="905">
        <v>3.2</v>
      </c>
      <c r="J31" s="905"/>
      <c r="K31" s="905"/>
      <c r="L31" s="905"/>
      <c r="M31" s="905">
        <v>3.2</v>
      </c>
      <c r="N31" s="905"/>
      <c r="O31" s="913" t="s">
        <v>2329</v>
      </c>
      <c r="P31" s="1190"/>
      <c r="S31" s="115" t="s">
        <v>104</v>
      </c>
    </row>
    <row r="32" spans="1:19" ht="25.5">
      <c r="A32" s="912">
        <v>3</v>
      </c>
      <c r="B32" s="1203" t="s">
        <v>2330</v>
      </c>
      <c r="C32" s="1182">
        <f>SUM(D32:G32)</f>
        <v>0.60000000000000009</v>
      </c>
      <c r="D32" s="1182">
        <v>0.2</v>
      </c>
      <c r="E32" s="1182"/>
      <c r="F32" s="1182"/>
      <c r="G32" s="1182">
        <v>0.4</v>
      </c>
      <c r="H32" s="1189" t="s">
        <v>2331</v>
      </c>
      <c r="I32" s="905"/>
      <c r="J32" s="905"/>
      <c r="K32" s="905"/>
      <c r="L32" s="905"/>
      <c r="M32" s="905"/>
      <c r="N32" s="905"/>
      <c r="O32" s="913" t="s">
        <v>2332</v>
      </c>
      <c r="P32" s="1190"/>
      <c r="S32" s="115" t="s">
        <v>104</v>
      </c>
    </row>
    <row r="33" spans="1:19" ht="25.5">
      <c r="A33" s="912">
        <v>4</v>
      </c>
      <c r="B33" s="913" t="s">
        <v>2333</v>
      </c>
      <c r="C33" s="1182">
        <f>SUM(D33:G33)</f>
        <v>1</v>
      </c>
      <c r="D33" s="1182">
        <v>1</v>
      </c>
      <c r="E33" s="1182"/>
      <c r="F33" s="1182"/>
      <c r="G33" s="1182"/>
      <c r="H33" s="1189" t="s">
        <v>2323</v>
      </c>
      <c r="I33" s="905">
        <v>2</v>
      </c>
      <c r="J33" s="905"/>
      <c r="K33" s="905"/>
      <c r="L33" s="905"/>
      <c r="M33" s="905">
        <v>2</v>
      </c>
      <c r="N33" s="905"/>
      <c r="O33" s="913" t="s">
        <v>2324</v>
      </c>
      <c r="P33" s="1190"/>
      <c r="S33" s="115" t="s">
        <v>104</v>
      </c>
    </row>
    <row r="34" spans="1:19" ht="25.5">
      <c r="A34" s="912">
        <v>5</v>
      </c>
      <c r="B34" s="913" t="s">
        <v>2334</v>
      </c>
      <c r="C34" s="1182">
        <f>SUM(D34:G34)</f>
        <v>0.02</v>
      </c>
      <c r="D34" s="1182"/>
      <c r="E34" s="1182"/>
      <c r="F34" s="1182"/>
      <c r="G34" s="1182">
        <v>0.02</v>
      </c>
      <c r="H34" s="1189" t="s">
        <v>2323</v>
      </c>
      <c r="I34" s="905">
        <v>0.04</v>
      </c>
      <c r="J34" s="905"/>
      <c r="K34" s="905"/>
      <c r="L34" s="905"/>
      <c r="M34" s="905">
        <v>0.04</v>
      </c>
      <c r="N34" s="905"/>
      <c r="O34" s="913" t="s">
        <v>2324</v>
      </c>
      <c r="P34" s="1190"/>
      <c r="S34" s="115" t="s">
        <v>104</v>
      </c>
    </row>
    <row r="35" spans="1:19" ht="25.5">
      <c r="A35" s="1191" t="s">
        <v>246</v>
      </c>
      <c r="B35" s="1185" t="s">
        <v>631</v>
      </c>
      <c r="C35" s="1192">
        <f>SUM(C36:C38)</f>
        <v>136</v>
      </c>
      <c r="D35" s="1192">
        <f>SUM(D36:D38)</f>
        <v>69.800000000000011</v>
      </c>
      <c r="E35" s="1192">
        <f>SUM(E36:E38)</f>
        <v>0</v>
      </c>
      <c r="F35" s="1192">
        <f>SUM(F36:F38)</f>
        <v>0</v>
      </c>
      <c r="G35" s="1192">
        <f>SUM(G36:G38)</f>
        <v>66.199999999999989</v>
      </c>
      <c r="H35" s="1193"/>
      <c r="I35" s="1192">
        <f t="shared" ref="I35:N35" si="8">SUM(I36:I38)</f>
        <v>238</v>
      </c>
      <c r="J35" s="1192">
        <f t="shared" si="8"/>
        <v>0</v>
      </c>
      <c r="K35" s="1192">
        <f t="shared" si="8"/>
        <v>0</v>
      </c>
      <c r="L35" s="1192">
        <f t="shared" si="8"/>
        <v>0</v>
      </c>
      <c r="M35" s="1192">
        <f t="shared" si="8"/>
        <v>0</v>
      </c>
      <c r="N35" s="1192">
        <f t="shared" si="8"/>
        <v>238</v>
      </c>
      <c r="O35" s="1194"/>
      <c r="P35" s="1195"/>
      <c r="S35" s="115" t="s">
        <v>104</v>
      </c>
    </row>
    <row r="36" spans="1:19" ht="25.5">
      <c r="A36" s="912">
        <v>1</v>
      </c>
      <c r="B36" s="913" t="s">
        <v>2335</v>
      </c>
      <c r="C36" s="1182">
        <f>SUM(D36:G36)</f>
        <v>41</v>
      </c>
      <c r="D36" s="1182">
        <v>16.7</v>
      </c>
      <c r="E36" s="1182"/>
      <c r="F36" s="1182"/>
      <c r="G36" s="1182">
        <v>24.3</v>
      </c>
      <c r="H36" s="1189" t="s">
        <v>2317</v>
      </c>
      <c r="I36" s="905">
        <v>26</v>
      </c>
      <c r="J36" s="905"/>
      <c r="K36" s="905"/>
      <c r="L36" s="905"/>
      <c r="M36" s="905"/>
      <c r="N36" s="905">
        <v>26</v>
      </c>
      <c r="O36" s="913" t="s">
        <v>2336</v>
      </c>
      <c r="P36" s="1190"/>
      <c r="S36" s="115" t="s">
        <v>104</v>
      </c>
    </row>
    <row r="37" spans="1:19" ht="25.5">
      <c r="A37" s="912">
        <v>2</v>
      </c>
      <c r="B37" s="913" t="s">
        <v>2337</v>
      </c>
      <c r="C37" s="1182">
        <f>SUM(D37:G37)</f>
        <v>25</v>
      </c>
      <c r="D37" s="1182">
        <v>9.9</v>
      </c>
      <c r="E37" s="1182"/>
      <c r="F37" s="1182"/>
      <c r="G37" s="1182">
        <v>15.1</v>
      </c>
      <c r="H37" s="1189" t="s">
        <v>2338</v>
      </c>
      <c r="I37" s="905">
        <v>52</v>
      </c>
      <c r="J37" s="905"/>
      <c r="K37" s="905"/>
      <c r="L37" s="905"/>
      <c r="M37" s="905"/>
      <c r="N37" s="905">
        <v>52</v>
      </c>
      <c r="O37" s="913" t="s">
        <v>2339</v>
      </c>
      <c r="P37" s="1190"/>
      <c r="S37" s="115" t="s">
        <v>104</v>
      </c>
    </row>
    <row r="38" spans="1:19" ht="25.5">
      <c r="A38" s="912">
        <v>3</v>
      </c>
      <c r="B38" s="913" t="s">
        <v>2340</v>
      </c>
      <c r="C38" s="1182">
        <f>SUM(D38:G38)</f>
        <v>70</v>
      </c>
      <c r="D38" s="1182">
        <v>43.2</v>
      </c>
      <c r="E38" s="1182"/>
      <c r="F38" s="1182"/>
      <c r="G38" s="1182">
        <v>26.799999999999997</v>
      </c>
      <c r="H38" s="1189" t="s">
        <v>2341</v>
      </c>
      <c r="I38" s="905">
        <v>160</v>
      </c>
      <c r="J38" s="905"/>
      <c r="K38" s="905"/>
      <c r="L38" s="905"/>
      <c r="M38" s="905"/>
      <c r="N38" s="905">
        <v>160</v>
      </c>
      <c r="O38" s="913" t="s">
        <v>2342</v>
      </c>
      <c r="P38" s="1190"/>
      <c r="S38" s="115" t="s">
        <v>104</v>
      </c>
    </row>
    <row r="39" spans="1:19" ht="25.5">
      <c r="A39" s="1204">
        <v>18</v>
      </c>
      <c r="B39" s="1205" t="s">
        <v>826</v>
      </c>
      <c r="C39" s="1206">
        <f>C12+C14+C24+C27+C29+C35</f>
        <v>170.53</v>
      </c>
      <c r="D39" s="1206">
        <f t="shared" ref="D39:N39" si="9">D12+D14+D24+D27+D29+D35</f>
        <v>97.34</v>
      </c>
      <c r="E39" s="1206">
        <f t="shared" si="9"/>
        <v>0</v>
      </c>
      <c r="F39" s="1206">
        <f t="shared" si="9"/>
        <v>0</v>
      </c>
      <c r="G39" s="1206">
        <f t="shared" si="9"/>
        <v>73.189999999999984</v>
      </c>
      <c r="H39" s="1206">
        <f t="shared" si="9"/>
        <v>0</v>
      </c>
      <c r="I39" s="1206">
        <f t="shared" si="9"/>
        <v>363.96</v>
      </c>
      <c r="J39" s="1206">
        <f t="shared" si="9"/>
        <v>0</v>
      </c>
      <c r="K39" s="1206">
        <f t="shared" si="9"/>
        <v>70</v>
      </c>
      <c r="L39" s="1206">
        <f t="shared" si="9"/>
        <v>16.100000000000001</v>
      </c>
      <c r="M39" s="1206">
        <f t="shared" si="9"/>
        <v>11.36</v>
      </c>
      <c r="N39" s="1206">
        <f t="shared" si="9"/>
        <v>266.5</v>
      </c>
      <c r="O39" s="1203"/>
      <c r="P39" s="1203"/>
      <c r="S39" s="115" t="s">
        <v>104</v>
      </c>
    </row>
    <row r="40" spans="1:19" s="131" customFormat="1" ht="25.5">
      <c r="A40" s="1598" t="s">
        <v>612</v>
      </c>
      <c r="B40" s="1598"/>
      <c r="C40" s="1598"/>
      <c r="D40" s="1598"/>
      <c r="E40" s="1598"/>
      <c r="F40" s="1598"/>
      <c r="G40" s="1598"/>
      <c r="H40" s="1598"/>
      <c r="I40" s="1598"/>
      <c r="J40" s="1598"/>
      <c r="K40" s="1598"/>
      <c r="L40" s="1598"/>
      <c r="M40" s="1598"/>
      <c r="N40" s="1598"/>
      <c r="O40" s="1598"/>
      <c r="P40" s="1598"/>
      <c r="S40" s="115" t="s">
        <v>104</v>
      </c>
    </row>
    <row r="41" spans="1:19" ht="25.5">
      <c r="A41" s="1207" t="s">
        <v>208</v>
      </c>
      <c r="B41" s="1185" t="s">
        <v>347</v>
      </c>
      <c r="C41" s="1206">
        <f>C42</f>
        <v>0.15</v>
      </c>
      <c r="D41" s="1206">
        <f t="shared" ref="D41:N41" si="10">D42</f>
        <v>0.15</v>
      </c>
      <c r="E41" s="1206">
        <f t="shared" si="10"/>
        <v>0</v>
      </c>
      <c r="F41" s="1206">
        <f t="shared" si="10"/>
        <v>0</v>
      </c>
      <c r="G41" s="1206">
        <f t="shared" si="10"/>
        <v>0</v>
      </c>
      <c r="H41" s="1206"/>
      <c r="I41" s="1206">
        <f t="shared" si="10"/>
        <v>1.8</v>
      </c>
      <c r="J41" s="1206">
        <f t="shared" si="10"/>
        <v>0</v>
      </c>
      <c r="K41" s="1206">
        <f t="shared" si="10"/>
        <v>0</v>
      </c>
      <c r="L41" s="1206">
        <f t="shared" si="10"/>
        <v>1.8</v>
      </c>
      <c r="M41" s="1206">
        <f t="shared" si="10"/>
        <v>0</v>
      </c>
      <c r="N41" s="1206">
        <f t="shared" si="10"/>
        <v>0</v>
      </c>
      <c r="O41" s="1203"/>
      <c r="P41" s="1208"/>
      <c r="S41" s="115" t="s">
        <v>104</v>
      </c>
    </row>
    <row r="42" spans="1:19" ht="25.5">
      <c r="A42" s="1208">
        <v>1</v>
      </c>
      <c r="B42" s="1203" t="s">
        <v>2343</v>
      </c>
      <c r="C42" s="1183">
        <f>SUM(D42:G42)</f>
        <v>0.15</v>
      </c>
      <c r="D42" s="1209">
        <v>0.15</v>
      </c>
      <c r="E42" s="1209"/>
      <c r="F42" s="1209"/>
      <c r="G42" s="1209"/>
      <c r="H42" s="1210" t="s">
        <v>2323</v>
      </c>
      <c r="I42" s="1209">
        <v>1.8</v>
      </c>
      <c r="J42" s="1209"/>
      <c r="K42" s="1209"/>
      <c r="L42" s="1209">
        <v>1.8</v>
      </c>
      <c r="M42" s="1209"/>
      <c r="N42" s="1209"/>
      <c r="O42" s="1211" t="s">
        <v>2344</v>
      </c>
      <c r="P42" s="1212"/>
      <c r="S42" s="115" t="s">
        <v>104</v>
      </c>
    </row>
    <row r="43" spans="1:19" ht="25.5">
      <c r="A43" s="1207" t="s">
        <v>213</v>
      </c>
      <c r="B43" s="1185" t="s">
        <v>782</v>
      </c>
      <c r="C43" s="1206">
        <f>C44+C47+C52+C55+C77+C79+C84</f>
        <v>60.5</v>
      </c>
      <c r="D43" s="1206">
        <f t="shared" ref="D43:N43" si="11">D44+D47+D52+D55+D77+D79+D84</f>
        <v>48.7</v>
      </c>
      <c r="E43" s="1206">
        <f t="shared" si="11"/>
        <v>0</v>
      </c>
      <c r="F43" s="1206">
        <f t="shared" si="11"/>
        <v>0</v>
      </c>
      <c r="G43" s="1206">
        <f t="shared" si="11"/>
        <v>11.8</v>
      </c>
      <c r="H43" s="1206"/>
      <c r="I43" s="1206">
        <f t="shared" si="11"/>
        <v>174.39519999999999</v>
      </c>
      <c r="J43" s="1206">
        <f t="shared" si="11"/>
        <v>0.28999999999999998</v>
      </c>
      <c r="K43" s="1206">
        <f t="shared" si="11"/>
        <v>56.43</v>
      </c>
      <c r="L43" s="1206">
        <f t="shared" si="11"/>
        <v>93.285200000000003</v>
      </c>
      <c r="M43" s="1206">
        <f t="shared" si="11"/>
        <v>5.2700000000000005</v>
      </c>
      <c r="N43" s="1206">
        <f t="shared" si="11"/>
        <v>19.12</v>
      </c>
      <c r="O43" s="1178"/>
      <c r="P43" s="1178"/>
      <c r="S43" s="115" t="s">
        <v>104</v>
      </c>
    </row>
    <row r="44" spans="1:19" ht="25.5">
      <c r="A44" s="1207" t="s">
        <v>832</v>
      </c>
      <c r="B44" s="1185" t="s">
        <v>935</v>
      </c>
      <c r="C44" s="1206">
        <f>SUM(C45:C46)</f>
        <v>0.8</v>
      </c>
      <c r="D44" s="1206">
        <f t="shared" ref="D44:N44" si="12">SUM(D45:D46)</f>
        <v>0.2</v>
      </c>
      <c r="E44" s="1206">
        <f t="shared" si="12"/>
        <v>0</v>
      </c>
      <c r="F44" s="1206">
        <f t="shared" si="12"/>
        <v>0</v>
      </c>
      <c r="G44" s="1206">
        <f t="shared" si="12"/>
        <v>0.6</v>
      </c>
      <c r="H44" s="1206"/>
      <c r="I44" s="1206">
        <f t="shared" si="12"/>
        <v>4.5199999999999996</v>
      </c>
      <c r="J44" s="1206">
        <f t="shared" si="12"/>
        <v>0</v>
      </c>
      <c r="K44" s="1206">
        <f t="shared" si="12"/>
        <v>4</v>
      </c>
      <c r="L44" s="1206">
        <f t="shared" si="12"/>
        <v>0.52</v>
      </c>
      <c r="M44" s="1206">
        <f t="shared" si="12"/>
        <v>0</v>
      </c>
      <c r="N44" s="1206">
        <f t="shared" si="12"/>
        <v>0</v>
      </c>
      <c r="O44" s="1203"/>
      <c r="P44" s="1203"/>
      <c r="S44" s="115" t="s">
        <v>104</v>
      </c>
    </row>
    <row r="45" spans="1:19" ht="25.5">
      <c r="A45" s="1208">
        <v>1</v>
      </c>
      <c r="B45" s="1203" t="s">
        <v>2345</v>
      </c>
      <c r="C45" s="1183">
        <f>SUM(D45:G45)</f>
        <v>0.2</v>
      </c>
      <c r="D45" s="1209">
        <v>0.2</v>
      </c>
      <c r="E45" s="1209"/>
      <c r="F45" s="1209"/>
      <c r="G45" s="1209"/>
      <c r="H45" s="1203" t="s">
        <v>2338</v>
      </c>
      <c r="I45" s="1209">
        <v>0.52</v>
      </c>
      <c r="J45" s="1209"/>
      <c r="K45" s="1209"/>
      <c r="L45" s="1209">
        <v>0.52</v>
      </c>
      <c r="M45" s="1209"/>
      <c r="N45" s="1209"/>
      <c r="O45" s="1211" t="s">
        <v>2346</v>
      </c>
      <c r="P45" s="1208"/>
      <c r="S45" s="115" t="s">
        <v>104</v>
      </c>
    </row>
    <row r="46" spans="1:19" ht="25.5">
      <c r="A46" s="1208">
        <v>2</v>
      </c>
      <c r="B46" s="1203" t="s">
        <v>2347</v>
      </c>
      <c r="C46" s="1183">
        <f>SUM(D46:G46)</f>
        <v>0.6</v>
      </c>
      <c r="D46" s="1209"/>
      <c r="E46" s="1209"/>
      <c r="F46" s="1209"/>
      <c r="G46" s="1209">
        <v>0.6</v>
      </c>
      <c r="H46" s="1203" t="s">
        <v>2348</v>
      </c>
      <c r="I46" s="1209">
        <v>4</v>
      </c>
      <c r="J46" s="1209"/>
      <c r="K46" s="1209">
        <v>4</v>
      </c>
      <c r="L46" s="1209"/>
      <c r="M46" s="1209"/>
      <c r="N46" s="1209"/>
      <c r="O46" s="1211" t="s">
        <v>2346</v>
      </c>
      <c r="P46" s="1208"/>
      <c r="S46" s="115" t="s">
        <v>104</v>
      </c>
    </row>
    <row r="47" spans="1:19" ht="25.5">
      <c r="A47" s="1207" t="s">
        <v>837</v>
      </c>
      <c r="B47" s="1185" t="s">
        <v>2310</v>
      </c>
      <c r="C47" s="1179">
        <f>SUM(C48:C51)</f>
        <v>0.66</v>
      </c>
      <c r="D47" s="1179">
        <f t="shared" ref="D47:N47" si="13">SUM(D48:D51)</f>
        <v>0.02</v>
      </c>
      <c r="E47" s="1179">
        <f t="shared" si="13"/>
        <v>0</v>
      </c>
      <c r="F47" s="1179">
        <f t="shared" si="13"/>
        <v>0</v>
      </c>
      <c r="G47" s="1179">
        <f t="shared" si="13"/>
        <v>0.64</v>
      </c>
      <c r="H47" s="1186"/>
      <c r="I47" s="1179">
        <f t="shared" si="13"/>
        <v>3.05</v>
      </c>
      <c r="J47" s="1179">
        <f t="shared" si="13"/>
        <v>0</v>
      </c>
      <c r="K47" s="1179">
        <f t="shared" si="13"/>
        <v>0</v>
      </c>
      <c r="L47" s="1179">
        <f t="shared" si="13"/>
        <v>0.4</v>
      </c>
      <c r="M47" s="1179">
        <f t="shared" si="13"/>
        <v>2.65</v>
      </c>
      <c r="N47" s="1179">
        <f t="shared" si="13"/>
        <v>0</v>
      </c>
      <c r="O47" s="1181"/>
      <c r="P47" s="1180"/>
      <c r="S47" s="115" t="s">
        <v>104</v>
      </c>
    </row>
    <row r="48" spans="1:19" ht="25.5">
      <c r="A48" s="1208">
        <v>1</v>
      </c>
      <c r="B48" s="1203" t="s">
        <v>2349</v>
      </c>
      <c r="C48" s="1183">
        <f>SUM(D48:G48)</f>
        <v>0.02</v>
      </c>
      <c r="D48" s="1183">
        <v>0.02</v>
      </c>
      <c r="E48" s="1183"/>
      <c r="F48" s="1183"/>
      <c r="G48" s="1183"/>
      <c r="H48" s="1181" t="s">
        <v>2317</v>
      </c>
      <c r="I48" s="1183">
        <v>0.4</v>
      </c>
      <c r="J48" s="1183"/>
      <c r="K48" s="1183"/>
      <c r="L48" s="1183"/>
      <c r="M48" s="1183">
        <v>0.4</v>
      </c>
      <c r="N48" s="1183"/>
      <c r="O48" s="1211" t="s">
        <v>2346</v>
      </c>
      <c r="P48" s="1208"/>
      <c r="S48" s="115" t="s">
        <v>104</v>
      </c>
    </row>
    <row r="49" spans="1:19" ht="25.5">
      <c r="A49" s="1208">
        <v>2</v>
      </c>
      <c r="B49" s="1203" t="s">
        <v>2350</v>
      </c>
      <c r="C49" s="1183">
        <f>SUM(D49:G49)</f>
        <v>0.34</v>
      </c>
      <c r="D49" s="1183"/>
      <c r="E49" s="1183"/>
      <c r="F49" s="1183"/>
      <c r="G49" s="1183">
        <v>0.34</v>
      </c>
      <c r="H49" s="1213" t="s">
        <v>2351</v>
      </c>
      <c r="I49" s="1183">
        <v>0.25</v>
      </c>
      <c r="J49" s="1183"/>
      <c r="K49" s="1183"/>
      <c r="L49" s="1183"/>
      <c r="M49" s="1183">
        <v>0.25</v>
      </c>
      <c r="N49" s="1183"/>
      <c r="O49" s="1211" t="s">
        <v>2346</v>
      </c>
      <c r="P49" s="1208"/>
      <c r="S49" s="115" t="s">
        <v>104</v>
      </c>
    </row>
    <row r="50" spans="1:19" ht="25.5">
      <c r="A50" s="1208">
        <v>3</v>
      </c>
      <c r="B50" s="1203" t="s">
        <v>2352</v>
      </c>
      <c r="C50" s="1183">
        <f>SUM(D50:G50)</f>
        <v>0.2</v>
      </c>
      <c r="D50" s="1183"/>
      <c r="E50" s="1183"/>
      <c r="F50" s="1183"/>
      <c r="G50" s="1183">
        <v>0.2</v>
      </c>
      <c r="H50" s="1214" t="s">
        <v>2331</v>
      </c>
      <c r="I50" s="1183">
        <v>0.4</v>
      </c>
      <c r="J50" s="1183"/>
      <c r="K50" s="1183"/>
      <c r="L50" s="1183">
        <v>0.4</v>
      </c>
      <c r="M50" s="1183"/>
      <c r="N50" s="1183"/>
      <c r="O50" s="1211" t="s">
        <v>2346</v>
      </c>
      <c r="P50" s="1208"/>
      <c r="S50" s="115" t="s">
        <v>104</v>
      </c>
    </row>
    <row r="51" spans="1:19" s="131" customFormat="1" ht="25.5">
      <c r="A51" s="1208">
        <v>4</v>
      </c>
      <c r="B51" s="1203" t="s">
        <v>2353</v>
      </c>
      <c r="C51" s="1183">
        <f>SUM(D51:G51)</f>
        <v>0.1</v>
      </c>
      <c r="D51" s="1183"/>
      <c r="E51" s="1183"/>
      <c r="F51" s="1183"/>
      <c r="G51" s="1183">
        <v>0.1</v>
      </c>
      <c r="H51" s="1181" t="s">
        <v>2317</v>
      </c>
      <c r="I51" s="1183">
        <v>2</v>
      </c>
      <c r="J51" s="1183"/>
      <c r="K51" s="1183"/>
      <c r="L51" s="1183"/>
      <c r="M51" s="1183">
        <v>2</v>
      </c>
      <c r="N51" s="1183"/>
      <c r="O51" s="1211" t="s">
        <v>2346</v>
      </c>
      <c r="P51" s="1208"/>
      <c r="S51" s="115" t="s">
        <v>104</v>
      </c>
    </row>
    <row r="52" spans="1:19" ht="25.5">
      <c r="A52" s="1207" t="s">
        <v>864</v>
      </c>
      <c r="B52" s="1185" t="s">
        <v>2313</v>
      </c>
      <c r="C52" s="1206">
        <f>SUM(C53:C54)</f>
        <v>1.2</v>
      </c>
      <c r="D52" s="1206">
        <f>SUM(D53:D54)</f>
        <v>1.2</v>
      </c>
      <c r="E52" s="1206">
        <f>SUM(E53:E54)</f>
        <v>0</v>
      </c>
      <c r="F52" s="1206">
        <f>SUM(F53:F54)</f>
        <v>0</v>
      </c>
      <c r="G52" s="1206">
        <f>SUM(G53:G54)</f>
        <v>0</v>
      </c>
      <c r="H52" s="1215"/>
      <c r="I52" s="1206">
        <f t="shared" ref="I52:N52" si="14">SUM(I53:I54)</f>
        <v>2.2751999999999999</v>
      </c>
      <c r="J52" s="1206">
        <f t="shared" si="14"/>
        <v>0</v>
      </c>
      <c r="K52" s="1206">
        <f t="shared" si="14"/>
        <v>0</v>
      </c>
      <c r="L52" s="1206">
        <f t="shared" si="14"/>
        <v>1.7751999999999999</v>
      </c>
      <c r="M52" s="1206">
        <f t="shared" si="14"/>
        <v>0.5</v>
      </c>
      <c r="N52" s="1206">
        <f t="shared" si="14"/>
        <v>0</v>
      </c>
      <c r="O52" s="1203"/>
      <c r="P52" s="1216"/>
      <c r="S52" s="115" t="s">
        <v>104</v>
      </c>
    </row>
    <row r="53" spans="1:19" ht="25.5">
      <c r="A53" s="1208">
        <v>1</v>
      </c>
      <c r="B53" s="1203" t="s">
        <v>2354</v>
      </c>
      <c r="C53" s="1183">
        <f>SUM(D53:G53)</f>
        <v>0.5</v>
      </c>
      <c r="D53" s="1209">
        <v>0.5</v>
      </c>
      <c r="E53" s="1209"/>
      <c r="F53" s="1209"/>
      <c r="G53" s="1209"/>
      <c r="H53" s="1203" t="s">
        <v>2315</v>
      </c>
      <c r="I53" s="1209">
        <v>0.5</v>
      </c>
      <c r="J53" s="1209"/>
      <c r="K53" s="1209"/>
      <c r="L53" s="1209"/>
      <c r="M53" s="1209">
        <v>0.5</v>
      </c>
      <c r="N53" s="1209"/>
      <c r="O53" s="1211" t="s">
        <v>2346</v>
      </c>
      <c r="P53" s="1208"/>
      <c r="S53" s="115" t="s">
        <v>104</v>
      </c>
    </row>
    <row r="54" spans="1:19" ht="25.5">
      <c r="A54" s="1208">
        <v>2</v>
      </c>
      <c r="B54" s="1203" t="s">
        <v>2355</v>
      </c>
      <c r="C54" s="1183">
        <f>SUM(D54:G54)</f>
        <v>0.7</v>
      </c>
      <c r="D54" s="1209">
        <v>0.7</v>
      </c>
      <c r="E54" s="1209"/>
      <c r="F54" s="1209"/>
      <c r="G54" s="1209"/>
      <c r="H54" s="1203" t="s">
        <v>2338</v>
      </c>
      <c r="I54" s="1209">
        <v>1.7751999999999999</v>
      </c>
      <c r="J54" s="1209"/>
      <c r="K54" s="1209"/>
      <c r="L54" s="1209">
        <v>1.7751999999999999</v>
      </c>
      <c r="M54" s="1209"/>
      <c r="N54" s="1209"/>
      <c r="O54" s="1211" t="s">
        <v>2346</v>
      </c>
      <c r="P54" s="1208"/>
      <c r="S54" s="115" t="s">
        <v>104</v>
      </c>
    </row>
    <row r="55" spans="1:19" ht="25.5">
      <c r="A55" s="1207" t="s">
        <v>866</v>
      </c>
      <c r="B55" s="1185" t="s">
        <v>218</v>
      </c>
      <c r="C55" s="1179">
        <f>SUM(C56:C76)</f>
        <v>51.029999999999994</v>
      </c>
      <c r="D55" s="1179">
        <f>SUM(D56:D76)</f>
        <v>41.01</v>
      </c>
      <c r="E55" s="1179">
        <f>SUM(E56:E76)</f>
        <v>0</v>
      </c>
      <c r="F55" s="1179">
        <f>SUM(F56:F76)</f>
        <v>0</v>
      </c>
      <c r="G55" s="1179">
        <f>SUM(G56:G76)</f>
        <v>10.02</v>
      </c>
      <c r="H55" s="1217"/>
      <c r="I55" s="1179">
        <f t="shared" ref="I55:N55" si="15">SUM(I56:I76)</f>
        <v>157.79999999999998</v>
      </c>
      <c r="J55" s="1179">
        <f t="shared" si="15"/>
        <v>0.28999999999999998</v>
      </c>
      <c r="K55" s="1179">
        <f t="shared" si="15"/>
        <v>46.92</v>
      </c>
      <c r="L55" s="1179">
        <f t="shared" si="15"/>
        <v>89.59</v>
      </c>
      <c r="M55" s="1179">
        <f t="shared" si="15"/>
        <v>2</v>
      </c>
      <c r="N55" s="1179">
        <f t="shared" si="15"/>
        <v>19</v>
      </c>
      <c r="O55" s="1181"/>
      <c r="P55" s="1180"/>
      <c r="S55" s="115" t="s">
        <v>104</v>
      </c>
    </row>
    <row r="56" spans="1:19" ht="25.5">
      <c r="A56" s="507">
        <v>1</v>
      </c>
      <c r="B56" s="504" t="s">
        <v>2356</v>
      </c>
      <c r="C56" s="1183">
        <f t="shared" ref="C56:C76" si="16">SUM(D56:G56)</f>
        <v>0.05</v>
      </c>
      <c r="D56" s="904"/>
      <c r="E56" s="904"/>
      <c r="F56" s="904"/>
      <c r="G56" s="904">
        <v>0.05</v>
      </c>
      <c r="H56" s="504" t="s">
        <v>2348</v>
      </c>
      <c r="I56" s="904">
        <v>5</v>
      </c>
      <c r="J56" s="904"/>
      <c r="K56" s="904"/>
      <c r="L56" s="904">
        <v>5</v>
      </c>
      <c r="M56" s="904"/>
      <c r="N56" s="904"/>
      <c r="O56" s="1218" t="s">
        <v>2094</v>
      </c>
      <c r="P56" s="1208"/>
      <c r="S56" s="115" t="s">
        <v>104</v>
      </c>
    </row>
    <row r="57" spans="1:19" ht="25.5">
      <c r="A57" s="507">
        <v>2</v>
      </c>
      <c r="B57" s="1203" t="s">
        <v>2357</v>
      </c>
      <c r="C57" s="1183">
        <f t="shared" si="16"/>
        <v>0.1</v>
      </c>
      <c r="D57" s="905"/>
      <c r="E57" s="905"/>
      <c r="F57" s="905"/>
      <c r="G57" s="905">
        <v>0.1</v>
      </c>
      <c r="H57" s="1189" t="s">
        <v>2331</v>
      </c>
      <c r="I57" s="905">
        <v>2</v>
      </c>
      <c r="J57" s="905"/>
      <c r="K57" s="905"/>
      <c r="L57" s="905"/>
      <c r="M57" s="905">
        <v>2</v>
      </c>
      <c r="N57" s="905"/>
      <c r="O57" s="1218" t="s">
        <v>2094</v>
      </c>
      <c r="P57" s="1208"/>
      <c r="S57" s="115" t="s">
        <v>104</v>
      </c>
    </row>
    <row r="58" spans="1:19" ht="51">
      <c r="A58" s="507">
        <v>3</v>
      </c>
      <c r="B58" s="1203" t="s">
        <v>2358</v>
      </c>
      <c r="C58" s="1183">
        <f t="shared" si="16"/>
        <v>1.4</v>
      </c>
      <c r="D58" s="905"/>
      <c r="E58" s="905"/>
      <c r="F58" s="905"/>
      <c r="G58" s="905">
        <v>1.4</v>
      </c>
      <c r="H58" s="1219" t="s">
        <v>2359</v>
      </c>
      <c r="I58" s="905">
        <v>10</v>
      </c>
      <c r="J58" s="905"/>
      <c r="K58" s="905"/>
      <c r="L58" s="905">
        <v>10</v>
      </c>
      <c r="M58" s="905"/>
      <c r="N58" s="905"/>
      <c r="O58" s="1218" t="s">
        <v>2094</v>
      </c>
      <c r="P58" s="1208"/>
      <c r="S58" s="115" t="s">
        <v>104</v>
      </c>
    </row>
    <row r="59" spans="1:19" ht="38.25">
      <c r="A59" s="507">
        <v>4</v>
      </c>
      <c r="B59" s="1203" t="s">
        <v>2360</v>
      </c>
      <c r="C59" s="1183">
        <f t="shared" si="16"/>
        <v>6</v>
      </c>
      <c r="D59" s="1183">
        <v>6</v>
      </c>
      <c r="E59" s="1179"/>
      <c r="F59" s="1179"/>
      <c r="G59" s="1179"/>
      <c r="H59" s="1214" t="s">
        <v>2361</v>
      </c>
      <c r="I59" s="1183">
        <v>14.93</v>
      </c>
      <c r="J59" s="1183"/>
      <c r="K59" s="1183">
        <v>14.93</v>
      </c>
      <c r="L59" s="1183"/>
      <c r="M59" s="1183"/>
      <c r="N59" s="1183"/>
      <c r="O59" s="1211" t="s">
        <v>2346</v>
      </c>
      <c r="P59" s="1208"/>
      <c r="S59" s="115" t="s">
        <v>104</v>
      </c>
    </row>
    <row r="60" spans="1:19" ht="25.5" customHeight="1">
      <c r="A60" s="507">
        <v>5</v>
      </c>
      <c r="B60" s="1203" t="s">
        <v>2362</v>
      </c>
      <c r="C60" s="1183">
        <f t="shared" si="16"/>
        <v>0.38</v>
      </c>
      <c r="D60" s="1183">
        <v>0.38</v>
      </c>
      <c r="E60" s="1183"/>
      <c r="F60" s="1183"/>
      <c r="G60" s="1183"/>
      <c r="H60" s="1214" t="s">
        <v>2363</v>
      </c>
      <c r="I60" s="1183">
        <v>0.98</v>
      </c>
      <c r="J60" s="1183"/>
      <c r="K60" s="1183">
        <v>0.98</v>
      </c>
      <c r="L60" s="1183"/>
      <c r="M60" s="1183"/>
      <c r="N60" s="1183"/>
      <c r="O60" s="1211" t="s">
        <v>2346</v>
      </c>
      <c r="P60" s="1208"/>
      <c r="S60" s="115" t="s">
        <v>104</v>
      </c>
    </row>
    <row r="61" spans="1:19" ht="25.5">
      <c r="A61" s="507">
        <v>6</v>
      </c>
      <c r="B61" s="1203" t="s">
        <v>2364</v>
      </c>
      <c r="C61" s="1183">
        <f t="shared" si="16"/>
        <v>2.62</v>
      </c>
      <c r="D61" s="1183">
        <v>2.62</v>
      </c>
      <c r="E61" s="1183"/>
      <c r="F61" s="1183"/>
      <c r="G61" s="1183"/>
      <c r="H61" s="1181" t="s">
        <v>2365</v>
      </c>
      <c r="I61" s="1183">
        <v>6.54</v>
      </c>
      <c r="J61" s="1183"/>
      <c r="K61" s="1183">
        <v>6.54</v>
      </c>
      <c r="L61" s="1183"/>
      <c r="M61" s="1183"/>
      <c r="N61" s="1183"/>
      <c r="O61" s="1211" t="s">
        <v>2346</v>
      </c>
      <c r="P61" s="1208"/>
      <c r="S61" s="115" t="s">
        <v>104</v>
      </c>
    </row>
    <row r="62" spans="1:19" ht="25.5">
      <c r="A62" s="507">
        <v>7</v>
      </c>
      <c r="B62" s="1203" t="s">
        <v>2366</v>
      </c>
      <c r="C62" s="1183">
        <f t="shared" si="16"/>
        <v>1.18</v>
      </c>
      <c r="D62" s="1183">
        <v>0.31</v>
      </c>
      <c r="E62" s="1183"/>
      <c r="F62" s="1183"/>
      <c r="G62" s="1183">
        <v>0.87</v>
      </c>
      <c r="H62" s="1213" t="s">
        <v>2351</v>
      </c>
      <c r="I62" s="1183">
        <v>0.5</v>
      </c>
      <c r="J62" s="1183"/>
      <c r="K62" s="1183"/>
      <c r="L62" s="1183">
        <v>0.5</v>
      </c>
      <c r="M62" s="1183"/>
      <c r="N62" s="1183"/>
      <c r="O62" s="1211" t="s">
        <v>2346</v>
      </c>
      <c r="P62" s="1208"/>
      <c r="S62" s="115" t="s">
        <v>104</v>
      </c>
    </row>
    <row r="63" spans="1:19" ht="25.5">
      <c r="A63" s="507">
        <v>8</v>
      </c>
      <c r="B63" s="1203" t="s">
        <v>2367</v>
      </c>
      <c r="C63" s="1183">
        <f t="shared" si="16"/>
        <v>2.86</v>
      </c>
      <c r="D63" s="1183">
        <v>2.86</v>
      </c>
      <c r="E63" s="1183"/>
      <c r="F63" s="1183"/>
      <c r="G63" s="1183"/>
      <c r="H63" s="1220" t="s">
        <v>2338</v>
      </c>
      <c r="I63" s="1183">
        <v>7</v>
      </c>
      <c r="J63" s="1183"/>
      <c r="K63" s="1183"/>
      <c r="L63" s="1183"/>
      <c r="M63" s="1221"/>
      <c r="N63" s="1183">
        <v>7</v>
      </c>
      <c r="O63" s="1211" t="s">
        <v>2346</v>
      </c>
      <c r="P63" s="1208"/>
      <c r="S63" s="115" t="s">
        <v>104</v>
      </c>
    </row>
    <row r="64" spans="1:19" ht="25.5">
      <c r="A64" s="507">
        <v>9</v>
      </c>
      <c r="B64" s="1203" t="s">
        <v>2368</v>
      </c>
      <c r="C64" s="1183">
        <f t="shared" si="16"/>
        <v>1.1000000000000001</v>
      </c>
      <c r="D64" s="1222"/>
      <c r="E64" s="1183"/>
      <c r="F64" s="1183"/>
      <c r="G64" s="1222">
        <v>1.1000000000000001</v>
      </c>
      <c r="H64" s="1223" t="s">
        <v>2341</v>
      </c>
      <c r="I64" s="1183">
        <v>48.3</v>
      </c>
      <c r="J64" s="1183"/>
      <c r="K64" s="1183"/>
      <c r="L64" s="1183">
        <v>36.299999999999997</v>
      </c>
      <c r="M64" s="1183"/>
      <c r="N64" s="1183">
        <v>12</v>
      </c>
      <c r="O64" s="1211" t="s">
        <v>2346</v>
      </c>
      <c r="P64" s="1208"/>
      <c r="S64" s="115" t="s">
        <v>104</v>
      </c>
    </row>
    <row r="65" spans="1:19" ht="51">
      <c r="A65" s="507">
        <v>10</v>
      </c>
      <c r="B65" s="1224" t="s">
        <v>2369</v>
      </c>
      <c r="C65" s="1225">
        <v>0.4</v>
      </c>
      <c r="D65" s="1225">
        <v>0.18</v>
      </c>
      <c r="E65" s="1183"/>
      <c r="F65" s="1183"/>
      <c r="G65" s="1225">
        <v>0.22</v>
      </c>
      <c r="H65" s="934" t="s">
        <v>2317</v>
      </c>
      <c r="I65" s="1225">
        <f>SUM(J65:N65)</f>
        <v>0.41000000000000003</v>
      </c>
      <c r="J65" s="1225">
        <v>0.28999999999999998</v>
      </c>
      <c r="K65" s="1225">
        <v>0.09</v>
      </c>
      <c r="L65" s="1225">
        <v>0.03</v>
      </c>
      <c r="M65" s="1183"/>
      <c r="N65" s="1183"/>
      <c r="O65" s="1218" t="s">
        <v>2094</v>
      </c>
      <c r="P65" s="1208"/>
      <c r="S65" s="115" t="s">
        <v>104</v>
      </c>
    </row>
    <row r="66" spans="1:19" ht="25.5">
      <c r="A66" s="507">
        <v>11</v>
      </c>
      <c r="B66" s="1203" t="s">
        <v>2370</v>
      </c>
      <c r="C66" s="1183">
        <f t="shared" si="16"/>
        <v>8.9</v>
      </c>
      <c r="D66" s="1222">
        <v>8.1</v>
      </c>
      <c r="E66" s="1183"/>
      <c r="F66" s="1183"/>
      <c r="G66" s="1222">
        <v>0.8</v>
      </c>
      <c r="H66" s="1223" t="s">
        <v>2371</v>
      </c>
      <c r="I66" s="1183">
        <v>15.93</v>
      </c>
      <c r="J66" s="1183"/>
      <c r="K66" s="1183">
        <v>15.93</v>
      </c>
      <c r="L66" s="1183"/>
      <c r="M66" s="1183"/>
      <c r="N66" s="1183"/>
      <c r="O66" s="1211" t="s">
        <v>2346</v>
      </c>
      <c r="P66" s="1208"/>
      <c r="S66" s="115" t="s">
        <v>104</v>
      </c>
    </row>
    <row r="67" spans="1:19" ht="38.25">
      <c r="A67" s="507">
        <v>12</v>
      </c>
      <c r="B67" s="1203" t="s">
        <v>2372</v>
      </c>
      <c r="C67" s="1183">
        <f t="shared" si="16"/>
        <v>8.5</v>
      </c>
      <c r="D67" s="1183">
        <v>8</v>
      </c>
      <c r="E67" s="1183"/>
      <c r="F67" s="1183"/>
      <c r="G67" s="1183">
        <v>0.5</v>
      </c>
      <c r="H67" s="1220" t="s">
        <v>2373</v>
      </c>
      <c r="I67" s="1183">
        <v>4.0999999999999996</v>
      </c>
      <c r="J67" s="1183"/>
      <c r="K67" s="1183">
        <v>4.0999999999999996</v>
      </c>
      <c r="L67" s="1183"/>
      <c r="M67" s="1183"/>
      <c r="N67" s="1183"/>
      <c r="O67" s="1211" t="s">
        <v>2346</v>
      </c>
      <c r="P67" s="1208"/>
      <c r="S67" s="115" t="s">
        <v>104</v>
      </c>
    </row>
    <row r="68" spans="1:19" ht="25.5">
      <c r="A68" s="507">
        <v>13</v>
      </c>
      <c r="B68" s="1203" t="s">
        <v>2374</v>
      </c>
      <c r="C68" s="1183">
        <f t="shared" si="16"/>
        <v>0.01</v>
      </c>
      <c r="D68" s="1183"/>
      <c r="E68" s="1183"/>
      <c r="F68" s="1183"/>
      <c r="G68" s="1183">
        <v>0.01</v>
      </c>
      <c r="H68" s="1220" t="s">
        <v>2348</v>
      </c>
      <c r="I68" s="1183">
        <v>0.3</v>
      </c>
      <c r="J68" s="1183"/>
      <c r="K68" s="1183"/>
      <c r="L68" s="1183">
        <v>0.3</v>
      </c>
      <c r="M68" s="1183"/>
      <c r="N68" s="1183"/>
      <c r="O68" s="1211" t="s">
        <v>2346</v>
      </c>
      <c r="P68" s="1208"/>
      <c r="S68" s="115" t="s">
        <v>104</v>
      </c>
    </row>
    <row r="69" spans="1:19" ht="25.5">
      <c r="A69" s="507">
        <v>14</v>
      </c>
      <c r="B69" s="1203" t="s">
        <v>2375</v>
      </c>
      <c r="C69" s="1183">
        <f t="shared" si="16"/>
        <v>0.03</v>
      </c>
      <c r="D69" s="1183"/>
      <c r="E69" s="1183"/>
      <c r="F69" s="1183"/>
      <c r="G69" s="1183">
        <v>0.03</v>
      </c>
      <c r="H69" s="1181" t="s">
        <v>2348</v>
      </c>
      <c r="I69" s="1183">
        <v>1</v>
      </c>
      <c r="J69" s="1183"/>
      <c r="K69" s="1183"/>
      <c r="L69" s="1183">
        <v>1</v>
      </c>
      <c r="M69" s="1183"/>
      <c r="N69" s="1183"/>
      <c r="O69" s="1211" t="s">
        <v>2346</v>
      </c>
      <c r="P69" s="1208"/>
      <c r="S69" s="115" t="s">
        <v>104</v>
      </c>
    </row>
    <row r="70" spans="1:19" ht="25.5">
      <c r="A70" s="507">
        <v>15</v>
      </c>
      <c r="B70" s="1203" t="s">
        <v>2376</v>
      </c>
      <c r="C70" s="1183">
        <f t="shared" si="16"/>
        <v>0.3</v>
      </c>
      <c r="D70" s="1183"/>
      <c r="E70" s="1183"/>
      <c r="F70" s="1183"/>
      <c r="G70" s="1183">
        <v>0.3</v>
      </c>
      <c r="H70" s="1181" t="s">
        <v>2361</v>
      </c>
      <c r="I70" s="1183">
        <v>0.1</v>
      </c>
      <c r="J70" s="1183"/>
      <c r="K70" s="1183">
        <v>0.1</v>
      </c>
      <c r="L70" s="1183"/>
      <c r="M70" s="1221"/>
      <c r="N70" s="1183"/>
      <c r="O70" s="1211" t="s">
        <v>2346</v>
      </c>
      <c r="P70" s="1208"/>
      <c r="S70" s="115" t="s">
        <v>104</v>
      </c>
    </row>
    <row r="71" spans="1:19" ht="25.5">
      <c r="A71" s="507">
        <v>16</v>
      </c>
      <c r="B71" s="1203" t="s">
        <v>2377</v>
      </c>
      <c r="C71" s="1183">
        <f t="shared" si="16"/>
        <v>2.5</v>
      </c>
      <c r="D71" s="1183">
        <v>2.16</v>
      </c>
      <c r="E71" s="1183"/>
      <c r="F71" s="1183"/>
      <c r="G71" s="1183">
        <v>0.34</v>
      </c>
      <c r="H71" s="1223" t="s">
        <v>2312</v>
      </c>
      <c r="I71" s="1183">
        <v>4.25</v>
      </c>
      <c r="J71" s="1183"/>
      <c r="K71" s="1183">
        <v>4.25</v>
      </c>
      <c r="L71" s="1183"/>
      <c r="M71" s="1183"/>
      <c r="N71" s="1183"/>
      <c r="O71" s="1211" t="s">
        <v>2346</v>
      </c>
      <c r="P71" s="1208"/>
      <c r="S71" s="115" t="s">
        <v>104</v>
      </c>
    </row>
    <row r="72" spans="1:19" ht="25.5">
      <c r="A72" s="507">
        <v>17</v>
      </c>
      <c r="B72" s="1203" t="s">
        <v>2378</v>
      </c>
      <c r="C72" s="1183">
        <f t="shared" si="16"/>
        <v>1.8</v>
      </c>
      <c r="D72" s="1226">
        <v>1.8</v>
      </c>
      <c r="E72" s="1226"/>
      <c r="F72" s="1226"/>
      <c r="G72" s="1226"/>
      <c r="H72" s="1181" t="s">
        <v>2312</v>
      </c>
      <c r="I72" s="1227">
        <v>5</v>
      </c>
      <c r="J72" s="1226"/>
      <c r="K72" s="1226"/>
      <c r="L72" s="1227">
        <v>5</v>
      </c>
      <c r="M72" s="1226"/>
      <c r="N72" s="1226"/>
      <c r="O72" s="1211" t="s">
        <v>2346</v>
      </c>
      <c r="P72" s="1208"/>
      <c r="S72" s="115" t="s">
        <v>104</v>
      </c>
    </row>
    <row r="73" spans="1:19" ht="25.5">
      <c r="A73" s="507">
        <v>18</v>
      </c>
      <c r="B73" s="1203" t="s">
        <v>2379</v>
      </c>
      <c r="C73" s="1183">
        <f t="shared" si="16"/>
        <v>2.8</v>
      </c>
      <c r="D73" s="1226">
        <v>1</v>
      </c>
      <c r="E73" s="1226"/>
      <c r="F73" s="1226"/>
      <c r="G73" s="1226">
        <v>1.8</v>
      </c>
      <c r="H73" s="1181" t="s">
        <v>2361</v>
      </c>
      <c r="I73" s="1227">
        <v>19.260000000000002</v>
      </c>
      <c r="J73" s="1226"/>
      <c r="K73" s="1226"/>
      <c r="L73" s="1227">
        <v>19.260000000000002</v>
      </c>
      <c r="M73" s="1226"/>
      <c r="N73" s="1226"/>
      <c r="O73" s="1211" t="s">
        <v>2346</v>
      </c>
      <c r="P73" s="1208"/>
      <c r="S73" s="115" t="s">
        <v>104</v>
      </c>
    </row>
    <row r="74" spans="1:19" ht="38.25">
      <c r="A74" s="507">
        <v>19</v>
      </c>
      <c r="B74" s="1203" t="s">
        <v>2380</v>
      </c>
      <c r="C74" s="1183">
        <f t="shared" si="16"/>
        <v>6.5</v>
      </c>
      <c r="D74" s="1226">
        <v>4</v>
      </c>
      <c r="E74" s="1226"/>
      <c r="F74" s="1226"/>
      <c r="G74" s="1226">
        <v>2.5</v>
      </c>
      <c r="H74" s="1181" t="s">
        <v>2381</v>
      </c>
      <c r="I74" s="1227">
        <f>SUM(J74:N74)</f>
        <v>4</v>
      </c>
      <c r="J74" s="1226"/>
      <c r="K74" s="1226"/>
      <c r="L74" s="1227">
        <v>4</v>
      </c>
      <c r="M74" s="1226"/>
      <c r="N74" s="1226"/>
      <c r="O74" s="1211" t="s">
        <v>2346</v>
      </c>
      <c r="P74" s="1208"/>
      <c r="S74" s="115" t="s">
        <v>104</v>
      </c>
    </row>
    <row r="75" spans="1:19" ht="38.25">
      <c r="A75" s="507">
        <v>20</v>
      </c>
      <c r="B75" s="1203" t="s">
        <v>2382</v>
      </c>
      <c r="C75" s="1183">
        <f t="shared" si="16"/>
        <v>1.6</v>
      </c>
      <c r="D75" s="1226">
        <v>1.6</v>
      </c>
      <c r="E75" s="1226"/>
      <c r="F75" s="1226"/>
      <c r="G75" s="1226"/>
      <c r="H75" s="1181" t="s">
        <v>2365</v>
      </c>
      <c r="I75" s="1227">
        <v>3.2</v>
      </c>
      <c r="J75" s="1226"/>
      <c r="K75" s="1226"/>
      <c r="L75" s="1227">
        <v>3.2</v>
      </c>
      <c r="M75" s="1226"/>
      <c r="N75" s="1226"/>
      <c r="O75" s="1211" t="s">
        <v>2346</v>
      </c>
      <c r="P75" s="1208"/>
      <c r="S75" s="115" t="s">
        <v>104</v>
      </c>
    </row>
    <row r="76" spans="1:19" ht="38.25">
      <c r="A76" s="507">
        <v>21</v>
      </c>
      <c r="B76" s="1203" t="s">
        <v>2383</v>
      </c>
      <c r="C76" s="1183">
        <f t="shared" si="16"/>
        <v>2</v>
      </c>
      <c r="D76" s="1226">
        <v>2</v>
      </c>
      <c r="E76" s="1226"/>
      <c r="F76" s="1226"/>
      <c r="G76" s="1226"/>
      <c r="H76" s="1181" t="s">
        <v>2363</v>
      </c>
      <c r="I76" s="1227">
        <v>5</v>
      </c>
      <c r="J76" s="1226"/>
      <c r="K76" s="1226"/>
      <c r="L76" s="1227">
        <v>5</v>
      </c>
      <c r="M76" s="1226"/>
      <c r="N76" s="1226"/>
      <c r="O76" s="1211" t="s">
        <v>2346</v>
      </c>
      <c r="P76" s="1208"/>
      <c r="S76" s="115" t="s">
        <v>104</v>
      </c>
    </row>
    <row r="77" spans="1:19" ht="25.5">
      <c r="A77" s="1204" t="s">
        <v>2384</v>
      </c>
      <c r="B77" s="1185" t="s">
        <v>768</v>
      </c>
      <c r="C77" s="1206">
        <f>SUM(C78:C78)</f>
        <v>2.1799999999999997</v>
      </c>
      <c r="D77" s="1206">
        <f>SUM(D78:D78)</f>
        <v>1.64</v>
      </c>
      <c r="E77" s="1206">
        <f>SUM(E78:E78)</f>
        <v>0</v>
      </c>
      <c r="F77" s="1206">
        <f>SUM(F78:F78)</f>
        <v>0</v>
      </c>
      <c r="G77" s="1206">
        <f>SUM(G78:G78)</f>
        <v>0.54</v>
      </c>
      <c r="H77" s="1215"/>
      <c r="I77" s="1206">
        <f t="shared" ref="I77:N77" si="17">SUM(I78:I78)</f>
        <v>0.91</v>
      </c>
      <c r="J77" s="1206">
        <f t="shared" si="17"/>
        <v>0</v>
      </c>
      <c r="K77" s="1206">
        <f t="shared" si="17"/>
        <v>0.91</v>
      </c>
      <c r="L77" s="1206">
        <f t="shared" si="17"/>
        <v>0</v>
      </c>
      <c r="M77" s="1206">
        <f t="shared" si="17"/>
        <v>0</v>
      </c>
      <c r="N77" s="1206">
        <f t="shared" si="17"/>
        <v>0</v>
      </c>
      <c r="O77" s="1203"/>
      <c r="P77" s="1216"/>
      <c r="S77" s="115" t="s">
        <v>104</v>
      </c>
    </row>
    <row r="78" spans="1:19" ht="38.25">
      <c r="A78" s="1208">
        <v>1</v>
      </c>
      <c r="B78" s="1203" t="s">
        <v>2385</v>
      </c>
      <c r="C78" s="1183">
        <f>SUM(D78:G78)</f>
        <v>2.1799999999999997</v>
      </c>
      <c r="D78" s="1209">
        <v>1.64</v>
      </c>
      <c r="E78" s="1209"/>
      <c r="F78" s="1209"/>
      <c r="G78" s="1209">
        <v>0.54</v>
      </c>
      <c r="H78" s="1228" t="s">
        <v>2386</v>
      </c>
      <c r="I78" s="1209">
        <v>0.91</v>
      </c>
      <c r="J78" s="1209"/>
      <c r="K78" s="1209">
        <v>0.91</v>
      </c>
      <c r="L78" s="1209"/>
      <c r="M78" s="1209"/>
      <c r="N78" s="1209"/>
      <c r="O78" s="1211" t="s">
        <v>2346</v>
      </c>
      <c r="P78" s="1208"/>
      <c r="S78" s="115" t="s">
        <v>104</v>
      </c>
    </row>
    <row r="79" spans="1:19" ht="25.5">
      <c r="A79" s="1204" t="s">
        <v>2387</v>
      </c>
      <c r="B79" s="1185" t="s">
        <v>247</v>
      </c>
      <c r="C79" s="1179">
        <f>SUM(C80:C83)</f>
        <v>4.0699999999999994</v>
      </c>
      <c r="D79" s="1179">
        <f>SUM(D80:D83)</f>
        <v>4.0699999999999994</v>
      </c>
      <c r="E79" s="1179">
        <f>SUM(E80:E83)</f>
        <v>0</v>
      </c>
      <c r="F79" s="1179">
        <f>SUM(F80:F83)</f>
        <v>0</v>
      </c>
      <c r="G79" s="1179">
        <f>SUM(G80:G83)</f>
        <v>0</v>
      </c>
      <c r="H79" s="1217"/>
      <c r="I79" s="1179">
        <f t="shared" ref="I79:N79" si="18">SUM(I80:I83)</f>
        <v>4.7199999999999989</v>
      </c>
      <c r="J79" s="1179">
        <f t="shared" si="18"/>
        <v>0</v>
      </c>
      <c r="K79" s="1179">
        <f t="shared" si="18"/>
        <v>4.0999999999999996</v>
      </c>
      <c r="L79" s="1179">
        <f t="shared" si="18"/>
        <v>0.5</v>
      </c>
      <c r="M79" s="1179">
        <f t="shared" si="18"/>
        <v>0</v>
      </c>
      <c r="N79" s="1179">
        <f t="shared" si="18"/>
        <v>0.12</v>
      </c>
      <c r="O79" s="1220"/>
      <c r="P79" s="1229"/>
      <c r="S79" s="115" t="s">
        <v>104</v>
      </c>
    </row>
    <row r="80" spans="1:19" ht="51">
      <c r="A80" s="1212">
        <v>1</v>
      </c>
      <c r="B80" s="1203" t="s">
        <v>2388</v>
      </c>
      <c r="C80" s="1183">
        <f>SUM(D80:G80)</f>
        <v>0.05</v>
      </c>
      <c r="D80" s="1209">
        <v>0.05</v>
      </c>
      <c r="E80" s="1209"/>
      <c r="F80" s="1209"/>
      <c r="G80" s="1209"/>
      <c r="H80" s="1228" t="s">
        <v>2365</v>
      </c>
      <c r="I80" s="1209">
        <v>0.5</v>
      </c>
      <c r="J80" s="1209"/>
      <c r="K80" s="1209"/>
      <c r="L80" s="1209">
        <v>0.5</v>
      </c>
      <c r="M80" s="1209"/>
      <c r="N80" s="1209"/>
      <c r="O80" s="1211" t="s">
        <v>2346</v>
      </c>
      <c r="P80" s="1208"/>
      <c r="S80" s="115" t="s">
        <v>104</v>
      </c>
    </row>
    <row r="81" spans="1:19" ht="25.5">
      <c r="A81" s="1208">
        <v>2</v>
      </c>
      <c r="B81" s="1203" t="s">
        <v>2389</v>
      </c>
      <c r="C81" s="1183">
        <f>SUM(D81:G81)</f>
        <v>4</v>
      </c>
      <c r="D81" s="1209">
        <v>4</v>
      </c>
      <c r="E81" s="1209"/>
      <c r="F81" s="1209"/>
      <c r="G81" s="1209"/>
      <c r="H81" s="1203" t="s">
        <v>2365</v>
      </c>
      <c r="I81" s="1209">
        <v>4.0999999999999996</v>
      </c>
      <c r="J81" s="1209"/>
      <c r="K81" s="1209">
        <v>4.0999999999999996</v>
      </c>
      <c r="L81" s="1209"/>
      <c r="M81" s="1209"/>
      <c r="N81" s="1209"/>
      <c r="O81" s="1211" t="s">
        <v>2346</v>
      </c>
      <c r="P81" s="1208"/>
      <c r="S81" s="115" t="s">
        <v>104</v>
      </c>
    </row>
    <row r="82" spans="1:19" ht="51">
      <c r="A82" s="1212">
        <v>3</v>
      </c>
      <c r="B82" s="1203" t="s">
        <v>2390</v>
      </c>
      <c r="C82" s="1183">
        <f>SUM(D82:G82)</f>
        <v>0.01</v>
      </c>
      <c r="D82" s="1209">
        <v>0.01</v>
      </c>
      <c r="E82" s="1209"/>
      <c r="F82" s="1209"/>
      <c r="G82" s="1209"/>
      <c r="H82" s="1203" t="s">
        <v>2338</v>
      </c>
      <c r="I82" s="1209">
        <v>0.06</v>
      </c>
      <c r="J82" s="1209"/>
      <c r="K82" s="1209"/>
      <c r="L82" s="1209"/>
      <c r="M82" s="1209"/>
      <c r="N82" s="1209">
        <v>0.06</v>
      </c>
      <c r="O82" s="1211" t="s">
        <v>2346</v>
      </c>
      <c r="P82" s="1208"/>
      <c r="S82" s="115" t="s">
        <v>104</v>
      </c>
    </row>
    <row r="83" spans="1:19" ht="51">
      <c r="A83" s="1208">
        <v>4</v>
      </c>
      <c r="B83" s="1203" t="s">
        <v>2390</v>
      </c>
      <c r="C83" s="1183">
        <f>SUM(D83:G83)</f>
        <v>0.01</v>
      </c>
      <c r="D83" s="1209">
        <v>0.01</v>
      </c>
      <c r="E83" s="1209"/>
      <c r="F83" s="1209"/>
      <c r="G83" s="1209"/>
      <c r="H83" s="1203" t="s">
        <v>2365</v>
      </c>
      <c r="I83" s="1209">
        <v>0.06</v>
      </c>
      <c r="J83" s="1209"/>
      <c r="K83" s="1209"/>
      <c r="L83" s="1209"/>
      <c r="M83" s="1209"/>
      <c r="N83" s="1209">
        <v>0.06</v>
      </c>
      <c r="O83" s="1211" t="s">
        <v>2346</v>
      </c>
      <c r="P83" s="1208"/>
      <c r="S83" s="115" t="s">
        <v>104</v>
      </c>
    </row>
    <row r="84" spans="1:19" ht="25.5">
      <c r="A84" s="1204" t="s">
        <v>2391</v>
      </c>
      <c r="B84" s="1185" t="s">
        <v>305</v>
      </c>
      <c r="C84" s="1179">
        <f>C85</f>
        <v>0.56000000000000005</v>
      </c>
      <c r="D84" s="1179">
        <f>D85</f>
        <v>0.56000000000000005</v>
      </c>
      <c r="E84" s="1179">
        <f>E85</f>
        <v>0</v>
      </c>
      <c r="F84" s="1179">
        <f>F85</f>
        <v>0</v>
      </c>
      <c r="G84" s="1179">
        <f>G85</f>
        <v>0</v>
      </c>
      <c r="H84" s="1217"/>
      <c r="I84" s="1179">
        <f t="shared" ref="I84:N84" si="19">I85</f>
        <v>1.1200000000000001</v>
      </c>
      <c r="J84" s="1179">
        <f t="shared" si="19"/>
        <v>0</v>
      </c>
      <c r="K84" s="1179">
        <f t="shared" si="19"/>
        <v>0.5</v>
      </c>
      <c r="L84" s="1179">
        <f t="shared" si="19"/>
        <v>0.5</v>
      </c>
      <c r="M84" s="1179">
        <f t="shared" si="19"/>
        <v>0.12</v>
      </c>
      <c r="N84" s="1179">
        <f t="shared" si="19"/>
        <v>0</v>
      </c>
      <c r="O84" s="1218"/>
      <c r="P84" s="1208"/>
      <c r="S84" s="115" t="s">
        <v>104</v>
      </c>
    </row>
    <row r="85" spans="1:19" ht="25.5">
      <c r="A85" s="1208">
        <v>1</v>
      </c>
      <c r="B85" s="1203" t="s">
        <v>2392</v>
      </c>
      <c r="C85" s="1183">
        <f>SUM(D85:G85)</f>
        <v>0.56000000000000005</v>
      </c>
      <c r="D85" s="1183">
        <v>0.56000000000000005</v>
      </c>
      <c r="E85" s="1183"/>
      <c r="F85" s="1183"/>
      <c r="G85" s="1183"/>
      <c r="H85" s="1230" t="s">
        <v>2323</v>
      </c>
      <c r="I85" s="1183">
        <v>1.1200000000000001</v>
      </c>
      <c r="J85" s="1183"/>
      <c r="K85" s="1183">
        <v>0.5</v>
      </c>
      <c r="L85" s="1183">
        <v>0.5</v>
      </c>
      <c r="M85" s="1183">
        <v>0.12</v>
      </c>
      <c r="N85" s="1183"/>
      <c r="O85" s="1211" t="s">
        <v>2346</v>
      </c>
      <c r="P85" s="1208"/>
      <c r="S85" s="115" t="s">
        <v>104</v>
      </c>
    </row>
    <row r="86" spans="1:19" ht="25.5">
      <c r="A86" s="1204" t="s">
        <v>217</v>
      </c>
      <c r="B86" s="1185" t="s">
        <v>252</v>
      </c>
      <c r="C86" s="1206">
        <f>SUM(C87:C88)</f>
        <v>5.1800000000000006</v>
      </c>
      <c r="D86" s="1206">
        <f>SUM(D87:D88)</f>
        <v>5.1800000000000006</v>
      </c>
      <c r="E86" s="1206">
        <f>SUM(E87:E88)</f>
        <v>0</v>
      </c>
      <c r="F86" s="1206">
        <f>SUM(F87:F88)</f>
        <v>0</v>
      </c>
      <c r="G86" s="1206">
        <f>SUM(G87:G88)</f>
        <v>0</v>
      </c>
      <c r="H86" s="1215"/>
      <c r="I86" s="1206">
        <f t="shared" ref="I86:N86" si="20">SUM(I87:I88)</f>
        <v>12.5342</v>
      </c>
      <c r="J86" s="1206">
        <f t="shared" si="20"/>
        <v>0</v>
      </c>
      <c r="K86" s="1206">
        <f t="shared" si="20"/>
        <v>0</v>
      </c>
      <c r="L86" s="1206">
        <f t="shared" si="20"/>
        <v>0.53420000000000001</v>
      </c>
      <c r="M86" s="1206">
        <f t="shared" si="20"/>
        <v>0</v>
      </c>
      <c r="N86" s="1206">
        <f t="shared" si="20"/>
        <v>12</v>
      </c>
      <c r="O86" s="1203"/>
      <c r="P86" s="1216"/>
      <c r="S86" s="115" t="s">
        <v>104</v>
      </c>
    </row>
    <row r="87" spans="1:19" ht="25.5">
      <c r="A87" s="1208">
        <v>1</v>
      </c>
      <c r="B87" s="1203" t="s">
        <v>2393</v>
      </c>
      <c r="C87" s="1183">
        <f>SUM(D87:G87)</f>
        <v>0.2</v>
      </c>
      <c r="D87" s="1209">
        <v>0.2</v>
      </c>
      <c r="E87" s="1209"/>
      <c r="F87" s="1209"/>
      <c r="G87" s="1209"/>
      <c r="H87" s="1203" t="s">
        <v>2341</v>
      </c>
      <c r="I87" s="1209">
        <v>0.53420000000000001</v>
      </c>
      <c r="J87" s="1209"/>
      <c r="K87" s="1209"/>
      <c r="L87" s="1209">
        <v>0.53420000000000001</v>
      </c>
      <c r="M87" s="1209"/>
      <c r="N87" s="1209"/>
      <c r="O87" s="1211" t="s">
        <v>2346</v>
      </c>
      <c r="P87" s="1208"/>
      <c r="S87" s="115" t="s">
        <v>104</v>
      </c>
    </row>
    <row r="88" spans="1:19" ht="38.25">
      <c r="A88" s="507">
        <v>2</v>
      </c>
      <c r="B88" s="913" t="s">
        <v>2394</v>
      </c>
      <c r="C88" s="1183">
        <f>SUM(D88:G88)</f>
        <v>4.9800000000000004</v>
      </c>
      <c r="D88" s="905">
        <v>4.9800000000000004</v>
      </c>
      <c r="E88" s="905"/>
      <c r="F88" s="905"/>
      <c r="G88" s="905"/>
      <c r="H88" s="913" t="s">
        <v>2395</v>
      </c>
      <c r="I88" s="905">
        <v>12</v>
      </c>
      <c r="J88" s="905"/>
      <c r="K88" s="905"/>
      <c r="L88" s="905"/>
      <c r="M88" s="1231"/>
      <c r="N88" s="1232">
        <v>12</v>
      </c>
      <c r="O88" s="1218" t="s">
        <v>2094</v>
      </c>
      <c r="P88" s="1208"/>
      <c r="S88" s="115" t="s">
        <v>104</v>
      </c>
    </row>
    <row r="89" spans="1:19" ht="18.75" customHeight="1">
      <c r="A89" s="1204" t="s">
        <v>238</v>
      </c>
      <c r="B89" s="1185" t="s">
        <v>255</v>
      </c>
      <c r="C89" s="1206">
        <f>SUM(C90:C108)</f>
        <v>52.57</v>
      </c>
      <c r="D89" s="1206">
        <f>SUM(D90:D108)</f>
        <v>38.1</v>
      </c>
      <c r="E89" s="1206">
        <f>SUM(E90:E108)</f>
        <v>0</v>
      </c>
      <c r="F89" s="1206">
        <f>SUM(F90:F108)</f>
        <v>0</v>
      </c>
      <c r="G89" s="1206">
        <f>SUM(G90:G108)</f>
        <v>14.469999999999999</v>
      </c>
      <c r="H89" s="1215"/>
      <c r="I89" s="1206">
        <f t="shared" ref="I89:N89" si="21">SUM(I90:I108)</f>
        <v>129.49</v>
      </c>
      <c r="J89" s="1206">
        <f t="shared" si="21"/>
        <v>0</v>
      </c>
      <c r="K89" s="1206">
        <f t="shared" si="21"/>
        <v>0</v>
      </c>
      <c r="L89" s="1206">
        <f t="shared" si="21"/>
        <v>96.49</v>
      </c>
      <c r="M89" s="1206">
        <f t="shared" si="21"/>
        <v>33</v>
      </c>
      <c r="N89" s="1206">
        <f t="shared" si="21"/>
        <v>0</v>
      </c>
      <c r="O89" s="1203"/>
      <c r="P89" s="1216"/>
      <c r="S89" s="115" t="s">
        <v>104</v>
      </c>
    </row>
    <row r="90" spans="1:19" ht="25.5">
      <c r="A90" s="507">
        <v>1</v>
      </c>
      <c r="B90" s="504" t="s">
        <v>2396</v>
      </c>
      <c r="C90" s="1183">
        <f>SUM(D90:G90)</f>
        <v>0.28000000000000003</v>
      </c>
      <c r="D90" s="904">
        <v>0.1</v>
      </c>
      <c r="E90" s="904"/>
      <c r="F90" s="904"/>
      <c r="G90" s="904">
        <v>0.18</v>
      </c>
      <c r="H90" s="504" t="s">
        <v>2315</v>
      </c>
      <c r="I90" s="904">
        <v>0.25</v>
      </c>
      <c r="J90" s="904"/>
      <c r="K90" s="904"/>
      <c r="L90" s="904">
        <v>0.25</v>
      </c>
      <c r="M90" s="904"/>
      <c r="N90" s="904"/>
      <c r="O90" s="1218" t="s">
        <v>2094</v>
      </c>
      <c r="P90" s="1208"/>
      <c r="S90" s="115" t="s">
        <v>104</v>
      </c>
    </row>
    <row r="91" spans="1:19" ht="25.5">
      <c r="A91" s="507">
        <v>2</v>
      </c>
      <c r="B91" s="1203" t="s">
        <v>2397</v>
      </c>
      <c r="C91" s="1183">
        <f>SUM(D91:G91)</f>
        <v>1.1299999999999999</v>
      </c>
      <c r="D91" s="905"/>
      <c r="E91" s="905"/>
      <c r="F91" s="905"/>
      <c r="G91" s="904">
        <v>1.1299999999999999</v>
      </c>
      <c r="H91" s="1189" t="s">
        <v>2331</v>
      </c>
      <c r="I91" s="905">
        <v>2.4</v>
      </c>
      <c r="J91" s="905"/>
      <c r="K91" s="905"/>
      <c r="L91" s="905"/>
      <c r="M91" s="905">
        <v>2.4</v>
      </c>
      <c r="N91" s="905"/>
      <c r="O91" s="1211" t="s">
        <v>2398</v>
      </c>
      <c r="P91" s="1212"/>
      <c r="S91" s="115" t="s">
        <v>104</v>
      </c>
    </row>
    <row r="92" spans="1:19" ht="25.5">
      <c r="A92" s="507">
        <v>3</v>
      </c>
      <c r="B92" s="1203" t="s">
        <v>2399</v>
      </c>
      <c r="C92" s="1183">
        <f>SUM(D92:G92)</f>
        <v>0.6</v>
      </c>
      <c r="D92" s="905"/>
      <c r="E92" s="905"/>
      <c r="F92" s="1233"/>
      <c r="G92" s="904">
        <v>0.6</v>
      </c>
      <c r="H92" s="1189" t="s">
        <v>2331</v>
      </c>
      <c r="I92" s="905">
        <v>1.2</v>
      </c>
      <c r="J92" s="905"/>
      <c r="K92" s="905"/>
      <c r="L92" s="905"/>
      <c r="M92" s="905">
        <v>1.2</v>
      </c>
      <c r="N92" s="905"/>
      <c r="O92" s="1218" t="s">
        <v>2094</v>
      </c>
      <c r="P92" s="1208"/>
      <c r="S92" s="115" t="s">
        <v>104</v>
      </c>
    </row>
    <row r="93" spans="1:19" ht="25.5">
      <c r="A93" s="507">
        <v>4</v>
      </c>
      <c r="B93" s="1203" t="s">
        <v>2400</v>
      </c>
      <c r="C93" s="1183">
        <f>SUM(D93:G93)</f>
        <v>1</v>
      </c>
      <c r="D93" s="1209">
        <v>1</v>
      </c>
      <c r="E93" s="1209"/>
      <c r="F93" s="1209"/>
      <c r="G93" s="1209"/>
      <c r="H93" s="1203" t="s">
        <v>2309</v>
      </c>
      <c r="I93" s="1209">
        <v>1.8</v>
      </c>
      <c r="J93" s="1209"/>
      <c r="K93" s="1209"/>
      <c r="L93" s="1209">
        <v>1.8</v>
      </c>
      <c r="M93" s="1209"/>
      <c r="N93" s="1209"/>
      <c r="O93" s="1211" t="s">
        <v>2346</v>
      </c>
      <c r="P93" s="1208"/>
      <c r="S93" s="115" t="s">
        <v>104</v>
      </c>
    </row>
    <row r="94" spans="1:19" ht="25.5">
      <c r="A94" s="507">
        <v>5</v>
      </c>
      <c r="B94" s="1203" t="s">
        <v>2401</v>
      </c>
      <c r="C94" s="1183">
        <f>SUM(D94:G94)</f>
        <v>4</v>
      </c>
      <c r="D94" s="1209">
        <v>4</v>
      </c>
      <c r="E94" s="1209"/>
      <c r="F94" s="1209"/>
      <c r="G94" s="1209"/>
      <c r="H94" s="1203" t="s">
        <v>2323</v>
      </c>
      <c r="I94" s="1209">
        <v>11</v>
      </c>
      <c r="J94" s="1209"/>
      <c r="K94" s="1209"/>
      <c r="L94" s="1209">
        <v>11</v>
      </c>
      <c r="M94" s="1209"/>
      <c r="N94" s="1209"/>
      <c r="O94" s="1211" t="s">
        <v>2402</v>
      </c>
      <c r="P94" s="1212"/>
      <c r="S94" s="115" t="s">
        <v>104</v>
      </c>
    </row>
    <row r="95" spans="1:19" ht="63.75">
      <c r="A95" s="507">
        <v>6</v>
      </c>
      <c r="B95" s="1203" t="s">
        <v>2403</v>
      </c>
      <c r="C95" s="1183">
        <f t="shared" ref="C95:C106" si="22">SUM(D95:G95)</f>
        <v>1.99</v>
      </c>
      <c r="D95" s="1209">
        <v>0.5</v>
      </c>
      <c r="E95" s="1209"/>
      <c r="F95" s="1209"/>
      <c r="G95" s="1209">
        <v>1.49</v>
      </c>
      <c r="H95" s="1203" t="s">
        <v>2315</v>
      </c>
      <c r="I95" s="1209">
        <v>7</v>
      </c>
      <c r="J95" s="1209"/>
      <c r="K95" s="1209"/>
      <c r="L95" s="1209"/>
      <c r="M95" s="1209">
        <v>7</v>
      </c>
      <c r="N95" s="1209"/>
      <c r="O95" s="1211" t="s">
        <v>2404</v>
      </c>
      <c r="P95" s="1212"/>
      <c r="S95" s="115" t="s">
        <v>104</v>
      </c>
    </row>
    <row r="96" spans="1:19" ht="25.5">
      <c r="A96" s="507">
        <v>7</v>
      </c>
      <c r="B96" s="1203" t="s">
        <v>2405</v>
      </c>
      <c r="C96" s="1183">
        <f t="shared" si="22"/>
        <v>2.5</v>
      </c>
      <c r="D96" s="1209">
        <v>2.5</v>
      </c>
      <c r="E96" s="1209"/>
      <c r="F96" s="1209"/>
      <c r="G96" s="1209"/>
      <c r="H96" s="1203" t="s">
        <v>2317</v>
      </c>
      <c r="I96" s="1209">
        <v>6.2</v>
      </c>
      <c r="J96" s="1209"/>
      <c r="K96" s="1209"/>
      <c r="L96" s="1209">
        <v>6.2</v>
      </c>
      <c r="M96" s="1209"/>
      <c r="N96" s="1209"/>
      <c r="O96" s="1211" t="s">
        <v>2346</v>
      </c>
      <c r="P96" s="1208"/>
      <c r="S96" s="115" t="s">
        <v>104</v>
      </c>
    </row>
    <row r="97" spans="1:19" ht="25.5">
      <c r="A97" s="507">
        <v>8</v>
      </c>
      <c r="B97" s="1203" t="s">
        <v>2406</v>
      </c>
      <c r="C97" s="1183">
        <f t="shared" si="22"/>
        <v>0.3</v>
      </c>
      <c r="D97" s="1209">
        <v>0.3</v>
      </c>
      <c r="E97" s="1209"/>
      <c r="F97" s="1209"/>
      <c r="G97" s="1209"/>
      <c r="H97" s="1203" t="s">
        <v>2317</v>
      </c>
      <c r="I97" s="1209">
        <v>0.6</v>
      </c>
      <c r="J97" s="1209"/>
      <c r="K97" s="1209"/>
      <c r="L97" s="1209"/>
      <c r="M97" s="1209">
        <v>0.6</v>
      </c>
      <c r="N97" s="1209"/>
      <c r="O97" s="1211" t="s">
        <v>2346</v>
      </c>
      <c r="P97" s="1208"/>
      <c r="S97" s="115" t="s">
        <v>104</v>
      </c>
    </row>
    <row r="98" spans="1:19" ht="25.5">
      <c r="A98" s="507">
        <v>9</v>
      </c>
      <c r="B98" s="1203" t="s">
        <v>2407</v>
      </c>
      <c r="C98" s="1183">
        <f t="shared" si="22"/>
        <v>1.3</v>
      </c>
      <c r="D98" s="1209">
        <v>1.3</v>
      </c>
      <c r="E98" s="1209"/>
      <c r="F98" s="1209"/>
      <c r="G98" s="1209"/>
      <c r="H98" s="1203" t="s">
        <v>2317</v>
      </c>
      <c r="I98" s="1209">
        <v>2.6</v>
      </c>
      <c r="J98" s="1209"/>
      <c r="K98" s="1209"/>
      <c r="L98" s="1209"/>
      <c r="M98" s="1209">
        <v>2.6</v>
      </c>
      <c r="N98" s="1209"/>
      <c r="O98" s="1211" t="s">
        <v>2346</v>
      </c>
      <c r="P98" s="1208"/>
      <c r="S98" s="115" t="s">
        <v>104</v>
      </c>
    </row>
    <row r="99" spans="1:19" ht="25.5">
      <c r="A99" s="507">
        <v>10</v>
      </c>
      <c r="B99" s="1203" t="s">
        <v>2408</v>
      </c>
      <c r="C99" s="1183">
        <f t="shared" si="22"/>
        <v>1.2</v>
      </c>
      <c r="D99" s="1209">
        <v>1.2</v>
      </c>
      <c r="E99" s="1209"/>
      <c r="F99" s="1209"/>
      <c r="G99" s="1209"/>
      <c r="H99" s="1203" t="s">
        <v>2317</v>
      </c>
      <c r="I99" s="1209">
        <v>3.02</v>
      </c>
      <c r="J99" s="1209"/>
      <c r="K99" s="1209"/>
      <c r="L99" s="1209">
        <v>3.02</v>
      </c>
      <c r="M99" s="1209"/>
      <c r="N99" s="1209"/>
      <c r="O99" s="1211" t="s">
        <v>2346</v>
      </c>
      <c r="P99" s="1208"/>
      <c r="S99" s="115" t="s">
        <v>104</v>
      </c>
    </row>
    <row r="100" spans="1:19" ht="25.5">
      <c r="A100" s="507">
        <v>11</v>
      </c>
      <c r="B100" s="1203" t="s">
        <v>2409</v>
      </c>
      <c r="C100" s="1183">
        <f t="shared" si="22"/>
        <v>4.2</v>
      </c>
      <c r="D100" s="1209">
        <v>4.2</v>
      </c>
      <c r="E100" s="1209"/>
      <c r="F100" s="1209"/>
      <c r="G100" s="1209"/>
      <c r="H100" s="1203" t="s">
        <v>2317</v>
      </c>
      <c r="I100" s="1209">
        <v>4.5</v>
      </c>
      <c r="J100" s="1209"/>
      <c r="K100" s="1209"/>
      <c r="L100" s="1209"/>
      <c r="M100" s="1209">
        <v>4.5</v>
      </c>
      <c r="N100" s="1209"/>
      <c r="O100" s="1211" t="s">
        <v>2346</v>
      </c>
      <c r="P100" s="1208"/>
      <c r="S100" s="115" t="s">
        <v>104</v>
      </c>
    </row>
    <row r="101" spans="1:19" ht="25.5">
      <c r="A101" s="507">
        <v>12</v>
      </c>
      <c r="B101" s="1203" t="s">
        <v>2410</v>
      </c>
      <c r="C101" s="1183">
        <f t="shared" si="22"/>
        <v>2</v>
      </c>
      <c r="D101" s="1209">
        <v>2</v>
      </c>
      <c r="E101" s="1209"/>
      <c r="F101" s="1209"/>
      <c r="G101" s="1209"/>
      <c r="H101" s="1203" t="s">
        <v>2317</v>
      </c>
      <c r="I101" s="1209">
        <v>4</v>
      </c>
      <c r="J101" s="1209"/>
      <c r="K101" s="1209"/>
      <c r="L101" s="1209"/>
      <c r="M101" s="1209">
        <v>4</v>
      </c>
      <c r="N101" s="1209"/>
      <c r="O101" s="1211" t="s">
        <v>2346</v>
      </c>
      <c r="P101" s="1208"/>
      <c r="S101" s="115" t="s">
        <v>104</v>
      </c>
    </row>
    <row r="102" spans="1:19" ht="25.5">
      <c r="A102" s="507">
        <v>13</v>
      </c>
      <c r="B102" s="1203" t="s">
        <v>2411</v>
      </c>
      <c r="C102" s="1183">
        <f t="shared" si="22"/>
        <v>1</v>
      </c>
      <c r="D102" s="1209">
        <v>1</v>
      </c>
      <c r="E102" s="1209"/>
      <c r="F102" s="1209"/>
      <c r="G102" s="1209"/>
      <c r="H102" s="1203" t="s">
        <v>2412</v>
      </c>
      <c r="I102" s="1209">
        <v>1.97</v>
      </c>
      <c r="J102" s="1209"/>
      <c r="K102" s="1209"/>
      <c r="L102" s="1209">
        <v>1.97</v>
      </c>
      <c r="M102" s="1209"/>
      <c r="N102" s="1209"/>
      <c r="O102" s="1211" t="s">
        <v>2346</v>
      </c>
      <c r="P102" s="1208"/>
      <c r="S102" s="115" t="s">
        <v>104</v>
      </c>
    </row>
    <row r="103" spans="1:19" ht="25.5">
      <c r="A103" s="507">
        <v>14</v>
      </c>
      <c r="B103" s="1203" t="s">
        <v>2413</v>
      </c>
      <c r="C103" s="1183">
        <f t="shared" si="22"/>
        <v>4</v>
      </c>
      <c r="D103" s="1209">
        <v>4</v>
      </c>
      <c r="E103" s="1209"/>
      <c r="F103" s="1209"/>
      <c r="G103" s="1209"/>
      <c r="H103" s="1203" t="s">
        <v>2315</v>
      </c>
      <c r="I103" s="1209">
        <v>8</v>
      </c>
      <c r="J103" s="1209"/>
      <c r="K103" s="1209"/>
      <c r="L103" s="1209">
        <v>8</v>
      </c>
      <c r="M103" s="1209"/>
      <c r="N103" s="1209"/>
      <c r="O103" s="1211" t="s">
        <v>2346</v>
      </c>
      <c r="P103" s="1208"/>
      <c r="S103" s="115" t="s">
        <v>104</v>
      </c>
    </row>
    <row r="104" spans="1:19" ht="25.5">
      <c r="A104" s="507">
        <v>15</v>
      </c>
      <c r="B104" s="1203" t="s">
        <v>2414</v>
      </c>
      <c r="C104" s="1183">
        <f t="shared" si="22"/>
        <v>2.5</v>
      </c>
      <c r="D104" s="1209">
        <v>2.5</v>
      </c>
      <c r="E104" s="1209"/>
      <c r="F104" s="1209"/>
      <c r="G104" s="1209"/>
      <c r="H104" s="1203" t="s">
        <v>2309</v>
      </c>
      <c r="I104" s="1209">
        <v>5</v>
      </c>
      <c r="J104" s="1209"/>
      <c r="K104" s="1209"/>
      <c r="L104" s="1209"/>
      <c r="M104" s="1209">
        <v>5</v>
      </c>
      <c r="N104" s="1209"/>
      <c r="O104" s="1211" t="s">
        <v>2346</v>
      </c>
      <c r="P104" s="1208"/>
      <c r="S104" s="115" t="s">
        <v>104</v>
      </c>
    </row>
    <row r="105" spans="1:19" ht="25.5">
      <c r="A105" s="507">
        <v>16</v>
      </c>
      <c r="B105" s="1203" t="s">
        <v>2415</v>
      </c>
      <c r="C105" s="1183">
        <f t="shared" si="22"/>
        <v>1.2</v>
      </c>
      <c r="D105" s="1209">
        <v>1.2</v>
      </c>
      <c r="E105" s="1209"/>
      <c r="F105" s="1209"/>
      <c r="G105" s="1209"/>
      <c r="H105" s="1203" t="s">
        <v>2315</v>
      </c>
      <c r="I105" s="1209">
        <v>3.7</v>
      </c>
      <c r="J105" s="1209"/>
      <c r="K105" s="1209"/>
      <c r="L105" s="1209"/>
      <c r="M105" s="1209">
        <v>3.7</v>
      </c>
      <c r="N105" s="1209"/>
      <c r="O105" s="1211" t="s">
        <v>2346</v>
      </c>
      <c r="P105" s="1208"/>
      <c r="S105" s="115" t="s">
        <v>104</v>
      </c>
    </row>
    <row r="106" spans="1:19" ht="25.5">
      <c r="A106" s="507">
        <v>17</v>
      </c>
      <c r="B106" s="1203" t="s">
        <v>2416</v>
      </c>
      <c r="C106" s="1183">
        <f t="shared" si="22"/>
        <v>0.97</v>
      </c>
      <c r="D106" s="1209"/>
      <c r="E106" s="1209"/>
      <c r="F106" s="1209"/>
      <c r="G106" s="1209">
        <v>0.97</v>
      </c>
      <c r="H106" s="1203" t="s">
        <v>2315</v>
      </c>
      <c r="I106" s="1209">
        <v>2</v>
      </c>
      <c r="J106" s="1209"/>
      <c r="K106" s="1209"/>
      <c r="L106" s="1209"/>
      <c r="M106" s="1209">
        <v>2</v>
      </c>
      <c r="N106" s="1209"/>
      <c r="O106" s="1211" t="s">
        <v>2346</v>
      </c>
      <c r="P106" s="1208"/>
      <c r="S106" s="115" t="s">
        <v>104</v>
      </c>
    </row>
    <row r="107" spans="1:19" ht="25.5">
      <c r="A107" s="507">
        <v>18</v>
      </c>
      <c r="B107" s="1203" t="s">
        <v>2417</v>
      </c>
      <c r="C107" s="1209">
        <v>2.4</v>
      </c>
      <c r="D107" s="1209">
        <v>2.4</v>
      </c>
      <c r="E107" s="1209"/>
      <c r="F107" s="1209"/>
      <c r="G107" s="1209"/>
      <c r="H107" s="1203" t="s">
        <v>2315</v>
      </c>
      <c r="I107" s="1234">
        <v>12.25</v>
      </c>
      <c r="J107" s="1234"/>
      <c r="K107" s="1234"/>
      <c r="L107" s="1234">
        <v>12.25</v>
      </c>
      <c r="M107" s="1209"/>
      <c r="N107" s="1209"/>
      <c r="O107" s="1211" t="s">
        <v>2418</v>
      </c>
      <c r="P107" s="1212"/>
      <c r="S107" s="115" t="s">
        <v>104</v>
      </c>
    </row>
    <row r="108" spans="1:19" ht="38.25">
      <c r="A108" s="507">
        <v>19</v>
      </c>
      <c r="B108" s="1203" t="s">
        <v>2419</v>
      </c>
      <c r="C108" s="1183">
        <f>SUM(D108:G108)</f>
        <v>20</v>
      </c>
      <c r="D108" s="1209">
        <v>9.9</v>
      </c>
      <c r="E108" s="1209"/>
      <c r="F108" s="1209"/>
      <c r="G108" s="1209">
        <v>10.1</v>
      </c>
      <c r="H108" s="1228" t="s">
        <v>2420</v>
      </c>
      <c r="I108" s="1209">
        <v>52</v>
      </c>
      <c r="J108" s="1209"/>
      <c r="K108" s="1209"/>
      <c r="L108" s="1209">
        <v>52</v>
      </c>
      <c r="M108" s="1235"/>
      <c r="N108" s="1209"/>
      <c r="O108" s="1211" t="s">
        <v>2346</v>
      </c>
      <c r="P108" s="1208"/>
      <c r="S108" s="115" t="s">
        <v>104</v>
      </c>
    </row>
    <row r="109" spans="1:19" ht="25.5">
      <c r="A109" s="1204" t="s">
        <v>246</v>
      </c>
      <c r="B109" s="1185" t="s">
        <v>631</v>
      </c>
      <c r="C109" s="1206">
        <f>SUM(C110:C140)</f>
        <v>90.309999999999988</v>
      </c>
      <c r="D109" s="1206">
        <f>SUM(D110:D140)</f>
        <v>65.830000000000013</v>
      </c>
      <c r="E109" s="1206">
        <f>SUM(E110:E140)</f>
        <v>0</v>
      </c>
      <c r="F109" s="1206">
        <f>SUM(F110:F140)</f>
        <v>0</v>
      </c>
      <c r="G109" s="1206">
        <f>SUM(G110:G140)</f>
        <v>24.48</v>
      </c>
      <c r="H109" s="1236"/>
      <c r="I109" s="1206">
        <f t="shared" ref="I109:N109" si="23">SUM(I110:I140)</f>
        <v>199.12364000000005</v>
      </c>
      <c r="J109" s="1206">
        <f t="shared" si="23"/>
        <v>0.66</v>
      </c>
      <c r="K109" s="1206">
        <f t="shared" si="23"/>
        <v>0.308</v>
      </c>
      <c r="L109" s="1206">
        <f t="shared" si="23"/>
        <v>136.55564000000004</v>
      </c>
      <c r="M109" s="1206">
        <f t="shared" si="23"/>
        <v>6.1000000000000005</v>
      </c>
      <c r="N109" s="1206">
        <f t="shared" si="23"/>
        <v>55.5</v>
      </c>
      <c r="O109" s="1203"/>
      <c r="P109" s="1216"/>
      <c r="S109" s="115" t="s">
        <v>104</v>
      </c>
    </row>
    <row r="110" spans="1:19" ht="25.5">
      <c r="A110" s="507">
        <v>1</v>
      </c>
      <c r="B110" s="504" t="s">
        <v>2421</v>
      </c>
      <c r="C110" s="1183">
        <f t="shared" ref="C110:C140" si="24">SUM(D110:G110)</f>
        <v>4.95</v>
      </c>
      <c r="D110" s="904">
        <v>3.71</v>
      </c>
      <c r="E110" s="904"/>
      <c r="F110" s="904"/>
      <c r="G110" s="904">
        <v>1.24</v>
      </c>
      <c r="H110" s="504" t="s">
        <v>2338</v>
      </c>
      <c r="I110" s="904">
        <v>10.16</v>
      </c>
      <c r="J110" s="904"/>
      <c r="K110" s="904"/>
      <c r="L110" s="904">
        <v>10.16</v>
      </c>
      <c r="M110" s="904"/>
      <c r="N110" s="904"/>
      <c r="O110" s="1218" t="s">
        <v>2094</v>
      </c>
      <c r="P110" s="1208"/>
      <c r="S110" s="115" t="s">
        <v>104</v>
      </c>
    </row>
    <row r="111" spans="1:19" ht="25.5">
      <c r="A111" s="507">
        <v>2</v>
      </c>
      <c r="B111" s="504" t="s">
        <v>2422</v>
      </c>
      <c r="C111" s="1183">
        <f t="shared" si="24"/>
        <v>2</v>
      </c>
      <c r="D111" s="904">
        <v>2</v>
      </c>
      <c r="E111" s="904"/>
      <c r="F111" s="904"/>
      <c r="G111" s="904"/>
      <c r="H111" s="1219" t="s">
        <v>2361</v>
      </c>
      <c r="I111" s="904">
        <v>3</v>
      </c>
      <c r="J111" s="904"/>
      <c r="K111" s="904"/>
      <c r="L111" s="904">
        <v>3</v>
      </c>
      <c r="M111" s="904"/>
      <c r="N111" s="904"/>
      <c r="O111" s="1218" t="s">
        <v>2094</v>
      </c>
      <c r="P111" s="1208"/>
      <c r="S111" s="115" t="s">
        <v>104</v>
      </c>
    </row>
    <row r="112" spans="1:19" ht="25.5">
      <c r="A112" s="507">
        <v>3</v>
      </c>
      <c r="B112" s="504" t="s">
        <v>2423</v>
      </c>
      <c r="C112" s="1183">
        <f t="shared" si="24"/>
        <v>0.2</v>
      </c>
      <c r="D112" s="904">
        <v>0.2</v>
      </c>
      <c r="E112" s="904"/>
      <c r="F112" s="904"/>
      <c r="G112" s="904"/>
      <c r="H112" s="1219" t="s">
        <v>2341</v>
      </c>
      <c r="I112" s="904">
        <f>0.2*1.5</f>
        <v>0.30000000000000004</v>
      </c>
      <c r="J112" s="904"/>
      <c r="K112" s="904"/>
      <c r="L112" s="904">
        <v>0.3</v>
      </c>
      <c r="M112" s="904"/>
      <c r="N112" s="904"/>
      <c r="O112" s="1218" t="s">
        <v>2094</v>
      </c>
      <c r="P112" s="1208"/>
      <c r="S112" s="115" t="s">
        <v>104</v>
      </c>
    </row>
    <row r="113" spans="1:19" ht="25.5">
      <c r="A113" s="507">
        <v>4</v>
      </c>
      <c r="B113" s="1203" t="s">
        <v>2424</v>
      </c>
      <c r="C113" s="1183">
        <f t="shared" si="24"/>
        <v>3.1</v>
      </c>
      <c r="D113" s="1209">
        <v>3.1</v>
      </c>
      <c r="E113" s="1209"/>
      <c r="F113" s="1209"/>
      <c r="G113" s="1209"/>
      <c r="H113" s="1203" t="s">
        <v>2395</v>
      </c>
      <c r="I113" s="1209">
        <v>1.5</v>
      </c>
      <c r="J113" s="1209"/>
      <c r="K113" s="1209"/>
      <c r="L113" s="1209">
        <v>1.5</v>
      </c>
      <c r="M113" s="1209"/>
      <c r="N113" s="1209"/>
      <c r="O113" s="1211" t="s">
        <v>2346</v>
      </c>
      <c r="P113" s="1208"/>
      <c r="S113" s="115" t="s">
        <v>104</v>
      </c>
    </row>
    <row r="114" spans="1:19" ht="25.5">
      <c r="A114" s="507">
        <v>5</v>
      </c>
      <c r="B114" s="1203" t="s">
        <v>2425</v>
      </c>
      <c r="C114" s="1183">
        <f t="shared" si="24"/>
        <v>3</v>
      </c>
      <c r="D114" s="1209">
        <v>3</v>
      </c>
      <c r="E114" s="1209"/>
      <c r="F114" s="1209"/>
      <c r="G114" s="1209"/>
      <c r="H114" s="1228" t="s">
        <v>2365</v>
      </c>
      <c r="I114" s="1209">
        <v>7</v>
      </c>
      <c r="J114" s="1209"/>
      <c r="K114" s="1209"/>
      <c r="L114" s="1209">
        <v>7</v>
      </c>
      <c r="M114" s="1209"/>
      <c r="N114" s="1209"/>
      <c r="O114" s="1211" t="s">
        <v>2346</v>
      </c>
      <c r="P114" s="1208"/>
      <c r="S114" s="115" t="s">
        <v>104</v>
      </c>
    </row>
    <row r="115" spans="1:19" ht="51">
      <c r="A115" s="507">
        <v>6</v>
      </c>
      <c r="B115" s="1203" t="s">
        <v>2426</v>
      </c>
      <c r="C115" s="1183">
        <f t="shared" si="24"/>
        <v>2.73</v>
      </c>
      <c r="D115" s="1209">
        <v>2.73</v>
      </c>
      <c r="E115" s="1209"/>
      <c r="F115" s="1209"/>
      <c r="G115" s="1209"/>
      <c r="H115" s="1228" t="s">
        <v>2312</v>
      </c>
      <c r="I115" s="1209">
        <v>6</v>
      </c>
      <c r="J115" s="1209"/>
      <c r="K115" s="1209"/>
      <c r="L115" s="1209">
        <v>6</v>
      </c>
      <c r="M115" s="1209"/>
      <c r="N115" s="1209"/>
      <c r="O115" s="1211" t="s">
        <v>2346</v>
      </c>
      <c r="P115" s="1208"/>
      <c r="S115" s="115" t="s">
        <v>104</v>
      </c>
    </row>
    <row r="116" spans="1:19" ht="25.5">
      <c r="A116" s="507">
        <v>7</v>
      </c>
      <c r="B116" s="1203" t="s">
        <v>2427</v>
      </c>
      <c r="C116" s="1183">
        <f t="shared" si="24"/>
        <v>0.74</v>
      </c>
      <c r="D116" s="1209">
        <v>0.74</v>
      </c>
      <c r="E116" s="1209"/>
      <c r="F116" s="1209"/>
      <c r="G116" s="1209"/>
      <c r="H116" s="1228" t="s">
        <v>2312</v>
      </c>
      <c r="I116" s="1209">
        <v>1.5</v>
      </c>
      <c r="J116" s="1209"/>
      <c r="K116" s="1209"/>
      <c r="L116" s="1209">
        <v>1.5</v>
      </c>
      <c r="M116" s="1209"/>
      <c r="N116" s="1209"/>
      <c r="O116" s="1211" t="s">
        <v>2346</v>
      </c>
      <c r="P116" s="1208"/>
      <c r="S116" s="115" t="s">
        <v>104</v>
      </c>
    </row>
    <row r="117" spans="1:19" ht="20.25" customHeight="1">
      <c r="A117" s="507">
        <v>8</v>
      </c>
      <c r="B117" s="1203" t="s">
        <v>2428</v>
      </c>
      <c r="C117" s="1183">
        <f t="shared" si="24"/>
        <v>13.5</v>
      </c>
      <c r="D117" s="1209">
        <v>9</v>
      </c>
      <c r="E117" s="1209"/>
      <c r="F117" s="1209"/>
      <c r="G117" s="1209">
        <v>4.5</v>
      </c>
      <c r="H117" s="1228" t="s">
        <v>2361</v>
      </c>
      <c r="I117" s="1209">
        <v>30</v>
      </c>
      <c r="J117" s="1209"/>
      <c r="K117" s="1209"/>
      <c r="L117" s="1209">
        <v>30</v>
      </c>
      <c r="M117" s="1209"/>
      <c r="N117" s="1209"/>
      <c r="O117" s="1211" t="s">
        <v>2346</v>
      </c>
      <c r="P117" s="1208"/>
      <c r="S117" s="115" t="s">
        <v>104</v>
      </c>
    </row>
    <row r="118" spans="1:19" ht="51">
      <c r="A118" s="507">
        <v>9</v>
      </c>
      <c r="B118" s="1203" t="s">
        <v>2429</v>
      </c>
      <c r="C118" s="1183">
        <f t="shared" si="24"/>
        <v>13</v>
      </c>
      <c r="D118" s="1209">
        <v>9</v>
      </c>
      <c r="E118" s="1209"/>
      <c r="F118" s="1209"/>
      <c r="G118" s="1209">
        <v>4</v>
      </c>
      <c r="H118" s="1228" t="s">
        <v>2361</v>
      </c>
      <c r="I118" s="1209">
        <v>29</v>
      </c>
      <c r="J118" s="1209"/>
      <c r="K118" s="1209"/>
      <c r="L118" s="1209">
        <v>29</v>
      </c>
      <c r="M118" s="1209"/>
      <c r="N118" s="1209"/>
      <c r="O118" s="1211" t="s">
        <v>2346</v>
      </c>
      <c r="P118" s="1208"/>
      <c r="S118" s="115" t="s">
        <v>104</v>
      </c>
    </row>
    <row r="119" spans="1:19" ht="76.5">
      <c r="A119" s="1237">
        <v>10</v>
      </c>
      <c r="B119" s="1238" t="s">
        <v>2430</v>
      </c>
      <c r="C119" s="1239">
        <f t="shared" si="24"/>
        <v>17</v>
      </c>
      <c r="D119" s="1240">
        <v>9.1999999999999993</v>
      </c>
      <c r="E119" s="1240"/>
      <c r="F119" s="1240"/>
      <c r="G119" s="1240">
        <v>7.8</v>
      </c>
      <c r="H119" s="1241" t="s">
        <v>2431</v>
      </c>
      <c r="I119" s="1240">
        <v>24</v>
      </c>
      <c r="J119" s="1240"/>
      <c r="K119" s="1240"/>
      <c r="L119" s="1240">
        <v>24</v>
      </c>
      <c r="M119" s="1240"/>
      <c r="N119" s="1240"/>
      <c r="O119" s="1242" t="s">
        <v>2432</v>
      </c>
      <c r="P119" s="1243"/>
      <c r="S119" s="115" t="s">
        <v>104</v>
      </c>
    </row>
    <row r="120" spans="1:19" ht="51">
      <c r="A120" s="507">
        <v>11</v>
      </c>
      <c r="B120" s="1203" t="s">
        <v>2433</v>
      </c>
      <c r="C120" s="1183">
        <f t="shared" si="24"/>
        <v>3.6</v>
      </c>
      <c r="D120" s="1209">
        <v>3.6</v>
      </c>
      <c r="E120" s="1209"/>
      <c r="F120" s="1209"/>
      <c r="G120" s="1209"/>
      <c r="H120" s="1228" t="s">
        <v>2338</v>
      </c>
      <c r="I120" s="1227">
        <f>SUM(J120:N120)</f>
        <v>3.6</v>
      </c>
      <c r="J120" s="1209"/>
      <c r="K120" s="1209"/>
      <c r="L120" s="1209">
        <v>3.6</v>
      </c>
      <c r="M120" s="1235"/>
      <c r="N120" s="1209"/>
      <c r="O120" s="1211" t="s">
        <v>2346</v>
      </c>
      <c r="P120" s="1208"/>
      <c r="S120" s="115" t="s">
        <v>104</v>
      </c>
    </row>
    <row r="121" spans="1:19" ht="25.5">
      <c r="A121" s="507">
        <v>12</v>
      </c>
      <c r="B121" s="1203" t="s">
        <v>2434</v>
      </c>
      <c r="C121" s="1183">
        <f t="shared" si="24"/>
        <v>0.03</v>
      </c>
      <c r="D121" s="1209"/>
      <c r="E121" s="1209"/>
      <c r="F121" s="1209"/>
      <c r="G121" s="1209">
        <v>0.03</v>
      </c>
      <c r="H121" s="1203" t="s">
        <v>2351</v>
      </c>
      <c r="I121" s="1209">
        <v>0.05</v>
      </c>
      <c r="J121" s="1209"/>
      <c r="K121" s="1209"/>
      <c r="L121" s="1209"/>
      <c r="M121" s="1209">
        <v>0.05</v>
      </c>
      <c r="N121" s="1209"/>
      <c r="O121" s="1211" t="s">
        <v>2346</v>
      </c>
      <c r="P121" s="1208"/>
      <c r="S121" s="115" t="s">
        <v>104</v>
      </c>
    </row>
    <row r="122" spans="1:19" ht="51">
      <c r="A122" s="507">
        <v>13</v>
      </c>
      <c r="B122" s="1203" t="s">
        <v>2435</v>
      </c>
      <c r="C122" s="1183">
        <f t="shared" si="24"/>
        <v>4.22</v>
      </c>
      <c r="D122" s="1209">
        <v>4.22</v>
      </c>
      <c r="E122" s="1209"/>
      <c r="F122" s="1209"/>
      <c r="G122" s="1209"/>
      <c r="H122" s="1203" t="s">
        <v>2312</v>
      </c>
      <c r="I122" s="1209">
        <v>45.5</v>
      </c>
      <c r="J122" s="1209"/>
      <c r="K122" s="1209"/>
      <c r="L122" s="1209"/>
      <c r="M122" s="1209"/>
      <c r="N122" s="1209">
        <v>45.5</v>
      </c>
      <c r="O122" s="1211" t="s">
        <v>2436</v>
      </c>
      <c r="P122" s="1208"/>
      <c r="S122" s="115" t="s">
        <v>104</v>
      </c>
    </row>
    <row r="123" spans="1:19" ht="25.5">
      <c r="A123" s="507">
        <v>14</v>
      </c>
      <c r="B123" s="1203" t="s">
        <v>2437</v>
      </c>
      <c r="C123" s="1183">
        <f t="shared" si="24"/>
        <v>0.19</v>
      </c>
      <c r="D123" s="1209">
        <v>0.19</v>
      </c>
      <c r="E123" s="1183"/>
      <c r="F123" s="1183"/>
      <c r="G123" s="1183"/>
      <c r="H123" s="1203" t="s">
        <v>2361</v>
      </c>
      <c r="I123" s="1209">
        <v>0.37</v>
      </c>
      <c r="J123" s="1209"/>
      <c r="K123" s="1209"/>
      <c r="L123" s="1209">
        <v>0.37</v>
      </c>
      <c r="M123" s="1209"/>
      <c r="N123" s="1209"/>
      <c r="O123" s="1211" t="s">
        <v>2346</v>
      </c>
      <c r="P123" s="1208"/>
      <c r="S123" s="115" t="s">
        <v>104</v>
      </c>
    </row>
    <row r="124" spans="1:19" ht="25.5">
      <c r="A124" s="507">
        <v>15</v>
      </c>
      <c r="B124" s="1203" t="s">
        <v>2438</v>
      </c>
      <c r="C124" s="1183">
        <f t="shared" si="24"/>
        <v>3</v>
      </c>
      <c r="D124" s="1209">
        <v>3</v>
      </c>
      <c r="E124" s="1179"/>
      <c r="F124" s="1179"/>
      <c r="G124" s="1179"/>
      <c r="H124" s="1203" t="s">
        <v>2361</v>
      </c>
      <c r="I124" s="1209">
        <v>7.4837999999999996</v>
      </c>
      <c r="J124" s="1209"/>
      <c r="K124" s="1209"/>
      <c r="L124" s="1209">
        <v>7.4837999999999996</v>
      </c>
      <c r="M124" s="1209"/>
      <c r="N124" s="1209"/>
      <c r="O124" s="1211" t="s">
        <v>2346</v>
      </c>
      <c r="P124" s="1208"/>
      <c r="S124" s="115" t="s">
        <v>104</v>
      </c>
    </row>
    <row r="125" spans="1:19" ht="25.5">
      <c r="A125" s="507">
        <v>16</v>
      </c>
      <c r="B125" s="1203" t="s">
        <v>2439</v>
      </c>
      <c r="C125" s="1183">
        <f t="shared" si="24"/>
        <v>0.4</v>
      </c>
      <c r="D125" s="1209">
        <v>0.4</v>
      </c>
      <c r="E125" s="1209"/>
      <c r="F125" s="1209"/>
      <c r="G125" s="1209"/>
      <c r="H125" s="1203" t="s">
        <v>2341</v>
      </c>
      <c r="I125" s="1209">
        <v>1.1000000000000001</v>
      </c>
      <c r="J125" s="1209">
        <v>0.66</v>
      </c>
      <c r="K125" s="1209">
        <v>0.308</v>
      </c>
      <c r="L125" s="1209">
        <v>0.13200000000000006</v>
      </c>
      <c r="M125" s="1209"/>
      <c r="N125" s="1209"/>
      <c r="O125" s="1211" t="s">
        <v>2346</v>
      </c>
      <c r="P125" s="1208"/>
      <c r="S125" s="115" t="s">
        <v>104</v>
      </c>
    </row>
    <row r="126" spans="1:19" ht="25.5">
      <c r="A126" s="507">
        <v>17</v>
      </c>
      <c r="B126" s="1203" t="s">
        <v>2440</v>
      </c>
      <c r="C126" s="1183">
        <f t="shared" si="24"/>
        <v>0.31</v>
      </c>
      <c r="D126" s="1209">
        <v>0.31</v>
      </c>
      <c r="E126" s="1209"/>
      <c r="F126" s="1209"/>
      <c r="G126" s="1209"/>
      <c r="H126" s="1203" t="s">
        <v>2312</v>
      </c>
      <c r="I126" s="1209">
        <v>0.80600000000000005</v>
      </c>
      <c r="J126" s="1209"/>
      <c r="K126" s="1209"/>
      <c r="L126" s="1209">
        <v>0.80600000000000005</v>
      </c>
      <c r="M126" s="1209"/>
      <c r="N126" s="1209"/>
      <c r="O126" s="1211" t="s">
        <v>2346</v>
      </c>
      <c r="P126" s="1208"/>
      <c r="S126" s="115" t="s">
        <v>104</v>
      </c>
    </row>
    <row r="127" spans="1:19" ht="25.5">
      <c r="A127" s="507">
        <v>18</v>
      </c>
      <c r="B127" s="1203" t="s">
        <v>2440</v>
      </c>
      <c r="C127" s="1183">
        <f t="shared" si="24"/>
        <v>0.59</v>
      </c>
      <c r="D127" s="1209">
        <v>0.59</v>
      </c>
      <c r="E127" s="1209"/>
      <c r="F127" s="1209"/>
      <c r="G127" s="1209"/>
      <c r="H127" s="1203" t="s">
        <v>2312</v>
      </c>
      <c r="I127" s="1209">
        <v>1.5339999999999998</v>
      </c>
      <c r="J127" s="1209"/>
      <c r="K127" s="1209"/>
      <c r="L127" s="1209">
        <v>1.5339999999999998</v>
      </c>
      <c r="M127" s="1209"/>
      <c r="N127" s="1209"/>
      <c r="O127" s="1211" t="s">
        <v>2346</v>
      </c>
      <c r="P127" s="1208"/>
      <c r="S127" s="115" t="s">
        <v>104</v>
      </c>
    </row>
    <row r="128" spans="1:19" ht="25.5">
      <c r="A128" s="507">
        <v>19</v>
      </c>
      <c r="B128" s="1203" t="s">
        <v>2441</v>
      </c>
      <c r="C128" s="1183">
        <f t="shared" si="24"/>
        <v>0.96</v>
      </c>
      <c r="D128" s="1209">
        <v>0.96</v>
      </c>
      <c r="E128" s="1209"/>
      <c r="F128" s="1209"/>
      <c r="G128" s="1209"/>
      <c r="H128" s="1203" t="s">
        <v>2312</v>
      </c>
      <c r="I128" s="1209">
        <v>2.4205199999999998</v>
      </c>
      <c r="J128" s="1209"/>
      <c r="K128" s="1209"/>
      <c r="L128" s="1209">
        <v>2.4205199999999998</v>
      </c>
      <c r="M128" s="1209"/>
      <c r="N128" s="1209"/>
      <c r="O128" s="1211" t="s">
        <v>2346</v>
      </c>
      <c r="P128" s="1208"/>
      <c r="S128" s="115" t="s">
        <v>104</v>
      </c>
    </row>
    <row r="129" spans="1:19" ht="25.5">
      <c r="A129" s="507">
        <v>20</v>
      </c>
      <c r="B129" s="1203" t="s">
        <v>2442</v>
      </c>
      <c r="C129" s="1183">
        <f t="shared" si="24"/>
        <v>1.8</v>
      </c>
      <c r="D129" s="1209">
        <v>1.8</v>
      </c>
      <c r="E129" s="1209"/>
      <c r="F129" s="1209"/>
      <c r="G129" s="1209"/>
      <c r="H129" s="1203" t="s">
        <v>2365</v>
      </c>
      <c r="I129" s="1209">
        <v>2.0234000000000001</v>
      </c>
      <c r="J129" s="1209"/>
      <c r="K129" s="1209"/>
      <c r="L129" s="1209">
        <v>2.0234000000000001</v>
      </c>
      <c r="M129" s="1209"/>
      <c r="N129" s="1209"/>
      <c r="O129" s="1211" t="s">
        <v>2346</v>
      </c>
      <c r="P129" s="1208"/>
      <c r="S129" s="115" t="s">
        <v>104</v>
      </c>
    </row>
    <row r="130" spans="1:19" ht="25.5">
      <c r="A130" s="507">
        <v>21</v>
      </c>
      <c r="B130" s="1203" t="s">
        <v>2443</v>
      </c>
      <c r="C130" s="1183">
        <f t="shared" si="24"/>
        <v>0.66</v>
      </c>
      <c r="D130" s="1209">
        <v>0.66</v>
      </c>
      <c r="E130" s="1209"/>
      <c r="F130" s="1209"/>
      <c r="G130" s="1209"/>
      <c r="H130" s="1203" t="s">
        <v>2365</v>
      </c>
      <c r="I130" s="1209">
        <v>1.6759200000000001</v>
      </c>
      <c r="J130" s="1209"/>
      <c r="K130" s="1209"/>
      <c r="L130" s="1209">
        <v>1.6759200000000001</v>
      </c>
      <c r="M130" s="1209"/>
      <c r="N130" s="1209"/>
      <c r="O130" s="1211" t="s">
        <v>2346</v>
      </c>
      <c r="P130" s="1208"/>
      <c r="S130" s="115" t="s">
        <v>104</v>
      </c>
    </row>
    <row r="131" spans="1:19" ht="25.5">
      <c r="A131" s="507">
        <v>22</v>
      </c>
      <c r="B131" s="1203" t="s">
        <v>2444</v>
      </c>
      <c r="C131" s="1183">
        <f t="shared" si="24"/>
        <v>0.11</v>
      </c>
      <c r="D131" s="1209"/>
      <c r="E131" s="1209"/>
      <c r="F131" s="1209"/>
      <c r="G131" s="1209">
        <v>0.11</v>
      </c>
      <c r="H131" s="1203" t="s">
        <v>2365</v>
      </c>
      <c r="I131" s="1209">
        <v>0.1</v>
      </c>
      <c r="J131" s="1209"/>
      <c r="K131" s="1209"/>
      <c r="L131" s="1209">
        <v>0</v>
      </c>
      <c r="M131" s="1209">
        <v>0.1</v>
      </c>
      <c r="N131" s="1209"/>
      <c r="O131" s="1211" t="s">
        <v>2346</v>
      </c>
      <c r="P131" s="1208"/>
      <c r="S131" s="115" t="s">
        <v>104</v>
      </c>
    </row>
    <row r="132" spans="1:19" ht="25.5">
      <c r="A132" s="507">
        <v>23</v>
      </c>
      <c r="B132" s="1203" t="s">
        <v>2445</v>
      </c>
      <c r="C132" s="1183">
        <f t="shared" si="24"/>
        <v>0.3</v>
      </c>
      <c r="D132" s="1209"/>
      <c r="E132" s="1209"/>
      <c r="F132" s="1209"/>
      <c r="G132" s="1209">
        <v>0.3</v>
      </c>
      <c r="H132" s="1203" t="s">
        <v>2365</v>
      </c>
      <c r="I132" s="1209">
        <v>0.4</v>
      </c>
      <c r="J132" s="1209"/>
      <c r="K132" s="1209"/>
      <c r="L132" s="1209">
        <v>0</v>
      </c>
      <c r="M132" s="1209">
        <v>0.4</v>
      </c>
      <c r="N132" s="1209"/>
      <c r="O132" s="1211" t="s">
        <v>2346</v>
      </c>
      <c r="P132" s="1208"/>
      <c r="S132" s="115" t="s">
        <v>104</v>
      </c>
    </row>
    <row r="133" spans="1:19" ht="25.5">
      <c r="A133" s="507">
        <v>24</v>
      </c>
      <c r="B133" s="1203" t="s">
        <v>2446</v>
      </c>
      <c r="C133" s="1183">
        <f t="shared" si="24"/>
        <v>0.05</v>
      </c>
      <c r="D133" s="1209"/>
      <c r="E133" s="1209"/>
      <c r="F133" s="1209"/>
      <c r="G133" s="1209">
        <v>0.05</v>
      </c>
      <c r="H133" s="1203" t="s">
        <v>2395</v>
      </c>
      <c r="I133" s="1209">
        <v>0.05</v>
      </c>
      <c r="J133" s="1209"/>
      <c r="K133" s="1209"/>
      <c r="L133" s="1209"/>
      <c r="M133" s="1209">
        <v>0.05</v>
      </c>
      <c r="N133" s="1209"/>
      <c r="O133" s="1211" t="s">
        <v>2346</v>
      </c>
      <c r="P133" s="1208"/>
      <c r="S133" s="115" t="s">
        <v>104</v>
      </c>
    </row>
    <row r="134" spans="1:19" ht="21" customHeight="1">
      <c r="A134" s="507">
        <v>25</v>
      </c>
      <c r="B134" s="1203" t="s">
        <v>2447</v>
      </c>
      <c r="C134" s="1183">
        <f t="shared" si="24"/>
        <v>1.1000000000000001</v>
      </c>
      <c r="D134" s="1209">
        <v>1.1000000000000001</v>
      </c>
      <c r="E134" s="1209"/>
      <c r="F134" s="1209"/>
      <c r="G134" s="1209"/>
      <c r="H134" s="1203" t="s">
        <v>2395</v>
      </c>
      <c r="I134" s="1209">
        <v>3.55</v>
      </c>
      <c r="J134" s="1209"/>
      <c r="K134" s="1209"/>
      <c r="L134" s="1209">
        <v>3.55</v>
      </c>
      <c r="M134" s="1209"/>
      <c r="N134" s="1209"/>
      <c r="O134" s="1211" t="s">
        <v>2448</v>
      </c>
      <c r="P134" s="1212"/>
      <c r="S134" s="115" t="s">
        <v>104</v>
      </c>
    </row>
    <row r="135" spans="1:19" ht="25.5">
      <c r="A135" s="507">
        <v>26</v>
      </c>
      <c r="B135" s="1203" t="s">
        <v>2449</v>
      </c>
      <c r="C135" s="1183">
        <f t="shared" si="24"/>
        <v>0.32</v>
      </c>
      <c r="D135" s="1209"/>
      <c r="E135" s="1209"/>
      <c r="F135" s="1209"/>
      <c r="G135" s="1209">
        <v>0.32</v>
      </c>
      <c r="H135" s="1203" t="s">
        <v>2395</v>
      </c>
      <c r="I135" s="1209">
        <v>0.3</v>
      </c>
      <c r="J135" s="1209"/>
      <c r="K135" s="1209"/>
      <c r="L135" s="1209"/>
      <c r="M135" s="1209">
        <v>0.3</v>
      </c>
      <c r="N135" s="1209"/>
      <c r="O135" s="1211" t="s">
        <v>2450</v>
      </c>
      <c r="P135" s="1212"/>
      <c r="S135" s="115" t="s">
        <v>104</v>
      </c>
    </row>
    <row r="136" spans="1:19" ht="25.5">
      <c r="A136" s="507">
        <v>27</v>
      </c>
      <c r="B136" s="1203" t="s">
        <v>2451</v>
      </c>
      <c r="C136" s="1183">
        <f t="shared" si="24"/>
        <v>2.09</v>
      </c>
      <c r="D136" s="1209">
        <v>1.59</v>
      </c>
      <c r="E136" s="1209"/>
      <c r="F136" s="1209"/>
      <c r="G136" s="1209">
        <v>0.5</v>
      </c>
      <c r="H136" s="1203" t="s">
        <v>2395</v>
      </c>
      <c r="I136" s="1209">
        <v>2</v>
      </c>
      <c r="J136" s="1209"/>
      <c r="K136" s="1209"/>
      <c r="L136" s="1209"/>
      <c r="M136" s="1209">
        <v>2</v>
      </c>
      <c r="N136" s="1209"/>
      <c r="O136" s="1211" t="s">
        <v>2346</v>
      </c>
      <c r="P136" s="1208"/>
      <c r="S136" s="115" t="s">
        <v>104</v>
      </c>
    </row>
    <row r="137" spans="1:19" ht="25.5">
      <c r="A137" s="507">
        <v>28</v>
      </c>
      <c r="B137" s="1203" t="s">
        <v>2452</v>
      </c>
      <c r="C137" s="1183">
        <f t="shared" si="24"/>
        <v>4.8600000000000003</v>
      </c>
      <c r="D137" s="1209"/>
      <c r="E137" s="1209"/>
      <c r="F137" s="1209"/>
      <c r="G137" s="1209">
        <v>4.8600000000000003</v>
      </c>
      <c r="H137" s="1203" t="s">
        <v>2395</v>
      </c>
      <c r="I137" s="1209">
        <v>2.5</v>
      </c>
      <c r="J137" s="1209"/>
      <c r="K137" s="1209"/>
      <c r="L137" s="1209"/>
      <c r="M137" s="1209">
        <v>2.5</v>
      </c>
      <c r="N137" s="1209"/>
      <c r="O137" s="1211" t="s">
        <v>2346</v>
      </c>
      <c r="P137" s="1208"/>
      <c r="S137" s="115" t="s">
        <v>104</v>
      </c>
    </row>
    <row r="138" spans="1:19" ht="25.5">
      <c r="A138" s="507">
        <v>29</v>
      </c>
      <c r="B138" s="1203" t="s">
        <v>2453</v>
      </c>
      <c r="C138" s="1183">
        <f t="shared" si="24"/>
        <v>0.77</v>
      </c>
      <c r="D138" s="1209"/>
      <c r="E138" s="1209"/>
      <c r="F138" s="1209"/>
      <c r="G138" s="1209">
        <v>0.77</v>
      </c>
      <c r="H138" s="1203" t="s">
        <v>2351</v>
      </c>
      <c r="I138" s="1234">
        <v>0.5</v>
      </c>
      <c r="J138" s="1234"/>
      <c r="K138" s="1234"/>
      <c r="L138" s="1234">
        <v>0.5</v>
      </c>
      <c r="M138" s="1209"/>
      <c r="N138" s="1209"/>
      <c r="O138" s="1211" t="s">
        <v>2346</v>
      </c>
      <c r="P138" s="1208"/>
      <c r="S138" s="115" t="s">
        <v>104</v>
      </c>
    </row>
    <row r="139" spans="1:19" ht="25.5">
      <c r="A139" s="507">
        <v>30</v>
      </c>
      <c r="B139" s="1203" t="s">
        <v>409</v>
      </c>
      <c r="C139" s="1183">
        <f t="shared" si="24"/>
        <v>0.73</v>
      </c>
      <c r="D139" s="1209">
        <v>0.73</v>
      </c>
      <c r="E139" s="1209"/>
      <c r="F139" s="1209"/>
      <c r="G139" s="1209"/>
      <c r="H139" s="1203" t="s">
        <v>2361</v>
      </c>
      <c r="I139" s="1234">
        <v>0.7</v>
      </c>
      <c r="J139" s="1234"/>
      <c r="K139" s="1234"/>
      <c r="L139" s="1234"/>
      <c r="M139" s="1234">
        <v>0.7</v>
      </c>
      <c r="N139" s="1209"/>
      <c r="O139" s="1211" t="s">
        <v>2346</v>
      </c>
      <c r="P139" s="1208"/>
      <c r="S139" s="115" t="s">
        <v>104</v>
      </c>
    </row>
    <row r="140" spans="1:19" ht="25.5">
      <c r="A140" s="507">
        <v>31</v>
      </c>
      <c r="B140" s="1203" t="s">
        <v>2454</v>
      </c>
      <c r="C140" s="1183">
        <f t="shared" si="24"/>
        <v>4</v>
      </c>
      <c r="D140" s="1209">
        <v>4</v>
      </c>
      <c r="E140" s="1235"/>
      <c r="F140" s="1209"/>
      <c r="G140" s="1209"/>
      <c r="H140" s="1203" t="s">
        <v>2365</v>
      </c>
      <c r="I140" s="1209">
        <v>10</v>
      </c>
      <c r="J140" s="1209"/>
      <c r="K140" s="1209"/>
      <c r="L140" s="1209"/>
      <c r="M140" s="1209"/>
      <c r="N140" s="1209">
        <v>10</v>
      </c>
      <c r="O140" s="1211" t="s">
        <v>2346</v>
      </c>
      <c r="P140" s="1208"/>
      <c r="S140" s="115" t="s">
        <v>104</v>
      </c>
    </row>
    <row r="141" spans="1:19" ht="25.5">
      <c r="A141" s="1204" t="s">
        <v>251</v>
      </c>
      <c r="B141" s="1185" t="s">
        <v>327</v>
      </c>
      <c r="C141" s="1206">
        <f>SUM(C142:C145)</f>
        <v>10.35</v>
      </c>
      <c r="D141" s="1206">
        <f>SUM(D142:D145)</f>
        <v>10.35</v>
      </c>
      <c r="E141" s="1206">
        <f>SUM(E142:E145)</f>
        <v>0</v>
      </c>
      <c r="F141" s="1206">
        <f>SUM(F142:F145)</f>
        <v>0</v>
      </c>
      <c r="G141" s="1206">
        <f>SUM(G142:G145)</f>
        <v>0</v>
      </c>
      <c r="H141" s="1215"/>
      <c r="I141" s="1206">
        <f t="shared" ref="I141:N141" si="25">SUM(I142:I145)</f>
        <v>24.12</v>
      </c>
      <c r="J141" s="1206">
        <f t="shared" si="25"/>
        <v>0.32</v>
      </c>
      <c r="K141" s="1206">
        <f t="shared" si="25"/>
        <v>0</v>
      </c>
      <c r="L141" s="1206">
        <f t="shared" si="25"/>
        <v>23.8</v>
      </c>
      <c r="M141" s="1206">
        <f t="shared" si="25"/>
        <v>0</v>
      </c>
      <c r="N141" s="1206">
        <f t="shared" si="25"/>
        <v>0</v>
      </c>
      <c r="O141" s="1203"/>
      <c r="P141" s="1216"/>
      <c r="S141" s="115" t="s">
        <v>104</v>
      </c>
    </row>
    <row r="142" spans="1:19" ht="25.5">
      <c r="A142" s="1208">
        <v>1</v>
      </c>
      <c r="B142" s="1203" t="s">
        <v>2455</v>
      </c>
      <c r="C142" s="1183">
        <f>SUM(D142:G142)</f>
        <v>0.62</v>
      </c>
      <c r="D142" s="1209">
        <v>0.62</v>
      </c>
      <c r="E142" s="1209"/>
      <c r="F142" s="1209"/>
      <c r="G142" s="1209"/>
      <c r="H142" s="1203" t="s">
        <v>2341</v>
      </c>
      <c r="I142" s="1209">
        <v>1.5</v>
      </c>
      <c r="J142" s="1209"/>
      <c r="K142" s="1209"/>
      <c r="L142" s="1209">
        <v>1.5</v>
      </c>
      <c r="M142" s="1209"/>
      <c r="N142" s="1209"/>
      <c r="O142" s="1211" t="s">
        <v>2346</v>
      </c>
      <c r="P142" s="1208"/>
      <c r="S142" s="115" t="s">
        <v>104</v>
      </c>
    </row>
    <row r="143" spans="1:19" ht="25.5">
      <c r="A143" s="1208">
        <v>2</v>
      </c>
      <c r="B143" s="1203" t="s">
        <v>2456</v>
      </c>
      <c r="C143" s="1183">
        <f>SUM(D143:G143)</f>
        <v>0.13</v>
      </c>
      <c r="D143" s="1209">
        <v>0.13</v>
      </c>
      <c r="E143" s="1209"/>
      <c r="F143" s="1209"/>
      <c r="G143" s="1209"/>
      <c r="H143" s="1203" t="s">
        <v>2312</v>
      </c>
      <c r="I143" s="1209">
        <v>0.32</v>
      </c>
      <c r="J143" s="1209">
        <v>0.32</v>
      </c>
      <c r="K143" s="1209"/>
      <c r="L143" s="1209"/>
      <c r="M143" s="1209"/>
      <c r="N143" s="1209"/>
      <c r="O143" s="1211" t="s">
        <v>2346</v>
      </c>
      <c r="P143" s="1208"/>
      <c r="S143" s="115" t="s">
        <v>104</v>
      </c>
    </row>
    <row r="144" spans="1:19" ht="25.5">
      <c r="A144" s="1208">
        <v>3</v>
      </c>
      <c r="B144" s="1203" t="s">
        <v>2457</v>
      </c>
      <c r="C144" s="1183">
        <f>SUM(D144:G144)</f>
        <v>3.28</v>
      </c>
      <c r="D144" s="1209">
        <v>3.28</v>
      </c>
      <c r="E144" s="1209"/>
      <c r="F144" s="1209"/>
      <c r="G144" s="1209"/>
      <c r="H144" s="1203" t="s">
        <v>2312</v>
      </c>
      <c r="I144" s="1209">
        <v>6.5</v>
      </c>
      <c r="J144" s="1209"/>
      <c r="K144" s="1209"/>
      <c r="L144" s="1209">
        <v>6.5</v>
      </c>
      <c r="M144" s="1209"/>
      <c r="N144" s="1209"/>
      <c r="O144" s="1211" t="s">
        <v>2346</v>
      </c>
      <c r="P144" s="1208"/>
      <c r="S144" s="115" t="s">
        <v>104</v>
      </c>
    </row>
    <row r="145" spans="1:19" ht="25.5">
      <c r="A145" s="1208">
        <v>4</v>
      </c>
      <c r="B145" s="1203" t="s">
        <v>2458</v>
      </c>
      <c r="C145" s="1183">
        <f>SUM(D145:G145)</f>
        <v>6.32</v>
      </c>
      <c r="D145" s="1209">
        <v>6.32</v>
      </c>
      <c r="E145" s="1209"/>
      <c r="F145" s="1209"/>
      <c r="G145" s="1209"/>
      <c r="H145" s="1203" t="s">
        <v>2341</v>
      </c>
      <c r="I145" s="1209">
        <v>15.8</v>
      </c>
      <c r="J145" s="1209"/>
      <c r="K145" s="1209"/>
      <c r="L145" s="1209">
        <v>15.8</v>
      </c>
      <c r="M145" s="1209"/>
      <c r="N145" s="1209"/>
      <c r="O145" s="1211" t="s">
        <v>2346</v>
      </c>
      <c r="P145" s="1208"/>
      <c r="S145" s="115" t="s">
        <v>104</v>
      </c>
    </row>
    <row r="146" spans="1:19" ht="16.5" customHeight="1">
      <c r="A146" s="1204" t="s">
        <v>254</v>
      </c>
      <c r="B146" s="1185" t="s">
        <v>415</v>
      </c>
      <c r="C146" s="1206">
        <f>C147</f>
        <v>0.15</v>
      </c>
      <c r="D146" s="1206">
        <f>D147</f>
        <v>0</v>
      </c>
      <c r="E146" s="1206">
        <f>E147</f>
        <v>0</v>
      </c>
      <c r="F146" s="1206">
        <f>F147</f>
        <v>0</v>
      </c>
      <c r="G146" s="1206">
        <f>G147</f>
        <v>0.15</v>
      </c>
      <c r="H146" s="1215"/>
      <c r="I146" s="1206">
        <f t="shared" ref="I146:N146" si="26">I147</f>
        <v>0.37</v>
      </c>
      <c r="J146" s="1206">
        <f t="shared" si="26"/>
        <v>0</v>
      </c>
      <c r="K146" s="1206">
        <f t="shared" si="26"/>
        <v>0</v>
      </c>
      <c r="L146" s="1206">
        <f t="shared" si="26"/>
        <v>0</v>
      </c>
      <c r="M146" s="1206">
        <f t="shared" si="26"/>
        <v>0</v>
      </c>
      <c r="N146" s="1206">
        <f t="shared" si="26"/>
        <v>0.37</v>
      </c>
      <c r="O146" s="1203"/>
      <c r="P146" s="1216"/>
      <c r="S146" s="115" t="s">
        <v>104</v>
      </c>
    </row>
    <row r="147" spans="1:19" ht="25.5">
      <c r="A147" s="1208">
        <v>1</v>
      </c>
      <c r="B147" s="1203" t="s">
        <v>2459</v>
      </c>
      <c r="C147" s="1183">
        <f>SUM(D147:G147)</f>
        <v>0.15</v>
      </c>
      <c r="D147" s="1209"/>
      <c r="E147" s="1209"/>
      <c r="F147" s="1209"/>
      <c r="G147" s="1209">
        <v>0.15</v>
      </c>
      <c r="H147" s="1203" t="s">
        <v>2351</v>
      </c>
      <c r="I147" s="1209">
        <v>0.37</v>
      </c>
      <c r="J147" s="1209"/>
      <c r="K147" s="1209"/>
      <c r="L147" s="1209"/>
      <c r="M147" s="1209"/>
      <c r="N147" s="1209">
        <v>0.37</v>
      </c>
      <c r="O147" s="1211" t="s">
        <v>2346</v>
      </c>
      <c r="P147" s="1208"/>
      <c r="S147" s="115" t="s">
        <v>104</v>
      </c>
    </row>
    <row r="148" spans="1:19" ht="25.5">
      <c r="A148" s="1204" t="s">
        <v>268</v>
      </c>
      <c r="B148" s="1185" t="s">
        <v>566</v>
      </c>
      <c r="C148" s="1206">
        <f>SUM(C149:C150)</f>
        <v>4.78</v>
      </c>
      <c r="D148" s="1206">
        <f>SUM(D149:D150)</f>
        <v>4.78</v>
      </c>
      <c r="E148" s="1206">
        <f>SUM(E149:E150)</f>
        <v>0</v>
      </c>
      <c r="F148" s="1206">
        <f>SUM(F149:F150)</f>
        <v>0</v>
      </c>
      <c r="G148" s="1206">
        <f>SUM(G149:G150)</f>
        <v>0</v>
      </c>
      <c r="H148" s="1215"/>
      <c r="I148" s="1206">
        <f t="shared" ref="I148:N148" si="27">SUM(I149:I150)</f>
        <v>11.93956</v>
      </c>
      <c r="J148" s="1206">
        <f t="shared" si="27"/>
        <v>0</v>
      </c>
      <c r="K148" s="1206">
        <f t="shared" si="27"/>
        <v>0</v>
      </c>
      <c r="L148" s="1206">
        <f t="shared" si="27"/>
        <v>11.93956</v>
      </c>
      <c r="M148" s="1206">
        <f t="shared" si="27"/>
        <v>0</v>
      </c>
      <c r="N148" s="1206">
        <f t="shared" si="27"/>
        <v>0</v>
      </c>
      <c r="O148" s="1203"/>
      <c r="P148" s="1216"/>
      <c r="S148" s="115" t="s">
        <v>104</v>
      </c>
    </row>
    <row r="149" spans="1:19" ht="25.5">
      <c r="A149" s="1208">
        <v>1</v>
      </c>
      <c r="B149" s="1203" t="s">
        <v>2460</v>
      </c>
      <c r="C149" s="1183">
        <f>SUM(D149:G149)</f>
        <v>0.82</v>
      </c>
      <c r="D149" s="1209">
        <v>0.82</v>
      </c>
      <c r="E149" s="1209"/>
      <c r="F149" s="1209"/>
      <c r="G149" s="1209"/>
      <c r="H149" s="1203" t="s">
        <v>2317</v>
      </c>
      <c r="I149" s="1209">
        <v>2.0730400000000002</v>
      </c>
      <c r="J149" s="1209"/>
      <c r="K149" s="1209"/>
      <c r="L149" s="1209">
        <v>2.0730400000000002</v>
      </c>
      <c r="M149" s="1209"/>
      <c r="N149" s="1209"/>
      <c r="O149" s="1211" t="s">
        <v>2346</v>
      </c>
      <c r="P149" s="1208"/>
      <c r="S149" s="115" t="s">
        <v>104</v>
      </c>
    </row>
    <row r="150" spans="1:19" ht="25.5">
      <c r="A150" s="1208">
        <v>2</v>
      </c>
      <c r="B150" s="1203" t="s">
        <v>2461</v>
      </c>
      <c r="C150" s="1183">
        <f>SUM(D150:G150)</f>
        <v>3.96</v>
      </c>
      <c r="D150" s="1209">
        <v>3.96</v>
      </c>
      <c r="E150" s="1209"/>
      <c r="F150" s="1209"/>
      <c r="G150" s="1209"/>
      <c r="H150" s="1203" t="s">
        <v>2365</v>
      </c>
      <c r="I150" s="1209">
        <v>9.8665199999999995</v>
      </c>
      <c r="J150" s="1209"/>
      <c r="K150" s="1209"/>
      <c r="L150" s="1209">
        <v>9.8665199999999995</v>
      </c>
      <c r="M150" s="1209"/>
      <c r="N150" s="1209"/>
      <c r="O150" s="1211" t="s">
        <v>2346</v>
      </c>
      <c r="P150" s="1208"/>
      <c r="S150" s="115" t="s">
        <v>104</v>
      </c>
    </row>
    <row r="151" spans="1:19" ht="25.5">
      <c r="A151" s="1204" t="s">
        <v>274</v>
      </c>
      <c r="B151" s="1185" t="s">
        <v>269</v>
      </c>
      <c r="C151" s="1206">
        <f>SUM(C152:C155)</f>
        <v>0.45999999999999996</v>
      </c>
      <c r="D151" s="1206">
        <f t="shared" ref="D151:N151" si="28">SUM(D152:D155)</f>
        <v>0.45999999999999996</v>
      </c>
      <c r="E151" s="1206">
        <f t="shared" si="28"/>
        <v>0</v>
      </c>
      <c r="F151" s="1206">
        <f t="shared" si="28"/>
        <v>0</v>
      </c>
      <c r="G151" s="1206">
        <f t="shared" si="28"/>
        <v>0</v>
      </c>
      <c r="H151" s="1236"/>
      <c r="I151" s="1206">
        <f t="shared" si="28"/>
        <v>0.80261999999999989</v>
      </c>
      <c r="J151" s="1206">
        <f t="shared" si="28"/>
        <v>0</v>
      </c>
      <c r="K151" s="1206">
        <f t="shared" si="28"/>
        <v>0</v>
      </c>
      <c r="L151" s="1206">
        <f t="shared" si="28"/>
        <v>0.80261999999999989</v>
      </c>
      <c r="M151" s="1206">
        <f t="shared" si="28"/>
        <v>0</v>
      </c>
      <c r="N151" s="1206">
        <f t="shared" si="28"/>
        <v>0</v>
      </c>
      <c r="O151" s="1203"/>
      <c r="P151" s="1216"/>
      <c r="S151" s="115" t="s">
        <v>104</v>
      </c>
    </row>
    <row r="152" spans="1:19" ht="25.5">
      <c r="A152" s="507">
        <v>1</v>
      </c>
      <c r="B152" s="504" t="s">
        <v>2462</v>
      </c>
      <c r="C152" s="1183">
        <f>SUM(D152:G152)</f>
        <v>0.2</v>
      </c>
      <c r="D152" s="904">
        <v>0.2</v>
      </c>
      <c r="E152" s="904"/>
      <c r="F152" s="904"/>
      <c r="G152" s="904"/>
      <c r="H152" s="1189" t="s">
        <v>2317</v>
      </c>
      <c r="I152" s="904">
        <v>0.04</v>
      </c>
      <c r="J152" s="904"/>
      <c r="K152" s="904"/>
      <c r="L152" s="904">
        <v>0.04</v>
      </c>
      <c r="M152" s="904"/>
      <c r="N152" s="904"/>
      <c r="O152" s="1218" t="s">
        <v>2094</v>
      </c>
      <c r="P152" s="1208"/>
      <c r="S152" s="115" t="s">
        <v>104</v>
      </c>
    </row>
    <row r="153" spans="1:19" ht="25.5">
      <c r="A153" s="1208">
        <v>2</v>
      </c>
      <c r="B153" s="1203" t="s">
        <v>2463</v>
      </c>
      <c r="C153" s="1183">
        <f>SUM(D153:G153)</f>
        <v>0.01</v>
      </c>
      <c r="D153" s="1209">
        <v>0.01</v>
      </c>
      <c r="E153" s="1183"/>
      <c r="F153" s="1183"/>
      <c r="G153" s="1183"/>
      <c r="H153" s="1214" t="s">
        <v>2361</v>
      </c>
      <c r="I153" s="1209">
        <v>6.2619999999999995E-2</v>
      </c>
      <c r="J153" s="1209"/>
      <c r="K153" s="1209"/>
      <c r="L153" s="1209">
        <v>6.2619999999999995E-2</v>
      </c>
      <c r="M153" s="1209"/>
      <c r="N153" s="1209"/>
      <c r="O153" s="1211" t="s">
        <v>2346</v>
      </c>
      <c r="P153" s="1208"/>
      <c r="S153" s="115" t="s">
        <v>104</v>
      </c>
    </row>
    <row r="154" spans="1:19" ht="25.5">
      <c r="A154" s="1208">
        <v>3</v>
      </c>
      <c r="B154" s="1203" t="s">
        <v>2464</v>
      </c>
      <c r="C154" s="1183">
        <f>SUM(D154:G154)</f>
        <v>0.15</v>
      </c>
      <c r="D154" s="1209">
        <v>0.15</v>
      </c>
      <c r="E154" s="1209"/>
      <c r="F154" s="1209"/>
      <c r="G154" s="1209"/>
      <c r="H154" s="1203" t="s">
        <v>2341</v>
      </c>
      <c r="I154" s="1209">
        <v>0.5</v>
      </c>
      <c r="J154" s="1209"/>
      <c r="K154" s="1209"/>
      <c r="L154" s="1209">
        <v>0.5</v>
      </c>
      <c r="M154" s="1209"/>
      <c r="N154" s="1209"/>
      <c r="O154" s="1211" t="s">
        <v>2346</v>
      </c>
      <c r="P154" s="1208"/>
      <c r="S154" s="115" t="s">
        <v>104</v>
      </c>
    </row>
    <row r="155" spans="1:19" ht="17.25" customHeight="1">
      <c r="A155" s="1208">
        <v>4</v>
      </c>
      <c r="B155" s="1203" t="s">
        <v>2465</v>
      </c>
      <c r="C155" s="1183">
        <f>SUM(D155:G155)</f>
        <v>0.1</v>
      </c>
      <c r="D155" s="1209">
        <v>0.1</v>
      </c>
      <c r="E155" s="1209"/>
      <c r="F155" s="1209"/>
      <c r="G155" s="1209"/>
      <c r="H155" s="1203" t="s">
        <v>2365</v>
      </c>
      <c r="I155" s="1209">
        <v>0.2</v>
      </c>
      <c r="J155" s="1209"/>
      <c r="K155" s="1209"/>
      <c r="L155" s="1209">
        <v>0.2</v>
      </c>
      <c r="M155" s="1209"/>
      <c r="N155" s="1209"/>
      <c r="O155" s="1211" t="s">
        <v>2346</v>
      </c>
      <c r="P155" s="1208"/>
      <c r="S155" s="115" t="s">
        <v>104</v>
      </c>
    </row>
    <row r="156" spans="1:19" ht="25.5">
      <c r="A156" s="1204" t="s">
        <v>333</v>
      </c>
      <c r="B156" s="1185" t="s">
        <v>275</v>
      </c>
      <c r="C156" s="1179">
        <f>SUM(C157:C159)</f>
        <v>1.2100000000000002</v>
      </c>
      <c r="D156" s="1179">
        <f t="shared" ref="D156:M156" si="29">SUM(D157:D159)</f>
        <v>0</v>
      </c>
      <c r="E156" s="1179">
        <f t="shared" si="29"/>
        <v>0</v>
      </c>
      <c r="F156" s="1179">
        <f t="shared" si="29"/>
        <v>0</v>
      </c>
      <c r="G156" s="1179">
        <f t="shared" si="29"/>
        <v>1.2100000000000002</v>
      </c>
      <c r="H156" s="1186"/>
      <c r="I156" s="1179">
        <f t="shared" si="29"/>
        <v>70.28</v>
      </c>
      <c r="J156" s="1179">
        <f t="shared" si="29"/>
        <v>0</v>
      </c>
      <c r="K156" s="1179">
        <f t="shared" si="29"/>
        <v>0</v>
      </c>
      <c r="L156" s="1179">
        <f t="shared" si="29"/>
        <v>70.28</v>
      </c>
      <c r="M156" s="1179">
        <f t="shared" si="29"/>
        <v>0</v>
      </c>
      <c r="N156" s="1179">
        <f>SUM(N157:N159)</f>
        <v>0</v>
      </c>
      <c r="O156" s="1181"/>
      <c r="P156" s="1180"/>
      <c r="S156" s="115" t="s">
        <v>104</v>
      </c>
    </row>
    <row r="157" spans="1:19" ht="25.5">
      <c r="A157" s="1229">
        <v>1</v>
      </c>
      <c r="B157" s="1203" t="s">
        <v>2466</v>
      </c>
      <c r="C157" s="1183">
        <f>SUM(D157:G157)</f>
        <v>1.1000000000000001</v>
      </c>
      <c r="D157" s="1209"/>
      <c r="E157" s="1209"/>
      <c r="F157" s="1209"/>
      <c r="G157" s="1209">
        <v>1.1000000000000001</v>
      </c>
      <c r="H157" s="1210" t="s">
        <v>2467</v>
      </c>
      <c r="I157" s="1227">
        <f>SUM(J157:N157)</f>
        <v>66</v>
      </c>
      <c r="J157" s="1209"/>
      <c r="K157" s="1209"/>
      <c r="L157" s="1209">
        <v>66</v>
      </c>
      <c r="M157" s="1209"/>
      <c r="N157" s="1209"/>
      <c r="O157" s="1211" t="s">
        <v>2346</v>
      </c>
      <c r="P157" s="1208"/>
      <c r="S157" s="115" t="s">
        <v>104</v>
      </c>
    </row>
    <row r="158" spans="1:19" ht="25.5">
      <c r="A158" s="1208">
        <v>2</v>
      </c>
      <c r="B158" s="1203" t="s">
        <v>2468</v>
      </c>
      <c r="C158" s="1183">
        <f>SUM(D158:G158)</f>
        <v>0.08</v>
      </c>
      <c r="D158" s="1183"/>
      <c r="E158" s="1183"/>
      <c r="F158" s="1183"/>
      <c r="G158" s="1183">
        <v>0.08</v>
      </c>
      <c r="H158" s="1220" t="s">
        <v>2348</v>
      </c>
      <c r="I158" s="1183">
        <v>3.53</v>
      </c>
      <c r="J158" s="1183"/>
      <c r="K158" s="1183"/>
      <c r="L158" s="1244">
        <v>3.53</v>
      </c>
      <c r="M158" s="1183"/>
      <c r="N158" s="1183"/>
      <c r="O158" s="1211" t="s">
        <v>2346</v>
      </c>
      <c r="P158" s="1208"/>
      <c r="S158" s="115" t="s">
        <v>104</v>
      </c>
    </row>
    <row r="159" spans="1:19" ht="25.5">
      <c r="A159" s="1208">
        <v>3</v>
      </c>
      <c r="B159" s="1203" t="s">
        <v>2469</v>
      </c>
      <c r="C159" s="1183">
        <f>SUM(D159:G159)</f>
        <v>0.03</v>
      </c>
      <c r="D159" s="1183"/>
      <c r="E159" s="1183"/>
      <c r="F159" s="1183"/>
      <c r="G159" s="1183">
        <v>0.03</v>
      </c>
      <c r="H159" s="1220" t="s">
        <v>2348</v>
      </c>
      <c r="I159" s="1183">
        <v>0.75</v>
      </c>
      <c r="J159" s="1183"/>
      <c r="K159" s="1183"/>
      <c r="L159" s="1183">
        <v>0.75</v>
      </c>
      <c r="M159" s="1183"/>
      <c r="N159" s="1183"/>
      <c r="O159" s="1211" t="s">
        <v>2346</v>
      </c>
      <c r="P159" s="1208"/>
      <c r="S159" s="115" t="s">
        <v>104</v>
      </c>
    </row>
    <row r="160" spans="1:19" ht="19.5" customHeight="1">
      <c r="A160" s="1204" t="s">
        <v>337</v>
      </c>
      <c r="B160" s="1185" t="s">
        <v>2470</v>
      </c>
      <c r="C160" s="1206">
        <f>C161</f>
        <v>0.31</v>
      </c>
      <c r="D160" s="1206">
        <f>D161</f>
        <v>0</v>
      </c>
      <c r="E160" s="1206">
        <f>E161</f>
        <v>0</v>
      </c>
      <c r="F160" s="1206">
        <f>F161</f>
        <v>0</v>
      </c>
      <c r="G160" s="1206">
        <f>G161</f>
        <v>0.31</v>
      </c>
      <c r="H160" s="1215"/>
      <c r="I160" s="1206">
        <f t="shared" ref="I160:N160" si="30">I161</f>
        <v>12</v>
      </c>
      <c r="J160" s="1206">
        <f t="shared" si="30"/>
        <v>0</v>
      </c>
      <c r="K160" s="1206">
        <f t="shared" si="30"/>
        <v>12</v>
      </c>
      <c r="L160" s="1206">
        <f t="shared" si="30"/>
        <v>0</v>
      </c>
      <c r="M160" s="1206">
        <f t="shared" si="30"/>
        <v>0</v>
      </c>
      <c r="N160" s="1206">
        <f t="shared" si="30"/>
        <v>0</v>
      </c>
      <c r="O160" s="1203"/>
      <c r="P160" s="1216"/>
      <c r="S160" s="115" t="s">
        <v>104</v>
      </c>
    </row>
    <row r="161" spans="1:19" ht="25.5">
      <c r="A161" s="1208">
        <v>1</v>
      </c>
      <c r="B161" s="1203" t="s">
        <v>2471</v>
      </c>
      <c r="C161" s="1183">
        <f>SUM(D161:G161)</f>
        <v>0.31</v>
      </c>
      <c r="D161" s="1209"/>
      <c r="E161" s="1209"/>
      <c r="F161" s="1209"/>
      <c r="G161" s="1209">
        <v>0.31</v>
      </c>
      <c r="H161" s="1203" t="s">
        <v>2351</v>
      </c>
      <c r="I161" s="1209">
        <v>12</v>
      </c>
      <c r="J161" s="1209"/>
      <c r="K161" s="1209">
        <v>12</v>
      </c>
      <c r="L161" s="1209"/>
      <c r="M161" s="1209"/>
      <c r="N161" s="1209"/>
      <c r="O161" s="1211" t="s">
        <v>2346</v>
      </c>
      <c r="P161" s="1208"/>
      <c r="S161" s="115" t="s">
        <v>104</v>
      </c>
    </row>
    <row r="162" spans="1:19" ht="25.5">
      <c r="A162" s="1204">
        <v>103</v>
      </c>
      <c r="B162" s="1204" t="s">
        <v>575</v>
      </c>
      <c r="C162" s="1245">
        <f>C41+C43+C86+C89+C109+C141+C146+C148+C151+C156+C160</f>
        <v>225.97</v>
      </c>
      <c r="D162" s="1245">
        <f>D41+D43+D86+D89+D109+D141+D146+D148+D151+D156+D160</f>
        <v>173.55</v>
      </c>
      <c r="E162" s="1245">
        <f>E41+E43+E86+E89+E109+E141+E146+E148+E151+E156+E160</f>
        <v>0</v>
      </c>
      <c r="F162" s="1245">
        <f>F41+F43+F86+F89+F109+F141+F146+F148+F151+F156+F160</f>
        <v>0</v>
      </c>
      <c r="G162" s="1245">
        <f>G41+G43+G86+G89+G109+G141+G146+G148+G151+G156+G160</f>
        <v>52.42</v>
      </c>
      <c r="H162" s="1245"/>
      <c r="I162" s="1245">
        <f t="shared" ref="I162:N162" si="31">I41+I43+I86+I89+I109+I141+I146+I148+I151+I156+I160</f>
        <v>636.85522000000014</v>
      </c>
      <c r="J162" s="1245">
        <f t="shared" si="31"/>
        <v>1.27</v>
      </c>
      <c r="K162" s="1245">
        <f t="shared" si="31"/>
        <v>68.738</v>
      </c>
      <c r="L162" s="1245">
        <f t="shared" si="31"/>
        <v>435.48722000000009</v>
      </c>
      <c r="M162" s="1245">
        <f t="shared" si="31"/>
        <v>44.370000000000005</v>
      </c>
      <c r="N162" s="1245">
        <f t="shared" si="31"/>
        <v>86.990000000000009</v>
      </c>
      <c r="O162" s="1218"/>
      <c r="P162" s="1208"/>
      <c r="S162" s="115" t="s">
        <v>104</v>
      </c>
    </row>
    <row r="163" spans="1:19" ht="25.5">
      <c r="A163" s="1204">
        <f>A162+A39</f>
        <v>121</v>
      </c>
      <c r="B163" s="1204" t="s">
        <v>901</v>
      </c>
      <c r="C163" s="1246">
        <f>C39+C162</f>
        <v>396.5</v>
      </c>
      <c r="D163" s="1246">
        <f>D39+D162</f>
        <v>270.89</v>
      </c>
      <c r="E163" s="1246">
        <f>E39+E162</f>
        <v>0</v>
      </c>
      <c r="F163" s="1246">
        <f>F39+F162</f>
        <v>0</v>
      </c>
      <c r="G163" s="1246">
        <f>G39+G162</f>
        <v>125.60999999999999</v>
      </c>
      <c r="H163" s="1246"/>
      <c r="I163" s="1246">
        <f t="shared" ref="I163:N163" si="32">I39+I162</f>
        <v>1000.8152200000002</v>
      </c>
      <c r="J163" s="1246">
        <f t="shared" si="32"/>
        <v>1.27</v>
      </c>
      <c r="K163" s="1246">
        <f t="shared" si="32"/>
        <v>138.738</v>
      </c>
      <c r="L163" s="1246">
        <f t="shared" si="32"/>
        <v>451.58722000000012</v>
      </c>
      <c r="M163" s="1246">
        <f t="shared" si="32"/>
        <v>55.730000000000004</v>
      </c>
      <c r="N163" s="1246">
        <f t="shared" si="32"/>
        <v>353.49</v>
      </c>
      <c r="O163" s="1218"/>
      <c r="P163" s="1208"/>
      <c r="S163" s="115" t="s">
        <v>104</v>
      </c>
    </row>
    <row r="165" spans="1:19">
      <c r="N165" s="1596" t="s">
        <v>2558</v>
      </c>
      <c r="O165" s="1596"/>
      <c r="P165" s="1596"/>
    </row>
    <row r="166" spans="1:19">
      <c r="N166" s="1596"/>
      <c r="O166" s="1596"/>
      <c r="P166" s="1596"/>
    </row>
    <row r="167" spans="1:19">
      <c r="N167" s="219"/>
      <c r="O167" s="1450"/>
      <c r="P167" s="219"/>
    </row>
    <row r="168" spans="1:19">
      <c r="N168" s="219"/>
      <c r="O168" s="1450"/>
      <c r="P168" s="219"/>
    </row>
  </sheetData>
  <autoFilter ref="A10:Q10"/>
  <mergeCells count="22">
    <mergeCell ref="F1:P1"/>
    <mergeCell ref="A3:E3"/>
    <mergeCell ref="F3:P3"/>
    <mergeCell ref="A1:E1"/>
    <mergeCell ref="A2:E2"/>
    <mergeCell ref="A7:P7"/>
    <mergeCell ref="A5:P5"/>
    <mergeCell ref="A4:P4"/>
    <mergeCell ref="F2:P2"/>
    <mergeCell ref="A6:P6"/>
    <mergeCell ref="N165:P166"/>
    <mergeCell ref="A11:P11"/>
    <mergeCell ref="A40:P40"/>
    <mergeCell ref="J8:N8"/>
    <mergeCell ref="O8:O9"/>
    <mergeCell ref="P8:P9"/>
    <mergeCell ref="A8:A9"/>
    <mergeCell ref="B8:B9"/>
    <mergeCell ref="C8:C9"/>
    <mergeCell ref="D8:G8"/>
    <mergeCell ref="H8:H9"/>
    <mergeCell ref="I8:I9"/>
  </mergeCells>
  <printOptions horizontalCentered="1"/>
  <pageMargins left="0.39370078740157483" right="0.39370078740157483" top="0.39370078740157483" bottom="0.39370078740157483" header="0.11811023622047245" footer="0.27559055118110237"/>
  <pageSetup paperSize="9" scale="69" fitToHeight="100" orientation="landscape" r:id="rId1"/>
  <headerFooter>
    <oddFooter>&amp;L&amp;"Times New Roman,nghiêng"&amp;9Phụ lục &amp;A&amp;R&amp;10&amp;P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S191"/>
  <sheetViews>
    <sheetView showZeros="0" view="pageLayout" zoomScaleSheetLayoutView="100" workbookViewId="0">
      <selection activeCell="A76" sqref="A76"/>
    </sheetView>
  </sheetViews>
  <sheetFormatPr defaultColWidth="6.875" defaultRowHeight="12.75"/>
  <cols>
    <col min="1" max="1" width="4.375" style="1" customWidth="1"/>
    <col min="2" max="2" width="27.75" style="5" customWidth="1"/>
    <col min="3" max="3" width="8.25" style="1" customWidth="1"/>
    <col min="4" max="7" width="6.25" style="1" customWidth="1"/>
    <col min="8" max="8" width="12.75" style="1" customWidth="1"/>
    <col min="9" max="9" width="9" style="1" customWidth="1"/>
    <col min="10" max="14" width="6.625" style="1" customWidth="1"/>
    <col min="15" max="15" width="29.25" style="5" customWidth="1"/>
    <col min="16" max="16" width="8.75" style="1" customWidth="1"/>
    <col min="17" max="17" width="6.875" style="8" customWidth="1"/>
    <col min="18" max="16384" width="6.875" style="1"/>
  </cols>
  <sheetData>
    <row r="1" spans="1:19" s="52" customFormat="1" ht="20.100000000000001" customHeight="1">
      <c r="A1" s="1580" t="s">
        <v>2559</v>
      </c>
      <c r="B1" s="1580"/>
      <c r="C1" s="1580"/>
      <c r="D1" s="1580"/>
      <c r="E1" s="1580"/>
      <c r="F1" s="1581" t="s">
        <v>2562</v>
      </c>
      <c r="G1" s="1581"/>
      <c r="H1" s="1581"/>
      <c r="I1" s="1581"/>
      <c r="J1" s="1581"/>
      <c r="K1" s="1581"/>
      <c r="L1" s="1581"/>
      <c r="M1" s="1581"/>
      <c r="N1" s="1581"/>
      <c r="O1" s="1581"/>
      <c r="P1" s="1581"/>
      <c r="Q1" s="63"/>
      <c r="S1" s="113"/>
    </row>
    <row r="2" spans="1:19" s="52" customFormat="1" ht="20.100000000000001" customHeight="1">
      <c r="A2" s="1581" t="s">
        <v>2560</v>
      </c>
      <c r="B2" s="1581"/>
      <c r="C2" s="1581"/>
      <c r="D2" s="1581"/>
      <c r="E2" s="1581"/>
      <c r="F2" s="1617" t="s">
        <v>45</v>
      </c>
      <c r="G2" s="1581"/>
      <c r="H2" s="1581"/>
      <c r="I2" s="1581"/>
      <c r="J2" s="1581"/>
      <c r="K2" s="1581"/>
      <c r="L2" s="1581"/>
      <c r="M2" s="1581"/>
      <c r="N2" s="1581"/>
      <c r="O2" s="1581"/>
      <c r="P2" s="1581"/>
      <c r="Q2" s="63"/>
      <c r="S2" s="113"/>
    </row>
    <row r="3" spans="1:19" s="52" customFormat="1" ht="20.100000000000001" customHeight="1">
      <c r="A3" s="1582"/>
      <c r="B3" s="1582"/>
      <c r="C3" s="1582"/>
      <c r="D3" s="1582"/>
      <c r="E3" s="1582"/>
      <c r="F3" s="1582"/>
      <c r="G3" s="1582"/>
      <c r="H3" s="1582"/>
      <c r="I3" s="1582"/>
      <c r="J3" s="1582"/>
      <c r="K3" s="1582"/>
      <c r="L3" s="1582"/>
      <c r="M3" s="1582"/>
      <c r="N3" s="1582"/>
      <c r="O3" s="1582"/>
      <c r="P3" s="1582"/>
      <c r="Q3" s="63"/>
      <c r="S3" s="114"/>
    </row>
    <row r="4" spans="1:19" s="52" customFormat="1" ht="20.100000000000001" customHeight="1">
      <c r="A4" s="1583" t="s">
        <v>175</v>
      </c>
      <c r="B4" s="1583"/>
      <c r="C4" s="1583"/>
      <c r="D4" s="1583"/>
      <c r="E4" s="1583"/>
      <c r="F4" s="1583"/>
      <c r="G4" s="1583"/>
      <c r="H4" s="1583"/>
      <c r="I4" s="1583"/>
      <c r="J4" s="1583"/>
      <c r="K4" s="1583"/>
      <c r="L4" s="1583"/>
      <c r="M4" s="1583"/>
      <c r="N4" s="1583"/>
      <c r="O4" s="1583"/>
      <c r="P4" s="1583"/>
      <c r="Q4" s="63"/>
      <c r="S4" s="114"/>
    </row>
    <row r="5" spans="1:19" s="52" customFormat="1" ht="20.100000000000001" customHeight="1">
      <c r="A5" s="1583" t="s">
        <v>56</v>
      </c>
      <c r="B5" s="1583"/>
      <c r="C5" s="1583"/>
      <c r="D5" s="1583"/>
      <c r="E5" s="1583"/>
      <c r="F5" s="1583"/>
      <c r="G5" s="1583"/>
      <c r="H5" s="1583"/>
      <c r="I5" s="1583"/>
      <c r="J5" s="1583"/>
      <c r="K5" s="1583"/>
      <c r="L5" s="1583"/>
      <c r="M5" s="1583"/>
      <c r="N5" s="1583"/>
      <c r="O5" s="1583"/>
      <c r="P5" s="1583"/>
      <c r="Q5" s="63"/>
      <c r="S5" s="114"/>
    </row>
    <row r="6" spans="1:19" s="52" customFormat="1" ht="20.100000000000001" customHeight="1">
      <c r="A6" s="1592" t="str">
        <f>'1.THD.Tong'!A6:P6</f>
        <v>(Kèm theo Tờ trình số 395/TTr-UBND ngày 05 tháng 12 năm 2018 của Ủy ban nhân dân tỉnh)</v>
      </c>
      <c r="B6" s="1592"/>
      <c r="C6" s="1592"/>
      <c r="D6" s="1592"/>
      <c r="E6" s="1592"/>
      <c r="F6" s="1592"/>
      <c r="G6" s="1592"/>
      <c r="H6" s="1592"/>
      <c r="I6" s="1592"/>
      <c r="J6" s="1592"/>
      <c r="K6" s="1592"/>
      <c r="L6" s="1592"/>
      <c r="M6" s="1592"/>
      <c r="N6" s="1592"/>
      <c r="O6" s="1592"/>
      <c r="P6" s="1592"/>
      <c r="S6" s="114"/>
    </row>
    <row r="7" spans="1:19" s="52" customFormat="1" ht="20.100000000000001" customHeight="1">
      <c r="A7" s="1616"/>
      <c r="B7" s="1616"/>
      <c r="C7" s="1616"/>
      <c r="D7" s="1616"/>
      <c r="E7" s="1616"/>
      <c r="F7" s="1616"/>
      <c r="G7" s="1616"/>
      <c r="H7" s="1616"/>
      <c r="I7" s="1616"/>
      <c r="J7" s="1616"/>
      <c r="K7" s="1616"/>
      <c r="L7" s="1616"/>
      <c r="M7" s="1616"/>
      <c r="N7" s="1616"/>
      <c r="O7" s="1616"/>
      <c r="P7" s="1616"/>
      <c r="S7" s="115" t="s">
        <v>104</v>
      </c>
    </row>
    <row r="8" spans="1:19" s="59" customFormat="1" ht="20.100000000000001" customHeight="1">
      <c r="A8" s="1614" t="s">
        <v>21</v>
      </c>
      <c r="B8" s="1606" t="s">
        <v>31</v>
      </c>
      <c r="C8" s="1606" t="s">
        <v>30</v>
      </c>
      <c r="D8" s="1608" t="s">
        <v>63</v>
      </c>
      <c r="E8" s="1609"/>
      <c r="F8" s="1609"/>
      <c r="G8" s="1610"/>
      <c r="H8" s="1606" t="s">
        <v>62</v>
      </c>
      <c r="I8" s="1606" t="s">
        <v>16</v>
      </c>
      <c r="J8" s="1608" t="s">
        <v>15</v>
      </c>
      <c r="K8" s="1609"/>
      <c r="L8" s="1609"/>
      <c r="M8" s="1609"/>
      <c r="N8" s="1610"/>
      <c r="O8" s="1606" t="s">
        <v>33</v>
      </c>
      <c r="P8" s="1606" t="s">
        <v>14</v>
      </c>
      <c r="Q8" s="95"/>
      <c r="S8" s="133" t="s">
        <v>104</v>
      </c>
    </row>
    <row r="9" spans="1:19" s="59" customFormat="1" ht="88.5" customHeight="1">
      <c r="A9" s="1615"/>
      <c r="B9" s="1607"/>
      <c r="C9" s="1607"/>
      <c r="D9" s="105" t="s">
        <v>13</v>
      </c>
      <c r="E9" s="105" t="s">
        <v>12</v>
      </c>
      <c r="F9" s="105" t="s">
        <v>27</v>
      </c>
      <c r="G9" s="105" t="s">
        <v>26</v>
      </c>
      <c r="H9" s="1607"/>
      <c r="I9" s="1607"/>
      <c r="J9" s="105" t="s">
        <v>10</v>
      </c>
      <c r="K9" s="105" t="s">
        <v>9</v>
      </c>
      <c r="L9" s="105" t="s">
        <v>32</v>
      </c>
      <c r="M9" s="105" t="s">
        <v>25</v>
      </c>
      <c r="N9" s="105" t="s">
        <v>6</v>
      </c>
      <c r="O9" s="1607"/>
      <c r="P9" s="1607"/>
      <c r="Q9" s="95"/>
      <c r="S9" s="133" t="s">
        <v>104</v>
      </c>
    </row>
    <row r="10" spans="1:19" s="90" customFormat="1" ht="30.75" customHeight="1">
      <c r="A10" s="53">
        <v>-1</v>
      </c>
      <c r="B10" s="53">
        <v>-2</v>
      </c>
      <c r="C10" s="53" t="s">
        <v>24</v>
      </c>
      <c r="D10" s="53">
        <v>-4</v>
      </c>
      <c r="E10" s="53">
        <v>-5</v>
      </c>
      <c r="F10" s="53">
        <v>-6</v>
      </c>
      <c r="G10" s="53">
        <v>-7</v>
      </c>
      <c r="H10" s="53">
        <v>-8</v>
      </c>
      <c r="I10" s="53" t="s">
        <v>23</v>
      </c>
      <c r="J10" s="53">
        <v>-10</v>
      </c>
      <c r="K10" s="53">
        <v>-11</v>
      </c>
      <c r="L10" s="53">
        <v>-12</v>
      </c>
      <c r="M10" s="53">
        <v>-13</v>
      </c>
      <c r="N10" s="53">
        <v>-14</v>
      </c>
      <c r="O10" s="53">
        <v>-15</v>
      </c>
      <c r="P10" s="53">
        <v>-16</v>
      </c>
      <c r="Q10" s="92"/>
      <c r="S10" s="115" t="s">
        <v>104</v>
      </c>
    </row>
    <row r="11" spans="1:19" ht="25.5">
      <c r="A11" s="1611" t="s">
        <v>174</v>
      </c>
      <c r="B11" s="1612"/>
      <c r="C11" s="1612"/>
      <c r="D11" s="1612"/>
      <c r="E11" s="1612"/>
      <c r="F11" s="1612"/>
      <c r="G11" s="1612"/>
      <c r="H11" s="1612"/>
      <c r="I11" s="1612"/>
      <c r="J11" s="1612"/>
      <c r="K11" s="1612"/>
      <c r="L11" s="1612"/>
      <c r="M11" s="1612"/>
      <c r="N11" s="1612"/>
      <c r="O11" s="1612"/>
      <c r="P11" s="1613"/>
      <c r="S11" s="115" t="s">
        <v>104</v>
      </c>
    </row>
    <row r="12" spans="1:19">
      <c r="A12" s="609" t="s">
        <v>208</v>
      </c>
      <c r="B12" s="610" t="s">
        <v>782</v>
      </c>
      <c r="C12" s="611">
        <f t="shared" ref="C12:N12" si="0">C13+C19</f>
        <v>33.552</v>
      </c>
      <c r="D12" s="611">
        <f t="shared" si="0"/>
        <v>15.619</v>
      </c>
      <c r="E12" s="611">
        <f t="shared" si="0"/>
        <v>5.4</v>
      </c>
      <c r="F12" s="611">
        <f t="shared" si="0"/>
        <v>0</v>
      </c>
      <c r="G12" s="611">
        <f t="shared" si="0"/>
        <v>12.529999999999998</v>
      </c>
      <c r="H12" s="611">
        <f t="shared" si="0"/>
        <v>0</v>
      </c>
      <c r="I12" s="611">
        <f t="shared" si="0"/>
        <v>60.61</v>
      </c>
      <c r="J12" s="611">
        <f t="shared" si="0"/>
        <v>0</v>
      </c>
      <c r="K12" s="611">
        <f t="shared" si="0"/>
        <v>16.45</v>
      </c>
      <c r="L12" s="611">
        <f t="shared" si="0"/>
        <v>33.14</v>
      </c>
      <c r="M12" s="611">
        <f t="shared" si="0"/>
        <v>0.02</v>
      </c>
      <c r="N12" s="611">
        <f t="shared" si="0"/>
        <v>11</v>
      </c>
      <c r="O12" s="612"/>
      <c r="P12" s="612"/>
      <c r="S12" s="115"/>
    </row>
    <row r="13" spans="1:19">
      <c r="A13" s="609" t="s">
        <v>783</v>
      </c>
      <c r="B13" s="610" t="s">
        <v>218</v>
      </c>
      <c r="C13" s="611">
        <f>SUM(C14:C18)</f>
        <v>15.102</v>
      </c>
      <c r="D13" s="611">
        <f>SUM(D14:D18)</f>
        <v>6.1189999999999998</v>
      </c>
      <c r="E13" s="611">
        <f>SUM(E14:E18)</f>
        <v>5.4</v>
      </c>
      <c r="F13" s="611">
        <f>SUM(F14:F18)</f>
        <v>0</v>
      </c>
      <c r="G13" s="611">
        <f>SUM(G14:G18)</f>
        <v>3.5799999999999992</v>
      </c>
      <c r="H13" s="611">
        <f t="shared" ref="H13:N13" si="1">SUM(H14:H18)</f>
        <v>0</v>
      </c>
      <c r="I13" s="611">
        <f t="shared" si="1"/>
        <v>40.61</v>
      </c>
      <c r="J13" s="611">
        <f t="shared" si="1"/>
        <v>0</v>
      </c>
      <c r="K13" s="611">
        <f t="shared" si="1"/>
        <v>6.45</v>
      </c>
      <c r="L13" s="611">
        <f t="shared" si="1"/>
        <v>23.14</v>
      </c>
      <c r="M13" s="611">
        <f t="shared" si="1"/>
        <v>0.02</v>
      </c>
      <c r="N13" s="611">
        <f t="shared" si="1"/>
        <v>11</v>
      </c>
      <c r="O13" s="612"/>
      <c r="P13" s="612"/>
      <c r="S13" s="115"/>
    </row>
    <row r="14" spans="1:19" ht="89.25">
      <c r="A14" s="613">
        <v>1</v>
      </c>
      <c r="B14" s="201" t="s">
        <v>784</v>
      </c>
      <c r="C14" s="28">
        <v>0.182</v>
      </c>
      <c r="D14" s="28">
        <v>0.11899999999999999</v>
      </c>
      <c r="E14" s="28"/>
      <c r="F14" s="28"/>
      <c r="G14" s="28">
        <v>0.06</v>
      </c>
      <c r="H14" s="614" t="s">
        <v>785</v>
      </c>
      <c r="I14" s="28">
        <v>0.85</v>
      </c>
      <c r="J14" s="615"/>
      <c r="K14" s="28">
        <v>0.45</v>
      </c>
      <c r="L14" s="28">
        <v>0.4</v>
      </c>
      <c r="M14" s="28"/>
      <c r="N14" s="28"/>
      <c r="O14" s="201" t="s">
        <v>786</v>
      </c>
      <c r="P14" s="201" t="s">
        <v>579</v>
      </c>
      <c r="S14" s="115"/>
    </row>
    <row r="15" spans="1:19" ht="63.75">
      <c r="A15" s="613">
        <v>2</v>
      </c>
      <c r="B15" s="616" t="s">
        <v>787</v>
      </c>
      <c r="C15" s="28">
        <v>6</v>
      </c>
      <c r="D15" s="28">
        <v>5.8</v>
      </c>
      <c r="E15" s="28"/>
      <c r="F15" s="28"/>
      <c r="G15" s="28">
        <v>0.2</v>
      </c>
      <c r="H15" s="617" t="s">
        <v>788</v>
      </c>
      <c r="I15" s="615">
        <v>13</v>
      </c>
      <c r="J15" s="615"/>
      <c r="K15" s="28">
        <v>6</v>
      </c>
      <c r="L15" s="28">
        <v>7</v>
      </c>
      <c r="M15" s="28"/>
      <c r="N15" s="28"/>
      <c r="O15" s="201" t="s">
        <v>789</v>
      </c>
      <c r="P15" s="201" t="s">
        <v>579</v>
      </c>
      <c r="S15" s="115"/>
    </row>
    <row r="16" spans="1:19" ht="25.5">
      <c r="A16" s="613">
        <v>3</v>
      </c>
      <c r="B16" s="618" t="s">
        <v>790</v>
      </c>
      <c r="C16" s="619">
        <v>0.02</v>
      </c>
      <c r="D16" s="620"/>
      <c r="E16" s="621"/>
      <c r="F16" s="621"/>
      <c r="G16" s="619">
        <v>0.02</v>
      </c>
      <c r="H16" s="622" t="s">
        <v>791</v>
      </c>
      <c r="I16" s="623">
        <v>0.02</v>
      </c>
      <c r="J16" s="621"/>
      <c r="K16" s="620"/>
      <c r="L16" s="623"/>
      <c r="M16" s="620">
        <v>0.02</v>
      </c>
      <c r="N16" s="621"/>
      <c r="O16" s="624" t="s">
        <v>792</v>
      </c>
      <c r="P16" s="201" t="s">
        <v>579</v>
      </c>
      <c r="S16" s="115"/>
    </row>
    <row r="17" spans="1:19" ht="114.75">
      <c r="A17" s="613">
        <v>4</v>
      </c>
      <c r="B17" s="201" t="s">
        <v>793</v>
      </c>
      <c r="C17" s="38">
        <v>1.8</v>
      </c>
      <c r="D17" s="625">
        <v>0.2</v>
      </c>
      <c r="E17" s="625"/>
      <c r="F17" s="625"/>
      <c r="G17" s="625">
        <v>1.6</v>
      </c>
      <c r="H17" s="626" t="s">
        <v>794</v>
      </c>
      <c r="I17" s="38">
        <v>15.74</v>
      </c>
      <c r="J17" s="625"/>
      <c r="K17" s="625"/>
      <c r="L17" s="625">
        <v>15.74</v>
      </c>
      <c r="M17" s="625"/>
      <c r="N17" s="625"/>
      <c r="O17" s="618" t="s">
        <v>795</v>
      </c>
      <c r="P17" s="201" t="s">
        <v>579</v>
      </c>
      <c r="S17" s="115"/>
    </row>
    <row r="18" spans="1:19" ht="63.75">
      <c r="A18" s="613">
        <v>5</v>
      </c>
      <c r="B18" s="201" t="s">
        <v>796</v>
      </c>
      <c r="C18" s="38">
        <v>7.1</v>
      </c>
      <c r="D18" s="625"/>
      <c r="E18" s="625">
        <v>5.4</v>
      </c>
      <c r="F18" s="625"/>
      <c r="G18" s="625">
        <f>C18-E18</f>
        <v>1.6999999999999993</v>
      </c>
      <c r="H18" s="626" t="s">
        <v>797</v>
      </c>
      <c r="I18" s="38">
        <v>11</v>
      </c>
      <c r="J18" s="625"/>
      <c r="K18" s="625"/>
      <c r="L18" s="625"/>
      <c r="M18" s="625"/>
      <c r="N18" s="625">
        <v>11</v>
      </c>
      <c r="O18" s="618" t="s">
        <v>798</v>
      </c>
      <c r="P18" s="201" t="s">
        <v>579</v>
      </c>
      <c r="S18" s="115"/>
    </row>
    <row r="19" spans="1:19">
      <c r="A19" s="627" t="s">
        <v>799</v>
      </c>
      <c r="B19" s="628" t="s">
        <v>768</v>
      </c>
      <c r="C19" s="37">
        <f>C20</f>
        <v>18.45</v>
      </c>
      <c r="D19" s="37">
        <f t="shared" ref="D19:N19" si="2">D20</f>
        <v>9.5</v>
      </c>
      <c r="E19" s="37">
        <f t="shared" si="2"/>
        <v>0</v>
      </c>
      <c r="F19" s="37">
        <f t="shared" si="2"/>
        <v>0</v>
      </c>
      <c r="G19" s="37">
        <f t="shared" si="2"/>
        <v>8.9499999999999993</v>
      </c>
      <c r="H19" s="629"/>
      <c r="I19" s="37">
        <f t="shared" si="2"/>
        <v>20</v>
      </c>
      <c r="J19" s="37">
        <f t="shared" si="2"/>
        <v>0</v>
      </c>
      <c r="K19" s="37">
        <f t="shared" si="2"/>
        <v>10</v>
      </c>
      <c r="L19" s="37">
        <f t="shared" si="2"/>
        <v>10</v>
      </c>
      <c r="M19" s="37">
        <f t="shared" si="2"/>
        <v>0</v>
      </c>
      <c r="N19" s="37">
        <f t="shared" si="2"/>
        <v>0</v>
      </c>
      <c r="O19" s="630"/>
      <c r="P19" s="628"/>
      <c r="S19" s="115"/>
    </row>
    <row r="20" spans="1:19" ht="76.5">
      <c r="A20" s="613">
        <v>1</v>
      </c>
      <c r="B20" s="201" t="s">
        <v>800</v>
      </c>
      <c r="C20" s="28">
        <v>18.45</v>
      </c>
      <c r="D20" s="28">
        <v>9.5</v>
      </c>
      <c r="E20" s="28"/>
      <c r="F20" s="28"/>
      <c r="G20" s="28">
        <v>8.9499999999999993</v>
      </c>
      <c r="H20" s="614" t="s">
        <v>785</v>
      </c>
      <c r="I20" s="615">
        <v>20</v>
      </c>
      <c r="J20" s="615"/>
      <c r="K20" s="28">
        <v>10</v>
      </c>
      <c r="L20" s="28">
        <v>10</v>
      </c>
      <c r="M20" s="28"/>
      <c r="N20" s="28"/>
      <c r="O20" s="201" t="s">
        <v>801</v>
      </c>
      <c r="P20" s="201" t="s">
        <v>579</v>
      </c>
      <c r="S20" s="115"/>
    </row>
    <row r="21" spans="1:19">
      <c r="A21" s="627" t="s">
        <v>213</v>
      </c>
      <c r="B21" s="628" t="s">
        <v>371</v>
      </c>
      <c r="C21" s="37">
        <f>SUM(C22:C23)</f>
        <v>5.15</v>
      </c>
      <c r="D21" s="37">
        <f t="shared" ref="D21:M21" si="3">SUM(D22:D23)</f>
        <v>5.15</v>
      </c>
      <c r="E21" s="37">
        <f t="shared" si="3"/>
        <v>0</v>
      </c>
      <c r="F21" s="37">
        <f t="shared" si="3"/>
        <v>0</v>
      </c>
      <c r="G21" s="37">
        <f t="shared" si="3"/>
        <v>0</v>
      </c>
      <c r="H21" s="37">
        <f t="shared" si="3"/>
        <v>0</v>
      </c>
      <c r="I21" s="37">
        <f t="shared" si="3"/>
        <v>8</v>
      </c>
      <c r="J21" s="37">
        <f t="shared" si="3"/>
        <v>0</v>
      </c>
      <c r="K21" s="37">
        <f t="shared" si="3"/>
        <v>0</v>
      </c>
      <c r="L21" s="37">
        <f t="shared" si="3"/>
        <v>0</v>
      </c>
      <c r="M21" s="37">
        <f t="shared" si="3"/>
        <v>8</v>
      </c>
      <c r="N21" s="37">
        <f>N22+N23+N61</f>
        <v>0</v>
      </c>
      <c r="O21" s="630"/>
      <c r="P21" s="628"/>
      <c r="S21" s="115"/>
    </row>
    <row r="22" spans="1:19" ht="63.75">
      <c r="A22" s="613">
        <v>1</v>
      </c>
      <c r="B22" s="201" t="s">
        <v>802</v>
      </c>
      <c r="C22" s="38">
        <v>2.15</v>
      </c>
      <c r="D22" s="625">
        <v>2.15</v>
      </c>
      <c r="E22" s="625"/>
      <c r="F22" s="625"/>
      <c r="G22" s="625"/>
      <c r="H22" s="631" t="s">
        <v>803</v>
      </c>
      <c r="I22" s="38">
        <v>4</v>
      </c>
      <c r="J22" s="625"/>
      <c r="K22" s="625"/>
      <c r="L22" s="625"/>
      <c r="M22" s="625">
        <v>4</v>
      </c>
      <c r="N22" s="625"/>
      <c r="O22" s="632" t="s">
        <v>804</v>
      </c>
      <c r="P22" s="201" t="s">
        <v>579</v>
      </c>
      <c r="S22" s="115"/>
    </row>
    <row r="23" spans="1:19" ht="63.75">
      <c r="A23" s="613">
        <v>2</v>
      </c>
      <c r="B23" s="201" t="s">
        <v>805</v>
      </c>
      <c r="C23" s="38">
        <v>3</v>
      </c>
      <c r="D23" s="625">
        <v>3</v>
      </c>
      <c r="E23" s="625"/>
      <c r="F23" s="625"/>
      <c r="G23" s="625"/>
      <c r="H23" s="631" t="s">
        <v>803</v>
      </c>
      <c r="I23" s="38">
        <v>4</v>
      </c>
      <c r="J23" s="625"/>
      <c r="K23" s="625"/>
      <c r="L23" s="625"/>
      <c r="M23" s="625">
        <v>4</v>
      </c>
      <c r="N23" s="625"/>
      <c r="O23" s="618" t="s">
        <v>806</v>
      </c>
      <c r="P23" s="201" t="s">
        <v>579</v>
      </c>
      <c r="S23" s="115"/>
    </row>
    <row r="24" spans="1:19">
      <c r="A24" s="627" t="s">
        <v>217</v>
      </c>
      <c r="B24" s="628" t="s">
        <v>631</v>
      </c>
      <c r="C24" s="37">
        <f t="shared" ref="C24:N24" si="4">SUM(C25:C30)</f>
        <v>16.45</v>
      </c>
      <c r="D24" s="37">
        <f t="shared" si="4"/>
        <v>14.450000000000001</v>
      </c>
      <c r="E24" s="37">
        <f t="shared" si="4"/>
        <v>0</v>
      </c>
      <c r="F24" s="37">
        <f t="shared" si="4"/>
        <v>0</v>
      </c>
      <c r="G24" s="37">
        <f t="shared" si="4"/>
        <v>2</v>
      </c>
      <c r="H24" s="633">
        <f t="shared" si="4"/>
        <v>0</v>
      </c>
      <c r="I24" s="37">
        <f t="shared" si="4"/>
        <v>32</v>
      </c>
      <c r="J24" s="37">
        <f t="shared" si="4"/>
        <v>0</v>
      </c>
      <c r="K24" s="37">
        <f t="shared" si="4"/>
        <v>0</v>
      </c>
      <c r="L24" s="37">
        <f t="shared" si="4"/>
        <v>30.3</v>
      </c>
      <c r="M24" s="37">
        <f t="shared" si="4"/>
        <v>1.7</v>
      </c>
      <c r="N24" s="37">
        <f t="shared" si="4"/>
        <v>0</v>
      </c>
      <c r="O24" s="630"/>
      <c r="P24" s="628"/>
      <c r="S24" s="115"/>
    </row>
    <row r="25" spans="1:19" ht="38.25">
      <c r="A25" s="634">
        <v>1</v>
      </c>
      <c r="B25" s="201" t="s">
        <v>807</v>
      </c>
      <c r="C25" s="28">
        <v>1</v>
      </c>
      <c r="D25" s="28"/>
      <c r="E25" s="28"/>
      <c r="F25" s="28"/>
      <c r="G25" s="28">
        <v>1</v>
      </c>
      <c r="H25" s="201" t="s">
        <v>808</v>
      </c>
      <c r="I25" s="634">
        <v>1.5</v>
      </c>
      <c r="J25" s="634"/>
      <c r="K25" s="634"/>
      <c r="L25" s="634">
        <v>1.5</v>
      </c>
      <c r="M25" s="634"/>
      <c r="N25" s="634"/>
      <c r="O25" s="635"/>
      <c r="P25" s="201" t="s">
        <v>579</v>
      </c>
      <c r="S25" s="115"/>
    </row>
    <row r="26" spans="1:19" ht="63.75">
      <c r="A26" s="613">
        <v>2</v>
      </c>
      <c r="B26" s="201" t="s">
        <v>809</v>
      </c>
      <c r="C26" s="28">
        <v>1</v>
      </c>
      <c r="D26" s="28"/>
      <c r="E26" s="28"/>
      <c r="F26" s="28"/>
      <c r="G26" s="28">
        <v>1</v>
      </c>
      <c r="H26" s="201" t="s">
        <v>810</v>
      </c>
      <c r="I26" s="634">
        <v>1.5</v>
      </c>
      <c r="J26" s="634"/>
      <c r="K26" s="634"/>
      <c r="L26" s="634">
        <v>1.5</v>
      </c>
      <c r="M26" s="634"/>
      <c r="N26" s="634"/>
      <c r="O26" s="636" t="s">
        <v>811</v>
      </c>
      <c r="P26" s="201" t="s">
        <v>579</v>
      </c>
      <c r="S26" s="115"/>
    </row>
    <row r="27" spans="1:19" ht="63.75">
      <c r="A27" s="613">
        <v>3</v>
      </c>
      <c r="B27" s="201" t="s">
        <v>812</v>
      </c>
      <c r="C27" s="28">
        <v>4.3499999999999996</v>
      </c>
      <c r="D27" s="28">
        <v>4.3499999999999996</v>
      </c>
      <c r="E27" s="28"/>
      <c r="F27" s="28"/>
      <c r="G27" s="28"/>
      <c r="H27" s="201" t="s">
        <v>813</v>
      </c>
      <c r="I27" s="634">
        <v>9</v>
      </c>
      <c r="J27" s="634"/>
      <c r="K27" s="634"/>
      <c r="L27" s="634">
        <v>9</v>
      </c>
      <c r="M27" s="634"/>
      <c r="N27" s="634"/>
      <c r="O27" s="636" t="s">
        <v>814</v>
      </c>
      <c r="P27" s="201" t="s">
        <v>579</v>
      </c>
      <c r="S27" s="115"/>
    </row>
    <row r="28" spans="1:19" ht="63.75">
      <c r="A28" s="613">
        <v>4</v>
      </c>
      <c r="B28" s="201" t="s">
        <v>815</v>
      </c>
      <c r="C28" s="28">
        <v>4.7</v>
      </c>
      <c r="D28" s="28">
        <v>4.7</v>
      </c>
      <c r="E28" s="28"/>
      <c r="F28" s="28"/>
      <c r="G28" s="28"/>
      <c r="H28" s="201" t="s">
        <v>816</v>
      </c>
      <c r="I28" s="634">
        <v>9</v>
      </c>
      <c r="J28" s="634"/>
      <c r="K28" s="634"/>
      <c r="L28" s="634">
        <v>9</v>
      </c>
      <c r="M28" s="634"/>
      <c r="N28" s="634"/>
      <c r="O28" s="636" t="s">
        <v>814</v>
      </c>
      <c r="P28" s="201" t="s">
        <v>579</v>
      </c>
      <c r="S28" s="115"/>
    </row>
    <row r="29" spans="1:19" ht="12.75" customHeight="1">
      <c r="A29" s="613">
        <v>5</v>
      </c>
      <c r="B29" s="201" t="s">
        <v>817</v>
      </c>
      <c r="C29" s="28">
        <v>4.5999999999999996</v>
      </c>
      <c r="D29" s="28">
        <v>4.5999999999999996</v>
      </c>
      <c r="E29" s="28"/>
      <c r="F29" s="28"/>
      <c r="G29" s="28"/>
      <c r="H29" s="201" t="s">
        <v>818</v>
      </c>
      <c r="I29" s="634">
        <v>9.3000000000000007</v>
      </c>
      <c r="J29" s="634"/>
      <c r="K29" s="634"/>
      <c r="L29" s="634">
        <v>9.3000000000000007</v>
      </c>
      <c r="M29" s="634"/>
      <c r="N29" s="634"/>
      <c r="O29" s="636" t="s">
        <v>814</v>
      </c>
      <c r="P29" s="201" t="s">
        <v>579</v>
      </c>
      <c r="S29" s="115"/>
    </row>
    <row r="30" spans="1:19" ht="63.75">
      <c r="A30" s="613">
        <v>6</v>
      </c>
      <c r="B30" s="636" t="s">
        <v>819</v>
      </c>
      <c r="C30" s="40">
        <v>0.8</v>
      </c>
      <c r="D30" s="637">
        <v>0.8</v>
      </c>
      <c r="E30" s="637"/>
      <c r="F30" s="637"/>
      <c r="G30" s="637"/>
      <c r="H30" s="638" t="s">
        <v>820</v>
      </c>
      <c r="I30" s="623">
        <v>1.7</v>
      </c>
      <c r="J30" s="637"/>
      <c r="K30" s="623"/>
      <c r="L30" s="623"/>
      <c r="M30" s="623">
        <v>1.7</v>
      </c>
      <c r="N30" s="637"/>
      <c r="O30" s="639" t="s">
        <v>821</v>
      </c>
      <c r="P30" s="201" t="s">
        <v>579</v>
      </c>
      <c r="S30" s="115"/>
    </row>
    <row r="31" spans="1:19">
      <c r="A31" s="627" t="s">
        <v>238</v>
      </c>
      <c r="B31" s="628" t="s">
        <v>566</v>
      </c>
      <c r="C31" s="26">
        <f>C32+C33</f>
        <v>2.65</v>
      </c>
      <c r="D31" s="26">
        <f t="shared" ref="D31:N31" si="5">D32+D33</f>
        <v>2.65</v>
      </c>
      <c r="E31" s="26">
        <f t="shared" si="5"/>
        <v>0</v>
      </c>
      <c r="F31" s="26">
        <f t="shared" si="5"/>
        <v>0</v>
      </c>
      <c r="G31" s="26">
        <f t="shared" si="5"/>
        <v>0</v>
      </c>
      <c r="H31" s="26"/>
      <c r="I31" s="26">
        <f t="shared" si="5"/>
        <v>1.6</v>
      </c>
      <c r="J31" s="26">
        <f t="shared" si="5"/>
        <v>0</v>
      </c>
      <c r="K31" s="26">
        <f t="shared" si="5"/>
        <v>0</v>
      </c>
      <c r="L31" s="26">
        <f t="shared" si="5"/>
        <v>1.6</v>
      </c>
      <c r="M31" s="26">
        <f t="shared" si="5"/>
        <v>0</v>
      </c>
      <c r="N31" s="26">
        <f t="shared" si="5"/>
        <v>0</v>
      </c>
      <c r="O31" s="640"/>
      <c r="P31" s="628"/>
      <c r="S31" s="115"/>
    </row>
    <row r="32" spans="1:19" ht="51">
      <c r="A32" s="613">
        <v>1</v>
      </c>
      <c r="B32" s="201" t="s">
        <v>822</v>
      </c>
      <c r="C32" s="28">
        <v>2</v>
      </c>
      <c r="D32" s="28">
        <v>2</v>
      </c>
      <c r="E32" s="28"/>
      <c r="F32" s="28"/>
      <c r="G32" s="28"/>
      <c r="H32" s="201" t="s">
        <v>808</v>
      </c>
      <c r="I32" s="623">
        <v>0.3</v>
      </c>
      <c r="J32" s="641"/>
      <c r="K32" s="641"/>
      <c r="L32" s="623">
        <v>0.3</v>
      </c>
      <c r="M32" s="634"/>
      <c r="N32" s="634"/>
      <c r="O32" s="636" t="s">
        <v>823</v>
      </c>
      <c r="P32" s="201" t="s">
        <v>579</v>
      </c>
      <c r="S32" s="115"/>
    </row>
    <row r="33" spans="1:19" ht="38.25">
      <c r="A33" s="613">
        <v>2</v>
      </c>
      <c r="B33" s="224" t="s">
        <v>824</v>
      </c>
      <c r="C33" s="192">
        <v>0.65</v>
      </c>
      <c r="D33" s="102">
        <v>0.65</v>
      </c>
      <c r="E33" s="28"/>
      <c r="F33" s="28"/>
      <c r="G33" s="28"/>
      <c r="H33" s="224" t="s">
        <v>825</v>
      </c>
      <c r="I33" s="623">
        <v>1.3</v>
      </c>
      <c r="J33" s="641"/>
      <c r="K33" s="641"/>
      <c r="L33" s="623">
        <v>1.3</v>
      </c>
      <c r="M33" s="634"/>
      <c r="N33" s="634"/>
      <c r="O33" s="636"/>
      <c r="P33" s="201" t="s">
        <v>579</v>
      </c>
      <c r="S33" s="115"/>
    </row>
    <row r="34" spans="1:19">
      <c r="A34" s="627">
        <v>16</v>
      </c>
      <c r="B34" s="628" t="s">
        <v>826</v>
      </c>
      <c r="C34" s="26">
        <f t="shared" ref="C34:M34" si="6">C31+C24+C21+C12</f>
        <v>57.802</v>
      </c>
      <c r="D34" s="26">
        <f t="shared" si="6"/>
        <v>37.869</v>
      </c>
      <c r="E34" s="26">
        <f t="shared" si="6"/>
        <v>5.4</v>
      </c>
      <c r="F34" s="26">
        <f t="shared" si="6"/>
        <v>0</v>
      </c>
      <c r="G34" s="26">
        <f t="shared" si="6"/>
        <v>14.529999999999998</v>
      </c>
      <c r="H34" s="26">
        <f t="shared" si="6"/>
        <v>0</v>
      </c>
      <c r="I34" s="26">
        <f>I31+I24+I21+I12</f>
        <v>102.21000000000001</v>
      </c>
      <c r="J34" s="26">
        <f t="shared" si="6"/>
        <v>0</v>
      </c>
      <c r="K34" s="26">
        <f t="shared" si="6"/>
        <v>16.45</v>
      </c>
      <c r="L34" s="26">
        <f t="shared" si="6"/>
        <v>65.040000000000006</v>
      </c>
      <c r="M34" s="26">
        <f t="shared" si="6"/>
        <v>9.7199999999999989</v>
      </c>
      <c r="N34" s="26">
        <f>N31+N24+N13</f>
        <v>11</v>
      </c>
      <c r="O34" s="635"/>
      <c r="P34" s="201"/>
      <c r="S34" s="115"/>
    </row>
    <row r="35" spans="1:19" ht="26.25" customHeight="1">
      <c r="A35" s="1603" t="s">
        <v>612</v>
      </c>
      <c r="B35" s="1604"/>
      <c r="C35" s="1604"/>
      <c r="D35" s="1604"/>
      <c r="E35" s="1604"/>
      <c r="F35" s="1604"/>
      <c r="G35" s="1604"/>
      <c r="H35" s="1604"/>
      <c r="I35" s="1604"/>
      <c r="J35" s="1604"/>
      <c r="K35" s="1604"/>
      <c r="L35" s="1604"/>
      <c r="M35" s="1604"/>
      <c r="N35" s="1604"/>
      <c r="O35" s="1604"/>
      <c r="P35" s="1605"/>
      <c r="S35" s="115"/>
    </row>
    <row r="36" spans="1:19">
      <c r="A36" s="627" t="s">
        <v>208</v>
      </c>
      <c r="B36" s="642" t="s">
        <v>379</v>
      </c>
      <c r="C36" s="26">
        <f>C37+C38</f>
        <v>55.5</v>
      </c>
      <c r="D36" s="26">
        <f t="shared" ref="D36:N36" si="7">D37+D38</f>
        <v>9.5</v>
      </c>
      <c r="E36" s="26">
        <f t="shared" si="7"/>
        <v>0</v>
      </c>
      <c r="F36" s="26">
        <f t="shared" si="7"/>
        <v>0</v>
      </c>
      <c r="G36" s="26">
        <f t="shared" si="7"/>
        <v>46</v>
      </c>
      <c r="H36" s="26"/>
      <c r="I36" s="26">
        <f t="shared" si="7"/>
        <v>27.31</v>
      </c>
      <c r="J36" s="26">
        <f t="shared" si="7"/>
        <v>0</v>
      </c>
      <c r="K36" s="26">
        <f t="shared" si="7"/>
        <v>0</v>
      </c>
      <c r="L36" s="26">
        <f t="shared" si="7"/>
        <v>0</v>
      </c>
      <c r="M36" s="26">
        <f t="shared" si="7"/>
        <v>0</v>
      </c>
      <c r="N36" s="26">
        <f t="shared" si="7"/>
        <v>27.31</v>
      </c>
      <c r="O36" s="640"/>
      <c r="P36" s="628"/>
      <c r="S36" s="115"/>
    </row>
    <row r="37" spans="1:19">
      <c r="A37" s="643">
        <v>1</v>
      </c>
      <c r="B37" s="201" t="s">
        <v>827</v>
      </c>
      <c r="C37" s="28">
        <v>45</v>
      </c>
      <c r="D37" s="28"/>
      <c r="E37" s="615"/>
      <c r="F37" s="28"/>
      <c r="G37" s="28">
        <v>45</v>
      </c>
      <c r="H37" s="201" t="s">
        <v>828</v>
      </c>
      <c r="I37" s="28">
        <v>7.31</v>
      </c>
      <c r="J37" s="28"/>
      <c r="K37" s="28"/>
      <c r="L37" s="28"/>
      <c r="M37" s="28"/>
      <c r="N37" s="28">
        <v>7.31</v>
      </c>
      <c r="O37" s="201"/>
      <c r="P37" s="643" t="s">
        <v>419</v>
      </c>
      <c r="S37" s="115"/>
    </row>
    <row r="38" spans="1:19" ht="38.25">
      <c r="A38" s="637">
        <v>2</v>
      </c>
      <c r="B38" s="644" t="s">
        <v>829</v>
      </c>
      <c r="C38" s="40">
        <v>10.5</v>
      </c>
      <c r="D38" s="623">
        <v>9.5</v>
      </c>
      <c r="E38" s="637"/>
      <c r="F38" s="637"/>
      <c r="G38" s="645">
        <v>1</v>
      </c>
      <c r="H38" s="632" t="s">
        <v>830</v>
      </c>
      <c r="I38" s="623">
        <v>20</v>
      </c>
      <c r="J38" s="637"/>
      <c r="K38" s="623"/>
      <c r="L38" s="623"/>
      <c r="M38" s="637"/>
      <c r="N38" s="623">
        <v>20</v>
      </c>
      <c r="O38" s="636" t="s">
        <v>831</v>
      </c>
      <c r="P38" s="637" t="s">
        <v>425</v>
      </c>
      <c r="S38" s="115"/>
    </row>
    <row r="39" spans="1:19">
      <c r="A39" s="646" t="s">
        <v>213</v>
      </c>
      <c r="B39" s="647" t="s">
        <v>782</v>
      </c>
      <c r="C39" s="648">
        <f t="shared" ref="C39:N39" si="8">C40+C42+C55+C53</f>
        <v>11.435</v>
      </c>
      <c r="D39" s="648">
        <f t="shared" si="8"/>
        <v>1.3900000000000001</v>
      </c>
      <c r="E39" s="648">
        <f t="shared" si="8"/>
        <v>1</v>
      </c>
      <c r="F39" s="648">
        <f t="shared" si="8"/>
        <v>0</v>
      </c>
      <c r="G39" s="648">
        <f t="shared" si="8"/>
        <v>9.0449999999999999</v>
      </c>
      <c r="H39" s="649">
        <f t="shared" si="8"/>
        <v>0</v>
      </c>
      <c r="I39" s="648">
        <f t="shared" si="8"/>
        <v>24.03</v>
      </c>
      <c r="J39" s="648">
        <f t="shared" si="8"/>
        <v>0</v>
      </c>
      <c r="K39" s="648">
        <f t="shared" si="8"/>
        <v>15.77</v>
      </c>
      <c r="L39" s="648">
        <f t="shared" si="8"/>
        <v>4.12</v>
      </c>
      <c r="M39" s="648">
        <f t="shared" si="8"/>
        <v>2.84</v>
      </c>
      <c r="N39" s="648">
        <f t="shared" si="8"/>
        <v>1.3</v>
      </c>
      <c r="O39" s="650"/>
      <c r="P39" s="646"/>
      <c r="S39" s="115"/>
    </row>
    <row r="40" spans="1:19">
      <c r="A40" s="646" t="s">
        <v>832</v>
      </c>
      <c r="B40" s="647" t="s">
        <v>833</v>
      </c>
      <c r="C40" s="648">
        <f>C41</f>
        <v>0.25</v>
      </c>
      <c r="D40" s="648">
        <f t="shared" ref="D40:N40" si="9">D41</f>
        <v>0.25</v>
      </c>
      <c r="E40" s="648">
        <f t="shared" si="9"/>
        <v>0</v>
      </c>
      <c r="F40" s="648">
        <f t="shared" si="9"/>
        <v>0</v>
      </c>
      <c r="G40" s="648">
        <f t="shared" si="9"/>
        <v>0</v>
      </c>
      <c r="H40" s="649"/>
      <c r="I40" s="648">
        <f t="shared" si="9"/>
        <v>0.5</v>
      </c>
      <c r="J40" s="648">
        <f t="shared" si="9"/>
        <v>0</v>
      </c>
      <c r="K40" s="648">
        <f t="shared" si="9"/>
        <v>0.16</v>
      </c>
      <c r="L40" s="648">
        <f t="shared" si="9"/>
        <v>0.17</v>
      </c>
      <c r="M40" s="648">
        <f t="shared" si="9"/>
        <v>0.17</v>
      </c>
      <c r="N40" s="648">
        <f t="shared" si="9"/>
        <v>0</v>
      </c>
      <c r="O40" s="650"/>
      <c r="P40" s="646"/>
      <c r="S40" s="115"/>
    </row>
    <row r="41" spans="1:19" ht="25.5">
      <c r="A41" s="637">
        <v>1</v>
      </c>
      <c r="B41" s="644" t="s">
        <v>834</v>
      </c>
      <c r="C41" s="40">
        <v>0.25</v>
      </c>
      <c r="D41" s="637">
        <v>0.25</v>
      </c>
      <c r="E41" s="637"/>
      <c r="F41" s="637"/>
      <c r="G41" s="637"/>
      <c r="H41" s="638" t="s">
        <v>835</v>
      </c>
      <c r="I41" s="623">
        <v>0.5</v>
      </c>
      <c r="J41" s="637"/>
      <c r="K41" s="623">
        <v>0.16</v>
      </c>
      <c r="L41" s="623">
        <v>0.17</v>
      </c>
      <c r="M41" s="623">
        <v>0.17</v>
      </c>
      <c r="N41" s="637"/>
      <c r="O41" s="636" t="s">
        <v>836</v>
      </c>
      <c r="P41" s="637" t="s">
        <v>425</v>
      </c>
      <c r="S41" s="115"/>
    </row>
    <row r="42" spans="1:19">
      <c r="A42" s="646" t="s">
        <v>837</v>
      </c>
      <c r="B42" s="647" t="s">
        <v>218</v>
      </c>
      <c r="C42" s="648">
        <f t="shared" ref="C42:N42" si="10">SUM(C43:C52)</f>
        <v>2.3649999999999998</v>
      </c>
      <c r="D42" s="648">
        <f t="shared" si="10"/>
        <v>0.14000000000000001</v>
      </c>
      <c r="E42" s="648">
        <f t="shared" si="10"/>
        <v>0</v>
      </c>
      <c r="F42" s="648">
        <f t="shared" si="10"/>
        <v>0</v>
      </c>
      <c r="G42" s="648">
        <f t="shared" si="10"/>
        <v>2.2250000000000001</v>
      </c>
      <c r="H42" s="649">
        <f t="shared" si="10"/>
        <v>0</v>
      </c>
      <c r="I42" s="648">
        <f t="shared" si="10"/>
        <v>12.73</v>
      </c>
      <c r="J42" s="648">
        <f t="shared" si="10"/>
        <v>0</v>
      </c>
      <c r="K42" s="648">
        <f t="shared" si="10"/>
        <v>6.11</v>
      </c>
      <c r="L42" s="648">
        <f t="shared" si="10"/>
        <v>3.95</v>
      </c>
      <c r="M42" s="648">
        <f t="shared" si="10"/>
        <v>2.67</v>
      </c>
      <c r="N42" s="648">
        <f t="shared" si="10"/>
        <v>0</v>
      </c>
      <c r="O42" s="650"/>
      <c r="P42" s="646"/>
      <c r="S42" s="115"/>
    </row>
    <row r="43" spans="1:19" ht="38.25">
      <c r="A43" s="643">
        <v>1</v>
      </c>
      <c r="B43" s="201" t="s">
        <v>838</v>
      </c>
      <c r="C43" s="28">
        <v>0.35</v>
      </c>
      <c r="D43" s="28"/>
      <c r="E43" s="28"/>
      <c r="F43" s="28"/>
      <c r="G43" s="28">
        <v>0.35</v>
      </c>
      <c r="H43" s="201" t="s">
        <v>839</v>
      </c>
      <c r="I43" s="28">
        <v>0.7</v>
      </c>
      <c r="J43" s="28"/>
      <c r="K43" s="28"/>
      <c r="L43" s="28">
        <v>0.7</v>
      </c>
      <c r="M43" s="28"/>
      <c r="N43" s="28"/>
      <c r="O43" s="614" t="s">
        <v>840</v>
      </c>
      <c r="P43" s="643" t="s">
        <v>419</v>
      </c>
      <c r="S43" s="115"/>
    </row>
    <row r="44" spans="1:19" ht="38.25">
      <c r="A44" s="643">
        <v>2</v>
      </c>
      <c r="B44" s="201" t="s">
        <v>841</v>
      </c>
      <c r="C44" s="28">
        <v>0.3</v>
      </c>
      <c r="D44" s="28"/>
      <c r="E44" s="28"/>
      <c r="F44" s="28"/>
      <c r="G44" s="28">
        <v>0.3</v>
      </c>
      <c r="H44" s="201" t="s">
        <v>842</v>
      </c>
      <c r="I44" s="28">
        <v>0.6</v>
      </c>
      <c r="J44" s="28"/>
      <c r="K44" s="28"/>
      <c r="L44" s="28">
        <v>0.6</v>
      </c>
      <c r="M44" s="28"/>
      <c r="N44" s="28"/>
      <c r="O44" s="614" t="s">
        <v>840</v>
      </c>
      <c r="P44" s="643" t="s">
        <v>419</v>
      </c>
      <c r="S44" s="115"/>
    </row>
    <row r="45" spans="1:19" ht="51">
      <c r="A45" s="643">
        <v>3</v>
      </c>
      <c r="B45" s="201" t="s">
        <v>843</v>
      </c>
      <c r="C45" s="28">
        <v>0.14000000000000001</v>
      </c>
      <c r="D45" s="28"/>
      <c r="E45" s="28"/>
      <c r="F45" s="28"/>
      <c r="G45" s="28">
        <v>0.14000000000000001</v>
      </c>
      <c r="H45" s="201" t="s">
        <v>844</v>
      </c>
      <c r="I45" s="28">
        <v>1</v>
      </c>
      <c r="J45" s="28"/>
      <c r="K45" s="28">
        <v>1</v>
      </c>
      <c r="L45" s="28"/>
      <c r="M45" s="28"/>
      <c r="N45" s="28"/>
      <c r="O45" s="201" t="s">
        <v>845</v>
      </c>
      <c r="P45" s="643" t="s">
        <v>419</v>
      </c>
      <c r="S45" s="115"/>
    </row>
    <row r="46" spans="1:19" ht="63.75">
      <c r="A46" s="643">
        <v>4</v>
      </c>
      <c r="B46" s="201" t="s">
        <v>846</v>
      </c>
      <c r="C46" s="28">
        <v>0.81</v>
      </c>
      <c r="D46" s="28">
        <v>0.08</v>
      </c>
      <c r="E46" s="615"/>
      <c r="F46" s="28"/>
      <c r="G46" s="28">
        <v>0.73</v>
      </c>
      <c r="H46" s="201" t="s">
        <v>847</v>
      </c>
      <c r="I46" s="28">
        <v>4</v>
      </c>
      <c r="J46" s="28"/>
      <c r="K46" s="28">
        <v>4</v>
      </c>
      <c r="L46" s="28"/>
      <c r="M46" s="28"/>
      <c r="N46" s="28"/>
      <c r="O46" s="201" t="s">
        <v>848</v>
      </c>
      <c r="P46" s="643" t="s">
        <v>419</v>
      </c>
      <c r="S46" s="115"/>
    </row>
    <row r="47" spans="1:19" ht="38.25">
      <c r="A47" s="643">
        <v>5</v>
      </c>
      <c r="B47" s="201" t="s">
        <v>849</v>
      </c>
      <c r="C47" s="28">
        <v>0.35</v>
      </c>
      <c r="D47" s="28">
        <v>0.05</v>
      </c>
      <c r="E47" s="28"/>
      <c r="F47" s="28"/>
      <c r="G47" s="28">
        <v>0.3</v>
      </c>
      <c r="H47" s="201" t="s">
        <v>850</v>
      </c>
      <c r="I47" s="28">
        <v>0.2</v>
      </c>
      <c r="J47" s="28"/>
      <c r="K47" s="28"/>
      <c r="L47" s="28">
        <v>0.2</v>
      </c>
      <c r="M47" s="28"/>
      <c r="N47" s="28"/>
      <c r="O47" s="616"/>
      <c r="P47" s="643" t="s">
        <v>419</v>
      </c>
      <c r="S47" s="115"/>
    </row>
    <row r="48" spans="1:19" ht="38.25">
      <c r="A48" s="643">
        <v>6</v>
      </c>
      <c r="B48" s="651" t="s">
        <v>851</v>
      </c>
      <c r="C48" s="28">
        <v>0.05</v>
      </c>
      <c r="D48" s="28" t="s">
        <v>852</v>
      </c>
      <c r="E48" s="28"/>
      <c r="F48" s="28"/>
      <c r="G48" s="28">
        <v>0.05</v>
      </c>
      <c r="H48" s="616" t="s">
        <v>853</v>
      </c>
      <c r="I48" s="28">
        <v>0.5</v>
      </c>
      <c r="J48" s="28"/>
      <c r="K48" s="28"/>
      <c r="L48" s="28">
        <v>0.5</v>
      </c>
      <c r="M48" s="28"/>
      <c r="N48" s="28"/>
      <c r="O48" s="616"/>
      <c r="P48" s="643" t="s">
        <v>419</v>
      </c>
      <c r="S48" s="115"/>
    </row>
    <row r="49" spans="1:19" ht="63.75">
      <c r="A49" s="643">
        <v>7</v>
      </c>
      <c r="B49" s="632" t="s">
        <v>854</v>
      </c>
      <c r="C49" s="40">
        <v>2.5000000000000001E-2</v>
      </c>
      <c r="D49" s="621"/>
      <c r="E49" s="621"/>
      <c r="F49" s="621"/>
      <c r="G49" s="620">
        <v>2.5000000000000001E-2</v>
      </c>
      <c r="H49" s="652" t="s">
        <v>855</v>
      </c>
      <c r="I49" s="623">
        <v>1.1100000000000001</v>
      </c>
      <c r="J49" s="621"/>
      <c r="K49" s="623">
        <v>0.28000000000000003</v>
      </c>
      <c r="L49" s="623">
        <v>0.28000000000000003</v>
      </c>
      <c r="M49" s="623">
        <v>0.55000000000000004</v>
      </c>
      <c r="N49" s="621"/>
      <c r="O49" s="653" t="s">
        <v>856</v>
      </c>
      <c r="P49" s="637" t="s">
        <v>425</v>
      </c>
      <c r="S49" s="115"/>
    </row>
    <row r="50" spans="1:19" ht="63.75">
      <c r="A50" s="643">
        <v>8</v>
      </c>
      <c r="B50" s="654" t="s">
        <v>857</v>
      </c>
      <c r="C50" s="40">
        <v>0.09</v>
      </c>
      <c r="D50" s="621"/>
      <c r="E50" s="621"/>
      <c r="F50" s="621"/>
      <c r="G50" s="620">
        <v>0.09</v>
      </c>
      <c r="H50" s="652" t="s">
        <v>858</v>
      </c>
      <c r="I50" s="623">
        <v>1.92</v>
      </c>
      <c r="J50" s="621"/>
      <c r="K50" s="623">
        <v>0.05</v>
      </c>
      <c r="L50" s="623">
        <v>0.87</v>
      </c>
      <c r="M50" s="620">
        <v>0.99</v>
      </c>
      <c r="N50" s="621"/>
      <c r="O50" s="653" t="s">
        <v>859</v>
      </c>
      <c r="P50" s="637" t="s">
        <v>425</v>
      </c>
      <c r="S50" s="115"/>
    </row>
    <row r="51" spans="1:19" ht="51">
      <c r="A51" s="643">
        <v>9</v>
      </c>
      <c r="B51" s="618" t="s">
        <v>860</v>
      </c>
      <c r="C51" s="619">
        <v>0.16</v>
      </c>
      <c r="D51" s="620">
        <v>0.01</v>
      </c>
      <c r="E51" s="621"/>
      <c r="F51" s="621"/>
      <c r="G51" s="619">
        <v>0.15</v>
      </c>
      <c r="H51" s="638" t="s">
        <v>785</v>
      </c>
      <c r="I51" s="623">
        <v>1.3</v>
      </c>
      <c r="J51" s="621"/>
      <c r="K51" s="620">
        <v>0.32</v>
      </c>
      <c r="L51" s="623">
        <v>0.33</v>
      </c>
      <c r="M51" s="620">
        <v>0.65</v>
      </c>
      <c r="N51" s="621"/>
      <c r="O51" s="624" t="s">
        <v>861</v>
      </c>
      <c r="P51" s="637" t="s">
        <v>425</v>
      </c>
      <c r="S51" s="115"/>
    </row>
    <row r="52" spans="1:19" ht="51">
      <c r="A52" s="643">
        <v>10</v>
      </c>
      <c r="B52" s="654" t="s">
        <v>862</v>
      </c>
      <c r="C52" s="40">
        <v>0.09</v>
      </c>
      <c r="D52" s="637"/>
      <c r="E52" s="637"/>
      <c r="F52" s="637"/>
      <c r="G52" s="637">
        <v>0.09</v>
      </c>
      <c r="H52" s="638" t="s">
        <v>820</v>
      </c>
      <c r="I52" s="623">
        <v>1.4</v>
      </c>
      <c r="J52" s="637"/>
      <c r="K52" s="623">
        <v>0.46</v>
      </c>
      <c r="L52" s="623">
        <v>0.47</v>
      </c>
      <c r="M52" s="623">
        <v>0.48</v>
      </c>
      <c r="N52" s="637"/>
      <c r="O52" s="655" t="s">
        <v>863</v>
      </c>
      <c r="P52" s="637" t="s">
        <v>425</v>
      </c>
      <c r="S52" s="115"/>
    </row>
    <row r="53" spans="1:19">
      <c r="A53" s="656" t="s">
        <v>864</v>
      </c>
      <c r="B53" s="657" t="s">
        <v>247</v>
      </c>
      <c r="C53" s="648">
        <f>C54</f>
        <v>1</v>
      </c>
      <c r="D53" s="648">
        <f t="shared" ref="D53:N53" si="11">D54</f>
        <v>1</v>
      </c>
      <c r="E53" s="648">
        <f t="shared" si="11"/>
        <v>0</v>
      </c>
      <c r="F53" s="648">
        <f t="shared" si="11"/>
        <v>0</v>
      </c>
      <c r="G53" s="648">
        <f t="shared" si="11"/>
        <v>0</v>
      </c>
      <c r="H53" s="649"/>
      <c r="I53" s="648">
        <f t="shared" si="11"/>
        <v>1.3</v>
      </c>
      <c r="J53" s="648">
        <f t="shared" si="11"/>
        <v>0</v>
      </c>
      <c r="K53" s="648">
        <f t="shared" si="11"/>
        <v>0</v>
      </c>
      <c r="L53" s="648">
        <f t="shared" si="11"/>
        <v>0</v>
      </c>
      <c r="M53" s="648">
        <f t="shared" si="11"/>
        <v>0</v>
      </c>
      <c r="N53" s="648">
        <f t="shared" si="11"/>
        <v>1.3</v>
      </c>
      <c r="O53" s="658"/>
      <c r="P53" s="646"/>
      <c r="S53" s="115"/>
    </row>
    <row r="54" spans="1:19" ht="38.25">
      <c r="A54" s="643">
        <v>1</v>
      </c>
      <c r="B54" s="31" t="s">
        <v>865</v>
      </c>
      <c r="C54" s="28">
        <v>1</v>
      </c>
      <c r="D54" s="29">
        <v>1</v>
      </c>
      <c r="E54" s="27"/>
      <c r="F54" s="27"/>
      <c r="G54" s="27"/>
      <c r="H54" s="1466" t="s">
        <v>2572</v>
      </c>
      <c r="I54" s="28">
        <v>1.3</v>
      </c>
      <c r="J54" s="28"/>
      <c r="K54" s="28"/>
      <c r="L54" s="28"/>
      <c r="M54" s="28"/>
      <c r="N54" s="28">
        <v>1.3</v>
      </c>
      <c r="O54" s="31"/>
      <c r="P54" s="656" t="s">
        <v>419</v>
      </c>
      <c r="S54" s="115"/>
    </row>
    <row r="55" spans="1:19">
      <c r="A55" s="24" t="s">
        <v>866</v>
      </c>
      <c r="B55" s="25" t="s">
        <v>768</v>
      </c>
      <c r="C55" s="26">
        <f>SUM(C56:C58)</f>
        <v>7.82</v>
      </c>
      <c r="D55" s="26">
        <f t="shared" ref="D55:N55" si="12">SUM(D56:D58)</f>
        <v>0</v>
      </c>
      <c r="E55" s="26">
        <f t="shared" si="12"/>
        <v>1</v>
      </c>
      <c r="F55" s="26">
        <f t="shared" si="12"/>
        <v>0</v>
      </c>
      <c r="G55" s="26">
        <f t="shared" si="12"/>
        <v>6.82</v>
      </c>
      <c r="H55" s="26">
        <f t="shared" si="12"/>
        <v>0</v>
      </c>
      <c r="I55" s="26">
        <f t="shared" si="12"/>
        <v>9.5</v>
      </c>
      <c r="J55" s="26">
        <f t="shared" si="12"/>
        <v>0</v>
      </c>
      <c r="K55" s="26">
        <f t="shared" si="12"/>
        <v>9.5</v>
      </c>
      <c r="L55" s="26">
        <f t="shared" si="12"/>
        <v>0</v>
      </c>
      <c r="M55" s="26">
        <f t="shared" si="12"/>
        <v>0</v>
      </c>
      <c r="N55" s="26">
        <f t="shared" si="12"/>
        <v>0</v>
      </c>
      <c r="O55" s="25"/>
      <c r="P55" s="656"/>
      <c r="S55" s="115"/>
    </row>
    <row r="56" spans="1:19" ht="51">
      <c r="A56" s="643">
        <v>1</v>
      </c>
      <c r="B56" s="31" t="s">
        <v>867</v>
      </c>
      <c r="C56" s="28">
        <v>2.98</v>
      </c>
      <c r="D56" s="28"/>
      <c r="E56" s="28"/>
      <c r="F56" s="28"/>
      <c r="G56" s="28">
        <v>2.98</v>
      </c>
      <c r="H56" s="616" t="s">
        <v>868</v>
      </c>
      <c r="I56" s="28">
        <v>4</v>
      </c>
      <c r="J56" s="28"/>
      <c r="K56" s="28">
        <v>4</v>
      </c>
      <c r="L56" s="28"/>
      <c r="M56" s="28"/>
      <c r="N56" s="28"/>
      <c r="O56" s="31" t="s">
        <v>869</v>
      </c>
      <c r="P56" s="643" t="s">
        <v>419</v>
      </c>
      <c r="S56" s="115"/>
    </row>
    <row r="57" spans="1:19" ht="38.25">
      <c r="A57" s="643">
        <v>2</v>
      </c>
      <c r="B57" s="31" t="s">
        <v>870</v>
      </c>
      <c r="C57" s="28">
        <v>0.04</v>
      </c>
      <c r="D57" s="28"/>
      <c r="E57" s="28"/>
      <c r="F57" s="28"/>
      <c r="G57" s="28">
        <v>0.04</v>
      </c>
      <c r="H57" s="28" t="s">
        <v>871</v>
      </c>
      <c r="I57" s="28">
        <v>0.5</v>
      </c>
      <c r="J57" s="28"/>
      <c r="K57" s="28">
        <v>0.5</v>
      </c>
      <c r="L57" s="28"/>
      <c r="M57" s="28"/>
      <c r="N57" s="28"/>
      <c r="O57" s="31" t="s">
        <v>872</v>
      </c>
      <c r="P57" s="643" t="s">
        <v>419</v>
      </c>
      <c r="S57" s="115"/>
    </row>
    <row r="58" spans="1:19" ht="51">
      <c r="A58" s="643">
        <v>3</v>
      </c>
      <c r="B58" s="659" t="s">
        <v>873</v>
      </c>
      <c r="C58" s="28">
        <v>4.8</v>
      </c>
      <c r="D58" s="28"/>
      <c r="E58" s="28">
        <v>1</v>
      </c>
      <c r="F58" s="28"/>
      <c r="G58" s="28">
        <v>3.8</v>
      </c>
      <c r="H58" s="28" t="s">
        <v>874</v>
      </c>
      <c r="I58" s="28">
        <v>5</v>
      </c>
      <c r="J58" s="28"/>
      <c r="K58" s="28">
        <v>5</v>
      </c>
      <c r="L58" s="28"/>
      <c r="M58" s="28"/>
      <c r="N58" s="28"/>
      <c r="O58" s="31" t="s">
        <v>875</v>
      </c>
      <c r="P58" s="643" t="s">
        <v>419</v>
      </c>
      <c r="S58" s="115"/>
    </row>
    <row r="59" spans="1:19">
      <c r="A59" s="656" t="s">
        <v>217</v>
      </c>
      <c r="B59" s="25" t="s">
        <v>255</v>
      </c>
      <c r="C59" s="26">
        <f>C60+C61</f>
        <v>1.4300000000000002</v>
      </c>
      <c r="D59" s="26">
        <f t="shared" ref="D59:N59" si="13">D60+D61</f>
        <v>1.4300000000000002</v>
      </c>
      <c r="E59" s="26">
        <f t="shared" si="13"/>
        <v>0</v>
      </c>
      <c r="F59" s="26">
        <f t="shared" si="13"/>
        <v>0</v>
      </c>
      <c r="G59" s="26">
        <f t="shared" si="13"/>
        <v>0</v>
      </c>
      <c r="H59" s="660"/>
      <c r="I59" s="26">
        <f t="shared" si="13"/>
        <v>2.5</v>
      </c>
      <c r="J59" s="26">
        <f t="shared" si="13"/>
        <v>0</v>
      </c>
      <c r="K59" s="26">
        <f t="shared" si="13"/>
        <v>0</v>
      </c>
      <c r="L59" s="26">
        <f t="shared" si="13"/>
        <v>1</v>
      </c>
      <c r="M59" s="26">
        <f t="shared" si="13"/>
        <v>1.5</v>
      </c>
      <c r="N59" s="26">
        <f t="shared" si="13"/>
        <v>0</v>
      </c>
      <c r="O59" s="25"/>
      <c r="P59" s="656"/>
      <c r="S59" s="115"/>
    </row>
    <row r="60" spans="1:19" ht="63.75">
      <c r="A60" s="643">
        <v>1</v>
      </c>
      <c r="B60" s="201" t="s">
        <v>876</v>
      </c>
      <c r="C60" s="28">
        <v>0.62</v>
      </c>
      <c r="D60" s="28">
        <v>0.62</v>
      </c>
      <c r="E60" s="661"/>
      <c r="F60" s="661"/>
      <c r="G60" s="661"/>
      <c r="H60" s="201" t="s">
        <v>803</v>
      </c>
      <c r="I60" s="28">
        <v>1</v>
      </c>
      <c r="J60" s="28"/>
      <c r="K60" s="28"/>
      <c r="L60" s="662">
        <v>1</v>
      </c>
      <c r="M60" s="662"/>
      <c r="N60" s="662"/>
      <c r="O60" s="632" t="s">
        <v>804</v>
      </c>
      <c r="P60" s="656" t="s">
        <v>419</v>
      </c>
      <c r="S60" s="115"/>
    </row>
    <row r="61" spans="1:19" ht="63.75">
      <c r="A61" s="643">
        <v>2</v>
      </c>
      <c r="B61" s="201" t="s">
        <v>877</v>
      </c>
      <c r="C61" s="38">
        <v>0.81</v>
      </c>
      <c r="D61" s="625">
        <v>0.81</v>
      </c>
      <c r="E61" s="625"/>
      <c r="F61" s="625"/>
      <c r="G61" s="625"/>
      <c r="H61" s="631" t="s">
        <v>803</v>
      </c>
      <c r="I61" s="38">
        <v>1.5</v>
      </c>
      <c r="J61" s="625"/>
      <c r="K61" s="625"/>
      <c r="L61" s="625"/>
      <c r="M61" s="625">
        <v>1.5</v>
      </c>
      <c r="N61" s="625"/>
      <c r="O61" s="632" t="s">
        <v>878</v>
      </c>
      <c r="P61" s="201" t="s">
        <v>425</v>
      </c>
      <c r="S61" s="115"/>
    </row>
    <row r="62" spans="1:19">
      <c r="A62" s="663" t="s">
        <v>238</v>
      </c>
      <c r="B62" s="664" t="s">
        <v>631</v>
      </c>
      <c r="C62" s="648">
        <f>SUM(C63:C66)</f>
        <v>22</v>
      </c>
      <c r="D62" s="648">
        <f t="shared" ref="D62:N62" si="14">SUM(D63:D66)</f>
        <v>22</v>
      </c>
      <c r="E62" s="648">
        <f t="shared" si="14"/>
        <v>0</v>
      </c>
      <c r="F62" s="648">
        <f t="shared" si="14"/>
        <v>0</v>
      </c>
      <c r="G62" s="648">
        <f t="shared" si="14"/>
        <v>0</v>
      </c>
      <c r="H62" s="649">
        <f t="shared" si="14"/>
        <v>0</v>
      </c>
      <c r="I62" s="648">
        <f t="shared" si="14"/>
        <v>43.5</v>
      </c>
      <c r="J62" s="648">
        <f t="shared" si="14"/>
        <v>0</v>
      </c>
      <c r="K62" s="648">
        <f t="shared" si="14"/>
        <v>0</v>
      </c>
      <c r="L62" s="648">
        <f t="shared" si="14"/>
        <v>28.5</v>
      </c>
      <c r="M62" s="648">
        <f t="shared" si="14"/>
        <v>0</v>
      </c>
      <c r="N62" s="648">
        <f t="shared" si="14"/>
        <v>15</v>
      </c>
      <c r="O62" s="664"/>
      <c r="P62" s="646"/>
      <c r="S62" s="115"/>
    </row>
    <row r="63" spans="1:19" ht="51">
      <c r="A63" s="665">
        <v>1</v>
      </c>
      <c r="B63" s="632" t="s">
        <v>879</v>
      </c>
      <c r="C63" s="40">
        <v>8</v>
      </c>
      <c r="D63" s="623">
        <v>8</v>
      </c>
      <c r="E63" s="623"/>
      <c r="F63" s="623"/>
      <c r="G63" s="623"/>
      <c r="H63" s="652" t="s">
        <v>880</v>
      </c>
      <c r="I63" s="623">
        <v>15</v>
      </c>
      <c r="J63" s="666"/>
      <c r="K63" s="619"/>
      <c r="L63" s="619"/>
      <c r="M63" s="667"/>
      <c r="N63" s="668">
        <v>15</v>
      </c>
      <c r="O63" s="632" t="s">
        <v>881</v>
      </c>
      <c r="P63" s="637" t="s">
        <v>425</v>
      </c>
      <c r="S63" s="115"/>
    </row>
    <row r="64" spans="1:19" ht="63.75">
      <c r="A64" s="665">
        <v>2</v>
      </c>
      <c r="B64" s="632" t="s">
        <v>882</v>
      </c>
      <c r="C64" s="40">
        <v>8</v>
      </c>
      <c r="D64" s="669">
        <v>8</v>
      </c>
      <c r="E64" s="670"/>
      <c r="F64" s="669"/>
      <c r="G64" s="623"/>
      <c r="H64" s="652" t="s">
        <v>883</v>
      </c>
      <c r="I64" s="623">
        <v>16</v>
      </c>
      <c r="J64" s="666"/>
      <c r="K64" s="619"/>
      <c r="L64" s="619">
        <v>16</v>
      </c>
      <c r="M64" s="668"/>
      <c r="N64" s="667"/>
      <c r="O64" s="636" t="s">
        <v>884</v>
      </c>
      <c r="P64" s="637" t="s">
        <v>425</v>
      </c>
      <c r="S64" s="115"/>
    </row>
    <row r="65" spans="1:19" ht="38.25">
      <c r="A65" s="665">
        <v>3</v>
      </c>
      <c r="B65" s="632" t="s">
        <v>885</v>
      </c>
      <c r="C65" s="40">
        <v>3</v>
      </c>
      <c r="D65" s="623">
        <v>3</v>
      </c>
      <c r="E65" s="623"/>
      <c r="F65" s="623"/>
      <c r="G65" s="623"/>
      <c r="H65" s="632" t="s">
        <v>886</v>
      </c>
      <c r="I65" s="623">
        <v>6.5</v>
      </c>
      <c r="J65" s="666"/>
      <c r="K65" s="619"/>
      <c r="L65" s="619">
        <v>6.5</v>
      </c>
      <c r="M65" s="667"/>
      <c r="N65" s="667"/>
      <c r="O65" s="632" t="s">
        <v>887</v>
      </c>
      <c r="P65" s="637" t="s">
        <v>425</v>
      </c>
      <c r="S65" s="115"/>
    </row>
    <row r="66" spans="1:19" ht="63.75">
      <c r="A66" s="634">
        <v>4</v>
      </c>
      <c r="B66" s="201" t="s">
        <v>888</v>
      </c>
      <c r="C66" s="28">
        <v>3</v>
      </c>
      <c r="D66" s="28">
        <v>3</v>
      </c>
      <c r="E66" s="28"/>
      <c r="F66" s="28"/>
      <c r="G66" s="28"/>
      <c r="H66" s="201" t="s">
        <v>889</v>
      </c>
      <c r="I66" s="671">
        <v>6</v>
      </c>
      <c r="J66" s="634"/>
      <c r="K66" s="634"/>
      <c r="L66" s="671">
        <v>6</v>
      </c>
      <c r="M66" s="634"/>
      <c r="N66" s="634"/>
      <c r="O66" s="636" t="s">
        <v>814</v>
      </c>
      <c r="P66" s="637" t="s">
        <v>425</v>
      </c>
      <c r="S66" s="115"/>
    </row>
    <row r="67" spans="1:19" ht="25.5">
      <c r="A67" s="663" t="s">
        <v>246</v>
      </c>
      <c r="B67" s="628" t="s">
        <v>890</v>
      </c>
      <c r="C67" s="648">
        <f>C68</f>
        <v>0.25</v>
      </c>
      <c r="D67" s="648">
        <f t="shared" ref="D67:N67" si="15">D68</f>
        <v>0.25</v>
      </c>
      <c r="E67" s="648">
        <f t="shared" si="15"/>
        <v>0</v>
      </c>
      <c r="F67" s="648">
        <f t="shared" si="15"/>
        <v>0</v>
      </c>
      <c r="G67" s="648">
        <f t="shared" si="15"/>
        <v>0</v>
      </c>
      <c r="H67" s="649"/>
      <c r="I67" s="648">
        <f t="shared" si="15"/>
        <v>0.6</v>
      </c>
      <c r="J67" s="648">
        <f t="shared" si="15"/>
        <v>0</v>
      </c>
      <c r="K67" s="648">
        <f t="shared" si="15"/>
        <v>0.6</v>
      </c>
      <c r="L67" s="648">
        <f t="shared" si="15"/>
        <v>0</v>
      </c>
      <c r="M67" s="648">
        <f t="shared" si="15"/>
        <v>0</v>
      </c>
      <c r="N67" s="648">
        <f t="shared" si="15"/>
        <v>0</v>
      </c>
      <c r="O67" s="650"/>
      <c r="P67" s="646"/>
      <c r="S67" s="115"/>
    </row>
    <row r="68" spans="1:19" ht="25.5">
      <c r="A68" s="643">
        <v>1</v>
      </c>
      <c r="B68" s="201" t="s">
        <v>891</v>
      </c>
      <c r="C68" s="28">
        <v>0.25</v>
      </c>
      <c r="D68" s="28">
        <v>0.25</v>
      </c>
      <c r="E68" s="615"/>
      <c r="F68" s="28"/>
      <c r="G68" s="28"/>
      <c r="H68" s="201" t="s">
        <v>892</v>
      </c>
      <c r="I68" s="28">
        <v>0.6</v>
      </c>
      <c r="J68" s="28"/>
      <c r="K68" s="28">
        <v>0.6</v>
      </c>
      <c r="L68" s="28"/>
      <c r="M68" s="28"/>
      <c r="N68" s="28"/>
      <c r="O68" s="201"/>
      <c r="P68" s="643" t="s">
        <v>419</v>
      </c>
      <c r="S68" s="115"/>
    </row>
    <row r="69" spans="1:19">
      <c r="A69" s="656" t="s">
        <v>251</v>
      </c>
      <c r="B69" s="628" t="s">
        <v>275</v>
      </c>
      <c r="C69" s="26">
        <f>C70</f>
        <v>0.11</v>
      </c>
      <c r="D69" s="26">
        <f t="shared" ref="D69:N69" si="16">D70</f>
        <v>0</v>
      </c>
      <c r="E69" s="26">
        <f t="shared" si="16"/>
        <v>0</v>
      </c>
      <c r="F69" s="26">
        <f t="shared" si="16"/>
        <v>0</v>
      </c>
      <c r="G69" s="26">
        <f t="shared" si="16"/>
        <v>0.11</v>
      </c>
      <c r="H69" s="660"/>
      <c r="I69" s="26">
        <f t="shared" si="16"/>
        <v>0.1</v>
      </c>
      <c r="J69" s="26">
        <f t="shared" si="16"/>
        <v>0</v>
      </c>
      <c r="K69" s="26">
        <f t="shared" si="16"/>
        <v>0</v>
      </c>
      <c r="L69" s="26">
        <f t="shared" si="16"/>
        <v>0</v>
      </c>
      <c r="M69" s="26">
        <f t="shared" si="16"/>
        <v>0.1</v>
      </c>
      <c r="N69" s="26">
        <f t="shared" si="16"/>
        <v>0</v>
      </c>
      <c r="O69" s="628"/>
      <c r="P69" s="643"/>
      <c r="S69" s="115"/>
    </row>
    <row r="70" spans="1:19" ht="38.25">
      <c r="A70" s="643">
        <v>1</v>
      </c>
      <c r="B70" s="201" t="s">
        <v>893</v>
      </c>
      <c r="C70" s="28">
        <v>0.11</v>
      </c>
      <c r="D70" s="661"/>
      <c r="E70" s="661"/>
      <c r="F70" s="661"/>
      <c r="G70" s="661">
        <v>0.11</v>
      </c>
      <c r="H70" s="31" t="s">
        <v>894</v>
      </c>
      <c r="I70" s="662">
        <v>0.1</v>
      </c>
      <c r="J70" s="662"/>
      <c r="K70" s="662"/>
      <c r="L70" s="662"/>
      <c r="M70" s="662">
        <v>0.1</v>
      </c>
      <c r="N70" s="662"/>
      <c r="O70" s="201" t="s">
        <v>895</v>
      </c>
      <c r="P70" s="643" t="s">
        <v>419</v>
      </c>
      <c r="S70" s="115"/>
    </row>
    <row r="71" spans="1:19">
      <c r="A71" s="656" t="s">
        <v>254</v>
      </c>
      <c r="B71" s="628" t="s">
        <v>269</v>
      </c>
      <c r="C71" s="26">
        <f>C72+C73</f>
        <v>0.25</v>
      </c>
      <c r="D71" s="26">
        <f t="shared" ref="D71:N71" si="17">D72+D73</f>
        <v>0</v>
      </c>
      <c r="E71" s="26">
        <f t="shared" si="17"/>
        <v>0</v>
      </c>
      <c r="F71" s="26">
        <f t="shared" si="17"/>
        <v>0</v>
      </c>
      <c r="G71" s="26">
        <f t="shared" si="17"/>
        <v>0.25</v>
      </c>
      <c r="H71" s="660"/>
      <c r="I71" s="26">
        <f t="shared" si="17"/>
        <v>1.2</v>
      </c>
      <c r="J71" s="26">
        <f t="shared" si="17"/>
        <v>0</v>
      </c>
      <c r="K71" s="26">
        <f t="shared" si="17"/>
        <v>0</v>
      </c>
      <c r="L71" s="26">
        <f t="shared" si="17"/>
        <v>0.84</v>
      </c>
      <c r="M71" s="26">
        <f t="shared" si="17"/>
        <v>0.36</v>
      </c>
      <c r="N71" s="26">
        <f t="shared" si="17"/>
        <v>0</v>
      </c>
      <c r="O71" s="628"/>
      <c r="P71" s="643"/>
      <c r="S71" s="115"/>
    </row>
    <row r="72" spans="1:19" ht="25.5">
      <c r="A72" s="27">
        <v>1</v>
      </c>
      <c r="B72" s="31" t="s">
        <v>896</v>
      </c>
      <c r="C72" s="28">
        <v>7.0000000000000007E-2</v>
      </c>
      <c r="D72" s="27"/>
      <c r="E72" s="27"/>
      <c r="F72" s="27"/>
      <c r="G72" s="27">
        <v>7.0000000000000007E-2</v>
      </c>
      <c r="H72" s="31" t="s">
        <v>897</v>
      </c>
      <c r="I72" s="28">
        <v>0.84</v>
      </c>
      <c r="J72" s="28"/>
      <c r="K72" s="28"/>
      <c r="L72" s="28">
        <v>0.84</v>
      </c>
      <c r="M72" s="28"/>
      <c r="N72" s="28"/>
      <c r="O72" s="31"/>
      <c r="P72" s="643" t="s">
        <v>419</v>
      </c>
      <c r="S72" s="115"/>
    </row>
    <row r="73" spans="1:19" ht="51">
      <c r="A73" s="637">
        <v>2</v>
      </c>
      <c r="B73" s="644" t="s">
        <v>898</v>
      </c>
      <c r="C73" s="40">
        <v>0.18</v>
      </c>
      <c r="D73" s="637"/>
      <c r="E73" s="637"/>
      <c r="F73" s="637"/>
      <c r="G73" s="637">
        <v>0.18</v>
      </c>
      <c r="H73" s="638" t="s">
        <v>899</v>
      </c>
      <c r="I73" s="637">
        <v>0.36</v>
      </c>
      <c r="J73" s="637"/>
      <c r="K73" s="637"/>
      <c r="L73" s="637"/>
      <c r="M73" s="637">
        <v>0.36</v>
      </c>
      <c r="N73" s="637"/>
      <c r="O73" s="632"/>
      <c r="P73" s="637" t="s">
        <v>425</v>
      </c>
      <c r="S73" s="115"/>
    </row>
    <row r="74" spans="1:19">
      <c r="A74" s="627">
        <v>27</v>
      </c>
      <c r="B74" s="640" t="s">
        <v>900</v>
      </c>
      <c r="C74" s="672">
        <f t="shared" ref="C74:N74" si="18">C71+C69+C67+C62+C59+C39+C36</f>
        <v>90.974999999999994</v>
      </c>
      <c r="D74" s="672">
        <f t="shared" si="18"/>
        <v>34.57</v>
      </c>
      <c r="E74" s="672">
        <f t="shared" si="18"/>
        <v>1</v>
      </c>
      <c r="F74" s="672">
        <f t="shared" si="18"/>
        <v>0</v>
      </c>
      <c r="G74" s="672">
        <f t="shared" si="18"/>
        <v>55.405000000000001</v>
      </c>
      <c r="H74" s="673">
        <f t="shared" si="18"/>
        <v>0</v>
      </c>
      <c r="I74" s="672">
        <f t="shared" si="18"/>
        <v>99.240000000000009</v>
      </c>
      <c r="J74" s="672">
        <f t="shared" si="18"/>
        <v>0</v>
      </c>
      <c r="K74" s="672">
        <f t="shared" si="18"/>
        <v>16.37</v>
      </c>
      <c r="L74" s="672">
        <f t="shared" si="18"/>
        <v>34.46</v>
      </c>
      <c r="M74" s="672">
        <f t="shared" si="18"/>
        <v>4.8</v>
      </c>
      <c r="N74" s="672">
        <f t="shared" si="18"/>
        <v>43.61</v>
      </c>
      <c r="O74" s="640"/>
      <c r="P74" s="640"/>
      <c r="S74" s="115"/>
    </row>
    <row r="75" spans="1:19">
      <c r="A75" s="627">
        <f>A74+A34</f>
        <v>43</v>
      </c>
      <c r="B75" s="640" t="s">
        <v>901</v>
      </c>
      <c r="C75" s="672">
        <f t="shared" ref="C75:N75" si="19">C74+C34</f>
        <v>148.77699999999999</v>
      </c>
      <c r="D75" s="672">
        <f t="shared" si="19"/>
        <v>72.438999999999993</v>
      </c>
      <c r="E75" s="672">
        <f t="shared" si="19"/>
        <v>6.4</v>
      </c>
      <c r="F75" s="672">
        <f t="shared" si="19"/>
        <v>0</v>
      </c>
      <c r="G75" s="672">
        <f t="shared" si="19"/>
        <v>69.935000000000002</v>
      </c>
      <c r="H75" s="673">
        <f t="shared" si="19"/>
        <v>0</v>
      </c>
      <c r="I75" s="672">
        <f t="shared" si="19"/>
        <v>201.45000000000002</v>
      </c>
      <c r="J75" s="672">
        <f t="shared" si="19"/>
        <v>0</v>
      </c>
      <c r="K75" s="672">
        <f t="shared" si="19"/>
        <v>32.82</v>
      </c>
      <c r="L75" s="672">
        <f t="shared" si="19"/>
        <v>99.5</v>
      </c>
      <c r="M75" s="672">
        <f t="shared" si="19"/>
        <v>14.52</v>
      </c>
      <c r="N75" s="672">
        <f t="shared" si="19"/>
        <v>54.61</v>
      </c>
      <c r="O75" s="635"/>
      <c r="P75" s="635"/>
      <c r="S75" s="115"/>
    </row>
    <row r="76" spans="1:19">
      <c r="S76" s="115"/>
    </row>
    <row r="77" spans="1:19">
      <c r="M77" s="1602" t="s">
        <v>2558</v>
      </c>
      <c r="N77" s="1602"/>
      <c r="O77" s="1602"/>
      <c r="P77" s="1602"/>
      <c r="S77" s="115"/>
    </row>
    <row r="78" spans="1:19">
      <c r="M78" s="1602"/>
      <c r="N78" s="1602"/>
      <c r="O78" s="1602"/>
      <c r="P78" s="1602"/>
      <c r="S78" s="115"/>
    </row>
    <row r="79" spans="1:19">
      <c r="S79" s="115"/>
    </row>
    <row r="80" spans="1:19">
      <c r="S80" s="115"/>
    </row>
    <row r="81" spans="19:19">
      <c r="S81" s="115"/>
    </row>
    <row r="82" spans="19:19">
      <c r="S82" s="115"/>
    </row>
    <row r="83" spans="19:19">
      <c r="S83" s="115"/>
    </row>
    <row r="84" spans="19:19">
      <c r="S84" s="115"/>
    </row>
    <row r="85" spans="19:19">
      <c r="S85" s="115"/>
    </row>
    <row r="86" spans="19:19">
      <c r="S86" s="115"/>
    </row>
    <row r="87" spans="19:19">
      <c r="S87" s="115"/>
    </row>
    <row r="88" spans="19:19">
      <c r="S88" s="115"/>
    </row>
    <row r="89" spans="19:19">
      <c r="S89" s="115"/>
    </row>
    <row r="90" spans="19:19">
      <c r="S90" s="115"/>
    </row>
    <row r="91" spans="19:19">
      <c r="S91" s="115"/>
    </row>
    <row r="92" spans="19:19">
      <c r="S92" s="115"/>
    </row>
    <row r="93" spans="19:19">
      <c r="S93" s="115"/>
    </row>
    <row r="94" spans="19:19">
      <c r="S94" s="115"/>
    </row>
    <row r="95" spans="19:19">
      <c r="S95" s="115"/>
    </row>
    <row r="96" spans="19:19">
      <c r="S96" s="115"/>
    </row>
    <row r="97" spans="19:19">
      <c r="S97" s="115"/>
    </row>
    <row r="98" spans="19:19">
      <c r="S98" s="115"/>
    </row>
    <row r="99" spans="19:19">
      <c r="S99" s="115"/>
    </row>
    <row r="100" spans="19:19">
      <c r="S100" s="115"/>
    </row>
    <row r="101" spans="19:19">
      <c r="S101" s="115"/>
    </row>
    <row r="102" spans="19:19">
      <c r="S102" s="115"/>
    </row>
    <row r="103" spans="19:19">
      <c r="S103" s="115"/>
    </row>
    <row r="104" spans="19:19">
      <c r="S104" s="115"/>
    </row>
    <row r="105" spans="19:19">
      <c r="S105" s="115"/>
    </row>
    <row r="106" spans="19:19">
      <c r="S106" s="115"/>
    </row>
    <row r="107" spans="19:19">
      <c r="S107" s="115"/>
    </row>
    <row r="108" spans="19:19">
      <c r="S108" s="115"/>
    </row>
    <row r="109" spans="19:19">
      <c r="S109" s="115"/>
    </row>
    <row r="110" spans="19:19">
      <c r="S110" s="115"/>
    </row>
    <row r="111" spans="19:19">
      <c r="S111" s="115"/>
    </row>
    <row r="112" spans="19:19">
      <c r="S112" s="115"/>
    </row>
    <row r="113" spans="19:19">
      <c r="S113" s="115"/>
    </row>
    <row r="114" spans="19:19">
      <c r="S114" s="115"/>
    </row>
    <row r="115" spans="19:19">
      <c r="S115" s="115"/>
    </row>
    <row r="116" spans="19:19">
      <c r="S116" s="115"/>
    </row>
    <row r="117" spans="19:19">
      <c r="S117" s="115"/>
    </row>
    <row r="118" spans="19:19">
      <c r="S118" s="115"/>
    </row>
    <row r="119" spans="19:19">
      <c r="S119" s="115"/>
    </row>
    <row r="120" spans="19:19">
      <c r="S120" s="115"/>
    </row>
    <row r="121" spans="19:19">
      <c r="S121" s="115"/>
    </row>
    <row r="122" spans="19:19">
      <c r="S122" s="115"/>
    </row>
    <row r="123" spans="19:19">
      <c r="S123" s="115"/>
    </row>
    <row r="124" spans="19:19">
      <c r="S124" s="115"/>
    </row>
    <row r="125" spans="19:19">
      <c r="S125" s="115"/>
    </row>
    <row r="126" spans="19:19">
      <c r="S126" s="115"/>
    </row>
    <row r="127" spans="19:19">
      <c r="S127" s="115"/>
    </row>
    <row r="128" spans="19:19">
      <c r="S128" s="115"/>
    </row>
    <row r="129" spans="19:19">
      <c r="S129" s="115"/>
    </row>
    <row r="130" spans="19:19">
      <c r="S130" s="115"/>
    </row>
    <row r="131" spans="19:19">
      <c r="S131" s="115"/>
    </row>
    <row r="132" spans="19:19">
      <c r="S132" s="115"/>
    </row>
    <row r="133" spans="19:19">
      <c r="S133" s="115"/>
    </row>
    <row r="134" spans="19:19" ht="25.5">
      <c r="S134" s="115" t="s">
        <v>104</v>
      </c>
    </row>
    <row r="135" spans="19:19" ht="25.5">
      <c r="S135" s="115" t="s">
        <v>104</v>
      </c>
    </row>
    <row r="136" spans="19:19" ht="25.5">
      <c r="S136" s="115" t="s">
        <v>104</v>
      </c>
    </row>
    <row r="137" spans="19:19" ht="25.5">
      <c r="S137" s="115" t="s">
        <v>104</v>
      </c>
    </row>
    <row r="138" spans="19:19" ht="25.5">
      <c r="S138" s="115" t="s">
        <v>104</v>
      </c>
    </row>
    <row r="139" spans="19:19" ht="25.5">
      <c r="S139" s="115" t="s">
        <v>104</v>
      </c>
    </row>
    <row r="140" spans="19:19" ht="25.5">
      <c r="S140" s="115" t="s">
        <v>104</v>
      </c>
    </row>
    <row r="141" spans="19:19" ht="25.5">
      <c r="S141" s="115" t="s">
        <v>104</v>
      </c>
    </row>
    <row r="142" spans="19:19" ht="25.5">
      <c r="S142" s="115" t="s">
        <v>104</v>
      </c>
    </row>
    <row r="143" spans="19:19" ht="25.5">
      <c r="S143" s="115" t="s">
        <v>104</v>
      </c>
    </row>
    <row r="144" spans="19:19" ht="25.5">
      <c r="S144" s="115" t="s">
        <v>104</v>
      </c>
    </row>
    <row r="145" spans="19:19" ht="25.5">
      <c r="S145" s="115" t="s">
        <v>104</v>
      </c>
    </row>
    <row r="146" spans="19:19" ht="25.5">
      <c r="S146" s="115" t="s">
        <v>104</v>
      </c>
    </row>
    <row r="147" spans="19:19" ht="25.5">
      <c r="S147" s="115" t="s">
        <v>104</v>
      </c>
    </row>
    <row r="148" spans="19:19" ht="25.5">
      <c r="S148" s="115" t="s">
        <v>104</v>
      </c>
    </row>
    <row r="149" spans="19:19" ht="25.5">
      <c r="S149" s="115" t="s">
        <v>104</v>
      </c>
    </row>
    <row r="150" spans="19:19" ht="25.5">
      <c r="S150" s="115" t="s">
        <v>104</v>
      </c>
    </row>
    <row r="151" spans="19:19" ht="25.5">
      <c r="S151" s="115" t="s">
        <v>104</v>
      </c>
    </row>
    <row r="152" spans="19:19" ht="25.5">
      <c r="S152" s="115" t="s">
        <v>104</v>
      </c>
    </row>
    <row r="153" spans="19:19" ht="25.5">
      <c r="S153" s="115" t="s">
        <v>104</v>
      </c>
    </row>
    <row r="154" spans="19:19" ht="25.5">
      <c r="S154" s="115" t="s">
        <v>104</v>
      </c>
    </row>
    <row r="155" spans="19:19" ht="25.5">
      <c r="S155" s="115" t="s">
        <v>104</v>
      </c>
    </row>
    <row r="156" spans="19:19" ht="25.5">
      <c r="S156" s="115" t="s">
        <v>104</v>
      </c>
    </row>
    <row r="157" spans="19:19" ht="25.5">
      <c r="S157" s="115" t="s">
        <v>104</v>
      </c>
    </row>
    <row r="158" spans="19:19" ht="25.5">
      <c r="S158" s="115" t="s">
        <v>104</v>
      </c>
    </row>
    <row r="159" spans="19:19" ht="25.5">
      <c r="S159" s="115" t="s">
        <v>104</v>
      </c>
    </row>
    <row r="160" spans="19:19" ht="25.5">
      <c r="S160" s="115" t="s">
        <v>104</v>
      </c>
    </row>
    <row r="161" spans="19:19" ht="25.5">
      <c r="S161" s="115" t="s">
        <v>104</v>
      </c>
    </row>
    <row r="162" spans="19:19" ht="25.5">
      <c r="S162" s="115" t="s">
        <v>104</v>
      </c>
    </row>
    <row r="163" spans="19:19" ht="25.5">
      <c r="S163" s="115" t="s">
        <v>104</v>
      </c>
    </row>
    <row r="164" spans="19:19" ht="25.5">
      <c r="S164" s="115" t="s">
        <v>104</v>
      </c>
    </row>
    <row r="165" spans="19:19" ht="25.5">
      <c r="S165" s="115" t="s">
        <v>104</v>
      </c>
    </row>
    <row r="166" spans="19:19" ht="25.5">
      <c r="S166" s="115" t="s">
        <v>104</v>
      </c>
    </row>
    <row r="167" spans="19:19" ht="25.5">
      <c r="S167" s="115" t="s">
        <v>104</v>
      </c>
    </row>
    <row r="168" spans="19:19" ht="25.5">
      <c r="S168" s="115" t="s">
        <v>104</v>
      </c>
    </row>
    <row r="169" spans="19:19" ht="25.5">
      <c r="S169" s="115" t="s">
        <v>104</v>
      </c>
    </row>
    <row r="170" spans="19:19" ht="25.5">
      <c r="S170" s="115" t="s">
        <v>104</v>
      </c>
    </row>
    <row r="171" spans="19:19" ht="25.5">
      <c r="S171" s="115" t="s">
        <v>104</v>
      </c>
    </row>
    <row r="172" spans="19:19" ht="25.5">
      <c r="S172" s="115" t="s">
        <v>104</v>
      </c>
    </row>
    <row r="173" spans="19:19" ht="25.5">
      <c r="S173" s="115" t="s">
        <v>104</v>
      </c>
    </row>
    <row r="174" spans="19:19" ht="25.5">
      <c r="S174" s="115" t="s">
        <v>104</v>
      </c>
    </row>
    <row r="175" spans="19:19" ht="25.5">
      <c r="S175" s="115" t="s">
        <v>104</v>
      </c>
    </row>
    <row r="176" spans="19:19" ht="25.5">
      <c r="S176" s="115" t="s">
        <v>104</v>
      </c>
    </row>
    <row r="177" spans="19:19" ht="25.5">
      <c r="S177" s="115" t="s">
        <v>104</v>
      </c>
    </row>
    <row r="178" spans="19:19" ht="25.5">
      <c r="S178" s="115" t="s">
        <v>104</v>
      </c>
    </row>
    <row r="179" spans="19:19" ht="25.5">
      <c r="S179" s="115" t="s">
        <v>104</v>
      </c>
    </row>
    <row r="180" spans="19:19" ht="25.5">
      <c r="S180" s="115" t="s">
        <v>104</v>
      </c>
    </row>
    <row r="181" spans="19:19" ht="25.5">
      <c r="S181" s="115" t="s">
        <v>104</v>
      </c>
    </row>
    <row r="182" spans="19:19" ht="25.5">
      <c r="S182" s="115" t="s">
        <v>104</v>
      </c>
    </row>
    <row r="183" spans="19:19" ht="25.5">
      <c r="S183" s="115" t="s">
        <v>104</v>
      </c>
    </row>
    <row r="184" spans="19:19" ht="25.5">
      <c r="S184" s="115" t="s">
        <v>104</v>
      </c>
    </row>
    <row r="185" spans="19:19" ht="25.5">
      <c r="S185" s="115" t="s">
        <v>104</v>
      </c>
    </row>
    <row r="186" spans="19:19" ht="25.5">
      <c r="S186" s="115" t="s">
        <v>104</v>
      </c>
    </row>
    <row r="187" spans="19:19" ht="25.5">
      <c r="S187" s="115" t="s">
        <v>104</v>
      </c>
    </row>
    <row r="188" spans="19:19" ht="25.5">
      <c r="S188" s="115" t="s">
        <v>104</v>
      </c>
    </row>
    <row r="189" spans="19:19" ht="25.5">
      <c r="S189" s="115" t="s">
        <v>104</v>
      </c>
    </row>
    <row r="190" spans="19:19" ht="25.5">
      <c r="S190" s="115" t="s">
        <v>104</v>
      </c>
    </row>
    <row r="191" spans="19:19" ht="25.5">
      <c r="S191" s="115" t="s">
        <v>104</v>
      </c>
    </row>
  </sheetData>
  <mergeCells count="22">
    <mergeCell ref="A7:P7"/>
    <mergeCell ref="A5:P5"/>
    <mergeCell ref="A4:P4"/>
    <mergeCell ref="A1:E1"/>
    <mergeCell ref="A2:E2"/>
    <mergeCell ref="F1:P1"/>
    <mergeCell ref="F2:P2"/>
    <mergeCell ref="A3:E3"/>
    <mergeCell ref="F3:P3"/>
    <mergeCell ref="A6:P6"/>
    <mergeCell ref="M77:P78"/>
    <mergeCell ref="A35:P35"/>
    <mergeCell ref="I8:I9"/>
    <mergeCell ref="J8:N8"/>
    <mergeCell ref="O8:O9"/>
    <mergeCell ref="P8:P9"/>
    <mergeCell ref="A11:P11"/>
    <mergeCell ref="A8:A9"/>
    <mergeCell ref="B8:B9"/>
    <mergeCell ref="C8:C9"/>
    <mergeCell ref="D8:G8"/>
    <mergeCell ref="H8:H9"/>
  </mergeCells>
  <printOptions horizontalCentered="1"/>
  <pageMargins left="0.39370078740157483" right="0.39370078740157483" top="0.39370078740157483" bottom="0.39370078740157483" header="0.11811023622047245" footer="0.27559055118110237"/>
  <pageSetup paperSize="9" scale="73" fitToHeight="100" orientation="landscape" r:id="rId1"/>
  <headerFooter>
    <oddFooter>&amp;L&amp;"Times New Roman,nghiêng"&amp;9Phụ lục &amp;A&amp;R&amp;10&amp;P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S191"/>
  <sheetViews>
    <sheetView showZeros="0" topLeftCell="A118" zoomScaleSheetLayoutView="80" workbookViewId="0">
      <selection activeCell="A118" sqref="A118"/>
    </sheetView>
  </sheetViews>
  <sheetFormatPr defaultColWidth="9" defaultRowHeight="12.75"/>
  <cols>
    <col min="1" max="1" width="4.375" style="1" customWidth="1"/>
    <col min="2" max="2" width="27.75" style="5" customWidth="1"/>
    <col min="3" max="3" width="8.25" style="1" customWidth="1"/>
    <col min="4" max="7" width="6.25" style="1" customWidth="1"/>
    <col min="8" max="8" width="15" style="1" customWidth="1"/>
    <col min="9" max="9" width="14.125" style="1" customWidth="1"/>
    <col min="10" max="14" width="6.625" style="1" customWidth="1"/>
    <col min="15" max="15" width="29.25" style="5" customWidth="1"/>
    <col min="16" max="16" width="11.25" style="1" customWidth="1"/>
    <col min="17" max="16384" width="9" style="1"/>
  </cols>
  <sheetData>
    <row r="1" spans="1:19" s="52" customFormat="1" ht="20.100000000000001" customHeight="1">
      <c r="A1" s="1580" t="s">
        <v>2561</v>
      </c>
      <c r="B1" s="1580"/>
      <c r="C1" s="1580"/>
      <c r="D1" s="1580"/>
      <c r="E1" s="1580"/>
      <c r="F1" s="1581" t="s">
        <v>44</v>
      </c>
      <c r="G1" s="1581"/>
      <c r="H1" s="1581"/>
      <c r="I1" s="1581"/>
      <c r="J1" s="1581"/>
      <c r="K1" s="1581"/>
      <c r="L1" s="1581"/>
      <c r="M1" s="1581"/>
      <c r="N1" s="1581"/>
      <c r="O1" s="1581"/>
      <c r="P1" s="1581"/>
      <c r="S1" s="113"/>
    </row>
    <row r="2" spans="1:19" s="52" customFormat="1" ht="20.100000000000001" customHeight="1">
      <c r="A2" s="1581" t="s">
        <v>2560</v>
      </c>
      <c r="B2" s="1581"/>
      <c r="C2" s="1581"/>
      <c r="D2" s="1581"/>
      <c r="E2" s="1581"/>
      <c r="F2" s="1591" t="s">
        <v>45</v>
      </c>
      <c r="G2" s="1581"/>
      <c r="H2" s="1581"/>
      <c r="I2" s="1581"/>
      <c r="J2" s="1581"/>
      <c r="K2" s="1581"/>
      <c r="L2" s="1581"/>
      <c r="M2" s="1581"/>
      <c r="N2" s="1581"/>
      <c r="O2" s="1581"/>
      <c r="P2" s="1581"/>
      <c r="S2" s="113"/>
    </row>
    <row r="3" spans="1:19" s="52" customFormat="1" ht="20.100000000000001" customHeight="1">
      <c r="A3" s="1582"/>
      <c r="B3" s="1582"/>
      <c r="C3" s="1582"/>
      <c r="D3" s="1582"/>
      <c r="E3" s="1582"/>
      <c r="F3" s="1582"/>
      <c r="G3" s="1582"/>
      <c r="H3" s="1582"/>
      <c r="I3" s="1582"/>
      <c r="J3" s="1582"/>
      <c r="K3" s="1582"/>
      <c r="L3" s="1582"/>
      <c r="M3" s="1582"/>
      <c r="N3" s="1582"/>
      <c r="O3" s="1582"/>
      <c r="P3" s="1582"/>
      <c r="S3" s="114"/>
    </row>
    <row r="4" spans="1:19" s="52" customFormat="1" ht="20.100000000000001" customHeight="1">
      <c r="A4" s="1583" t="s">
        <v>176</v>
      </c>
      <c r="B4" s="1583"/>
      <c r="C4" s="1583"/>
      <c r="D4" s="1583"/>
      <c r="E4" s="1583"/>
      <c r="F4" s="1583"/>
      <c r="G4" s="1583"/>
      <c r="H4" s="1583"/>
      <c r="I4" s="1583"/>
      <c r="J4" s="1583"/>
      <c r="K4" s="1583"/>
      <c r="L4" s="1583"/>
      <c r="M4" s="1583"/>
      <c r="N4" s="1583"/>
      <c r="O4" s="1583"/>
      <c r="P4" s="1583"/>
      <c r="S4" s="114"/>
    </row>
    <row r="5" spans="1:19" s="52" customFormat="1" ht="20.100000000000001" customHeight="1">
      <c r="A5" s="1583" t="s">
        <v>58</v>
      </c>
      <c r="B5" s="1583"/>
      <c r="C5" s="1583"/>
      <c r="D5" s="1583"/>
      <c r="E5" s="1583"/>
      <c r="F5" s="1583"/>
      <c r="G5" s="1583"/>
      <c r="H5" s="1583"/>
      <c r="I5" s="1583"/>
      <c r="J5" s="1583"/>
      <c r="K5" s="1583"/>
      <c r="L5" s="1583"/>
      <c r="M5" s="1583"/>
      <c r="N5" s="1583"/>
      <c r="O5" s="1583"/>
      <c r="P5" s="1583"/>
      <c r="S5" s="114"/>
    </row>
    <row r="6" spans="1:19" s="52" customFormat="1" ht="20.100000000000001" customHeight="1">
      <c r="A6" s="1592" t="str">
        <f>'1.THD.Tong'!A6:P6</f>
        <v>(Kèm theo Tờ trình số 395/TTr-UBND ngày 05 tháng 12 năm 2018 của Ủy ban nhân dân tỉnh)</v>
      </c>
      <c r="B6" s="1592"/>
      <c r="C6" s="1592"/>
      <c r="D6" s="1592"/>
      <c r="E6" s="1592"/>
      <c r="F6" s="1592"/>
      <c r="G6" s="1592"/>
      <c r="H6" s="1592"/>
      <c r="I6" s="1592"/>
      <c r="J6" s="1592"/>
      <c r="K6" s="1592"/>
      <c r="L6" s="1592"/>
      <c r="M6" s="1592"/>
      <c r="N6" s="1592"/>
      <c r="O6" s="1592"/>
      <c r="P6" s="1592"/>
      <c r="S6" s="114"/>
    </row>
    <row r="7" spans="1:19" s="52" customFormat="1" ht="20.100000000000001" customHeight="1">
      <c r="A7" s="1624"/>
      <c r="B7" s="1624"/>
      <c r="C7" s="1624"/>
      <c r="D7" s="1624"/>
      <c r="E7" s="1624"/>
      <c r="F7" s="1624"/>
      <c r="G7" s="1624"/>
      <c r="H7" s="1624"/>
      <c r="I7" s="1624"/>
      <c r="J7" s="1624"/>
      <c r="K7" s="1624"/>
      <c r="L7" s="1624"/>
      <c r="M7" s="1624"/>
      <c r="N7" s="1624"/>
      <c r="O7" s="1624"/>
      <c r="P7" s="1624"/>
      <c r="S7" s="115" t="s">
        <v>104</v>
      </c>
    </row>
    <row r="8" spans="1:19" s="1161" customFormat="1" ht="20.100000000000001" customHeight="1">
      <c r="A8" s="1630" t="s">
        <v>21</v>
      </c>
      <c r="B8" s="1628" t="s">
        <v>31</v>
      </c>
      <c r="C8" s="1628" t="s">
        <v>30</v>
      </c>
      <c r="D8" s="1625" t="s">
        <v>63</v>
      </c>
      <c r="E8" s="1626"/>
      <c r="F8" s="1626"/>
      <c r="G8" s="1627"/>
      <c r="H8" s="1628" t="s">
        <v>62</v>
      </c>
      <c r="I8" s="1628" t="s">
        <v>16</v>
      </c>
      <c r="J8" s="1625" t="s">
        <v>15</v>
      </c>
      <c r="K8" s="1626"/>
      <c r="L8" s="1626"/>
      <c r="M8" s="1626"/>
      <c r="N8" s="1627"/>
      <c r="O8" s="1628" t="s">
        <v>33</v>
      </c>
      <c r="P8" s="1628" t="s">
        <v>14</v>
      </c>
      <c r="S8" s="115" t="s">
        <v>104</v>
      </c>
    </row>
    <row r="9" spans="1:19" s="6" customFormat="1" ht="35.25" customHeight="1">
      <c r="A9" s="1631"/>
      <c r="B9" s="1629"/>
      <c r="C9" s="1629"/>
      <c r="D9" s="220" t="s">
        <v>13</v>
      </c>
      <c r="E9" s="220" t="s">
        <v>12</v>
      </c>
      <c r="F9" s="220" t="s">
        <v>27</v>
      </c>
      <c r="G9" s="220" t="s">
        <v>26</v>
      </c>
      <c r="H9" s="1629"/>
      <c r="I9" s="1629"/>
      <c r="J9" s="220" t="s">
        <v>10</v>
      </c>
      <c r="K9" s="220" t="s">
        <v>9</v>
      </c>
      <c r="L9" s="220" t="s">
        <v>32</v>
      </c>
      <c r="M9" s="220" t="s">
        <v>25</v>
      </c>
      <c r="N9" s="220" t="s">
        <v>6</v>
      </c>
      <c r="O9" s="1629"/>
      <c r="P9" s="1629"/>
      <c r="S9" s="115" t="s">
        <v>104</v>
      </c>
    </row>
    <row r="10" spans="1:19" s="90" customFormat="1" ht="20.100000000000001" customHeight="1">
      <c r="A10" s="53">
        <v>-1</v>
      </c>
      <c r="B10" s="53">
        <v>-2</v>
      </c>
      <c r="C10" s="53" t="s">
        <v>24</v>
      </c>
      <c r="D10" s="53">
        <v>-4</v>
      </c>
      <c r="E10" s="53">
        <v>-5</v>
      </c>
      <c r="F10" s="53">
        <v>-6</v>
      </c>
      <c r="G10" s="53">
        <v>-7</v>
      </c>
      <c r="H10" s="53">
        <v>-8</v>
      </c>
      <c r="I10" s="53" t="s">
        <v>23</v>
      </c>
      <c r="J10" s="53">
        <v>-10</v>
      </c>
      <c r="K10" s="53">
        <v>-11</v>
      </c>
      <c r="L10" s="53">
        <v>-12</v>
      </c>
      <c r="M10" s="53">
        <v>-13</v>
      </c>
      <c r="N10" s="53">
        <v>-14</v>
      </c>
      <c r="O10" s="53">
        <v>-15</v>
      </c>
      <c r="P10" s="53">
        <v>-16</v>
      </c>
      <c r="S10" s="115" t="s">
        <v>104</v>
      </c>
    </row>
    <row r="11" spans="1:19" ht="25.5" customHeight="1">
      <c r="A11" s="1618" t="s">
        <v>174</v>
      </c>
      <c r="B11" s="1619"/>
      <c r="C11" s="1619"/>
      <c r="D11" s="1619"/>
      <c r="E11" s="1619"/>
      <c r="F11" s="1619"/>
      <c r="G11" s="1619"/>
      <c r="H11" s="1619"/>
      <c r="I11" s="1619"/>
      <c r="J11" s="1619"/>
      <c r="K11" s="1619"/>
      <c r="L11" s="1619"/>
      <c r="M11" s="1619"/>
      <c r="N11" s="1619"/>
      <c r="O11" s="1619"/>
      <c r="P11" s="1620"/>
      <c r="S11" s="115" t="s">
        <v>104</v>
      </c>
    </row>
    <row r="12" spans="1:19">
      <c r="A12" s="228" t="s">
        <v>208</v>
      </c>
      <c r="B12" s="926" t="s">
        <v>379</v>
      </c>
      <c r="C12" s="935">
        <f>C13</f>
        <v>4.5</v>
      </c>
      <c r="D12" s="935">
        <f t="shared" ref="D12:N12" si="0">D13</f>
        <v>0</v>
      </c>
      <c r="E12" s="935">
        <f t="shared" si="0"/>
        <v>4.5</v>
      </c>
      <c r="F12" s="935">
        <f t="shared" si="0"/>
        <v>0</v>
      </c>
      <c r="G12" s="935">
        <f t="shared" si="0"/>
        <v>0</v>
      </c>
      <c r="H12" s="935"/>
      <c r="I12" s="935">
        <f t="shared" si="0"/>
        <v>0.34</v>
      </c>
      <c r="J12" s="935">
        <f t="shared" si="0"/>
        <v>0</v>
      </c>
      <c r="K12" s="935">
        <f t="shared" si="0"/>
        <v>0</v>
      </c>
      <c r="L12" s="935">
        <f t="shared" si="0"/>
        <v>0.34</v>
      </c>
      <c r="M12" s="935">
        <f t="shared" si="0"/>
        <v>0</v>
      </c>
      <c r="N12" s="935">
        <f t="shared" si="0"/>
        <v>0</v>
      </c>
      <c r="O12" s="936"/>
      <c r="P12" s="936"/>
      <c r="S12" s="115"/>
    </row>
    <row r="13" spans="1:19" ht="63.75">
      <c r="A13" s="226">
        <v>1</v>
      </c>
      <c r="B13" s="922" t="s">
        <v>1276</v>
      </c>
      <c r="C13" s="302">
        <f>SUM(D13:G13)</f>
        <v>4.5</v>
      </c>
      <c r="D13" s="302"/>
      <c r="E13" s="302">
        <v>4.5</v>
      </c>
      <c r="F13" s="302"/>
      <c r="G13" s="302">
        <v>0</v>
      </c>
      <c r="H13" s="243" t="s">
        <v>1277</v>
      </c>
      <c r="I13" s="227">
        <f>SUM(J13:N13)</f>
        <v>0.34</v>
      </c>
      <c r="J13" s="302"/>
      <c r="K13" s="302"/>
      <c r="L13" s="302">
        <v>0.34</v>
      </c>
      <c r="M13" s="302"/>
      <c r="N13" s="302"/>
      <c r="O13" s="922" t="s">
        <v>1278</v>
      </c>
      <c r="P13" s="922"/>
      <c r="S13" s="115"/>
    </row>
    <row r="14" spans="1:19">
      <c r="A14" s="228" t="s">
        <v>213</v>
      </c>
      <c r="B14" s="926" t="s">
        <v>1279</v>
      </c>
      <c r="C14" s="935">
        <f>SUM(C15:C16)</f>
        <v>2.0699999999999998</v>
      </c>
      <c r="D14" s="935">
        <f t="shared" ref="D14:N14" si="1">SUM(D15:D16)</f>
        <v>0.3</v>
      </c>
      <c r="E14" s="935">
        <f t="shared" si="1"/>
        <v>0</v>
      </c>
      <c r="F14" s="935">
        <f t="shared" si="1"/>
        <v>0</v>
      </c>
      <c r="G14" s="935">
        <f t="shared" si="1"/>
        <v>1.77</v>
      </c>
      <c r="H14" s="935"/>
      <c r="I14" s="935">
        <f t="shared" si="1"/>
        <v>2.02</v>
      </c>
      <c r="J14" s="935">
        <f t="shared" si="1"/>
        <v>0</v>
      </c>
      <c r="K14" s="935">
        <f t="shared" si="1"/>
        <v>1.77</v>
      </c>
      <c r="L14" s="935">
        <f t="shared" si="1"/>
        <v>0.25</v>
      </c>
      <c r="M14" s="935">
        <f t="shared" si="1"/>
        <v>0</v>
      </c>
      <c r="N14" s="935">
        <f t="shared" si="1"/>
        <v>0</v>
      </c>
      <c r="O14" s="936"/>
      <c r="P14" s="936"/>
      <c r="S14" s="115"/>
    </row>
    <row r="15" spans="1:19" ht="51">
      <c r="A15" s="226">
        <v>1</v>
      </c>
      <c r="B15" s="922" t="s">
        <v>1280</v>
      </c>
      <c r="C15" s="302">
        <f>SUM(D15:G15)</f>
        <v>0.3</v>
      </c>
      <c r="D15" s="302">
        <v>0.3</v>
      </c>
      <c r="E15" s="302"/>
      <c r="F15" s="302"/>
      <c r="G15" s="302">
        <v>0</v>
      </c>
      <c r="H15" s="243" t="s">
        <v>1281</v>
      </c>
      <c r="I15" s="227">
        <f t="shared" ref="I15:I78" si="2">SUM(J15:N15)</f>
        <v>0.25</v>
      </c>
      <c r="J15" s="302"/>
      <c r="K15" s="302"/>
      <c r="L15" s="302">
        <v>0.25</v>
      </c>
      <c r="M15" s="302"/>
      <c r="N15" s="302"/>
      <c r="O15" s="922" t="s">
        <v>1282</v>
      </c>
      <c r="P15" s="922"/>
      <c r="S15" s="115"/>
    </row>
    <row r="16" spans="1:19" ht="51">
      <c r="A16" s="226">
        <v>2</v>
      </c>
      <c r="B16" s="922" t="s">
        <v>1283</v>
      </c>
      <c r="C16" s="302">
        <f>SUM(D16:G16)</f>
        <v>1.77</v>
      </c>
      <c r="D16" s="302"/>
      <c r="E16" s="302"/>
      <c r="F16" s="302"/>
      <c r="G16" s="302">
        <v>1.77</v>
      </c>
      <c r="H16" s="243" t="s">
        <v>1284</v>
      </c>
      <c r="I16" s="227">
        <f t="shared" si="2"/>
        <v>1.77</v>
      </c>
      <c r="J16" s="302"/>
      <c r="K16" s="302">
        <v>1.77</v>
      </c>
      <c r="L16" s="302"/>
      <c r="M16" s="302"/>
      <c r="N16" s="302"/>
      <c r="O16" s="922" t="s">
        <v>1285</v>
      </c>
      <c r="P16" s="922"/>
      <c r="S16" s="115"/>
    </row>
    <row r="17" spans="1:19">
      <c r="A17" s="228" t="s">
        <v>217</v>
      </c>
      <c r="B17" s="924" t="s">
        <v>218</v>
      </c>
      <c r="C17" s="512">
        <f>SUM(C18:C23)</f>
        <v>18.98</v>
      </c>
      <c r="D17" s="512">
        <f>SUM(D18:D23)</f>
        <v>8</v>
      </c>
      <c r="E17" s="512">
        <f>SUM(E18:E23)</f>
        <v>0.7</v>
      </c>
      <c r="F17" s="512">
        <f>SUM(F18:F23)</f>
        <v>0</v>
      </c>
      <c r="G17" s="512">
        <f>SUM(G18:G23)</f>
        <v>10.28</v>
      </c>
      <c r="H17" s="512"/>
      <c r="I17" s="512">
        <f t="shared" ref="I17:N17" si="3">SUM(I18:I23)</f>
        <v>20.169999999999998</v>
      </c>
      <c r="J17" s="512">
        <f t="shared" si="3"/>
        <v>10.08</v>
      </c>
      <c r="K17" s="512">
        <f t="shared" si="3"/>
        <v>0</v>
      </c>
      <c r="L17" s="512">
        <f t="shared" si="3"/>
        <v>10.090000000000002</v>
      </c>
      <c r="M17" s="512">
        <f t="shared" si="3"/>
        <v>0</v>
      </c>
      <c r="N17" s="512">
        <f t="shared" si="3"/>
        <v>0</v>
      </c>
      <c r="O17" s="924"/>
      <c r="P17" s="924"/>
      <c r="S17" s="115"/>
    </row>
    <row r="18" spans="1:19" ht="25.5">
      <c r="A18" s="226">
        <v>1</v>
      </c>
      <c r="B18" s="922" t="s">
        <v>1286</v>
      </c>
      <c r="C18" s="302">
        <f t="shared" ref="C18:C23" si="4">SUM(D18:G18)</f>
        <v>12</v>
      </c>
      <c r="D18" s="302">
        <v>8</v>
      </c>
      <c r="E18" s="302"/>
      <c r="F18" s="302"/>
      <c r="G18" s="302">
        <v>4</v>
      </c>
      <c r="H18" s="243" t="s">
        <v>1287</v>
      </c>
      <c r="I18" s="227">
        <f t="shared" si="2"/>
        <v>10.08</v>
      </c>
      <c r="J18" s="302">
        <v>10.08</v>
      </c>
      <c r="K18" s="302"/>
      <c r="L18" s="302"/>
      <c r="M18" s="302"/>
      <c r="N18" s="302"/>
      <c r="O18" s="922" t="s">
        <v>1288</v>
      </c>
      <c r="P18" s="922"/>
      <c r="S18" s="115"/>
    </row>
    <row r="19" spans="1:19" ht="25.5">
      <c r="A19" s="226">
        <v>2</v>
      </c>
      <c r="B19" s="922" t="s">
        <v>1289</v>
      </c>
      <c r="C19" s="302">
        <f t="shared" si="4"/>
        <v>2.7</v>
      </c>
      <c r="D19" s="302"/>
      <c r="E19" s="302">
        <v>0.7</v>
      </c>
      <c r="F19" s="302"/>
      <c r="G19" s="302">
        <v>2</v>
      </c>
      <c r="H19" s="243" t="s">
        <v>1290</v>
      </c>
      <c r="I19" s="227">
        <f t="shared" si="2"/>
        <v>6</v>
      </c>
      <c r="J19" s="302"/>
      <c r="K19" s="302"/>
      <c r="L19" s="302">
        <v>6</v>
      </c>
      <c r="M19" s="302"/>
      <c r="N19" s="302"/>
      <c r="O19" s="922" t="s">
        <v>1291</v>
      </c>
      <c r="P19" s="922"/>
      <c r="S19" s="115"/>
    </row>
    <row r="20" spans="1:19" ht="51">
      <c r="A20" s="226">
        <v>3</v>
      </c>
      <c r="B20" s="922" t="s">
        <v>1292</v>
      </c>
      <c r="C20" s="302">
        <f t="shared" si="4"/>
        <v>0.06</v>
      </c>
      <c r="D20" s="302"/>
      <c r="E20" s="302"/>
      <c r="F20" s="302"/>
      <c r="G20" s="302">
        <v>0.06</v>
      </c>
      <c r="H20" s="243" t="s">
        <v>1293</v>
      </c>
      <c r="I20" s="227">
        <f t="shared" si="2"/>
        <v>0.6</v>
      </c>
      <c r="J20" s="302"/>
      <c r="K20" s="302"/>
      <c r="L20" s="302">
        <v>0.6</v>
      </c>
      <c r="M20" s="302"/>
      <c r="N20" s="302"/>
      <c r="O20" s="922" t="s">
        <v>1294</v>
      </c>
      <c r="P20" s="922"/>
      <c r="S20" s="115"/>
    </row>
    <row r="21" spans="1:19" ht="25.5">
      <c r="A21" s="226">
        <v>4</v>
      </c>
      <c r="B21" s="922" t="s">
        <v>1295</v>
      </c>
      <c r="C21" s="302">
        <f t="shared" si="4"/>
        <v>0.9</v>
      </c>
      <c r="D21" s="302"/>
      <c r="E21" s="302"/>
      <c r="F21" s="302"/>
      <c r="G21" s="302">
        <v>0.9</v>
      </c>
      <c r="H21" s="243" t="s">
        <v>1293</v>
      </c>
      <c r="I21" s="227">
        <f t="shared" si="2"/>
        <v>7.0000000000000007E-2</v>
      </c>
      <c r="J21" s="302"/>
      <c r="K21" s="302"/>
      <c r="L21" s="302">
        <v>7.0000000000000007E-2</v>
      </c>
      <c r="M21" s="302"/>
      <c r="N21" s="302"/>
      <c r="O21" s="922" t="s">
        <v>1296</v>
      </c>
      <c r="P21" s="922"/>
      <c r="S21" s="115"/>
    </row>
    <row r="22" spans="1:19" ht="25.5">
      <c r="A22" s="226">
        <v>5</v>
      </c>
      <c r="B22" s="922" t="s">
        <v>1297</v>
      </c>
      <c r="C22" s="302">
        <f t="shared" si="4"/>
        <v>1.54</v>
      </c>
      <c r="D22" s="302"/>
      <c r="E22" s="302"/>
      <c r="F22" s="302"/>
      <c r="G22" s="302">
        <v>1.54</v>
      </c>
      <c r="H22" s="243" t="s">
        <v>1293</v>
      </c>
      <c r="I22" s="227">
        <f t="shared" si="2"/>
        <v>3.29</v>
      </c>
      <c r="J22" s="302"/>
      <c r="K22" s="302"/>
      <c r="L22" s="302">
        <v>3.29</v>
      </c>
      <c r="M22" s="302"/>
      <c r="N22" s="302"/>
      <c r="O22" s="922" t="s">
        <v>1298</v>
      </c>
      <c r="P22" s="922"/>
      <c r="Q22" s="8"/>
      <c r="S22" s="115"/>
    </row>
    <row r="23" spans="1:19" ht="63.75">
      <c r="A23" s="226">
        <v>6</v>
      </c>
      <c r="B23" s="922" t="s">
        <v>1299</v>
      </c>
      <c r="C23" s="302">
        <f t="shared" si="4"/>
        <v>1.78</v>
      </c>
      <c r="D23" s="302"/>
      <c r="E23" s="302"/>
      <c r="F23" s="302"/>
      <c r="G23" s="302">
        <v>1.78</v>
      </c>
      <c r="H23" s="243" t="s">
        <v>1300</v>
      </c>
      <c r="I23" s="227">
        <f t="shared" si="2"/>
        <v>0.13</v>
      </c>
      <c r="J23" s="302"/>
      <c r="K23" s="302"/>
      <c r="L23" s="302">
        <v>0.13</v>
      </c>
      <c r="M23" s="302"/>
      <c r="N23" s="302"/>
      <c r="O23" s="922" t="s">
        <v>1301</v>
      </c>
      <c r="P23" s="922"/>
      <c r="S23" s="115"/>
    </row>
    <row r="24" spans="1:19">
      <c r="A24" s="228" t="s">
        <v>238</v>
      </c>
      <c r="B24" s="924" t="s">
        <v>768</v>
      </c>
      <c r="C24" s="512">
        <f>C25</f>
        <v>0.01</v>
      </c>
      <c r="D24" s="512">
        <f t="shared" ref="D24:N24" si="5">D25</f>
        <v>0</v>
      </c>
      <c r="E24" s="512">
        <f t="shared" si="5"/>
        <v>0</v>
      </c>
      <c r="F24" s="512">
        <f t="shared" si="5"/>
        <v>0</v>
      </c>
      <c r="G24" s="512">
        <f t="shared" si="5"/>
        <v>0.01</v>
      </c>
      <c r="H24" s="512"/>
      <c r="I24" s="512">
        <f t="shared" si="5"/>
        <v>0.1</v>
      </c>
      <c r="J24" s="512">
        <f t="shared" si="5"/>
        <v>0</v>
      </c>
      <c r="K24" s="512">
        <f t="shared" si="5"/>
        <v>0</v>
      </c>
      <c r="L24" s="512">
        <f t="shared" si="5"/>
        <v>0.1</v>
      </c>
      <c r="M24" s="512">
        <f t="shared" si="5"/>
        <v>0</v>
      </c>
      <c r="N24" s="512">
        <f t="shared" si="5"/>
        <v>0</v>
      </c>
      <c r="O24" s="924"/>
      <c r="P24" s="924"/>
      <c r="S24" s="115"/>
    </row>
    <row r="25" spans="1:19" ht="38.25">
      <c r="A25" s="226">
        <v>1</v>
      </c>
      <c r="B25" s="922" t="s">
        <v>1302</v>
      </c>
      <c r="C25" s="302">
        <f>SUM(D25:G25)</f>
        <v>0.01</v>
      </c>
      <c r="D25" s="302"/>
      <c r="E25" s="302"/>
      <c r="F25" s="302"/>
      <c r="G25" s="302">
        <v>0.01</v>
      </c>
      <c r="H25" s="243" t="s">
        <v>1303</v>
      </c>
      <c r="I25" s="227">
        <f t="shared" si="2"/>
        <v>0.1</v>
      </c>
      <c r="J25" s="302"/>
      <c r="K25" s="302"/>
      <c r="L25" s="302">
        <v>0.1</v>
      </c>
      <c r="M25" s="302"/>
      <c r="N25" s="302"/>
      <c r="O25" s="922" t="s">
        <v>1304</v>
      </c>
      <c r="P25" s="922"/>
      <c r="S25" s="115"/>
    </row>
    <row r="26" spans="1:19" s="6" customFormat="1">
      <c r="A26" s="228" t="s">
        <v>246</v>
      </c>
      <c r="B26" s="924" t="s">
        <v>255</v>
      </c>
      <c r="C26" s="512">
        <f>SUM(C27:C35)</f>
        <v>12.69</v>
      </c>
      <c r="D26" s="512">
        <f>SUM(D27:D35)</f>
        <v>7.8400000000000007</v>
      </c>
      <c r="E26" s="512">
        <f>SUM(E27:E35)</f>
        <v>0</v>
      </c>
      <c r="F26" s="512">
        <f>SUM(F27:F35)</f>
        <v>0</v>
      </c>
      <c r="G26" s="512">
        <f>SUM(G27:G35)</f>
        <v>4.8500000000000005</v>
      </c>
      <c r="H26" s="512"/>
      <c r="I26" s="512">
        <f t="shared" ref="I26:N26" si="6">SUM(I27:I35)</f>
        <v>10.14</v>
      </c>
      <c r="J26" s="512">
        <f t="shared" si="6"/>
        <v>0</v>
      </c>
      <c r="K26" s="512">
        <f t="shared" si="6"/>
        <v>0</v>
      </c>
      <c r="L26" s="512">
        <f t="shared" si="6"/>
        <v>0</v>
      </c>
      <c r="M26" s="512">
        <f t="shared" si="6"/>
        <v>10.14</v>
      </c>
      <c r="N26" s="512">
        <f t="shared" si="6"/>
        <v>0</v>
      </c>
      <c r="O26" s="924"/>
      <c r="P26" s="924"/>
      <c r="S26" s="115"/>
    </row>
    <row r="27" spans="1:19" ht="38.25">
      <c r="A27" s="226">
        <v>1</v>
      </c>
      <c r="B27" s="922" t="s">
        <v>371</v>
      </c>
      <c r="C27" s="302">
        <f t="shared" ref="C27:C35" si="7">SUM(D27:G27)</f>
        <v>1.64</v>
      </c>
      <c r="D27" s="302">
        <v>0.19</v>
      </c>
      <c r="E27" s="302"/>
      <c r="F27" s="302"/>
      <c r="G27" s="302">
        <v>1.45</v>
      </c>
      <c r="H27" s="243" t="s">
        <v>1305</v>
      </c>
      <c r="I27" s="227">
        <f t="shared" si="2"/>
        <v>0.16</v>
      </c>
      <c r="J27" s="302"/>
      <c r="K27" s="302"/>
      <c r="L27" s="302"/>
      <c r="M27" s="302">
        <v>0.16</v>
      </c>
      <c r="N27" s="302"/>
      <c r="O27" s="922" t="s">
        <v>1306</v>
      </c>
      <c r="P27" s="922"/>
      <c r="Q27" s="8"/>
      <c r="S27" s="115"/>
    </row>
    <row r="28" spans="1:19" ht="51">
      <c r="A28" s="226">
        <v>2</v>
      </c>
      <c r="B28" s="922" t="s">
        <v>1307</v>
      </c>
      <c r="C28" s="302">
        <f t="shared" si="7"/>
        <v>6.5</v>
      </c>
      <c r="D28" s="302">
        <v>6.5</v>
      </c>
      <c r="E28" s="302"/>
      <c r="F28" s="302"/>
      <c r="G28" s="302">
        <v>0</v>
      </c>
      <c r="H28" s="243" t="s">
        <v>1308</v>
      </c>
      <c r="I28" s="227">
        <f t="shared" si="2"/>
        <v>5.46</v>
      </c>
      <c r="J28" s="302"/>
      <c r="K28" s="302"/>
      <c r="L28" s="302"/>
      <c r="M28" s="302">
        <v>5.46</v>
      </c>
      <c r="N28" s="302"/>
      <c r="O28" s="922" t="s">
        <v>1309</v>
      </c>
      <c r="P28" s="922"/>
      <c r="Q28" s="8"/>
      <c r="S28" s="115"/>
    </row>
    <row r="29" spans="1:19" ht="51">
      <c r="A29" s="226">
        <v>3</v>
      </c>
      <c r="B29" s="922" t="s">
        <v>1310</v>
      </c>
      <c r="C29" s="302">
        <f t="shared" si="7"/>
        <v>0.78</v>
      </c>
      <c r="D29" s="302">
        <v>0.78</v>
      </c>
      <c r="E29" s="302"/>
      <c r="F29" s="302"/>
      <c r="G29" s="302">
        <v>0</v>
      </c>
      <c r="H29" s="243" t="s">
        <v>1311</v>
      </c>
      <c r="I29" s="227">
        <f t="shared" si="2"/>
        <v>0.66</v>
      </c>
      <c r="J29" s="302"/>
      <c r="K29" s="302"/>
      <c r="L29" s="302"/>
      <c r="M29" s="302">
        <v>0.66</v>
      </c>
      <c r="N29" s="302"/>
      <c r="O29" s="922" t="s">
        <v>1312</v>
      </c>
      <c r="P29" s="922"/>
      <c r="S29" s="115"/>
    </row>
    <row r="30" spans="1:19" ht="51">
      <c r="A30" s="226">
        <v>4</v>
      </c>
      <c r="B30" s="922" t="s">
        <v>1313</v>
      </c>
      <c r="C30" s="302">
        <f t="shared" si="7"/>
        <v>0.5</v>
      </c>
      <c r="D30" s="302"/>
      <c r="E30" s="302"/>
      <c r="F30" s="302"/>
      <c r="G30" s="302">
        <v>0.5</v>
      </c>
      <c r="H30" s="243" t="s">
        <v>1314</v>
      </c>
      <c r="I30" s="227">
        <f t="shared" si="2"/>
        <v>0.42</v>
      </c>
      <c r="J30" s="302"/>
      <c r="K30" s="302"/>
      <c r="L30" s="302"/>
      <c r="M30" s="302">
        <v>0.42</v>
      </c>
      <c r="N30" s="302"/>
      <c r="O30" s="922" t="s">
        <v>1315</v>
      </c>
      <c r="P30" s="922"/>
      <c r="S30" s="115"/>
    </row>
    <row r="31" spans="1:19" ht="25.5">
      <c r="A31" s="226">
        <v>5</v>
      </c>
      <c r="B31" s="922" t="s">
        <v>371</v>
      </c>
      <c r="C31" s="302">
        <f t="shared" si="7"/>
        <v>1</v>
      </c>
      <c r="D31" s="302"/>
      <c r="E31" s="302"/>
      <c r="F31" s="302"/>
      <c r="G31" s="302">
        <v>1</v>
      </c>
      <c r="H31" s="243" t="s">
        <v>1316</v>
      </c>
      <c r="I31" s="227">
        <f t="shared" si="2"/>
        <v>0.46</v>
      </c>
      <c r="J31" s="302"/>
      <c r="K31" s="302"/>
      <c r="L31" s="302"/>
      <c r="M31" s="302">
        <v>0.46</v>
      </c>
      <c r="N31" s="302"/>
      <c r="O31" s="922" t="s">
        <v>1317</v>
      </c>
      <c r="P31" s="922"/>
      <c r="S31" s="115"/>
    </row>
    <row r="32" spans="1:19" ht="25.5">
      <c r="A32" s="226">
        <v>6</v>
      </c>
      <c r="B32" s="922" t="s">
        <v>1318</v>
      </c>
      <c r="C32" s="302">
        <f t="shared" si="7"/>
        <v>0.1</v>
      </c>
      <c r="D32" s="302"/>
      <c r="E32" s="302"/>
      <c r="F32" s="302"/>
      <c r="G32" s="302">
        <v>0.1</v>
      </c>
      <c r="H32" s="243" t="s">
        <v>1316</v>
      </c>
      <c r="I32" s="227">
        <f t="shared" si="2"/>
        <v>0.08</v>
      </c>
      <c r="J32" s="302"/>
      <c r="K32" s="302"/>
      <c r="L32" s="302"/>
      <c r="M32" s="302">
        <v>0.08</v>
      </c>
      <c r="N32" s="302"/>
      <c r="O32" s="922" t="s">
        <v>1319</v>
      </c>
      <c r="P32" s="922"/>
      <c r="S32" s="115"/>
    </row>
    <row r="33" spans="1:19" ht="63.75">
      <c r="A33" s="226">
        <v>7</v>
      </c>
      <c r="B33" s="922" t="s">
        <v>371</v>
      </c>
      <c r="C33" s="302">
        <f t="shared" si="7"/>
        <v>0.26</v>
      </c>
      <c r="D33" s="302">
        <v>0.26</v>
      </c>
      <c r="E33" s="302"/>
      <c r="F33" s="302"/>
      <c r="G33" s="302">
        <v>0</v>
      </c>
      <c r="H33" s="243" t="s">
        <v>1320</v>
      </c>
      <c r="I33" s="227">
        <f t="shared" si="2"/>
        <v>0.22</v>
      </c>
      <c r="J33" s="302"/>
      <c r="K33" s="302"/>
      <c r="L33" s="302"/>
      <c r="M33" s="302">
        <v>0.22</v>
      </c>
      <c r="N33" s="302"/>
      <c r="O33" s="922" t="s">
        <v>1321</v>
      </c>
      <c r="P33" s="922"/>
      <c r="S33" s="115"/>
    </row>
    <row r="34" spans="1:19" ht="51">
      <c r="A34" s="226">
        <v>8</v>
      </c>
      <c r="B34" s="922" t="s">
        <v>371</v>
      </c>
      <c r="C34" s="302">
        <f t="shared" si="7"/>
        <v>0.11</v>
      </c>
      <c r="D34" s="302">
        <v>0.11</v>
      </c>
      <c r="E34" s="302"/>
      <c r="F34" s="302"/>
      <c r="G34" s="302">
        <v>0</v>
      </c>
      <c r="H34" s="243" t="s">
        <v>1322</v>
      </c>
      <c r="I34" s="227">
        <f t="shared" si="2"/>
        <v>0.09</v>
      </c>
      <c r="J34" s="302"/>
      <c r="K34" s="302"/>
      <c r="L34" s="302"/>
      <c r="M34" s="302">
        <v>0.09</v>
      </c>
      <c r="N34" s="302"/>
      <c r="O34" s="922" t="s">
        <v>1323</v>
      </c>
      <c r="P34" s="922"/>
      <c r="S34" s="115"/>
    </row>
    <row r="35" spans="1:19" ht="25.5">
      <c r="A35" s="226">
        <v>9</v>
      </c>
      <c r="B35" s="922" t="s">
        <v>1324</v>
      </c>
      <c r="C35" s="302">
        <f t="shared" si="7"/>
        <v>1.8</v>
      </c>
      <c r="D35" s="302"/>
      <c r="E35" s="302"/>
      <c r="F35" s="302"/>
      <c r="G35" s="302">
        <v>1.8</v>
      </c>
      <c r="H35" s="243" t="s">
        <v>1325</v>
      </c>
      <c r="I35" s="227">
        <f t="shared" si="2"/>
        <v>2.59</v>
      </c>
      <c r="J35" s="302"/>
      <c r="K35" s="302"/>
      <c r="L35" s="302"/>
      <c r="M35" s="302">
        <v>2.59</v>
      </c>
      <c r="N35" s="302"/>
      <c r="O35" s="922" t="s">
        <v>1326</v>
      </c>
      <c r="P35" s="922"/>
      <c r="S35" s="115"/>
    </row>
    <row r="36" spans="1:19">
      <c r="A36" s="228" t="s">
        <v>251</v>
      </c>
      <c r="B36" s="924" t="s">
        <v>631</v>
      </c>
      <c r="C36" s="512">
        <f>SUM(C37:C40)</f>
        <v>28.490000000000002</v>
      </c>
      <c r="D36" s="512">
        <f>SUM(D37:D40)</f>
        <v>0.3</v>
      </c>
      <c r="E36" s="512">
        <f>SUM(E37:E40)</f>
        <v>0</v>
      </c>
      <c r="F36" s="512">
        <f>SUM(F37:F40)</f>
        <v>0</v>
      </c>
      <c r="G36" s="512">
        <f>SUM(G37:G40)</f>
        <v>28.19</v>
      </c>
      <c r="H36" s="512"/>
      <c r="I36" s="512">
        <f t="shared" ref="I36:N36" si="8">SUM(I37:I40)</f>
        <v>10.09</v>
      </c>
      <c r="J36" s="512">
        <f t="shared" si="8"/>
        <v>0</v>
      </c>
      <c r="K36" s="512">
        <f t="shared" si="8"/>
        <v>0</v>
      </c>
      <c r="L36" s="512">
        <f t="shared" si="8"/>
        <v>6.77</v>
      </c>
      <c r="M36" s="512">
        <f t="shared" si="8"/>
        <v>0.76</v>
      </c>
      <c r="N36" s="512">
        <f t="shared" si="8"/>
        <v>2.56</v>
      </c>
      <c r="O36" s="924"/>
      <c r="P36" s="924"/>
      <c r="S36" s="115"/>
    </row>
    <row r="37" spans="1:19" ht="51">
      <c r="A37" s="226">
        <v>1</v>
      </c>
      <c r="B37" s="922" t="s">
        <v>1327</v>
      </c>
      <c r="C37" s="302">
        <f>SUM(D37:G37)</f>
        <v>0.2</v>
      </c>
      <c r="D37" s="302"/>
      <c r="E37" s="302"/>
      <c r="F37" s="302"/>
      <c r="G37" s="302">
        <v>0.2</v>
      </c>
      <c r="H37" s="243" t="s">
        <v>1328</v>
      </c>
      <c r="I37" s="227">
        <f t="shared" si="2"/>
        <v>0.17</v>
      </c>
      <c r="J37" s="302"/>
      <c r="K37" s="302"/>
      <c r="L37" s="302"/>
      <c r="M37" s="302">
        <v>0.17</v>
      </c>
      <c r="N37" s="302"/>
      <c r="O37" s="922" t="s">
        <v>1329</v>
      </c>
      <c r="P37" s="922"/>
      <c r="S37" s="115"/>
    </row>
    <row r="38" spans="1:19" ht="63.75">
      <c r="A38" s="226">
        <v>2</v>
      </c>
      <c r="B38" s="922" t="s">
        <v>1330</v>
      </c>
      <c r="C38" s="302">
        <f>SUM(D38:G38)</f>
        <v>3.05</v>
      </c>
      <c r="D38" s="302"/>
      <c r="E38" s="302"/>
      <c r="F38" s="302"/>
      <c r="G38" s="302">
        <v>3.05</v>
      </c>
      <c r="H38" s="243" t="s">
        <v>1331</v>
      </c>
      <c r="I38" s="227">
        <f t="shared" si="2"/>
        <v>2.56</v>
      </c>
      <c r="J38" s="302"/>
      <c r="K38" s="302"/>
      <c r="L38" s="302"/>
      <c r="M38" s="302"/>
      <c r="N38" s="302">
        <v>2.56</v>
      </c>
      <c r="O38" s="922" t="s">
        <v>1332</v>
      </c>
      <c r="P38" s="922"/>
      <c r="S38" s="115"/>
    </row>
    <row r="39" spans="1:19" ht="63.75">
      <c r="A39" s="226">
        <v>3</v>
      </c>
      <c r="B39" s="922" t="s">
        <v>1333</v>
      </c>
      <c r="C39" s="302">
        <f>SUM(D39:G39)</f>
        <v>24.540000000000003</v>
      </c>
      <c r="D39" s="302">
        <v>0.3</v>
      </c>
      <c r="E39" s="302"/>
      <c r="F39" s="302"/>
      <c r="G39" s="302">
        <v>24.240000000000002</v>
      </c>
      <c r="H39" s="243" t="s">
        <v>1334</v>
      </c>
      <c r="I39" s="227">
        <f t="shared" si="2"/>
        <v>6.77</v>
      </c>
      <c r="J39" s="302"/>
      <c r="K39" s="302"/>
      <c r="L39" s="302">
        <v>6.77</v>
      </c>
      <c r="M39" s="302"/>
      <c r="N39" s="302"/>
      <c r="O39" s="922" t="s">
        <v>1335</v>
      </c>
      <c r="P39" s="922"/>
      <c r="S39" s="115"/>
    </row>
    <row r="40" spans="1:19" ht="38.25">
      <c r="A40" s="226">
        <v>4</v>
      </c>
      <c r="B40" s="922" t="s">
        <v>1327</v>
      </c>
      <c r="C40" s="302">
        <f>SUM(D40:G40)</f>
        <v>0.7</v>
      </c>
      <c r="D40" s="302"/>
      <c r="E40" s="302"/>
      <c r="F40" s="302"/>
      <c r="G40" s="302">
        <v>0.7</v>
      </c>
      <c r="H40" s="243" t="s">
        <v>1336</v>
      </c>
      <c r="I40" s="227">
        <f t="shared" si="2"/>
        <v>0.59</v>
      </c>
      <c r="J40" s="302"/>
      <c r="K40" s="302"/>
      <c r="L40" s="302"/>
      <c r="M40" s="302">
        <v>0.59</v>
      </c>
      <c r="N40" s="302"/>
      <c r="O40" s="922" t="s">
        <v>1337</v>
      </c>
      <c r="P40" s="922"/>
      <c r="Q40" s="8"/>
      <c r="S40" s="115"/>
    </row>
    <row r="41" spans="1:19">
      <c r="A41" s="228" t="s">
        <v>254</v>
      </c>
      <c r="B41" s="924" t="s">
        <v>327</v>
      </c>
      <c r="C41" s="512">
        <f>SUM(C42:C42)</f>
        <v>1.7</v>
      </c>
      <c r="D41" s="512">
        <f>SUM(D42:D42)</f>
        <v>0</v>
      </c>
      <c r="E41" s="512">
        <f>SUM(E42:E42)</f>
        <v>0</v>
      </c>
      <c r="F41" s="512">
        <f>SUM(F42:F42)</f>
        <v>0</v>
      </c>
      <c r="G41" s="512">
        <f>SUM(G42:G42)</f>
        <v>1.7</v>
      </c>
      <c r="H41" s="512"/>
      <c r="I41" s="512">
        <f t="shared" ref="I41:N41" si="9">SUM(I42:I42)</f>
        <v>0.13</v>
      </c>
      <c r="J41" s="512">
        <f t="shared" si="9"/>
        <v>0</v>
      </c>
      <c r="K41" s="512">
        <f t="shared" si="9"/>
        <v>0</v>
      </c>
      <c r="L41" s="512">
        <f t="shared" si="9"/>
        <v>0.13</v>
      </c>
      <c r="M41" s="512">
        <f t="shared" si="9"/>
        <v>0</v>
      </c>
      <c r="N41" s="512">
        <f t="shared" si="9"/>
        <v>0</v>
      </c>
      <c r="O41" s="924"/>
      <c r="P41" s="924"/>
      <c r="S41" s="115"/>
    </row>
    <row r="42" spans="1:19" ht="38.25">
      <c r="A42" s="226">
        <v>1</v>
      </c>
      <c r="B42" s="922" t="s">
        <v>1338</v>
      </c>
      <c r="C42" s="302">
        <f>SUM(D42:G42)</f>
        <v>1.7</v>
      </c>
      <c r="D42" s="302"/>
      <c r="E42" s="302"/>
      <c r="F42" s="302"/>
      <c r="G42" s="302">
        <v>1.7</v>
      </c>
      <c r="H42" s="243" t="s">
        <v>1339</v>
      </c>
      <c r="I42" s="227">
        <f t="shared" si="2"/>
        <v>0.13</v>
      </c>
      <c r="J42" s="302"/>
      <c r="K42" s="302"/>
      <c r="L42" s="302">
        <v>0.13</v>
      </c>
      <c r="M42" s="302"/>
      <c r="N42" s="302"/>
      <c r="O42" s="922"/>
      <c r="P42" s="922"/>
      <c r="S42" s="115"/>
    </row>
    <row r="43" spans="1:19">
      <c r="A43" s="228" t="s">
        <v>268</v>
      </c>
      <c r="B43" s="924" t="s">
        <v>566</v>
      </c>
      <c r="C43" s="512">
        <f>C44</f>
        <v>12.85</v>
      </c>
      <c r="D43" s="512">
        <f t="shared" ref="D43:N43" si="10">D44</f>
        <v>0</v>
      </c>
      <c r="E43" s="512">
        <f t="shared" si="10"/>
        <v>0</v>
      </c>
      <c r="F43" s="512">
        <f t="shared" si="10"/>
        <v>0</v>
      </c>
      <c r="G43" s="512">
        <f t="shared" si="10"/>
        <v>12.85</v>
      </c>
      <c r="H43" s="512"/>
      <c r="I43" s="512">
        <f t="shared" si="10"/>
        <v>0.96</v>
      </c>
      <c r="J43" s="512">
        <f t="shared" si="10"/>
        <v>0</v>
      </c>
      <c r="K43" s="512">
        <f t="shared" si="10"/>
        <v>0</v>
      </c>
      <c r="L43" s="512">
        <f t="shared" si="10"/>
        <v>0.96</v>
      </c>
      <c r="M43" s="512">
        <f t="shared" si="10"/>
        <v>0</v>
      </c>
      <c r="N43" s="512">
        <f t="shared" si="10"/>
        <v>0</v>
      </c>
      <c r="O43" s="924"/>
      <c r="P43" s="924"/>
      <c r="S43" s="115"/>
    </row>
    <row r="44" spans="1:19" ht="25.5">
      <c r="A44" s="226">
        <v>1</v>
      </c>
      <c r="B44" s="922" t="s">
        <v>1340</v>
      </c>
      <c r="C44" s="302">
        <f>SUM(D44:G44)</f>
        <v>12.85</v>
      </c>
      <c r="D44" s="302"/>
      <c r="E44" s="302"/>
      <c r="F44" s="302"/>
      <c r="G44" s="302">
        <v>12.85</v>
      </c>
      <c r="H44" s="243" t="s">
        <v>1325</v>
      </c>
      <c r="I44" s="227">
        <f t="shared" si="2"/>
        <v>0.96</v>
      </c>
      <c r="J44" s="302"/>
      <c r="K44" s="302"/>
      <c r="L44" s="302">
        <v>0.96</v>
      </c>
      <c r="M44" s="302"/>
      <c r="N44" s="302"/>
      <c r="O44" s="922" t="s">
        <v>1341</v>
      </c>
      <c r="P44" s="922"/>
      <c r="S44" s="115"/>
    </row>
    <row r="45" spans="1:19">
      <c r="A45" s="228" t="s">
        <v>274</v>
      </c>
      <c r="B45" s="924" t="s">
        <v>269</v>
      </c>
      <c r="C45" s="512">
        <f>C46</f>
        <v>0.2</v>
      </c>
      <c r="D45" s="512">
        <f t="shared" ref="D45:N45" si="11">D46</f>
        <v>0</v>
      </c>
      <c r="E45" s="512">
        <f t="shared" si="11"/>
        <v>0</v>
      </c>
      <c r="F45" s="512">
        <f t="shared" si="11"/>
        <v>0</v>
      </c>
      <c r="G45" s="512">
        <f t="shared" si="11"/>
        <v>0.2</v>
      </c>
      <c r="H45" s="512"/>
      <c r="I45" s="512">
        <f t="shared" si="11"/>
        <v>0.08</v>
      </c>
      <c r="J45" s="512">
        <f t="shared" si="11"/>
        <v>0</v>
      </c>
      <c r="K45" s="512">
        <f t="shared" si="11"/>
        <v>0</v>
      </c>
      <c r="L45" s="512">
        <f t="shared" si="11"/>
        <v>0</v>
      </c>
      <c r="M45" s="512">
        <f t="shared" si="11"/>
        <v>0.08</v>
      </c>
      <c r="N45" s="512">
        <f t="shared" si="11"/>
        <v>0</v>
      </c>
      <c r="O45" s="924"/>
      <c r="P45" s="924"/>
      <c r="S45" s="115"/>
    </row>
    <row r="46" spans="1:19" ht="25.5">
      <c r="A46" s="226">
        <v>1</v>
      </c>
      <c r="B46" s="922" t="s">
        <v>1342</v>
      </c>
      <c r="C46" s="302">
        <f>SUM(D46:G46)</f>
        <v>0.2</v>
      </c>
      <c r="D46" s="302"/>
      <c r="E46" s="302"/>
      <c r="F46" s="302"/>
      <c r="G46" s="302">
        <v>0.2</v>
      </c>
      <c r="H46" s="243" t="s">
        <v>1343</v>
      </c>
      <c r="I46" s="227">
        <f t="shared" si="2"/>
        <v>0.08</v>
      </c>
      <c r="J46" s="302"/>
      <c r="K46" s="302"/>
      <c r="L46" s="302"/>
      <c r="M46" s="302">
        <v>0.08</v>
      </c>
      <c r="N46" s="302"/>
      <c r="O46" s="922"/>
      <c r="P46" s="922"/>
      <c r="S46" s="115"/>
    </row>
    <row r="47" spans="1:19">
      <c r="A47" s="228">
        <v>26</v>
      </c>
      <c r="B47" s="924" t="s">
        <v>826</v>
      </c>
      <c r="C47" s="512">
        <f>SUM(C45,C43,C36,C26,C24,C17,C14,C12,C41)</f>
        <v>81.489999999999995</v>
      </c>
      <c r="D47" s="512">
        <f t="shared" ref="D47:N47" si="12">SUM(D45,D43,D36,D26,D24,D17,D14,D12,D41)</f>
        <v>16.440000000000001</v>
      </c>
      <c r="E47" s="512">
        <f t="shared" si="12"/>
        <v>5.2</v>
      </c>
      <c r="F47" s="512">
        <f t="shared" si="12"/>
        <v>0</v>
      </c>
      <c r="G47" s="512">
        <f t="shared" si="12"/>
        <v>59.850000000000009</v>
      </c>
      <c r="H47" s="512"/>
      <c r="I47" s="512">
        <f t="shared" si="12"/>
        <v>44.030000000000008</v>
      </c>
      <c r="J47" s="512">
        <f t="shared" si="12"/>
        <v>10.08</v>
      </c>
      <c r="K47" s="512">
        <f t="shared" si="12"/>
        <v>1.77</v>
      </c>
      <c r="L47" s="512">
        <f t="shared" si="12"/>
        <v>18.64</v>
      </c>
      <c r="M47" s="512">
        <f t="shared" si="12"/>
        <v>10.98</v>
      </c>
      <c r="N47" s="512">
        <f t="shared" si="12"/>
        <v>2.56</v>
      </c>
      <c r="O47" s="924"/>
      <c r="P47" s="924"/>
      <c r="S47" s="115"/>
    </row>
    <row r="48" spans="1:19" ht="26.25" customHeight="1">
      <c r="A48" s="1618" t="s">
        <v>1344</v>
      </c>
      <c r="B48" s="1619"/>
      <c r="C48" s="1619"/>
      <c r="D48" s="1619"/>
      <c r="E48" s="1619"/>
      <c r="F48" s="1619"/>
      <c r="G48" s="1619"/>
      <c r="H48" s="1619"/>
      <c r="I48" s="1619"/>
      <c r="J48" s="1619"/>
      <c r="K48" s="1619"/>
      <c r="L48" s="1619"/>
      <c r="M48" s="1619"/>
      <c r="N48" s="1619"/>
      <c r="O48" s="1619"/>
      <c r="P48" s="1620"/>
      <c r="S48" s="115"/>
    </row>
    <row r="49" spans="1:19">
      <c r="A49" s="228" t="s">
        <v>208</v>
      </c>
      <c r="B49" s="924" t="s">
        <v>522</v>
      </c>
      <c r="C49" s="512">
        <f>C50</f>
        <v>20</v>
      </c>
      <c r="D49" s="512">
        <f t="shared" ref="D49:N49" si="13">D50</f>
        <v>0</v>
      </c>
      <c r="E49" s="512">
        <f t="shared" si="13"/>
        <v>0</v>
      </c>
      <c r="F49" s="512">
        <f t="shared" si="13"/>
        <v>0</v>
      </c>
      <c r="G49" s="512">
        <f t="shared" si="13"/>
        <v>20</v>
      </c>
      <c r="H49" s="512"/>
      <c r="I49" s="512">
        <f t="shared" si="13"/>
        <v>7.08</v>
      </c>
      <c r="J49" s="512">
        <f t="shared" si="13"/>
        <v>7.08</v>
      </c>
      <c r="K49" s="512">
        <f t="shared" si="13"/>
        <v>0</v>
      </c>
      <c r="L49" s="512">
        <f t="shared" si="13"/>
        <v>0</v>
      </c>
      <c r="M49" s="512">
        <f t="shared" si="13"/>
        <v>0</v>
      </c>
      <c r="N49" s="512">
        <f t="shared" si="13"/>
        <v>0</v>
      </c>
      <c r="O49" s="923"/>
      <c r="P49" s="924"/>
      <c r="S49" s="115"/>
    </row>
    <row r="50" spans="1:19" ht="51">
      <c r="A50" s="226">
        <v>1</v>
      </c>
      <c r="B50" s="922" t="s">
        <v>1345</v>
      </c>
      <c r="C50" s="302">
        <f>SUM(D50:G50)</f>
        <v>20</v>
      </c>
      <c r="D50" s="302"/>
      <c r="E50" s="302"/>
      <c r="F50" s="302"/>
      <c r="G50" s="302">
        <v>20</v>
      </c>
      <c r="H50" s="243" t="s">
        <v>1346</v>
      </c>
      <c r="I50" s="227">
        <f t="shared" si="2"/>
        <v>7.08</v>
      </c>
      <c r="J50" s="302">
        <v>7.08</v>
      </c>
      <c r="K50" s="302"/>
      <c r="L50" s="302"/>
      <c r="M50" s="302"/>
      <c r="N50" s="302"/>
      <c r="O50" s="243" t="s">
        <v>1347</v>
      </c>
      <c r="P50" s="922"/>
      <c r="S50" s="115"/>
    </row>
    <row r="51" spans="1:19">
      <c r="A51" s="228" t="s">
        <v>213</v>
      </c>
      <c r="B51" s="924" t="s">
        <v>279</v>
      </c>
      <c r="C51" s="512">
        <f>C52</f>
        <v>0.5</v>
      </c>
      <c r="D51" s="512">
        <f t="shared" ref="D51:N51" si="14">D52</f>
        <v>0.5</v>
      </c>
      <c r="E51" s="512">
        <f t="shared" si="14"/>
        <v>0</v>
      </c>
      <c r="F51" s="512">
        <f t="shared" si="14"/>
        <v>0</v>
      </c>
      <c r="G51" s="512">
        <f t="shared" si="14"/>
        <v>0</v>
      </c>
      <c r="H51" s="512"/>
      <c r="I51" s="512">
        <f t="shared" si="14"/>
        <v>0.42</v>
      </c>
      <c r="J51" s="512">
        <f t="shared" si="14"/>
        <v>0</v>
      </c>
      <c r="K51" s="512">
        <f t="shared" si="14"/>
        <v>0</v>
      </c>
      <c r="L51" s="512">
        <f t="shared" si="14"/>
        <v>0</v>
      </c>
      <c r="M51" s="512">
        <f t="shared" si="14"/>
        <v>0.42</v>
      </c>
      <c r="N51" s="512">
        <f t="shared" si="14"/>
        <v>0</v>
      </c>
      <c r="O51" s="923"/>
      <c r="P51" s="924"/>
      <c r="S51" s="115"/>
    </row>
    <row r="52" spans="1:19" ht="25.5">
      <c r="A52" s="226">
        <v>1</v>
      </c>
      <c r="B52" s="922" t="s">
        <v>1348</v>
      </c>
      <c r="C52" s="302">
        <f>SUM(D52:G52)</f>
        <v>0.5</v>
      </c>
      <c r="D52" s="302">
        <v>0.5</v>
      </c>
      <c r="E52" s="302"/>
      <c r="F52" s="302"/>
      <c r="G52" s="302">
        <v>0</v>
      </c>
      <c r="H52" s="243" t="s">
        <v>1349</v>
      </c>
      <c r="I52" s="227">
        <f t="shared" si="2"/>
        <v>0.42</v>
      </c>
      <c r="J52" s="302"/>
      <c r="K52" s="302"/>
      <c r="L52" s="302"/>
      <c r="M52" s="302">
        <v>0.42</v>
      </c>
      <c r="N52" s="302"/>
      <c r="O52" s="243" t="s">
        <v>1350</v>
      </c>
      <c r="P52" s="922"/>
      <c r="S52" s="115"/>
    </row>
    <row r="53" spans="1:19" ht="12.75" customHeight="1">
      <c r="A53" s="228" t="s">
        <v>217</v>
      </c>
      <c r="B53" s="924" t="s">
        <v>209</v>
      </c>
      <c r="C53" s="512">
        <f>SUM(C54:C55)</f>
        <v>0.7</v>
      </c>
      <c r="D53" s="512">
        <f t="shared" ref="D53:N53" si="15">SUM(D54:D55)</f>
        <v>0.4</v>
      </c>
      <c r="E53" s="512">
        <f t="shared" si="15"/>
        <v>0</v>
      </c>
      <c r="F53" s="512">
        <f t="shared" si="15"/>
        <v>0</v>
      </c>
      <c r="G53" s="512">
        <f t="shared" si="15"/>
        <v>0.3</v>
      </c>
      <c r="H53" s="512"/>
      <c r="I53" s="512">
        <f t="shared" si="15"/>
        <v>0.59000000000000008</v>
      </c>
      <c r="J53" s="512">
        <f t="shared" si="15"/>
        <v>0</v>
      </c>
      <c r="K53" s="512">
        <f t="shared" si="15"/>
        <v>0</v>
      </c>
      <c r="L53" s="512">
        <f t="shared" si="15"/>
        <v>0.59000000000000008</v>
      </c>
      <c r="M53" s="512">
        <f t="shared" si="15"/>
        <v>0</v>
      </c>
      <c r="N53" s="512">
        <f t="shared" si="15"/>
        <v>0</v>
      </c>
      <c r="O53" s="923"/>
      <c r="P53" s="924"/>
      <c r="S53" s="115"/>
    </row>
    <row r="54" spans="1:19" ht="25.5">
      <c r="A54" s="226">
        <v>1</v>
      </c>
      <c r="B54" s="922" t="s">
        <v>1351</v>
      </c>
      <c r="C54" s="302">
        <f>SUM(D54:G54)</f>
        <v>0.4</v>
      </c>
      <c r="D54" s="302">
        <v>0.4</v>
      </c>
      <c r="E54" s="302"/>
      <c r="F54" s="302"/>
      <c r="G54" s="302">
        <v>0</v>
      </c>
      <c r="H54" s="243" t="s">
        <v>1352</v>
      </c>
      <c r="I54" s="227">
        <f t="shared" si="2"/>
        <v>0.34</v>
      </c>
      <c r="J54" s="302"/>
      <c r="K54" s="302"/>
      <c r="L54" s="302">
        <v>0.34</v>
      </c>
      <c r="M54" s="302"/>
      <c r="N54" s="302"/>
      <c r="O54" s="1621" t="s">
        <v>1350</v>
      </c>
      <c r="P54" s="922"/>
      <c r="S54" s="115"/>
    </row>
    <row r="55" spans="1:19" ht="25.5">
      <c r="A55" s="226">
        <v>2</v>
      </c>
      <c r="B55" s="922" t="s">
        <v>1353</v>
      </c>
      <c r="C55" s="302">
        <f>SUM(D55:G55)</f>
        <v>0.3</v>
      </c>
      <c r="D55" s="302"/>
      <c r="E55" s="302"/>
      <c r="F55" s="302"/>
      <c r="G55" s="302">
        <v>0.3</v>
      </c>
      <c r="H55" s="243" t="s">
        <v>1354</v>
      </c>
      <c r="I55" s="227">
        <f t="shared" si="2"/>
        <v>0.25</v>
      </c>
      <c r="J55" s="302"/>
      <c r="K55" s="302"/>
      <c r="L55" s="302">
        <v>0.25</v>
      </c>
      <c r="M55" s="302"/>
      <c r="N55" s="302"/>
      <c r="O55" s="1622"/>
      <c r="P55" s="922"/>
      <c r="S55" s="115"/>
    </row>
    <row r="56" spans="1:19">
      <c r="A56" s="228" t="s">
        <v>238</v>
      </c>
      <c r="B56" s="924" t="s">
        <v>1355</v>
      </c>
      <c r="C56" s="512">
        <f>C57</f>
        <v>1.2</v>
      </c>
      <c r="D56" s="512">
        <f t="shared" ref="D56:N56" si="16">D57</f>
        <v>0</v>
      </c>
      <c r="E56" s="512">
        <f t="shared" si="16"/>
        <v>0</v>
      </c>
      <c r="F56" s="512">
        <f t="shared" si="16"/>
        <v>0</v>
      </c>
      <c r="G56" s="512">
        <f t="shared" si="16"/>
        <v>1.2</v>
      </c>
      <c r="H56" s="512"/>
      <c r="I56" s="512">
        <f t="shared" si="16"/>
        <v>1.01</v>
      </c>
      <c r="J56" s="512">
        <f t="shared" si="16"/>
        <v>0</v>
      </c>
      <c r="K56" s="512">
        <f t="shared" si="16"/>
        <v>0</v>
      </c>
      <c r="L56" s="512">
        <f t="shared" si="16"/>
        <v>0</v>
      </c>
      <c r="M56" s="512">
        <f t="shared" si="16"/>
        <v>1.01</v>
      </c>
      <c r="N56" s="512">
        <f t="shared" si="16"/>
        <v>0</v>
      </c>
      <c r="O56" s="923"/>
      <c r="P56" s="924"/>
      <c r="S56" s="115"/>
    </row>
    <row r="57" spans="1:19" ht="25.5">
      <c r="A57" s="226">
        <v>1</v>
      </c>
      <c r="B57" s="922" t="s">
        <v>1356</v>
      </c>
      <c r="C57" s="302">
        <f>SUM(D57:G57)</f>
        <v>1.2</v>
      </c>
      <c r="D57" s="302"/>
      <c r="E57" s="302"/>
      <c r="F57" s="302"/>
      <c r="G57" s="302">
        <v>1.2</v>
      </c>
      <c r="H57" s="243" t="s">
        <v>1316</v>
      </c>
      <c r="I57" s="227">
        <f t="shared" si="2"/>
        <v>1.01</v>
      </c>
      <c r="J57" s="302"/>
      <c r="K57" s="302"/>
      <c r="L57" s="302"/>
      <c r="M57" s="302">
        <v>1.01</v>
      </c>
      <c r="N57" s="302"/>
      <c r="O57" s="243" t="s">
        <v>1350</v>
      </c>
      <c r="P57" s="922"/>
      <c r="S57" s="115"/>
    </row>
    <row r="58" spans="1:19">
      <c r="A58" s="228" t="s">
        <v>246</v>
      </c>
      <c r="B58" s="924" t="s">
        <v>218</v>
      </c>
      <c r="C58" s="512">
        <f>SUM(C59:C73)</f>
        <v>55.01</v>
      </c>
      <c r="D58" s="512">
        <f>SUM(D59:D73)</f>
        <v>13</v>
      </c>
      <c r="E58" s="512">
        <f>SUM(E59:E73)</f>
        <v>3</v>
      </c>
      <c r="F58" s="512">
        <f>SUM(F59:F73)</f>
        <v>0</v>
      </c>
      <c r="G58" s="512">
        <f>SUM(G59:G73)</f>
        <v>39.010000000000005</v>
      </c>
      <c r="H58" s="512"/>
      <c r="I58" s="512">
        <f t="shared" ref="I58:N58" si="17">SUM(I59:I73)</f>
        <v>50.150000000000013</v>
      </c>
      <c r="J58" s="512">
        <f t="shared" si="17"/>
        <v>44.610000000000007</v>
      </c>
      <c r="K58" s="512">
        <f t="shared" si="17"/>
        <v>0.16999999999999998</v>
      </c>
      <c r="L58" s="512">
        <f t="shared" si="17"/>
        <v>0.88</v>
      </c>
      <c r="M58" s="512">
        <f t="shared" si="17"/>
        <v>4.49</v>
      </c>
      <c r="N58" s="512">
        <f t="shared" si="17"/>
        <v>0</v>
      </c>
      <c r="O58" s="923"/>
      <c r="P58" s="924"/>
      <c r="S58" s="115"/>
    </row>
    <row r="59" spans="1:19" ht="25.5">
      <c r="A59" s="226">
        <v>1</v>
      </c>
      <c r="B59" s="922" t="s">
        <v>1357</v>
      </c>
      <c r="C59" s="302">
        <f t="shared" ref="C59:C69" si="18">SUM(D59:G59)</f>
        <v>8</v>
      </c>
      <c r="D59" s="302"/>
      <c r="E59" s="302">
        <v>3</v>
      </c>
      <c r="F59" s="302"/>
      <c r="G59" s="302">
        <v>5</v>
      </c>
      <c r="H59" s="243" t="s">
        <v>1358</v>
      </c>
      <c r="I59" s="227">
        <f t="shared" si="2"/>
        <v>2.0299999999999998</v>
      </c>
      <c r="J59" s="302">
        <v>2.0299999999999998</v>
      </c>
      <c r="K59" s="302"/>
      <c r="L59" s="302"/>
      <c r="M59" s="302"/>
      <c r="N59" s="302"/>
      <c r="O59" s="243" t="s">
        <v>1350</v>
      </c>
      <c r="P59" s="922"/>
      <c r="S59" s="115"/>
    </row>
    <row r="60" spans="1:19" ht="25.5">
      <c r="A60" s="226">
        <v>2</v>
      </c>
      <c r="B60" s="922" t="s">
        <v>1359</v>
      </c>
      <c r="C60" s="302">
        <f t="shared" si="18"/>
        <v>0.1</v>
      </c>
      <c r="D60" s="302"/>
      <c r="E60" s="302"/>
      <c r="F60" s="302"/>
      <c r="G60" s="302">
        <v>0.1</v>
      </c>
      <c r="H60" s="243" t="s">
        <v>1281</v>
      </c>
      <c r="I60" s="227">
        <f>SUM(J60:N60)</f>
        <v>0.08</v>
      </c>
      <c r="J60" s="302"/>
      <c r="K60" s="302">
        <v>0.08</v>
      </c>
      <c r="L60" s="302"/>
      <c r="M60" s="302"/>
      <c r="N60" s="302"/>
      <c r="O60" s="243" t="s">
        <v>1347</v>
      </c>
      <c r="P60" s="922"/>
      <c r="S60" s="115"/>
    </row>
    <row r="61" spans="1:19" ht="25.5">
      <c r="A61" s="226">
        <v>3</v>
      </c>
      <c r="B61" s="922" t="s">
        <v>1360</v>
      </c>
      <c r="C61" s="302">
        <f t="shared" si="18"/>
        <v>4.5</v>
      </c>
      <c r="D61" s="302">
        <v>1.5</v>
      </c>
      <c r="E61" s="302"/>
      <c r="F61" s="302"/>
      <c r="G61" s="302">
        <v>3</v>
      </c>
      <c r="H61" s="243" t="s">
        <v>1325</v>
      </c>
      <c r="I61" s="227">
        <f t="shared" si="2"/>
        <v>1.49</v>
      </c>
      <c r="J61" s="302"/>
      <c r="K61" s="302"/>
      <c r="L61" s="302"/>
      <c r="M61" s="302">
        <v>1.49</v>
      </c>
      <c r="N61" s="302"/>
      <c r="O61" s="1621" t="s">
        <v>1350</v>
      </c>
      <c r="P61" s="922"/>
      <c r="S61" s="115"/>
    </row>
    <row r="62" spans="1:19" ht="25.5">
      <c r="A62" s="226">
        <v>4</v>
      </c>
      <c r="B62" s="922" t="s">
        <v>1361</v>
      </c>
      <c r="C62" s="302">
        <f t="shared" si="18"/>
        <v>0.5</v>
      </c>
      <c r="D62" s="302"/>
      <c r="E62" s="302"/>
      <c r="F62" s="302"/>
      <c r="G62" s="302">
        <v>0.5</v>
      </c>
      <c r="H62" s="243" t="s">
        <v>1325</v>
      </c>
      <c r="I62" s="227">
        <f t="shared" si="2"/>
        <v>3</v>
      </c>
      <c r="J62" s="302"/>
      <c r="K62" s="302"/>
      <c r="L62" s="302"/>
      <c r="M62" s="302">
        <v>3</v>
      </c>
      <c r="N62" s="302"/>
      <c r="O62" s="1623"/>
      <c r="P62" s="922"/>
      <c r="S62" s="115"/>
    </row>
    <row r="63" spans="1:19">
      <c r="A63" s="226">
        <v>5</v>
      </c>
      <c r="B63" s="922" t="s">
        <v>1362</v>
      </c>
      <c r="C63" s="302">
        <f t="shared" si="18"/>
        <v>6.15</v>
      </c>
      <c r="D63" s="302">
        <v>1.2</v>
      </c>
      <c r="E63" s="302"/>
      <c r="F63" s="302"/>
      <c r="G63" s="302">
        <v>4.95</v>
      </c>
      <c r="H63" s="243" t="s">
        <v>1325</v>
      </c>
      <c r="I63" s="227">
        <f t="shared" si="2"/>
        <v>12.71</v>
      </c>
      <c r="J63" s="302">
        <v>12.71</v>
      </c>
      <c r="K63" s="302"/>
      <c r="L63" s="302"/>
      <c r="M63" s="302"/>
      <c r="N63" s="302"/>
      <c r="O63" s="1622"/>
      <c r="P63" s="922"/>
      <c r="S63" s="115"/>
    </row>
    <row r="64" spans="1:19" ht="25.5">
      <c r="A64" s="226">
        <v>6</v>
      </c>
      <c r="B64" s="922" t="s">
        <v>1363</v>
      </c>
      <c r="C64" s="302">
        <f t="shared" si="18"/>
        <v>6.4</v>
      </c>
      <c r="D64" s="302">
        <v>0.5</v>
      </c>
      <c r="E64" s="302"/>
      <c r="F64" s="302"/>
      <c r="G64" s="302">
        <v>5.9</v>
      </c>
      <c r="H64" s="243" t="s">
        <v>1331</v>
      </c>
      <c r="I64" s="227">
        <f>SUM(J64:N64)</f>
        <v>5.5</v>
      </c>
      <c r="J64" s="302">
        <v>5.5</v>
      </c>
      <c r="K64" s="302"/>
      <c r="L64" s="302"/>
      <c r="M64" s="302"/>
      <c r="N64" s="302"/>
      <c r="O64" s="243" t="s">
        <v>1347</v>
      </c>
      <c r="P64" s="922"/>
      <c r="S64" s="115"/>
    </row>
    <row r="65" spans="1:19" ht="25.5">
      <c r="A65" s="226">
        <v>7</v>
      </c>
      <c r="B65" s="922" t="s">
        <v>1364</v>
      </c>
      <c r="C65" s="302">
        <f t="shared" si="18"/>
        <v>3</v>
      </c>
      <c r="D65" s="302"/>
      <c r="E65" s="302"/>
      <c r="F65" s="302"/>
      <c r="G65" s="302">
        <v>3</v>
      </c>
      <c r="H65" s="243" t="s">
        <v>1365</v>
      </c>
      <c r="I65" s="227">
        <f t="shared" si="2"/>
        <v>2.52</v>
      </c>
      <c r="J65" s="302">
        <v>2.52</v>
      </c>
      <c r="K65" s="302"/>
      <c r="L65" s="302"/>
      <c r="M65" s="302"/>
      <c r="N65" s="302"/>
      <c r="O65" s="1621" t="s">
        <v>1350</v>
      </c>
      <c r="P65" s="922"/>
      <c r="S65" s="115"/>
    </row>
    <row r="66" spans="1:19" ht="38.25">
      <c r="A66" s="226">
        <v>8</v>
      </c>
      <c r="B66" s="922" t="s">
        <v>1366</v>
      </c>
      <c r="C66" s="302">
        <f t="shared" si="18"/>
        <v>0.7</v>
      </c>
      <c r="D66" s="302"/>
      <c r="E66" s="302"/>
      <c r="F66" s="302"/>
      <c r="G66" s="302">
        <v>0.7</v>
      </c>
      <c r="H66" s="243" t="s">
        <v>1293</v>
      </c>
      <c r="I66" s="227">
        <f t="shared" si="2"/>
        <v>0.05</v>
      </c>
      <c r="J66" s="302"/>
      <c r="K66" s="302"/>
      <c r="L66" s="302">
        <v>0.05</v>
      </c>
      <c r="M66" s="302"/>
      <c r="N66" s="302"/>
      <c r="O66" s="1623"/>
      <c r="P66" s="922"/>
      <c r="S66" s="115"/>
    </row>
    <row r="67" spans="1:19" ht="38.25">
      <c r="A67" s="226">
        <v>9</v>
      </c>
      <c r="B67" s="922" t="s">
        <v>1367</v>
      </c>
      <c r="C67" s="302">
        <f t="shared" si="18"/>
        <v>8.3000000000000007</v>
      </c>
      <c r="D67" s="302">
        <v>3.5</v>
      </c>
      <c r="E67" s="302"/>
      <c r="F67" s="302"/>
      <c r="G67" s="302">
        <v>4.8</v>
      </c>
      <c r="H67" s="243" t="s">
        <v>1293</v>
      </c>
      <c r="I67" s="227">
        <f t="shared" si="2"/>
        <v>6.97</v>
      </c>
      <c r="J67" s="302">
        <v>6.97</v>
      </c>
      <c r="K67" s="302"/>
      <c r="L67" s="302"/>
      <c r="M67" s="302"/>
      <c r="N67" s="302"/>
      <c r="O67" s="1623"/>
      <c r="P67" s="922"/>
      <c r="S67" s="115"/>
    </row>
    <row r="68" spans="1:19" ht="25.5">
      <c r="A68" s="226">
        <v>10</v>
      </c>
      <c r="B68" s="922" t="s">
        <v>1368</v>
      </c>
      <c r="C68" s="302">
        <f t="shared" si="18"/>
        <v>6.43</v>
      </c>
      <c r="D68" s="302">
        <v>4.91</v>
      </c>
      <c r="E68" s="302"/>
      <c r="F68" s="302"/>
      <c r="G68" s="302">
        <v>1.52</v>
      </c>
      <c r="H68" s="243" t="s">
        <v>1369</v>
      </c>
      <c r="I68" s="227">
        <f t="shared" si="2"/>
        <v>10.16</v>
      </c>
      <c r="J68" s="302">
        <v>10.16</v>
      </c>
      <c r="K68" s="302"/>
      <c r="L68" s="302"/>
      <c r="M68" s="302"/>
      <c r="N68" s="302"/>
      <c r="O68" s="1623"/>
      <c r="P68" s="922"/>
      <c r="S68" s="115"/>
    </row>
    <row r="69" spans="1:19" ht="25.5">
      <c r="A69" s="226">
        <v>11</v>
      </c>
      <c r="B69" s="922" t="s">
        <v>1370</v>
      </c>
      <c r="C69" s="302">
        <f t="shared" si="18"/>
        <v>3.41</v>
      </c>
      <c r="D69" s="302">
        <v>1.39</v>
      </c>
      <c r="E69" s="302"/>
      <c r="F69" s="302"/>
      <c r="G69" s="302">
        <v>2.02</v>
      </c>
      <c r="H69" s="243" t="s">
        <v>1371</v>
      </c>
      <c r="I69" s="227">
        <f t="shared" si="2"/>
        <v>1.17</v>
      </c>
      <c r="J69" s="302">
        <v>1.17</v>
      </c>
      <c r="K69" s="302"/>
      <c r="L69" s="302"/>
      <c r="M69" s="302"/>
      <c r="N69" s="302"/>
      <c r="O69" s="1622"/>
      <c r="P69" s="922"/>
      <c r="S69" s="115"/>
    </row>
    <row r="70" spans="1:19" ht="38.25">
      <c r="A70" s="226">
        <v>12</v>
      </c>
      <c r="B70" s="922" t="s">
        <v>1372</v>
      </c>
      <c r="C70" s="302">
        <f>SUM(D70:G70)</f>
        <v>5.0600000000000005</v>
      </c>
      <c r="D70" s="302"/>
      <c r="E70" s="302"/>
      <c r="F70" s="302"/>
      <c r="G70" s="302">
        <v>5.0600000000000005</v>
      </c>
      <c r="H70" s="243" t="s">
        <v>1373</v>
      </c>
      <c r="I70" s="227">
        <f>SUM(J70:N70)</f>
        <v>3.38</v>
      </c>
      <c r="J70" s="302">
        <v>3.38</v>
      </c>
      <c r="K70" s="302"/>
      <c r="L70" s="302"/>
      <c r="M70" s="302"/>
      <c r="N70" s="302"/>
      <c r="O70" s="1621" t="s">
        <v>1347</v>
      </c>
      <c r="P70" s="922"/>
      <c r="S70" s="115"/>
    </row>
    <row r="71" spans="1:19" ht="63.75">
      <c r="A71" s="226">
        <v>13</v>
      </c>
      <c r="B71" s="922" t="s">
        <v>1374</v>
      </c>
      <c r="C71" s="302">
        <f>SUM(D71:G71)</f>
        <v>1.3</v>
      </c>
      <c r="D71" s="302"/>
      <c r="E71" s="302"/>
      <c r="F71" s="302"/>
      <c r="G71" s="302">
        <v>1.3</v>
      </c>
      <c r="H71" s="243" t="s">
        <v>1375</v>
      </c>
      <c r="I71" s="227">
        <f>SUM(J71:N71)</f>
        <v>0.09</v>
      </c>
      <c r="J71" s="302"/>
      <c r="K71" s="302">
        <v>0.09</v>
      </c>
      <c r="L71" s="302"/>
      <c r="M71" s="302"/>
      <c r="N71" s="302"/>
      <c r="O71" s="1623"/>
      <c r="P71" s="922"/>
      <c r="S71" s="115"/>
    </row>
    <row r="72" spans="1:19" ht="25.5">
      <c r="A72" s="226">
        <v>14</v>
      </c>
      <c r="B72" s="922" t="s">
        <v>1376</v>
      </c>
      <c r="C72" s="302">
        <f>SUM(D72:G72)</f>
        <v>0.2</v>
      </c>
      <c r="D72" s="302"/>
      <c r="E72" s="302"/>
      <c r="F72" s="302"/>
      <c r="G72" s="302">
        <v>0.2</v>
      </c>
      <c r="H72" s="243" t="s">
        <v>1377</v>
      </c>
      <c r="I72" s="227">
        <f>SUM(J72:N72)</f>
        <v>0.17</v>
      </c>
      <c r="J72" s="302">
        <v>0.17</v>
      </c>
      <c r="K72" s="302"/>
      <c r="L72" s="302"/>
      <c r="M72" s="302"/>
      <c r="N72" s="302"/>
      <c r="O72" s="1623"/>
      <c r="P72" s="922"/>
      <c r="S72" s="115"/>
    </row>
    <row r="73" spans="1:19" ht="25.5">
      <c r="A73" s="226">
        <v>15</v>
      </c>
      <c r="B73" s="922" t="s">
        <v>1378</v>
      </c>
      <c r="C73" s="302">
        <f>SUM(D73:G73)</f>
        <v>0.96</v>
      </c>
      <c r="D73" s="302"/>
      <c r="E73" s="302"/>
      <c r="F73" s="302"/>
      <c r="G73" s="302">
        <v>0.96</v>
      </c>
      <c r="H73" s="243" t="s">
        <v>1379</v>
      </c>
      <c r="I73" s="227">
        <f>SUM(J73:N73)</f>
        <v>0.83</v>
      </c>
      <c r="J73" s="302"/>
      <c r="K73" s="302"/>
      <c r="L73" s="302">
        <v>0.83</v>
      </c>
      <c r="M73" s="302"/>
      <c r="N73" s="302"/>
      <c r="O73" s="1622"/>
      <c r="P73" s="922"/>
      <c r="S73" s="115"/>
    </row>
    <row r="74" spans="1:19">
      <c r="A74" s="228" t="s">
        <v>251</v>
      </c>
      <c r="B74" s="924" t="s">
        <v>768</v>
      </c>
      <c r="C74" s="512">
        <f>SUM(C75:C76)</f>
        <v>29.209999999999997</v>
      </c>
      <c r="D74" s="512">
        <f t="shared" ref="D74:N74" si="19">SUM(D75:D76)</f>
        <v>6.52</v>
      </c>
      <c r="E74" s="512">
        <f t="shared" si="19"/>
        <v>0</v>
      </c>
      <c r="F74" s="512">
        <f t="shared" si="19"/>
        <v>0</v>
      </c>
      <c r="G74" s="512">
        <f t="shared" si="19"/>
        <v>22.689999999999998</v>
      </c>
      <c r="H74" s="512"/>
      <c r="I74" s="512">
        <f t="shared" si="19"/>
        <v>8.31</v>
      </c>
      <c r="J74" s="512">
        <f t="shared" si="19"/>
        <v>0</v>
      </c>
      <c r="K74" s="512">
        <f t="shared" si="19"/>
        <v>8.31</v>
      </c>
      <c r="L74" s="512">
        <f t="shared" si="19"/>
        <v>0</v>
      </c>
      <c r="M74" s="512">
        <f t="shared" si="19"/>
        <v>0</v>
      </c>
      <c r="N74" s="512">
        <f t="shared" si="19"/>
        <v>0</v>
      </c>
      <c r="O74" s="923"/>
      <c r="P74" s="924"/>
      <c r="S74" s="115"/>
    </row>
    <row r="75" spans="1:19" ht="25.5">
      <c r="A75" s="226">
        <v>1</v>
      </c>
      <c r="B75" s="922" t="s">
        <v>1380</v>
      </c>
      <c r="C75" s="302">
        <f>SUM(D75:G75)</f>
        <v>5.2</v>
      </c>
      <c r="D75" s="302"/>
      <c r="E75" s="302"/>
      <c r="F75" s="302"/>
      <c r="G75" s="302">
        <v>5.2</v>
      </c>
      <c r="H75" s="243" t="s">
        <v>1325</v>
      </c>
      <c r="I75" s="227">
        <f t="shared" si="2"/>
        <v>1.87</v>
      </c>
      <c r="J75" s="302"/>
      <c r="K75" s="302">
        <v>1.87</v>
      </c>
      <c r="L75" s="302"/>
      <c r="M75" s="302"/>
      <c r="N75" s="302"/>
      <c r="O75" s="1621" t="s">
        <v>1350</v>
      </c>
      <c r="P75" s="922"/>
      <c r="S75" s="115"/>
    </row>
    <row r="76" spans="1:19" ht="38.25">
      <c r="A76" s="226">
        <v>2</v>
      </c>
      <c r="B76" s="922" t="s">
        <v>1381</v>
      </c>
      <c r="C76" s="302">
        <f>SUM(D76:G76)</f>
        <v>24.009999999999998</v>
      </c>
      <c r="D76" s="302">
        <v>6.52</v>
      </c>
      <c r="E76" s="302"/>
      <c r="F76" s="302"/>
      <c r="G76" s="302">
        <v>17.489999999999998</v>
      </c>
      <c r="H76" s="243" t="s">
        <v>1377</v>
      </c>
      <c r="I76" s="227">
        <f t="shared" si="2"/>
        <v>6.44</v>
      </c>
      <c r="J76" s="302"/>
      <c r="K76" s="302">
        <v>6.44</v>
      </c>
      <c r="L76" s="302"/>
      <c r="M76" s="302"/>
      <c r="N76" s="302"/>
      <c r="O76" s="1622"/>
      <c r="P76" s="922"/>
      <c r="S76" s="115"/>
    </row>
    <row r="77" spans="1:19">
      <c r="A77" s="228" t="s">
        <v>254</v>
      </c>
      <c r="B77" s="924" t="s">
        <v>247</v>
      </c>
      <c r="C77" s="512">
        <f>SUM(C78:C79)</f>
        <v>10.32</v>
      </c>
      <c r="D77" s="512">
        <f t="shared" ref="D77:N77" si="20">SUM(D78:D79)</f>
        <v>0.41</v>
      </c>
      <c r="E77" s="512">
        <f t="shared" si="20"/>
        <v>6.85</v>
      </c>
      <c r="F77" s="512">
        <f t="shared" si="20"/>
        <v>0</v>
      </c>
      <c r="G77" s="512">
        <f t="shared" si="20"/>
        <v>3.0599999999999996</v>
      </c>
      <c r="H77" s="512"/>
      <c r="I77" s="512">
        <f t="shared" si="20"/>
        <v>0.9</v>
      </c>
      <c r="J77" s="512">
        <f t="shared" si="20"/>
        <v>0</v>
      </c>
      <c r="K77" s="512">
        <f t="shared" si="20"/>
        <v>0</v>
      </c>
      <c r="L77" s="512">
        <f t="shared" si="20"/>
        <v>0</v>
      </c>
      <c r="M77" s="512">
        <f t="shared" si="20"/>
        <v>0</v>
      </c>
      <c r="N77" s="512">
        <f t="shared" si="20"/>
        <v>0.9</v>
      </c>
      <c r="O77" s="923"/>
      <c r="P77" s="924"/>
      <c r="S77" s="115"/>
    </row>
    <row r="78" spans="1:19" ht="38.25">
      <c r="A78" s="226">
        <v>1</v>
      </c>
      <c r="B78" s="922" t="s">
        <v>1382</v>
      </c>
      <c r="C78" s="302">
        <f>SUM(D78:G78)</f>
        <v>10.27</v>
      </c>
      <c r="D78" s="302">
        <v>0.41</v>
      </c>
      <c r="E78" s="302">
        <v>6.85</v>
      </c>
      <c r="F78" s="302"/>
      <c r="G78" s="302">
        <v>3.01</v>
      </c>
      <c r="H78" s="243" t="s">
        <v>1383</v>
      </c>
      <c r="I78" s="227">
        <f t="shared" si="2"/>
        <v>0.86</v>
      </c>
      <c r="J78" s="302"/>
      <c r="K78" s="302"/>
      <c r="L78" s="302"/>
      <c r="M78" s="302"/>
      <c r="N78" s="302">
        <v>0.86</v>
      </c>
      <c r="O78" s="243" t="s">
        <v>1350</v>
      </c>
      <c r="P78" s="922"/>
      <c r="S78" s="115"/>
    </row>
    <row r="79" spans="1:19" ht="25.5">
      <c r="A79" s="226">
        <v>2</v>
      </c>
      <c r="B79" s="922" t="s">
        <v>1384</v>
      </c>
      <c r="C79" s="302">
        <f>SUM(D79:G79)</f>
        <v>0.05</v>
      </c>
      <c r="D79" s="302"/>
      <c r="E79" s="302"/>
      <c r="F79" s="302"/>
      <c r="G79" s="302">
        <v>0.05</v>
      </c>
      <c r="H79" s="243" t="s">
        <v>1385</v>
      </c>
      <c r="I79" s="227">
        <f t="shared" ref="I79:I117" si="21">SUM(J79:N79)</f>
        <v>0.04</v>
      </c>
      <c r="J79" s="302"/>
      <c r="K79" s="302"/>
      <c r="L79" s="302"/>
      <c r="M79" s="302"/>
      <c r="N79" s="302">
        <v>0.04</v>
      </c>
      <c r="O79" s="243" t="s">
        <v>1350</v>
      </c>
      <c r="P79" s="922"/>
      <c r="S79" s="115"/>
    </row>
    <row r="80" spans="1:19">
      <c r="A80" s="228" t="s">
        <v>268</v>
      </c>
      <c r="B80" s="924" t="s">
        <v>305</v>
      </c>
      <c r="C80" s="512">
        <f>C81</f>
        <v>0.3</v>
      </c>
      <c r="D80" s="512">
        <f t="shared" ref="D80:N80" si="22">D81</f>
        <v>0</v>
      </c>
      <c r="E80" s="512">
        <f t="shared" si="22"/>
        <v>0</v>
      </c>
      <c r="F80" s="512">
        <f t="shared" si="22"/>
        <v>0</v>
      </c>
      <c r="G80" s="512">
        <f t="shared" si="22"/>
        <v>0.3</v>
      </c>
      <c r="H80" s="512"/>
      <c r="I80" s="512">
        <f t="shared" si="22"/>
        <v>0.25</v>
      </c>
      <c r="J80" s="512">
        <f t="shared" si="22"/>
        <v>0</v>
      </c>
      <c r="K80" s="512">
        <f t="shared" si="22"/>
        <v>0</v>
      </c>
      <c r="L80" s="512">
        <f t="shared" si="22"/>
        <v>0</v>
      </c>
      <c r="M80" s="512">
        <f t="shared" si="22"/>
        <v>0.25</v>
      </c>
      <c r="N80" s="512">
        <f t="shared" si="22"/>
        <v>0</v>
      </c>
      <c r="O80" s="923"/>
      <c r="P80" s="924"/>
      <c r="S80" s="115"/>
    </row>
    <row r="81" spans="1:19" ht="25.5">
      <c r="A81" s="226">
        <v>1</v>
      </c>
      <c r="B81" s="922" t="s">
        <v>1386</v>
      </c>
      <c r="C81" s="302">
        <f>SUM(D81:G81)</f>
        <v>0.3</v>
      </c>
      <c r="D81" s="302"/>
      <c r="E81" s="302"/>
      <c r="F81" s="302"/>
      <c r="G81" s="302">
        <v>0.3</v>
      </c>
      <c r="H81" s="243" t="s">
        <v>1387</v>
      </c>
      <c r="I81" s="227">
        <f t="shared" si="21"/>
        <v>0.25</v>
      </c>
      <c r="J81" s="302"/>
      <c r="K81" s="302"/>
      <c r="L81" s="302"/>
      <c r="M81" s="302">
        <v>0.25</v>
      </c>
      <c r="N81" s="302"/>
      <c r="O81" s="243" t="s">
        <v>1350</v>
      </c>
      <c r="P81" s="922"/>
      <c r="S81" s="115"/>
    </row>
    <row r="82" spans="1:19">
      <c r="A82" s="228" t="s">
        <v>274</v>
      </c>
      <c r="B82" s="924" t="s">
        <v>252</v>
      </c>
      <c r="C82" s="512">
        <f>SUM(C83:C84)</f>
        <v>7.8</v>
      </c>
      <c r="D82" s="512">
        <f t="shared" ref="D82:N82" si="23">SUM(D83:D84)</f>
        <v>0</v>
      </c>
      <c r="E82" s="512">
        <f t="shared" si="23"/>
        <v>0</v>
      </c>
      <c r="F82" s="512">
        <f t="shared" si="23"/>
        <v>0</v>
      </c>
      <c r="G82" s="512">
        <f t="shared" si="23"/>
        <v>7.8</v>
      </c>
      <c r="H82" s="512"/>
      <c r="I82" s="512">
        <f t="shared" si="23"/>
        <v>2.73</v>
      </c>
      <c r="J82" s="512">
        <f t="shared" si="23"/>
        <v>2.35</v>
      </c>
      <c r="K82" s="512">
        <f t="shared" si="23"/>
        <v>0.38</v>
      </c>
      <c r="L82" s="512">
        <f t="shared" si="23"/>
        <v>0</v>
      </c>
      <c r="M82" s="512">
        <f t="shared" si="23"/>
        <v>0</v>
      </c>
      <c r="N82" s="512">
        <f t="shared" si="23"/>
        <v>0</v>
      </c>
      <c r="O82" s="923"/>
      <c r="P82" s="924"/>
      <c r="S82" s="115"/>
    </row>
    <row r="83" spans="1:19" ht="25.5">
      <c r="A83" s="226">
        <v>1</v>
      </c>
      <c r="B83" s="922" t="s">
        <v>1388</v>
      </c>
      <c r="C83" s="302">
        <f>SUM(D83:G83)</f>
        <v>5</v>
      </c>
      <c r="D83" s="302"/>
      <c r="E83" s="302"/>
      <c r="F83" s="302"/>
      <c r="G83" s="302">
        <v>5</v>
      </c>
      <c r="H83" s="243" t="s">
        <v>1389</v>
      </c>
      <c r="I83" s="227">
        <f t="shared" si="21"/>
        <v>0.38</v>
      </c>
      <c r="J83" s="302"/>
      <c r="K83" s="302">
        <v>0.38</v>
      </c>
      <c r="L83" s="302"/>
      <c r="M83" s="302"/>
      <c r="N83" s="302"/>
      <c r="O83" s="1621" t="s">
        <v>1350</v>
      </c>
      <c r="P83" s="922"/>
      <c r="S83" s="115"/>
    </row>
    <row r="84" spans="1:19" ht="25.5">
      <c r="A84" s="226">
        <v>2</v>
      </c>
      <c r="B84" s="922" t="s">
        <v>1390</v>
      </c>
      <c r="C84" s="302">
        <f>SUM(D84:G84)</f>
        <v>2.8</v>
      </c>
      <c r="D84" s="302"/>
      <c r="E84" s="302"/>
      <c r="F84" s="302"/>
      <c r="G84" s="302">
        <v>2.8</v>
      </c>
      <c r="H84" s="243" t="s">
        <v>1391</v>
      </c>
      <c r="I84" s="227">
        <f t="shared" si="21"/>
        <v>2.35</v>
      </c>
      <c r="J84" s="302">
        <v>2.35</v>
      </c>
      <c r="K84" s="302"/>
      <c r="L84" s="302"/>
      <c r="M84" s="302"/>
      <c r="N84" s="302"/>
      <c r="O84" s="1622"/>
      <c r="P84" s="922"/>
      <c r="S84" s="115"/>
    </row>
    <row r="85" spans="1:19">
      <c r="A85" s="228" t="s">
        <v>333</v>
      </c>
      <c r="B85" s="924" t="s">
        <v>255</v>
      </c>
      <c r="C85" s="512">
        <f>SUM(C86:C94)</f>
        <v>5.3800000000000008</v>
      </c>
      <c r="D85" s="512">
        <f t="shared" ref="D85:N85" si="24">SUM(D86:D94)</f>
        <v>2.6799999999999997</v>
      </c>
      <c r="E85" s="512">
        <f t="shared" si="24"/>
        <v>0</v>
      </c>
      <c r="F85" s="512">
        <f t="shared" si="24"/>
        <v>0</v>
      </c>
      <c r="G85" s="512">
        <f t="shared" si="24"/>
        <v>2.7</v>
      </c>
      <c r="H85" s="512"/>
      <c r="I85" s="512">
        <f t="shared" si="24"/>
        <v>4.51</v>
      </c>
      <c r="J85" s="512">
        <f t="shared" si="24"/>
        <v>0</v>
      </c>
      <c r="K85" s="512">
        <f t="shared" si="24"/>
        <v>0</v>
      </c>
      <c r="L85" s="512">
        <f t="shared" si="24"/>
        <v>1.73</v>
      </c>
      <c r="M85" s="512">
        <f t="shared" si="24"/>
        <v>2.78</v>
      </c>
      <c r="N85" s="512">
        <f t="shared" si="24"/>
        <v>0</v>
      </c>
      <c r="O85" s="923"/>
      <c r="P85" s="924"/>
      <c r="S85" s="115"/>
    </row>
    <row r="86" spans="1:19" ht="51">
      <c r="A86" s="226">
        <v>1</v>
      </c>
      <c r="B86" s="922" t="s">
        <v>1318</v>
      </c>
      <c r="C86" s="302">
        <f t="shared" ref="C86:C91" si="25">SUM(D86:G86)</f>
        <v>0.1</v>
      </c>
      <c r="D86" s="302"/>
      <c r="E86" s="302"/>
      <c r="F86" s="302"/>
      <c r="G86" s="302">
        <v>0.1</v>
      </c>
      <c r="H86" s="243" t="s">
        <v>1392</v>
      </c>
      <c r="I86" s="227">
        <f t="shared" si="21"/>
        <v>0.08</v>
      </c>
      <c r="J86" s="302"/>
      <c r="K86" s="302"/>
      <c r="L86" s="302"/>
      <c r="M86" s="302">
        <v>0.08</v>
      </c>
      <c r="N86" s="302"/>
      <c r="O86" s="1621" t="s">
        <v>1350</v>
      </c>
      <c r="P86" s="922"/>
      <c r="S86" s="115"/>
    </row>
    <row r="87" spans="1:19" ht="25.5">
      <c r="A87" s="226">
        <v>2</v>
      </c>
      <c r="B87" s="922" t="s">
        <v>1393</v>
      </c>
      <c r="C87" s="302">
        <f t="shared" si="25"/>
        <v>2</v>
      </c>
      <c r="D87" s="302">
        <v>1.5</v>
      </c>
      <c r="E87" s="302"/>
      <c r="F87" s="302"/>
      <c r="G87" s="302">
        <v>0.5</v>
      </c>
      <c r="H87" s="243" t="s">
        <v>1394</v>
      </c>
      <c r="I87" s="227">
        <f t="shared" si="21"/>
        <v>1.68</v>
      </c>
      <c r="J87" s="302"/>
      <c r="K87" s="302"/>
      <c r="L87" s="302"/>
      <c r="M87" s="302">
        <v>1.68</v>
      </c>
      <c r="N87" s="302"/>
      <c r="O87" s="1623"/>
      <c r="P87" s="922"/>
      <c r="S87" s="115"/>
    </row>
    <row r="88" spans="1:19" ht="25.5">
      <c r="A88" s="226">
        <v>3</v>
      </c>
      <c r="B88" s="922" t="s">
        <v>1318</v>
      </c>
      <c r="C88" s="302">
        <f t="shared" si="25"/>
        <v>0.17</v>
      </c>
      <c r="D88" s="302">
        <v>0.17</v>
      </c>
      <c r="E88" s="302"/>
      <c r="F88" s="302"/>
      <c r="G88" s="302">
        <v>0</v>
      </c>
      <c r="H88" s="243" t="s">
        <v>1395</v>
      </c>
      <c r="I88" s="227">
        <f t="shared" si="21"/>
        <v>0.14000000000000001</v>
      </c>
      <c r="J88" s="302"/>
      <c r="K88" s="302"/>
      <c r="L88" s="302"/>
      <c r="M88" s="302">
        <v>0.14000000000000001</v>
      </c>
      <c r="N88" s="302"/>
      <c r="O88" s="1623"/>
      <c r="P88" s="922"/>
      <c r="S88" s="115"/>
    </row>
    <row r="89" spans="1:19" ht="38.25">
      <c r="A89" s="226">
        <v>4</v>
      </c>
      <c r="B89" s="922" t="s">
        <v>1396</v>
      </c>
      <c r="C89" s="302">
        <f t="shared" si="25"/>
        <v>0.3</v>
      </c>
      <c r="D89" s="302">
        <v>0.3</v>
      </c>
      <c r="E89" s="302"/>
      <c r="F89" s="302"/>
      <c r="G89" s="302">
        <v>0</v>
      </c>
      <c r="H89" s="243" t="s">
        <v>1397</v>
      </c>
      <c r="I89" s="227">
        <f t="shared" si="21"/>
        <v>0.25</v>
      </c>
      <c r="J89" s="302"/>
      <c r="K89" s="302"/>
      <c r="L89" s="302"/>
      <c r="M89" s="302">
        <v>0.25</v>
      </c>
      <c r="N89" s="302"/>
      <c r="O89" s="1623"/>
      <c r="P89" s="922"/>
      <c r="S89" s="115"/>
    </row>
    <row r="90" spans="1:19" ht="25.5">
      <c r="A90" s="226">
        <v>5</v>
      </c>
      <c r="B90" s="922" t="s">
        <v>371</v>
      </c>
      <c r="C90" s="302">
        <f t="shared" si="25"/>
        <v>0.5</v>
      </c>
      <c r="D90" s="302"/>
      <c r="E90" s="302"/>
      <c r="F90" s="302"/>
      <c r="G90" s="302">
        <v>0.5</v>
      </c>
      <c r="H90" s="243" t="s">
        <v>1398</v>
      </c>
      <c r="I90" s="227">
        <f t="shared" si="21"/>
        <v>0.42</v>
      </c>
      <c r="J90" s="302"/>
      <c r="K90" s="302"/>
      <c r="L90" s="302"/>
      <c r="M90" s="302">
        <v>0.42</v>
      </c>
      <c r="N90" s="302"/>
      <c r="O90" s="1623"/>
      <c r="P90" s="922"/>
      <c r="S90" s="115"/>
    </row>
    <row r="91" spans="1:19" ht="25.5">
      <c r="A91" s="226">
        <v>6</v>
      </c>
      <c r="B91" s="922" t="s">
        <v>371</v>
      </c>
      <c r="C91" s="302">
        <f t="shared" si="25"/>
        <v>0.25</v>
      </c>
      <c r="D91" s="302"/>
      <c r="E91" s="302"/>
      <c r="F91" s="302"/>
      <c r="G91" s="302">
        <v>0.25</v>
      </c>
      <c r="H91" s="243" t="s">
        <v>1399</v>
      </c>
      <c r="I91" s="227">
        <f t="shared" si="21"/>
        <v>0.21</v>
      </c>
      <c r="J91" s="302"/>
      <c r="K91" s="302"/>
      <c r="L91" s="302"/>
      <c r="M91" s="302">
        <v>0.21</v>
      </c>
      <c r="N91" s="302"/>
      <c r="O91" s="1622"/>
      <c r="P91" s="922"/>
      <c r="S91" s="115"/>
    </row>
    <row r="92" spans="1:19" ht="25.5">
      <c r="A92" s="226">
        <v>7</v>
      </c>
      <c r="B92" s="922" t="s">
        <v>371</v>
      </c>
      <c r="C92" s="302">
        <f>SUM(D92:G92)</f>
        <v>0.75</v>
      </c>
      <c r="D92" s="302"/>
      <c r="E92" s="302"/>
      <c r="F92" s="302"/>
      <c r="G92" s="302">
        <v>0.75</v>
      </c>
      <c r="H92" s="243" t="s">
        <v>1352</v>
      </c>
      <c r="I92" s="227">
        <f>SUM(J92:N92)</f>
        <v>0.63</v>
      </c>
      <c r="J92" s="302"/>
      <c r="K92" s="302"/>
      <c r="L92" s="302">
        <v>0.63</v>
      </c>
      <c r="M92" s="302"/>
      <c r="N92" s="302"/>
      <c r="O92" s="243" t="s">
        <v>1347</v>
      </c>
      <c r="P92" s="922"/>
      <c r="S92" s="115"/>
    </row>
    <row r="93" spans="1:19" ht="25.5">
      <c r="A93" s="226">
        <v>8</v>
      </c>
      <c r="B93" s="922" t="s">
        <v>371</v>
      </c>
      <c r="C93" s="302">
        <f>SUM(D93:G93)</f>
        <v>0.41</v>
      </c>
      <c r="D93" s="302">
        <v>0.41</v>
      </c>
      <c r="E93" s="302"/>
      <c r="F93" s="302"/>
      <c r="G93" s="302">
        <v>0</v>
      </c>
      <c r="H93" s="243" t="s">
        <v>1358</v>
      </c>
      <c r="I93" s="227">
        <f>SUM(J93:N93)</f>
        <v>0.34</v>
      </c>
      <c r="J93" s="302"/>
      <c r="K93" s="302"/>
      <c r="L93" s="302">
        <v>0.34</v>
      </c>
      <c r="M93" s="302"/>
      <c r="N93" s="302"/>
      <c r="O93" s="243" t="s">
        <v>1347</v>
      </c>
      <c r="P93" s="922"/>
      <c r="S93" s="115"/>
    </row>
    <row r="94" spans="1:19" ht="25.5">
      <c r="A94" s="226">
        <v>9</v>
      </c>
      <c r="B94" s="922" t="s">
        <v>371</v>
      </c>
      <c r="C94" s="302">
        <f>SUM(D94:G94)</f>
        <v>0.89999999999999991</v>
      </c>
      <c r="D94" s="302">
        <v>0.3</v>
      </c>
      <c r="E94" s="302"/>
      <c r="F94" s="302"/>
      <c r="G94" s="302">
        <v>0.6</v>
      </c>
      <c r="H94" s="243" t="s">
        <v>1400</v>
      </c>
      <c r="I94" s="227">
        <f>SUM(J94:N94)</f>
        <v>0.76</v>
      </c>
      <c r="J94" s="302"/>
      <c r="K94" s="302"/>
      <c r="L94" s="302">
        <v>0.76</v>
      </c>
      <c r="M94" s="302"/>
      <c r="N94" s="302"/>
      <c r="O94" s="243" t="s">
        <v>1347</v>
      </c>
      <c r="P94" s="922"/>
      <c r="S94" s="115"/>
    </row>
    <row r="95" spans="1:19">
      <c r="A95" s="228" t="s">
        <v>337</v>
      </c>
      <c r="B95" s="924" t="s">
        <v>631</v>
      </c>
      <c r="C95" s="512">
        <f>SUM(C96:C110)</f>
        <v>29.410000000000004</v>
      </c>
      <c r="D95" s="512">
        <f t="shared" ref="D95:N95" si="26">SUM(D96:D110)</f>
        <v>18.340000000000003</v>
      </c>
      <c r="E95" s="512">
        <f t="shared" si="26"/>
        <v>0</v>
      </c>
      <c r="F95" s="512">
        <f t="shared" si="26"/>
        <v>0</v>
      </c>
      <c r="G95" s="512">
        <f t="shared" si="26"/>
        <v>11.07</v>
      </c>
      <c r="H95" s="512"/>
      <c r="I95" s="512">
        <f t="shared" si="26"/>
        <v>26.61</v>
      </c>
      <c r="J95" s="512">
        <f t="shared" si="26"/>
        <v>0</v>
      </c>
      <c r="K95" s="512">
        <f t="shared" si="26"/>
        <v>0</v>
      </c>
      <c r="L95" s="512">
        <f t="shared" si="26"/>
        <v>3.01</v>
      </c>
      <c r="M95" s="512">
        <f t="shared" si="26"/>
        <v>23.6</v>
      </c>
      <c r="N95" s="512">
        <f t="shared" si="26"/>
        <v>0</v>
      </c>
      <c r="O95" s="923"/>
      <c r="P95" s="924"/>
      <c r="S95" s="115"/>
    </row>
    <row r="96" spans="1:19" ht="25.5">
      <c r="A96" s="226">
        <v>1</v>
      </c>
      <c r="B96" s="922" t="s">
        <v>1272</v>
      </c>
      <c r="C96" s="302">
        <f t="shared" ref="C96:C107" si="27">SUM(D96:G96)</f>
        <v>0.1</v>
      </c>
      <c r="D96" s="302"/>
      <c r="E96" s="302"/>
      <c r="F96" s="302"/>
      <c r="G96" s="302">
        <v>0.1</v>
      </c>
      <c r="H96" s="243" t="s">
        <v>1401</v>
      </c>
      <c r="I96" s="227">
        <f t="shared" si="21"/>
        <v>0.08</v>
      </c>
      <c r="J96" s="302"/>
      <c r="K96" s="302"/>
      <c r="L96" s="302"/>
      <c r="M96" s="302">
        <v>0.08</v>
      </c>
      <c r="N96" s="302"/>
      <c r="O96" s="1621" t="s">
        <v>1350</v>
      </c>
      <c r="P96" s="922"/>
      <c r="S96" s="115"/>
    </row>
    <row r="97" spans="1:19" ht="25.5">
      <c r="A97" s="226">
        <v>2</v>
      </c>
      <c r="B97" s="922" t="s">
        <v>1272</v>
      </c>
      <c r="C97" s="302">
        <f t="shared" si="27"/>
        <v>0.2</v>
      </c>
      <c r="D97" s="302"/>
      <c r="E97" s="302"/>
      <c r="F97" s="302"/>
      <c r="G97" s="302">
        <v>0.2</v>
      </c>
      <c r="H97" s="243" t="s">
        <v>1402</v>
      </c>
      <c r="I97" s="227">
        <f t="shared" si="21"/>
        <v>0.17</v>
      </c>
      <c r="J97" s="302"/>
      <c r="K97" s="302"/>
      <c r="L97" s="302"/>
      <c r="M97" s="302">
        <v>0.17</v>
      </c>
      <c r="N97" s="302"/>
      <c r="O97" s="1623"/>
      <c r="P97" s="922"/>
      <c r="S97" s="115"/>
    </row>
    <row r="98" spans="1:19" ht="25.5">
      <c r="A98" s="226">
        <v>3</v>
      </c>
      <c r="B98" s="922" t="s">
        <v>1403</v>
      </c>
      <c r="C98" s="302">
        <f t="shared" si="27"/>
        <v>1</v>
      </c>
      <c r="D98" s="302"/>
      <c r="E98" s="302"/>
      <c r="F98" s="302"/>
      <c r="G98" s="302">
        <v>1</v>
      </c>
      <c r="H98" s="243" t="s">
        <v>1404</v>
      </c>
      <c r="I98" s="227">
        <f t="shared" si="21"/>
        <v>0.84</v>
      </c>
      <c r="J98" s="302"/>
      <c r="K98" s="302"/>
      <c r="L98" s="302"/>
      <c r="M98" s="302">
        <v>0.84</v>
      </c>
      <c r="N98" s="302"/>
      <c r="O98" s="1623"/>
      <c r="P98" s="922"/>
      <c r="S98" s="115"/>
    </row>
    <row r="99" spans="1:19" ht="25.5">
      <c r="A99" s="226">
        <v>4</v>
      </c>
      <c r="B99" s="922" t="s">
        <v>1272</v>
      </c>
      <c r="C99" s="302">
        <f t="shared" si="27"/>
        <v>0.7</v>
      </c>
      <c r="D99" s="302"/>
      <c r="E99" s="302"/>
      <c r="F99" s="302"/>
      <c r="G99" s="302">
        <v>0.7</v>
      </c>
      <c r="H99" s="243" t="s">
        <v>1405</v>
      </c>
      <c r="I99" s="227">
        <f t="shared" si="21"/>
        <v>0.59</v>
      </c>
      <c r="J99" s="302"/>
      <c r="K99" s="302"/>
      <c r="L99" s="302"/>
      <c r="M99" s="302">
        <v>0.59</v>
      </c>
      <c r="N99" s="302"/>
      <c r="O99" s="1623"/>
      <c r="P99" s="922"/>
      <c r="S99" s="115"/>
    </row>
    <row r="100" spans="1:19" ht="25.5">
      <c r="A100" s="226">
        <v>5</v>
      </c>
      <c r="B100" s="922" t="s">
        <v>1272</v>
      </c>
      <c r="C100" s="302">
        <f t="shared" si="27"/>
        <v>0.1</v>
      </c>
      <c r="D100" s="302"/>
      <c r="E100" s="302"/>
      <c r="F100" s="302"/>
      <c r="G100" s="302">
        <v>0.1</v>
      </c>
      <c r="H100" s="243" t="s">
        <v>1406</v>
      </c>
      <c r="I100" s="227">
        <f t="shared" si="21"/>
        <v>0.08</v>
      </c>
      <c r="J100" s="302"/>
      <c r="K100" s="302"/>
      <c r="L100" s="302"/>
      <c r="M100" s="302">
        <v>0.08</v>
      </c>
      <c r="N100" s="302"/>
      <c r="O100" s="1623"/>
      <c r="P100" s="922"/>
      <c r="S100" s="115"/>
    </row>
    <row r="101" spans="1:19" ht="25.5">
      <c r="A101" s="226">
        <v>6</v>
      </c>
      <c r="B101" s="922" t="s">
        <v>1403</v>
      </c>
      <c r="C101" s="302">
        <f t="shared" si="27"/>
        <v>1</v>
      </c>
      <c r="D101" s="302"/>
      <c r="E101" s="302"/>
      <c r="F101" s="302"/>
      <c r="G101" s="302">
        <v>1</v>
      </c>
      <c r="H101" s="243" t="s">
        <v>1407</v>
      </c>
      <c r="I101" s="227">
        <f t="shared" si="21"/>
        <v>0.84</v>
      </c>
      <c r="J101" s="302"/>
      <c r="K101" s="302"/>
      <c r="L101" s="302"/>
      <c r="M101" s="302">
        <v>0.84</v>
      </c>
      <c r="N101" s="302"/>
      <c r="O101" s="1623"/>
      <c r="P101" s="922"/>
      <c r="S101" s="115"/>
    </row>
    <row r="102" spans="1:19" ht="25.5">
      <c r="A102" s="226">
        <v>7</v>
      </c>
      <c r="B102" s="922" t="s">
        <v>1272</v>
      </c>
      <c r="C102" s="302">
        <f t="shared" si="27"/>
        <v>1</v>
      </c>
      <c r="D102" s="302"/>
      <c r="E102" s="302"/>
      <c r="F102" s="302"/>
      <c r="G102" s="302">
        <v>1</v>
      </c>
      <c r="H102" s="243" t="s">
        <v>1408</v>
      </c>
      <c r="I102" s="227">
        <f t="shared" si="21"/>
        <v>0.08</v>
      </c>
      <c r="J102" s="302"/>
      <c r="K102" s="302"/>
      <c r="L102" s="302"/>
      <c r="M102" s="302">
        <v>0.08</v>
      </c>
      <c r="N102" s="302"/>
      <c r="O102" s="1623"/>
      <c r="P102" s="922"/>
      <c r="S102" s="115"/>
    </row>
    <row r="103" spans="1:19" ht="25.5">
      <c r="A103" s="226">
        <v>8</v>
      </c>
      <c r="B103" s="922" t="s">
        <v>1272</v>
      </c>
      <c r="C103" s="302">
        <f t="shared" si="27"/>
        <v>0.8600000000000001</v>
      </c>
      <c r="D103" s="302">
        <v>0.4</v>
      </c>
      <c r="E103" s="302"/>
      <c r="F103" s="302"/>
      <c r="G103" s="302">
        <v>0.46</v>
      </c>
      <c r="H103" s="243" t="s">
        <v>1409</v>
      </c>
      <c r="I103" s="227">
        <f t="shared" si="21"/>
        <v>0.72</v>
      </c>
      <c r="J103" s="302"/>
      <c r="K103" s="302"/>
      <c r="L103" s="302"/>
      <c r="M103" s="302">
        <v>0.72</v>
      </c>
      <c r="N103" s="302"/>
      <c r="O103" s="1623"/>
      <c r="P103" s="922"/>
      <c r="S103" s="115"/>
    </row>
    <row r="104" spans="1:19" ht="38.25">
      <c r="A104" s="226">
        <v>9</v>
      </c>
      <c r="B104" s="922" t="s">
        <v>1272</v>
      </c>
      <c r="C104" s="302">
        <f t="shared" si="27"/>
        <v>2</v>
      </c>
      <c r="D104" s="302">
        <v>2</v>
      </c>
      <c r="E104" s="302"/>
      <c r="F104" s="302"/>
      <c r="G104" s="302">
        <v>0</v>
      </c>
      <c r="H104" s="243" t="s">
        <v>1410</v>
      </c>
      <c r="I104" s="227">
        <f t="shared" si="21"/>
        <v>1.68</v>
      </c>
      <c r="J104" s="302"/>
      <c r="K104" s="302"/>
      <c r="L104" s="302"/>
      <c r="M104" s="302">
        <v>1.68</v>
      </c>
      <c r="N104" s="302"/>
      <c r="O104" s="1623"/>
      <c r="P104" s="922"/>
      <c r="S104" s="115"/>
    </row>
    <row r="105" spans="1:19" ht="25.5">
      <c r="A105" s="226">
        <v>10</v>
      </c>
      <c r="B105" s="922" t="s">
        <v>1411</v>
      </c>
      <c r="C105" s="302">
        <f t="shared" si="27"/>
        <v>8.36</v>
      </c>
      <c r="D105" s="302">
        <v>7.52</v>
      </c>
      <c r="E105" s="302"/>
      <c r="F105" s="302"/>
      <c r="G105" s="302">
        <v>0.84</v>
      </c>
      <c r="H105" s="243" t="s">
        <v>1412</v>
      </c>
      <c r="I105" s="227">
        <f t="shared" si="21"/>
        <v>12.22</v>
      </c>
      <c r="J105" s="302"/>
      <c r="K105" s="302"/>
      <c r="L105" s="302"/>
      <c r="M105" s="302">
        <v>12.22</v>
      </c>
      <c r="N105" s="302"/>
      <c r="O105" s="1623"/>
      <c r="P105" s="922"/>
      <c r="S105" s="115"/>
    </row>
    <row r="106" spans="1:19" ht="38.25">
      <c r="A106" s="226">
        <v>11</v>
      </c>
      <c r="B106" s="922" t="s">
        <v>1272</v>
      </c>
      <c r="C106" s="302">
        <f t="shared" si="27"/>
        <v>1</v>
      </c>
      <c r="D106" s="302">
        <v>1</v>
      </c>
      <c r="E106" s="302"/>
      <c r="F106" s="302"/>
      <c r="G106" s="302">
        <v>0</v>
      </c>
      <c r="H106" s="243" t="s">
        <v>1413</v>
      </c>
      <c r="I106" s="227">
        <f t="shared" si="21"/>
        <v>0.84</v>
      </c>
      <c r="J106" s="302"/>
      <c r="K106" s="302"/>
      <c r="L106" s="302"/>
      <c r="M106" s="302">
        <v>0.84</v>
      </c>
      <c r="N106" s="302"/>
      <c r="O106" s="1623"/>
      <c r="P106" s="922"/>
      <c r="S106" s="115"/>
    </row>
    <row r="107" spans="1:19" ht="25.5">
      <c r="A107" s="226">
        <v>12</v>
      </c>
      <c r="B107" s="922" t="s">
        <v>1414</v>
      </c>
      <c r="C107" s="302">
        <f t="shared" si="27"/>
        <v>6.5</v>
      </c>
      <c r="D107" s="302">
        <v>6.5</v>
      </c>
      <c r="E107" s="302"/>
      <c r="F107" s="302"/>
      <c r="G107" s="302">
        <v>0</v>
      </c>
      <c r="H107" s="243" t="s">
        <v>1415</v>
      </c>
      <c r="I107" s="227">
        <f t="shared" si="21"/>
        <v>5.46</v>
      </c>
      <c r="J107" s="302"/>
      <c r="K107" s="302"/>
      <c r="L107" s="302"/>
      <c r="M107" s="302">
        <v>5.46</v>
      </c>
      <c r="N107" s="302"/>
      <c r="O107" s="1622"/>
      <c r="P107" s="922"/>
      <c r="S107" s="115"/>
    </row>
    <row r="108" spans="1:19" ht="25.5">
      <c r="A108" s="226">
        <v>13</v>
      </c>
      <c r="B108" s="922" t="s">
        <v>1272</v>
      </c>
      <c r="C108" s="302">
        <f>SUM(D108:G108)</f>
        <v>0.96</v>
      </c>
      <c r="D108" s="302"/>
      <c r="E108" s="302"/>
      <c r="F108" s="302"/>
      <c r="G108" s="302">
        <v>0.96</v>
      </c>
      <c r="H108" s="243" t="s">
        <v>1416</v>
      </c>
      <c r="I108" s="227">
        <f>SUM(J108:N108)</f>
        <v>0.81</v>
      </c>
      <c r="J108" s="302"/>
      <c r="K108" s="302"/>
      <c r="L108" s="302">
        <v>0.81</v>
      </c>
      <c r="M108" s="302"/>
      <c r="N108" s="302"/>
      <c r="O108" s="1621" t="s">
        <v>1347</v>
      </c>
      <c r="P108" s="922"/>
      <c r="S108" s="115"/>
    </row>
    <row r="109" spans="1:19">
      <c r="A109" s="226">
        <v>14</v>
      </c>
      <c r="B109" s="922" t="s">
        <v>1272</v>
      </c>
      <c r="C109" s="302">
        <f>SUM(D109:G109)</f>
        <v>0.92</v>
      </c>
      <c r="D109" s="302">
        <v>0.92</v>
      </c>
      <c r="E109" s="302"/>
      <c r="F109" s="302"/>
      <c r="G109" s="302">
        <v>0</v>
      </c>
      <c r="H109" s="243" t="s">
        <v>1417</v>
      </c>
      <c r="I109" s="227">
        <f>SUM(J109:N109)</f>
        <v>0.77</v>
      </c>
      <c r="J109" s="302"/>
      <c r="K109" s="302"/>
      <c r="L109" s="302">
        <v>0.77</v>
      </c>
      <c r="M109" s="302"/>
      <c r="N109" s="302"/>
      <c r="O109" s="1623"/>
      <c r="P109" s="922"/>
      <c r="S109" s="115"/>
    </row>
    <row r="110" spans="1:19" ht="38.25">
      <c r="A110" s="226">
        <v>15</v>
      </c>
      <c r="B110" s="922" t="s">
        <v>1418</v>
      </c>
      <c r="C110" s="302">
        <f>SUM(D110:G110)</f>
        <v>4.71</v>
      </c>
      <c r="D110" s="302"/>
      <c r="E110" s="302"/>
      <c r="F110" s="302"/>
      <c r="G110" s="302">
        <v>4.71</v>
      </c>
      <c r="H110" s="243" t="s">
        <v>1419</v>
      </c>
      <c r="I110" s="227">
        <f>SUM(J110:N110)</f>
        <v>1.43</v>
      </c>
      <c r="J110" s="302"/>
      <c r="K110" s="302"/>
      <c r="L110" s="302">
        <v>1.43</v>
      </c>
      <c r="M110" s="302"/>
      <c r="N110" s="302"/>
      <c r="O110" s="1622"/>
      <c r="P110" s="922"/>
      <c r="S110" s="115"/>
    </row>
    <row r="111" spans="1:19">
      <c r="A111" s="228" t="s">
        <v>635</v>
      </c>
      <c r="B111" s="924" t="s">
        <v>269</v>
      </c>
      <c r="C111" s="512">
        <f>SUM(C112:C113)</f>
        <v>0.27</v>
      </c>
      <c r="D111" s="512">
        <f t="shared" ref="D111:N111" si="28">SUM(D112:D113)</f>
        <v>0</v>
      </c>
      <c r="E111" s="512">
        <f t="shared" si="28"/>
        <v>0</v>
      </c>
      <c r="F111" s="512">
        <f t="shared" si="28"/>
        <v>0</v>
      </c>
      <c r="G111" s="512">
        <f t="shared" si="28"/>
        <v>0.27</v>
      </c>
      <c r="H111" s="512"/>
      <c r="I111" s="512">
        <f t="shared" si="28"/>
        <v>0.23</v>
      </c>
      <c r="J111" s="512">
        <f t="shared" si="28"/>
        <v>0</v>
      </c>
      <c r="K111" s="512">
        <f t="shared" si="28"/>
        <v>0</v>
      </c>
      <c r="L111" s="512">
        <f t="shared" si="28"/>
        <v>0</v>
      </c>
      <c r="M111" s="512">
        <f t="shared" si="28"/>
        <v>0.23</v>
      </c>
      <c r="N111" s="512">
        <f t="shared" si="28"/>
        <v>0</v>
      </c>
      <c r="O111" s="923"/>
      <c r="P111" s="924"/>
      <c r="S111" s="115"/>
    </row>
    <row r="112" spans="1:19" ht="25.5">
      <c r="A112" s="226">
        <v>1</v>
      </c>
      <c r="B112" s="922" t="s">
        <v>1420</v>
      </c>
      <c r="C112" s="302">
        <f>SUM(D112:G112)</f>
        <v>0.15</v>
      </c>
      <c r="D112" s="302"/>
      <c r="E112" s="302"/>
      <c r="F112" s="302"/>
      <c r="G112" s="302">
        <v>0.15</v>
      </c>
      <c r="H112" s="243" t="s">
        <v>1421</v>
      </c>
      <c r="I112" s="227">
        <f t="shared" si="21"/>
        <v>0.13</v>
      </c>
      <c r="J112" s="302"/>
      <c r="K112" s="302"/>
      <c r="L112" s="302"/>
      <c r="M112" s="302">
        <v>0.13</v>
      </c>
      <c r="N112" s="302"/>
      <c r="O112" s="1621" t="s">
        <v>1350</v>
      </c>
      <c r="P112" s="922"/>
      <c r="S112" s="115"/>
    </row>
    <row r="113" spans="1:19">
      <c r="A113" s="226">
        <v>2</v>
      </c>
      <c r="B113" s="922" t="s">
        <v>1422</v>
      </c>
      <c r="C113" s="302">
        <f>SUM(D113:G113)</f>
        <v>0.12</v>
      </c>
      <c r="D113" s="302"/>
      <c r="E113" s="302"/>
      <c r="F113" s="302"/>
      <c r="G113" s="302">
        <v>0.12</v>
      </c>
      <c r="H113" s="243" t="s">
        <v>1423</v>
      </c>
      <c r="I113" s="227">
        <f t="shared" si="21"/>
        <v>0.1</v>
      </c>
      <c r="J113" s="302"/>
      <c r="K113" s="302"/>
      <c r="L113" s="302"/>
      <c r="M113" s="302">
        <v>0.1</v>
      </c>
      <c r="N113" s="302"/>
      <c r="O113" s="1622"/>
      <c r="P113" s="922"/>
      <c r="S113" s="115"/>
    </row>
    <row r="114" spans="1:19">
      <c r="A114" s="228" t="s">
        <v>1424</v>
      </c>
      <c r="B114" s="924" t="s">
        <v>415</v>
      </c>
      <c r="C114" s="512">
        <f>C115</f>
        <v>5</v>
      </c>
      <c r="D114" s="512">
        <f t="shared" ref="D114:N114" si="29">D115</f>
        <v>0</v>
      </c>
      <c r="E114" s="512">
        <f t="shared" si="29"/>
        <v>0</v>
      </c>
      <c r="F114" s="512">
        <f t="shared" si="29"/>
        <v>0</v>
      </c>
      <c r="G114" s="512">
        <f t="shared" si="29"/>
        <v>5</v>
      </c>
      <c r="H114" s="512"/>
      <c r="I114" s="512">
        <f t="shared" si="29"/>
        <v>0.38</v>
      </c>
      <c r="J114" s="512">
        <f t="shared" si="29"/>
        <v>0</v>
      </c>
      <c r="K114" s="512">
        <f t="shared" si="29"/>
        <v>0</v>
      </c>
      <c r="L114" s="512">
        <f t="shared" si="29"/>
        <v>0.38</v>
      </c>
      <c r="M114" s="512">
        <f t="shared" si="29"/>
        <v>0</v>
      </c>
      <c r="N114" s="512">
        <f t="shared" si="29"/>
        <v>0</v>
      </c>
      <c r="O114" s="923"/>
      <c r="P114" s="924"/>
      <c r="S114" s="115"/>
    </row>
    <row r="115" spans="1:19" ht="25.5">
      <c r="A115" s="226">
        <v>1</v>
      </c>
      <c r="B115" s="922" t="s">
        <v>1425</v>
      </c>
      <c r="C115" s="302">
        <f>SUM(D115:G115)</f>
        <v>5</v>
      </c>
      <c r="D115" s="302"/>
      <c r="E115" s="302"/>
      <c r="F115" s="302"/>
      <c r="G115" s="302">
        <v>5</v>
      </c>
      <c r="H115" s="243" t="s">
        <v>1426</v>
      </c>
      <c r="I115" s="227">
        <f t="shared" si="21"/>
        <v>0.38</v>
      </c>
      <c r="J115" s="302"/>
      <c r="K115" s="302"/>
      <c r="L115" s="302">
        <v>0.38</v>
      </c>
      <c r="M115" s="302"/>
      <c r="N115" s="302"/>
      <c r="O115" s="243" t="s">
        <v>1347</v>
      </c>
      <c r="P115" s="922"/>
      <c r="S115" s="115"/>
    </row>
    <row r="116" spans="1:19">
      <c r="A116" s="228" t="s">
        <v>1427</v>
      </c>
      <c r="B116" s="924" t="s">
        <v>566</v>
      </c>
      <c r="C116" s="512">
        <f>C117</f>
        <v>4.5</v>
      </c>
      <c r="D116" s="512">
        <f t="shared" ref="D116:N116" si="30">D117</f>
        <v>2.25</v>
      </c>
      <c r="E116" s="512">
        <f t="shared" si="30"/>
        <v>0</v>
      </c>
      <c r="F116" s="512">
        <f t="shared" si="30"/>
        <v>0</v>
      </c>
      <c r="G116" s="512">
        <f t="shared" si="30"/>
        <v>2.25</v>
      </c>
      <c r="H116" s="512"/>
      <c r="I116" s="512">
        <f t="shared" si="30"/>
        <v>3.78</v>
      </c>
      <c r="J116" s="512">
        <f t="shared" si="30"/>
        <v>0</v>
      </c>
      <c r="K116" s="512">
        <f t="shared" si="30"/>
        <v>0</v>
      </c>
      <c r="L116" s="512">
        <f t="shared" si="30"/>
        <v>3.78</v>
      </c>
      <c r="M116" s="512">
        <f t="shared" si="30"/>
        <v>0</v>
      </c>
      <c r="N116" s="512">
        <f t="shared" si="30"/>
        <v>0</v>
      </c>
      <c r="O116" s="923"/>
      <c r="P116" s="924"/>
      <c r="S116" s="115"/>
    </row>
    <row r="117" spans="1:19" ht="25.5">
      <c r="A117" s="226">
        <v>1</v>
      </c>
      <c r="B117" s="922" t="s">
        <v>1428</v>
      </c>
      <c r="C117" s="302">
        <f>SUM(D117:G117)</f>
        <v>4.5</v>
      </c>
      <c r="D117" s="302">
        <v>2.25</v>
      </c>
      <c r="E117" s="302"/>
      <c r="F117" s="302"/>
      <c r="G117" s="302">
        <v>2.25</v>
      </c>
      <c r="H117" s="243" t="s">
        <v>1352</v>
      </c>
      <c r="I117" s="227">
        <f t="shared" si="21"/>
        <v>3.78</v>
      </c>
      <c r="J117" s="302"/>
      <c r="K117" s="302"/>
      <c r="L117" s="302">
        <v>3.78</v>
      </c>
      <c r="M117" s="302"/>
      <c r="N117" s="302"/>
      <c r="O117" s="243" t="s">
        <v>1347</v>
      </c>
      <c r="P117" s="922"/>
      <c r="S117" s="115"/>
    </row>
    <row r="118" spans="1:19">
      <c r="A118" s="228">
        <v>55</v>
      </c>
      <c r="B118" s="924" t="s">
        <v>575</v>
      </c>
      <c r="C118" s="512">
        <f>SUM(C49,C51,C53,C56,C58,C74,C77,C80,C82,C85,C95,C111,C114,C116)</f>
        <v>169.6</v>
      </c>
      <c r="D118" s="512">
        <f>SUM(D49,D51,D53,D56,D58,D74,D77,D80,D82,D85,D95,D111,D114,D116)</f>
        <v>44.100000000000009</v>
      </c>
      <c r="E118" s="512">
        <f>SUM(E49,E51,E53,E56,E58,E74,E77,E80,E82,E85,E95,E111,E114,E116)</f>
        <v>9.85</v>
      </c>
      <c r="F118" s="512">
        <f>SUM(F49,F51,F53,F56,F58,F74,F77,F80,F82,F85,F95,F111,F114,F116)</f>
        <v>0</v>
      </c>
      <c r="G118" s="512">
        <f>SUM(G49,G51,G53,G56,G58,G74,G77,G80,G82,G85,G95,G111,G114,G116)</f>
        <v>115.64999999999999</v>
      </c>
      <c r="H118" s="512"/>
      <c r="I118" s="512">
        <f t="shared" ref="I118:N118" si="31">SUM(I49,I51,I53,I56,I58,I74,I77,I80,I82,I85,I95,I111,I114,I116)</f>
        <v>106.95000000000003</v>
      </c>
      <c r="J118" s="512">
        <f t="shared" si="31"/>
        <v>54.040000000000006</v>
      </c>
      <c r="K118" s="512">
        <f t="shared" si="31"/>
        <v>8.8600000000000012</v>
      </c>
      <c r="L118" s="512">
        <f t="shared" si="31"/>
        <v>10.37</v>
      </c>
      <c r="M118" s="512">
        <f t="shared" si="31"/>
        <v>32.779999999999994</v>
      </c>
      <c r="N118" s="512">
        <f t="shared" si="31"/>
        <v>0.9</v>
      </c>
      <c r="O118" s="924"/>
      <c r="P118" s="924"/>
      <c r="S118" s="115"/>
    </row>
    <row r="119" spans="1:19">
      <c r="A119" s="228">
        <f>A118+A47</f>
        <v>81</v>
      </c>
      <c r="B119" s="924" t="s">
        <v>1429</v>
      </c>
      <c r="C119" s="512">
        <f>C118+C47</f>
        <v>251.08999999999997</v>
      </c>
      <c r="D119" s="512">
        <f>D118+D47</f>
        <v>60.540000000000006</v>
      </c>
      <c r="E119" s="512">
        <f>E118+E47</f>
        <v>15.05</v>
      </c>
      <c r="F119" s="512">
        <f>F118+F47</f>
        <v>0</v>
      </c>
      <c r="G119" s="512">
        <f>G118+G47</f>
        <v>175.5</v>
      </c>
      <c r="H119" s="512"/>
      <c r="I119" s="512">
        <f t="shared" ref="I119:N119" si="32">I118+I47</f>
        <v>150.98000000000005</v>
      </c>
      <c r="J119" s="512">
        <f t="shared" si="32"/>
        <v>64.12</v>
      </c>
      <c r="K119" s="512">
        <f t="shared" si="32"/>
        <v>10.63</v>
      </c>
      <c r="L119" s="512">
        <f t="shared" si="32"/>
        <v>29.009999999999998</v>
      </c>
      <c r="M119" s="512">
        <f t="shared" si="32"/>
        <v>43.759999999999991</v>
      </c>
      <c r="N119" s="512">
        <f t="shared" si="32"/>
        <v>3.46</v>
      </c>
      <c r="O119" s="924"/>
      <c r="P119" s="924"/>
      <c r="S119" s="115"/>
    </row>
    <row r="120" spans="1:19">
      <c r="S120" s="115"/>
    </row>
    <row r="121" spans="1:19">
      <c r="M121" s="1602" t="s">
        <v>2558</v>
      </c>
      <c r="N121" s="1602"/>
      <c r="O121" s="1602"/>
      <c r="P121" s="1602"/>
      <c r="S121" s="115"/>
    </row>
    <row r="122" spans="1:19">
      <c r="M122" s="1602"/>
      <c r="N122" s="1602"/>
      <c r="O122" s="1602"/>
      <c r="P122" s="1602"/>
      <c r="S122" s="115"/>
    </row>
    <row r="123" spans="1:19">
      <c r="S123" s="115"/>
    </row>
    <row r="124" spans="1:19">
      <c r="S124" s="115"/>
    </row>
    <row r="125" spans="1:19">
      <c r="S125" s="115"/>
    </row>
    <row r="126" spans="1:19">
      <c r="S126" s="115"/>
    </row>
    <row r="127" spans="1:19">
      <c r="S127" s="115"/>
    </row>
    <row r="128" spans="1:19">
      <c r="S128" s="115"/>
    </row>
    <row r="129" spans="19:19">
      <c r="S129" s="115"/>
    </row>
    <row r="130" spans="19:19">
      <c r="S130" s="115"/>
    </row>
    <row r="131" spans="19:19">
      <c r="S131" s="115"/>
    </row>
    <row r="132" spans="19:19">
      <c r="S132" s="115"/>
    </row>
    <row r="133" spans="19:19">
      <c r="S133" s="115"/>
    </row>
    <row r="134" spans="19:19">
      <c r="S134" s="115"/>
    </row>
    <row r="135" spans="19:19">
      <c r="S135" s="115"/>
    </row>
    <row r="136" spans="19:19">
      <c r="S136" s="115"/>
    </row>
    <row r="137" spans="19:19">
      <c r="S137" s="115"/>
    </row>
    <row r="138" spans="19:19">
      <c r="S138" s="115"/>
    </row>
    <row r="139" spans="19:19">
      <c r="S139" s="115"/>
    </row>
    <row r="140" spans="19:19">
      <c r="S140" s="115"/>
    </row>
    <row r="141" spans="19:19">
      <c r="S141" s="115"/>
    </row>
    <row r="142" spans="19:19">
      <c r="S142" s="115"/>
    </row>
    <row r="143" spans="19:19">
      <c r="S143" s="115"/>
    </row>
    <row r="144" spans="19:19">
      <c r="S144" s="115"/>
    </row>
    <row r="145" spans="19:19">
      <c r="S145" s="115"/>
    </row>
    <row r="146" spans="19:19">
      <c r="S146" s="115"/>
    </row>
    <row r="147" spans="19:19">
      <c r="S147" s="115"/>
    </row>
    <row r="148" spans="19:19">
      <c r="S148" s="115"/>
    </row>
    <row r="149" spans="19:19">
      <c r="S149" s="115"/>
    </row>
    <row r="150" spans="19:19">
      <c r="S150" s="115"/>
    </row>
    <row r="151" spans="19:19">
      <c r="S151" s="115"/>
    </row>
    <row r="152" spans="19:19">
      <c r="S152" s="115"/>
    </row>
    <row r="153" spans="19:19">
      <c r="S153" s="115"/>
    </row>
    <row r="154" spans="19:19">
      <c r="S154" s="115"/>
    </row>
    <row r="155" spans="19:19">
      <c r="S155" s="115"/>
    </row>
    <row r="156" spans="19:19">
      <c r="S156" s="115"/>
    </row>
    <row r="157" spans="19:19">
      <c r="S157" s="115"/>
    </row>
    <row r="158" spans="19:19">
      <c r="S158" s="115"/>
    </row>
    <row r="159" spans="19:19">
      <c r="S159" s="115"/>
    </row>
    <row r="160" spans="19:19">
      <c r="S160" s="115"/>
    </row>
    <row r="161" spans="19:19">
      <c r="S161" s="115"/>
    </row>
    <row r="162" spans="19:19">
      <c r="S162" s="115"/>
    </row>
    <row r="163" spans="19:19">
      <c r="S163" s="115"/>
    </row>
    <row r="164" spans="19:19">
      <c r="S164" s="115"/>
    </row>
    <row r="165" spans="19:19">
      <c r="S165" s="115"/>
    </row>
    <row r="166" spans="19:19">
      <c r="S166" s="115"/>
    </row>
    <row r="167" spans="19:19">
      <c r="S167" s="115"/>
    </row>
    <row r="168" spans="19:19">
      <c r="S168" s="115"/>
    </row>
    <row r="169" spans="19:19">
      <c r="S169" s="115"/>
    </row>
    <row r="170" spans="19:19">
      <c r="S170" s="115"/>
    </row>
    <row r="171" spans="19:19">
      <c r="S171" s="115"/>
    </row>
    <row r="172" spans="19:19">
      <c r="S172" s="115"/>
    </row>
    <row r="173" spans="19:19">
      <c r="S173" s="115"/>
    </row>
    <row r="174" spans="19:19">
      <c r="S174" s="115"/>
    </row>
    <row r="175" spans="19:19">
      <c r="S175" s="115"/>
    </row>
    <row r="176" spans="19:19">
      <c r="S176" s="115"/>
    </row>
    <row r="177" spans="19:19">
      <c r="S177" s="115"/>
    </row>
    <row r="178" spans="19:19">
      <c r="S178" s="115"/>
    </row>
    <row r="179" spans="19:19">
      <c r="S179" s="115"/>
    </row>
    <row r="180" spans="19:19">
      <c r="S180" s="115"/>
    </row>
    <row r="181" spans="19:19">
      <c r="S181" s="115"/>
    </row>
    <row r="182" spans="19:19">
      <c r="S182" s="115"/>
    </row>
    <row r="183" spans="19:19">
      <c r="S183" s="115"/>
    </row>
    <row r="184" spans="19:19" ht="25.5">
      <c r="S184" s="115" t="s">
        <v>104</v>
      </c>
    </row>
    <row r="185" spans="19:19" ht="25.5">
      <c r="S185" s="115" t="s">
        <v>104</v>
      </c>
    </row>
    <row r="186" spans="19:19" ht="25.5">
      <c r="S186" s="115" t="s">
        <v>104</v>
      </c>
    </row>
    <row r="187" spans="19:19" ht="25.5">
      <c r="S187" s="115" t="s">
        <v>104</v>
      </c>
    </row>
    <row r="188" spans="19:19" ht="25.5">
      <c r="S188" s="115" t="s">
        <v>104</v>
      </c>
    </row>
    <row r="189" spans="19:19" ht="25.5">
      <c r="S189" s="115" t="s">
        <v>104</v>
      </c>
    </row>
    <row r="190" spans="19:19" ht="25.5">
      <c r="S190" s="115" t="s">
        <v>104</v>
      </c>
    </row>
    <row r="191" spans="19:19" ht="25.5">
      <c r="S191" s="115" t="s">
        <v>104</v>
      </c>
    </row>
  </sheetData>
  <mergeCells count="32">
    <mergeCell ref="A7:P7"/>
    <mergeCell ref="A11:P11"/>
    <mergeCell ref="A6:P6"/>
    <mergeCell ref="J8:N8"/>
    <mergeCell ref="O8:O9"/>
    <mergeCell ref="P8:P9"/>
    <mergeCell ref="A8:A9"/>
    <mergeCell ref="B8:B9"/>
    <mergeCell ref="C8:C9"/>
    <mergeCell ref="D8:G8"/>
    <mergeCell ref="H8:H9"/>
    <mergeCell ref="I8:I9"/>
    <mergeCell ref="A5:P5"/>
    <mergeCell ref="A4:P4"/>
    <mergeCell ref="A1:E1"/>
    <mergeCell ref="A2:E2"/>
    <mergeCell ref="F1:P1"/>
    <mergeCell ref="F2:P2"/>
    <mergeCell ref="A3:E3"/>
    <mergeCell ref="F3:P3"/>
    <mergeCell ref="M121:P122"/>
    <mergeCell ref="A48:P48"/>
    <mergeCell ref="O54:O55"/>
    <mergeCell ref="O86:O91"/>
    <mergeCell ref="O96:O107"/>
    <mergeCell ref="O108:O110"/>
    <mergeCell ref="O112:O113"/>
    <mergeCell ref="O61:O63"/>
    <mergeCell ref="O65:O69"/>
    <mergeCell ref="O70:O73"/>
    <mergeCell ref="O75:O76"/>
    <mergeCell ref="O83:O84"/>
  </mergeCells>
  <printOptions horizontalCentered="1"/>
  <pageMargins left="0.39370078740157499" right="0.39370078740157499" top="0.39370078740157499" bottom="0.39370078740157499" header="0.118110236220472" footer="0.27559055118110198"/>
  <pageSetup paperSize="9" scale="75" fitToHeight="80" orientation="landscape" r:id="rId1"/>
  <headerFooter>
    <oddFooter>&amp;L&amp;"Times New Roman,nghiêng"&amp;9Phụ lục &amp;A&amp;R&amp;10&amp;P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S177"/>
  <sheetViews>
    <sheetView showZeros="0" view="pageLayout" topLeftCell="A79" zoomScaleSheetLayoutView="70" workbookViewId="0">
      <selection activeCell="A69" sqref="A69"/>
    </sheetView>
  </sheetViews>
  <sheetFormatPr defaultColWidth="9" defaultRowHeight="12.75"/>
  <cols>
    <col min="1" max="1" width="4.375" style="1" customWidth="1"/>
    <col min="2" max="2" width="27.75" style="5" customWidth="1"/>
    <col min="3" max="3" width="8.25" style="1" customWidth="1"/>
    <col min="4" max="7" width="6.25" style="1" customWidth="1"/>
    <col min="8" max="8" width="15" style="1" customWidth="1"/>
    <col min="9" max="9" width="14.125" style="1" customWidth="1"/>
    <col min="10" max="14" width="6.625" style="1" customWidth="1"/>
    <col min="15" max="15" width="29.25" style="5" customWidth="1"/>
    <col min="16" max="16" width="8.75" style="1" customWidth="1"/>
    <col min="17" max="16384" width="9" style="1"/>
  </cols>
  <sheetData>
    <row r="1" spans="1:19" s="52" customFormat="1" ht="20.100000000000001" customHeight="1">
      <c r="A1" s="1580" t="s">
        <v>2559</v>
      </c>
      <c r="B1" s="1580"/>
      <c r="C1" s="1580"/>
      <c r="D1" s="1580"/>
      <c r="E1" s="1580"/>
      <c r="F1" s="1581" t="s">
        <v>44</v>
      </c>
      <c r="G1" s="1581"/>
      <c r="H1" s="1581"/>
      <c r="I1" s="1581"/>
      <c r="J1" s="1581"/>
      <c r="K1" s="1581"/>
      <c r="L1" s="1581"/>
      <c r="M1" s="1581"/>
      <c r="N1" s="1581"/>
      <c r="O1" s="1581"/>
      <c r="P1" s="1581"/>
      <c r="S1" s="113"/>
    </row>
    <row r="2" spans="1:19" s="52" customFormat="1" ht="20.100000000000001" customHeight="1">
      <c r="A2" s="1581" t="s">
        <v>2560</v>
      </c>
      <c r="B2" s="1581"/>
      <c r="C2" s="1581"/>
      <c r="D2" s="1581"/>
      <c r="E2" s="1581"/>
      <c r="F2" s="1591" t="s">
        <v>45</v>
      </c>
      <c r="G2" s="1581"/>
      <c r="H2" s="1581"/>
      <c r="I2" s="1581"/>
      <c r="J2" s="1581"/>
      <c r="K2" s="1581"/>
      <c r="L2" s="1581"/>
      <c r="M2" s="1581"/>
      <c r="N2" s="1581"/>
      <c r="O2" s="1581"/>
      <c r="P2" s="1581"/>
      <c r="S2" s="113"/>
    </row>
    <row r="3" spans="1:19" s="52" customFormat="1" ht="20.100000000000001" customHeight="1">
      <c r="A3" s="1582"/>
      <c r="B3" s="1582"/>
      <c r="C3" s="1582"/>
      <c r="D3" s="1582"/>
      <c r="E3" s="1582"/>
      <c r="F3" s="1582"/>
      <c r="G3" s="1582"/>
      <c r="H3" s="1582"/>
      <c r="I3" s="1582"/>
      <c r="J3" s="1582"/>
      <c r="K3" s="1582"/>
      <c r="L3" s="1582"/>
      <c r="M3" s="1582"/>
      <c r="N3" s="1582"/>
      <c r="O3" s="1582"/>
      <c r="P3" s="1582"/>
      <c r="S3" s="114"/>
    </row>
    <row r="4" spans="1:19" s="52" customFormat="1" ht="20.100000000000001" customHeight="1">
      <c r="A4" s="1583" t="s">
        <v>177</v>
      </c>
      <c r="B4" s="1583"/>
      <c r="C4" s="1583"/>
      <c r="D4" s="1583"/>
      <c r="E4" s="1583"/>
      <c r="F4" s="1583"/>
      <c r="G4" s="1583"/>
      <c r="H4" s="1583"/>
      <c r="I4" s="1583"/>
      <c r="J4" s="1583"/>
      <c r="K4" s="1583"/>
      <c r="L4" s="1583"/>
      <c r="M4" s="1583"/>
      <c r="N4" s="1583"/>
      <c r="O4" s="1583"/>
      <c r="P4" s="1583"/>
      <c r="S4" s="114"/>
    </row>
    <row r="5" spans="1:19" s="52" customFormat="1" ht="20.100000000000001" customHeight="1">
      <c r="A5" s="1583" t="s">
        <v>59</v>
      </c>
      <c r="B5" s="1583"/>
      <c r="C5" s="1583"/>
      <c r="D5" s="1583"/>
      <c r="E5" s="1583"/>
      <c r="F5" s="1583"/>
      <c r="G5" s="1583"/>
      <c r="H5" s="1583"/>
      <c r="I5" s="1583"/>
      <c r="J5" s="1583"/>
      <c r="K5" s="1583"/>
      <c r="L5" s="1583"/>
      <c r="M5" s="1583"/>
      <c r="N5" s="1583"/>
      <c r="O5" s="1583"/>
      <c r="P5" s="1583"/>
      <c r="S5" s="114"/>
    </row>
    <row r="6" spans="1:19" s="52" customFormat="1" ht="20.100000000000001" customHeight="1">
      <c r="A6" s="1592" t="str">
        <f>'1.THD.Tong'!A6:P6</f>
        <v>(Kèm theo Tờ trình số 395/TTr-UBND ngày 05 tháng 12 năm 2018 của Ủy ban nhân dân tỉnh)</v>
      </c>
      <c r="B6" s="1592"/>
      <c r="C6" s="1592"/>
      <c r="D6" s="1592"/>
      <c r="E6" s="1592"/>
      <c r="F6" s="1592"/>
      <c r="G6" s="1592"/>
      <c r="H6" s="1592"/>
      <c r="I6" s="1592"/>
      <c r="J6" s="1592"/>
      <c r="K6" s="1592"/>
      <c r="L6" s="1592"/>
      <c r="M6" s="1592"/>
      <c r="N6" s="1592"/>
      <c r="O6" s="1592"/>
      <c r="P6" s="1592"/>
      <c r="S6" s="114"/>
    </row>
    <row r="7" spans="1:19" s="52" customFormat="1" ht="20.100000000000001" customHeight="1">
      <c r="A7" s="1651"/>
      <c r="B7" s="1651"/>
      <c r="C7" s="1651"/>
      <c r="D7" s="1651"/>
      <c r="E7" s="1651"/>
      <c r="F7" s="1651"/>
      <c r="G7" s="1651"/>
      <c r="H7" s="1651"/>
      <c r="I7" s="1651"/>
      <c r="J7" s="1651"/>
      <c r="K7" s="1651"/>
      <c r="L7" s="1651"/>
      <c r="M7" s="1651"/>
      <c r="N7" s="1651"/>
      <c r="O7" s="1651"/>
      <c r="P7" s="1651"/>
      <c r="S7" s="115" t="s">
        <v>104</v>
      </c>
    </row>
    <row r="8" spans="1:19" s="94" customFormat="1" ht="20.100000000000001" customHeight="1">
      <c r="A8" s="1644" t="s">
        <v>21</v>
      </c>
      <c r="B8" s="1647" t="s">
        <v>31</v>
      </c>
      <c r="C8" s="1648" t="s">
        <v>30</v>
      </c>
      <c r="D8" s="1648" t="s">
        <v>17</v>
      </c>
      <c r="E8" s="1648"/>
      <c r="F8" s="1648"/>
      <c r="G8" s="1648"/>
      <c r="H8" s="1647" t="s">
        <v>498</v>
      </c>
      <c r="I8" s="1648" t="s">
        <v>16</v>
      </c>
      <c r="J8" s="1646" t="s">
        <v>15</v>
      </c>
      <c r="K8" s="1646"/>
      <c r="L8" s="1646"/>
      <c r="M8" s="1646"/>
      <c r="N8" s="1646"/>
      <c r="O8" s="1649" t="s">
        <v>499</v>
      </c>
      <c r="P8" s="1645" t="s">
        <v>28</v>
      </c>
      <c r="S8" s="133" t="s">
        <v>104</v>
      </c>
    </row>
    <row r="9" spans="1:19" s="59" customFormat="1" ht="35.25" customHeight="1">
      <c r="A9" s="1644"/>
      <c r="B9" s="1647"/>
      <c r="C9" s="1648"/>
      <c r="D9" s="1166" t="s">
        <v>13</v>
      </c>
      <c r="E9" s="1166" t="s">
        <v>12</v>
      </c>
      <c r="F9" s="1166" t="s">
        <v>27</v>
      </c>
      <c r="G9" s="1166" t="s">
        <v>26</v>
      </c>
      <c r="H9" s="1647"/>
      <c r="I9" s="1648"/>
      <c r="J9" s="1166" t="s">
        <v>10</v>
      </c>
      <c r="K9" s="1166" t="s">
        <v>9</v>
      </c>
      <c r="L9" s="1166" t="s">
        <v>8</v>
      </c>
      <c r="M9" s="1166" t="s">
        <v>7</v>
      </c>
      <c r="N9" s="1166" t="s">
        <v>6</v>
      </c>
      <c r="O9" s="1650"/>
      <c r="P9" s="1646"/>
      <c r="S9" s="133" t="s">
        <v>104</v>
      </c>
    </row>
    <row r="10" spans="1:19" s="90" customFormat="1" ht="20.100000000000001" customHeight="1">
      <c r="A10" s="423">
        <v>-1</v>
      </c>
      <c r="B10" s="423">
        <v>-2</v>
      </c>
      <c r="C10" s="423" t="s">
        <v>24</v>
      </c>
      <c r="D10" s="423">
        <v>-4</v>
      </c>
      <c r="E10" s="423">
        <v>-5</v>
      </c>
      <c r="F10" s="423">
        <v>-6</v>
      </c>
      <c r="G10" s="423">
        <v>-7</v>
      </c>
      <c r="H10" s="423">
        <v>-8</v>
      </c>
      <c r="I10" s="423" t="s">
        <v>23</v>
      </c>
      <c r="J10" s="423">
        <v>-10</v>
      </c>
      <c r="K10" s="423">
        <v>-11</v>
      </c>
      <c r="L10" s="423">
        <v>-12</v>
      </c>
      <c r="M10" s="423">
        <v>-13</v>
      </c>
      <c r="N10" s="423">
        <v>-14</v>
      </c>
      <c r="O10" s="552">
        <v>-15</v>
      </c>
      <c r="P10" s="423">
        <v>-16</v>
      </c>
      <c r="S10" s="115" t="s">
        <v>104</v>
      </c>
    </row>
    <row r="11" spans="1:19" ht="25.5" customHeight="1">
      <c r="A11" s="1642" t="s">
        <v>174</v>
      </c>
      <c r="B11" s="1643"/>
      <c r="C11" s="1643"/>
      <c r="D11" s="1643"/>
      <c r="E11" s="1643"/>
      <c r="F11" s="1643"/>
      <c r="G11" s="1643"/>
      <c r="H11" s="1643"/>
      <c r="I11" s="1643"/>
      <c r="J11" s="1643"/>
      <c r="K11" s="1643"/>
      <c r="L11" s="1643"/>
      <c r="M11" s="1643"/>
      <c r="N11" s="1643"/>
      <c r="O11" s="1643"/>
      <c r="P11" s="1643"/>
      <c r="S11" s="115" t="s">
        <v>104</v>
      </c>
    </row>
    <row r="12" spans="1:19">
      <c r="A12" s="228" t="s">
        <v>208</v>
      </c>
      <c r="B12" s="1172" t="s">
        <v>522</v>
      </c>
      <c r="C12" s="513">
        <f>C13:C13</f>
        <v>11.83</v>
      </c>
      <c r="D12" s="513">
        <f>D13:D13</f>
        <v>7.3</v>
      </c>
      <c r="E12" s="513"/>
      <c r="F12" s="513"/>
      <c r="G12" s="513">
        <f>G13:G13</f>
        <v>4.53</v>
      </c>
      <c r="H12" s="513"/>
      <c r="I12" s="513">
        <f>I13:I13</f>
        <v>6.6</v>
      </c>
      <c r="J12" s="513"/>
      <c r="K12" s="513"/>
      <c r="L12" s="513"/>
      <c r="M12" s="513"/>
      <c r="N12" s="513">
        <f>N13:N13</f>
        <v>6.6</v>
      </c>
      <c r="O12" s="231"/>
      <c r="P12" s="1173"/>
      <c r="S12" s="115"/>
    </row>
    <row r="13" spans="1:19" ht="51">
      <c r="A13" s="226">
        <v>1</v>
      </c>
      <c r="B13" s="1164" t="s">
        <v>500</v>
      </c>
      <c r="C13" s="900">
        <f>SUM(D13:G13)</f>
        <v>11.83</v>
      </c>
      <c r="D13" s="900">
        <v>7.3</v>
      </c>
      <c r="E13" s="248"/>
      <c r="F13" s="248"/>
      <c r="G13" s="246">
        <v>4.53</v>
      </c>
      <c r="H13" s="226" t="s">
        <v>501</v>
      </c>
      <c r="I13" s="227">
        <v>6.6</v>
      </c>
      <c r="J13" s="901"/>
      <c r="K13" s="901"/>
      <c r="L13" s="901"/>
      <c r="M13" s="902"/>
      <c r="N13" s="227">
        <v>6.6</v>
      </c>
      <c r="O13" s="1165" t="s">
        <v>502</v>
      </c>
      <c r="P13" s="1052"/>
      <c r="S13" s="115"/>
    </row>
    <row r="14" spans="1:19">
      <c r="A14" s="228" t="s">
        <v>208</v>
      </c>
      <c r="B14" s="1172" t="s">
        <v>379</v>
      </c>
      <c r="C14" s="513">
        <f>C15:C15</f>
        <v>8.1999999999999993</v>
      </c>
      <c r="D14" s="513"/>
      <c r="E14" s="513"/>
      <c r="F14" s="513"/>
      <c r="G14" s="513">
        <f>G15:G15</f>
        <v>8.1999999999999993</v>
      </c>
      <c r="H14" s="513"/>
      <c r="I14" s="513">
        <f>I15:I15</f>
        <v>6</v>
      </c>
      <c r="J14" s="513"/>
      <c r="K14" s="513"/>
      <c r="L14" s="513"/>
      <c r="M14" s="513"/>
      <c r="N14" s="513">
        <f>N15:N15</f>
        <v>6</v>
      </c>
      <c r="O14" s="231"/>
      <c r="P14" s="1173"/>
      <c r="S14" s="115"/>
    </row>
    <row r="15" spans="1:19" ht="63.75">
      <c r="A15" s="226">
        <v>1</v>
      </c>
      <c r="B15" s="504" t="s">
        <v>1257</v>
      </c>
      <c r="C15" s="903">
        <v>8.1999999999999993</v>
      </c>
      <c r="D15" s="904"/>
      <c r="E15" s="905"/>
      <c r="F15" s="513"/>
      <c r="G15" s="903">
        <v>8.1999999999999993</v>
      </c>
      <c r="H15" s="906" t="s">
        <v>1258</v>
      </c>
      <c r="I15" s="907">
        <v>6</v>
      </c>
      <c r="J15" s="908"/>
      <c r="K15" s="909"/>
      <c r="L15" s="513"/>
      <c r="M15" s="513"/>
      <c r="N15" s="907">
        <v>6</v>
      </c>
      <c r="O15" s="1165" t="s">
        <v>1259</v>
      </c>
      <c r="P15" s="1173"/>
      <c r="S15" s="115"/>
    </row>
    <row r="16" spans="1:19">
      <c r="A16" s="228" t="s">
        <v>213</v>
      </c>
      <c r="B16" s="1170" t="s">
        <v>218</v>
      </c>
      <c r="C16" s="513">
        <f>SUM(C17:C19)</f>
        <v>1.9899999999999998</v>
      </c>
      <c r="D16" s="513">
        <f>SUM(D17:D19)</f>
        <v>1.66</v>
      </c>
      <c r="E16" s="513"/>
      <c r="F16" s="513"/>
      <c r="G16" s="513">
        <f>SUM(G17:G19)</f>
        <v>0.32999999999999996</v>
      </c>
      <c r="H16" s="513"/>
      <c r="I16" s="513">
        <f>SUM(I17:I19)</f>
        <v>5</v>
      </c>
      <c r="J16" s="513"/>
      <c r="K16" s="513"/>
      <c r="L16" s="513">
        <f>SUM(L17:L19)</f>
        <v>5</v>
      </c>
      <c r="M16" s="513"/>
      <c r="N16" s="513"/>
      <c r="O16" s="910"/>
      <c r="P16" s="1052"/>
      <c r="S16" s="115"/>
    </row>
    <row r="17" spans="1:19" ht="63.75">
      <c r="A17" s="226">
        <v>1</v>
      </c>
      <c r="B17" s="1164" t="s">
        <v>503</v>
      </c>
      <c r="C17" s="900">
        <f>SUM(D17:G17)</f>
        <v>0.38</v>
      </c>
      <c r="D17" s="900">
        <v>0.26</v>
      </c>
      <c r="E17" s="900"/>
      <c r="F17" s="900"/>
      <c r="G17" s="900">
        <v>0.12</v>
      </c>
      <c r="H17" s="226" t="s">
        <v>504</v>
      </c>
      <c r="I17" s="227">
        <v>1</v>
      </c>
      <c r="J17" s="901"/>
      <c r="K17" s="901"/>
      <c r="L17" s="227">
        <v>1</v>
      </c>
      <c r="M17" s="902"/>
      <c r="N17" s="902"/>
      <c r="O17" s="1165" t="s">
        <v>505</v>
      </c>
      <c r="P17" s="227"/>
      <c r="S17" s="115"/>
    </row>
    <row r="18" spans="1:19" ht="63.75">
      <c r="A18" s="552">
        <v>2</v>
      </c>
      <c r="B18" s="1168" t="s">
        <v>506</v>
      </c>
      <c r="C18" s="472">
        <f>SUM(D18:G18)</f>
        <v>1.1299999999999999</v>
      </c>
      <c r="D18" s="472">
        <v>0.95</v>
      </c>
      <c r="E18" s="472"/>
      <c r="F18" s="472"/>
      <c r="G18" s="472">
        <v>0.18</v>
      </c>
      <c r="H18" s="552" t="s">
        <v>507</v>
      </c>
      <c r="I18" s="475">
        <v>2</v>
      </c>
      <c r="J18" s="476"/>
      <c r="K18" s="476"/>
      <c r="L18" s="475">
        <v>2</v>
      </c>
      <c r="M18" s="477"/>
      <c r="N18" s="477"/>
      <c r="O18" s="911" t="s">
        <v>1260</v>
      </c>
      <c r="P18" s="475"/>
      <c r="S18" s="115"/>
    </row>
    <row r="19" spans="1:19" ht="51">
      <c r="A19" s="552">
        <v>3</v>
      </c>
      <c r="B19" s="1168" t="s">
        <v>509</v>
      </c>
      <c r="C19" s="472">
        <f>SUM(D19:G19)</f>
        <v>0.48</v>
      </c>
      <c r="D19" s="479">
        <v>0.45</v>
      </c>
      <c r="E19" s="479"/>
      <c r="F19" s="479"/>
      <c r="G19" s="479">
        <v>0.03</v>
      </c>
      <c r="H19" s="552" t="s">
        <v>510</v>
      </c>
      <c r="I19" s="475">
        <v>2</v>
      </c>
      <c r="J19" s="476"/>
      <c r="K19" s="476"/>
      <c r="L19" s="475">
        <v>2</v>
      </c>
      <c r="M19" s="477"/>
      <c r="N19" s="477"/>
      <c r="O19" s="911" t="s">
        <v>1261</v>
      </c>
      <c r="P19" s="1251"/>
      <c r="S19" s="115"/>
    </row>
    <row r="20" spans="1:19">
      <c r="A20" s="228" t="s">
        <v>217</v>
      </c>
      <c r="B20" s="1170" t="s">
        <v>239</v>
      </c>
      <c r="C20" s="513">
        <f>SUM(C21:C22)</f>
        <v>2.8000000000000003</v>
      </c>
      <c r="D20" s="513">
        <f>SUM(D21:D22)</f>
        <v>1.5</v>
      </c>
      <c r="E20" s="513"/>
      <c r="F20" s="513"/>
      <c r="G20" s="513">
        <f>SUM(G21:G22)</f>
        <v>1.3</v>
      </c>
      <c r="H20" s="513"/>
      <c r="I20" s="513">
        <f>SUM(I21:I22)</f>
        <v>1.3199999999999998</v>
      </c>
      <c r="J20" s="513">
        <f>SUM(J21:J22)</f>
        <v>1.3199999999999998</v>
      </c>
      <c r="K20" s="513"/>
      <c r="L20" s="513"/>
      <c r="M20" s="513"/>
      <c r="N20" s="513"/>
      <c r="O20" s="910"/>
      <c r="P20" s="1052"/>
      <c r="S20" s="115"/>
    </row>
    <row r="21" spans="1:19">
      <c r="A21" s="1637">
        <v>1</v>
      </c>
      <c r="B21" s="1638" t="s">
        <v>512</v>
      </c>
      <c r="C21" s="900">
        <f>SUM(D21:G21)</f>
        <v>1.1000000000000001</v>
      </c>
      <c r="D21" s="246">
        <v>0.6</v>
      </c>
      <c r="E21" s="246"/>
      <c r="F21" s="246"/>
      <c r="G21" s="246">
        <v>0.5</v>
      </c>
      <c r="H21" s="226" t="s">
        <v>507</v>
      </c>
      <c r="I21" s="227">
        <v>0.6</v>
      </c>
      <c r="J21" s="227">
        <v>0.6</v>
      </c>
      <c r="K21" s="901"/>
      <c r="L21" s="901"/>
      <c r="M21" s="902"/>
      <c r="N21" s="902"/>
      <c r="O21" s="1639" t="s">
        <v>513</v>
      </c>
      <c r="P21" s="1640"/>
      <c r="S21" s="115"/>
    </row>
    <row r="22" spans="1:19">
      <c r="A22" s="1637"/>
      <c r="B22" s="1638"/>
      <c r="C22" s="900">
        <f>SUM(D22:G22)</f>
        <v>1.7000000000000002</v>
      </c>
      <c r="D22" s="900">
        <v>0.9</v>
      </c>
      <c r="E22" s="246"/>
      <c r="F22" s="246"/>
      <c r="G22" s="246">
        <v>0.8</v>
      </c>
      <c r="H22" s="226" t="s">
        <v>501</v>
      </c>
      <c r="I22" s="227">
        <v>0.72</v>
      </c>
      <c r="J22" s="227">
        <v>0.72</v>
      </c>
      <c r="K22" s="901"/>
      <c r="L22" s="901"/>
      <c r="M22" s="902"/>
      <c r="N22" s="902"/>
      <c r="O22" s="1639"/>
      <c r="P22" s="1640"/>
      <c r="S22" s="115"/>
    </row>
    <row r="23" spans="1:19">
      <c r="A23" s="228" t="s">
        <v>238</v>
      </c>
      <c r="B23" s="1170" t="s">
        <v>327</v>
      </c>
      <c r="C23" s="513">
        <f>C24:C24</f>
        <v>6</v>
      </c>
      <c r="D23" s="513">
        <f t="shared" ref="D23:M23" si="0">D24:D24</f>
        <v>5</v>
      </c>
      <c r="E23" s="513"/>
      <c r="F23" s="513"/>
      <c r="G23" s="513">
        <f t="shared" si="0"/>
        <v>1</v>
      </c>
      <c r="H23" s="513"/>
      <c r="I23" s="513">
        <f t="shared" si="0"/>
        <v>10</v>
      </c>
      <c r="J23" s="513"/>
      <c r="K23" s="513"/>
      <c r="L23" s="513">
        <f t="shared" si="0"/>
        <v>5</v>
      </c>
      <c r="M23" s="513">
        <f t="shared" si="0"/>
        <v>5</v>
      </c>
      <c r="N23" s="513"/>
      <c r="O23" s="910"/>
      <c r="P23" s="1052"/>
      <c r="S23" s="115"/>
    </row>
    <row r="24" spans="1:19" ht="51">
      <c r="A24" s="912">
        <v>1</v>
      </c>
      <c r="B24" s="913" t="s">
        <v>1262</v>
      </c>
      <c r="C24" s="903">
        <v>6</v>
      </c>
      <c r="D24" s="472">
        <v>5</v>
      </c>
      <c r="E24" s="474"/>
      <c r="F24" s="474"/>
      <c r="G24" s="472">
        <v>1</v>
      </c>
      <c r="H24" s="552" t="s">
        <v>507</v>
      </c>
      <c r="I24" s="475">
        <v>10</v>
      </c>
      <c r="J24" s="475"/>
      <c r="K24" s="476"/>
      <c r="L24" s="476">
        <v>5</v>
      </c>
      <c r="M24" s="476">
        <v>5</v>
      </c>
      <c r="N24" s="477"/>
      <c r="O24" s="911" t="s">
        <v>1263</v>
      </c>
      <c r="P24" s="1251"/>
      <c r="S24" s="115"/>
    </row>
    <row r="25" spans="1:19">
      <c r="A25" s="228" t="s">
        <v>238</v>
      </c>
      <c r="B25" s="1170" t="s">
        <v>514</v>
      </c>
      <c r="C25" s="513">
        <f>C26:C26</f>
        <v>0.36</v>
      </c>
      <c r="D25" s="513">
        <f t="shared" ref="D25:J25" si="1">D26:D26</f>
        <v>0.1</v>
      </c>
      <c r="E25" s="513"/>
      <c r="F25" s="513"/>
      <c r="G25" s="513">
        <f t="shared" si="1"/>
        <v>0.26</v>
      </c>
      <c r="H25" s="513"/>
      <c r="I25" s="513">
        <f t="shared" si="1"/>
        <v>32</v>
      </c>
      <c r="J25" s="513">
        <f t="shared" si="1"/>
        <v>32</v>
      </c>
      <c r="K25" s="513"/>
      <c r="L25" s="513"/>
      <c r="M25" s="513"/>
      <c r="N25" s="513"/>
      <c r="O25" s="910"/>
      <c r="P25" s="1052"/>
      <c r="S25" s="115"/>
    </row>
    <row r="26" spans="1:19" ht="51">
      <c r="A26" s="226">
        <v>1</v>
      </c>
      <c r="B26" s="1164" t="s">
        <v>515</v>
      </c>
      <c r="C26" s="900">
        <f>SUM(D26:G26)</f>
        <v>0.36</v>
      </c>
      <c r="D26" s="900">
        <v>0.1</v>
      </c>
      <c r="E26" s="248"/>
      <c r="F26" s="248"/>
      <c r="G26" s="246">
        <v>0.26</v>
      </c>
      <c r="H26" s="226" t="s">
        <v>516</v>
      </c>
      <c r="I26" s="227">
        <v>32</v>
      </c>
      <c r="J26" s="227">
        <v>32</v>
      </c>
      <c r="K26" s="901"/>
      <c r="L26" s="901"/>
      <c r="M26" s="902"/>
      <c r="N26" s="914"/>
      <c r="O26" s="1165" t="s">
        <v>517</v>
      </c>
      <c r="P26" s="1052"/>
      <c r="S26" s="115"/>
    </row>
    <row r="27" spans="1:19">
      <c r="A27" s="228" t="s">
        <v>246</v>
      </c>
      <c r="B27" s="1170" t="s">
        <v>444</v>
      </c>
      <c r="C27" s="1173">
        <f>C28:C28</f>
        <v>4.8</v>
      </c>
      <c r="D27" s="1173">
        <f>D28:D28</f>
        <v>2</v>
      </c>
      <c r="E27" s="1173"/>
      <c r="F27" s="1173"/>
      <c r="G27" s="1173">
        <f>G28:G28</f>
        <v>2.8</v>
      </c>
      <c r="H27" s="1173"/>
      <c r="I27" s="1173">
        <f>I28:I28</f>
        <v>5</v>
      </c>
      <c r="J27" s="1173"/>
      <c r="K27" s="1173"/>
      <c r="L27" s="1173"/>
      <c r="M27" s="1173"/>
      <c r="N27" s="1173">
        <f>N28:N28</f>
        <v>5</v>
      </c>
      <c r="O27" s="910"/>
      <c r="P27" s="1052"/>
      <c r="S27" s="115"/>
    </row>
    <row r="28" spans="1:19" ht="51">
      <c r="A28" s="552">
        <v>1</v>
      </c>
      <c r="B28" s="1167" t="s">
        <v>558</v>
      </c>
      <c r="C28" s="480">
        <v>4.8</v>
      </c>
      <c r="D28" s="480">
        <v>2</v>
      </c>
      <c r="E28" s="552"/>
      <c r="F28" s="552"/>
      <c r="G28" s="480">
        <v>2.8</v>
      </c>
      <c r="H28" s="552" t="s">
        <v>549</v>
      </c>
      <c r="I28" s="480">
        <v>5</v>
      </c>
      <c r="J28" s="480"/>
      <c r="K28" s="480"/>
      <c r="L28" s="480"/>
      <c r="M28" s="481"/>
      <c r="N28" s="482">
        <v>5</v>
      </c>
      <c r="O28" s="1167" t="s">
        <v>1264</v>
      </c>
      <c r="P28" s="1253"/>
      <c r="S28" s="115"/>
    </row>
    <row r="29" spans="1:19">
      <c r="A29" s="605">
        <f>A13+A15+A19+A21+A24+A26+A28</f>
        <v>9</v>
      </c>
      <c r="B29" s="513" t="s">
        <v>520</v>
      </c>
      <c r="C29" s="915">
        <f>C12+C14+C16+C20+C23+C25+C27</f>
        <v>35.979999999999997</v>
      </c>
      <c r="D29" s="915">
        <f t="shared" ref="D29:N29" si="2">D12+D14+D16+D20+D23+D25+D27</f>
        <v>17.559999999999999</v>
      </c>
      <c r="E29" s="915"/>
      <c r="F29" s="915"/>
      <c r="G29" s="915">
        <f t="shared" si="2"/>
        <v>18.420000000000002</v>
      </c>
      <c r="H29" s="915"/>
      <c r="I29" s="915">
        <f t="shared" si="2"/>
        <v>65.92</v>
      </c>
      <c r="J29" s="915">
        <f t="shared" si="2"/>
        <v>33.32</v>
      </c>
      <c r="K29" s="915"/>
      <c r="L29" s="915">
        <f t="shared" si="2"/>
        <v>10</v>
      </c>
      <c r="M29" s="915">
        <f t="shared" si="2"/>
        <v>5</v>
      </c>
      <c r="N29" s="915">
        <f t="shared" si="2"/>
        <v>17.600000000000001</v>
      </c>
      <c r="O29" s="915"/>
      <c r="P29" s="1036"/>
      <c r="S29" s="115"/>
    </row>
    <row r="30" spans="1:19">
      <c r="A30" s="1641" t="s">
        <v>521</v>
      </c>
      <c r="B30" s="1641"/>
      <c r="C30" s="1641"/>
      <c r="D30" s="1641"/>
      <c r="E30" s="1641"/>
      <c r="F30" s="1641"/>
      <c r="G30" s="1641"/>
      <c r="H30" s="1641"/>
      <c r="I30" s="1641"/>
      <c r="J30" s="1641"/>
      <c r="K30" s="1641"/>
      <c r="L30" s="1641"/>
      <c r="M30" s="1641"/>
      <c r="N30" s="1641"/>
      <c r="O30" s="1641"/>
      <c r="P30" s="1641"/>
      <c r="S30" s="115"/>
    </row>
    <row r="31" spans="1:19">
      <c r="A31" s="9" t="s">
        <v>208</v>
      </c>
      <c r="B31" s="10" t="s">
        <v>522</v>
      </c>
      <c r="C31" s="15">
        <f>SUM(C32:C36)</f>
        <v>24.66</v>
      </c>
      <c r="D31" s="15">
        <f>SUM(D32:D36)</f>
        <v>12.34</v>
      </c>
      <c r="E31" s="15"/>
      <c r="F31" s="15"/>
      <c r="G31" s="15">
        <f>SUM(G32:G36)</f>
        <v>12.32</v>
      </c>
      <c r="H31" s="15"/>
      <c r="I31" s="15">
        <f>SUM(I32:I36)</f>
        <v>33.65</v>
      </c>
      <c r="J31" s="15"/>
      <c r="K31" s="15">
        <f>SUM(K32:K36)</f>
        <v>33.65</v>
      </c>
      <c r="L31" s="15"/>
      <c r="M31" s="15"/>
      <c r="N31" s="15"/>
      <c r="O31" s="23"/>
      <c r="P31" s="9"/>
      <c r="S31" s="115"/>
    </row>
    <row r="32" spans="1:19">
      <c r="A32" s="1634">
        <v>1</v>
      </c>
      <c r="B32" s="1635" t="s">
        <v>523</v>
      </c>
      <c r="C32" s="2">
        <f>SUM(D32:G32)</f>
        <v>7.54</v>
      </c>
      <c r="D32" s="2">
        <v>3.34</v>
      </c>
      <c r="E32" s="2"/>
      <c r="F32" s="2"/>
      <c r="G32" s="2">
        <v>4.2</v>
      </c>
      <c r="H32" s="2" t="s">
        <v>501</v>
      </c>
      <c r="I32" s="1636">
        <v>17</v>
      </c>
      <c r="J32" s="1636"/>
      <c r="K32" s="1636">
        <v>17</v>
      </c>
      <c r="L32" s="1636"/>
      <c r="M32" s="1636"/>
      <c r="N32" s="1636"/>
      <c r="O32" s="1655" t="s">
        <v>524</v>
      </c>
      <c r="P32" s="1633" t="s">
        <v>419</v>
      </c>
      <c r="S32" s="115"/>
    </row>
    <row r="33" spans="1:19">
      <c r="A33" s="1634"/>
      <c r="B33" s="1635"/>
      <c r="C33" s="2">
        <f>SUM(D33:G33)</f>
        <v>3.1</v>
      </c>
      <c r="D33" s="2">
        <v>1.6</v>
      </c>
      <c r="E33" s="2"/>
      <c r="F33" s="2"/>
      <c r="G33" s="2">
        <v>1.5</v>
      </c>
      <c r="H33" s="2" t="s">
        <v>507</v>
      </c>
      <c r="I33" s="1636"/>
      <c r="J33" s="1636"/>
      <c r="K33" s="1636"/>
      <c r="L33" s="1636"/>
      <c r="M33" s="1636"/>
      <c r="N33" s="1636"/>
      <c r="O33" s="1655"/>
      <c r="P33" s="1633"/>
      <c r="S33" s="115"/>
    </row>
    <row r="34" spans="1:19" ht="25.5">
      <c r="A34" s="223">
        <v>2</v>
      </c>
      <c r="B34" s="1162" t="s">
        <v>525</v>
      </c>
      <c r="C34" s="2">
        <f>SUM(D34:G34)</f>
        <v>6.02</v>
      </c>
      <c r="D34" s="2">
        <v>3.4</v>
      </c>
      <c r="E34" s="2"/>
      <c r="F34" s="2"/>
      <c r="G34" s="2">
        <v>2.62</v>
      </c>
      <c r="H34" s="2" t="s">
        <v>501</v>
      </c>
      <c r="I34" s="1163">
        <v>6.2</v>
      </c>
      <c r="J34" s="1163"/>
      <c r="K34" s="1163">
        <v>6.2</v>
      </c>
      <c r="L34" s="1163"/>
      <c r="M34" s="1163"/>
      <c r="N34" s="1163"/>
      <c r="O34" s="1169" t="s">
        <v>526</v>
      </c>
      <c r="P34" s="1254" t="s">
        <v>419</v>
      </c>
      <c r="S34" s="115"/>
    </row>
    <row r="35" spans="1:19">
      <c r="A35" s="1634">
        <v>3</v>
      </c>
      <c r="B35" s="1635" t="s">
        <v>525</v>
      </c>
      <c r="C35" s="2">
        <f>SUM(D35:G35)</f>
        <v>5.7</v>
      </c>
      <c r="D35" s="2">
        <v>2.75</v>
      </c>
      <c r="E35" s="2"/>
      <c r="F35" s="2"/>
      <c r="G35" s="2">
        <v>2.95</v>
      </c>
      <c r="H35" s="2" t="s">
        <v>501</v>
      </c>
      <c r="I35" s="1636">
        <v>10.45</v>
      </c>
      <c r="J35" s="1636"/>
      <c r="K35" s="1636">
        <v>10.45</v>
      </c>
      <c r="L35" s="1636"/>
      <c r="M35" s="1636"/>
      <c r="N35" s="1636"/>
      <c r="O35" s="1635" t="s">
        <v>527</v>
      </c>
      <c r="P35" s="1633" t="s">
        <v>419</v>
      </c>
      <c r="S35" s="115"/>
    </row>
    <row r="36" spans="1:19">
      <c r="A36" s="1634"/>
      <c r="B36" s="1635"/>
      <c r="C36" s="2">
        <f>SUM(D36:G36)</f>
        <v>2.2999999999999998</v>
      </c>
      <c r="D36" s="2">
        <v>1.25</v>
      </c>
      <c r="E36" s="2"/>
      <c r="F36" s="2"/>
      <c r="G36" s="2">
        <v>1.05</v>
      </c>
      <c r="H36" s="2" t="s">
        <v>507</v>
      </c>
      <c r="I36" s="1636"/>
      <c r="J36" s="1636"/>
      <c r="K36" s="1636"/>
      <c r="L36" s="1636"/>
      <c r="M36" s="1636"/>
      <c r="N36" s="1636"/>
      <c r="O36" s="1635"/>
      <c r="P36" s="1633"/>
      <c r="S36" s="115"/>
    </row>
    <row r="37" spans="1:19">
      <c r="A37" s="9" t="s">
        <v>213</v>
      </c>
      <c r="B37" s="14" t="s">
        <v>528</v>
      </c>
      <c r="C37" s="11">
        <f>SUM(C38:C39)</f>
        <v>0.55000000000000004</v>
      </c>
      <c r="D37" s="11">
        <f>SUM(D38:D39)</f>
        <v>0.25</v>
      </c>
      <c r="E37" s="11"/>
      <c r="F37" s="11"/>
      <c r="G37" s="11">
        <f>SUM(G38:G39)</f>
        <v>0.3</v>
      </c>
      <c r="H37" s="11"/>
      <c r="I37" s="11">
        <v>0.7</v>
      </c>
      <c r="J37" s="11"/>
      <c r="K37" s="11"/>
      <c r="L37" s="11">
        <f>SUM(L38:L39)</f>
        <v>0.4</v>
      </c>
      <c r="M37" s="11">
        <f>SUM(M38:M39)</f>
        <v>0.3</v>
      </c>
      <c r="N37" s="11"/>
      <c r="O37" s="10"/>
      <c r="P37" s="1254"/>
      <c r="S37" s="115"/>
    </row>
    <row r="38" spans="1:19" ht="25.5">
      <c r="A38" s="223">
        <v>1</v>
      </c>
      <c r="B38" s="7" t="s">
        <v>529</v>
      </c>
      <c r="C38" s="2">
        <f>SUM(D38:D39)</f>
        <v>0.25</v>
      </c>
      <c r="D38" s="2">
        <v>0.25</v>
      </c>
      <c r="E38" s="2"/>
      <c r="F38" s="2"/>
      <c r="G38" s="2"/>
      <c r="H38" s="2" t="s">
        <v>507</v>
      </c>
      <c r="I38" s="2">
        <v>0.4</v>
      </c>
      <c r="J38" s="2"/>
      <c r="K38" s="2"/>
      <c r="L38" s="2">
        <v>0.4</v>
      </c>
      <c r="M38" s="2"/>
      <c r="N38" s="2"/>
      <c r="O38" s="1162"/>
      <c r="P38" s="1254" t="s">
        <v>419</v>
      </c>
      <c r="S38" s="115"/>
    </row>
    <row r="39" spans="1:19">
      <c r="A39" s="223">
        <v>2</v>
      </c>
      <c r="B39" s="7" t="s">
        <v>530</v>
      </c>
      <c r="C39" s="2">
        <f>SUM(D39:G39)</f>
        <v>0.3</v>
      </c>
      <c r="D39" s="2"/>
      <c r="E39" s="2"/>
      <c r="F39" s="2"/>
      <c r="G39" s="2">
        <v>0.3</v>
      </c>
      <c r="H39" s="2" t="s">
        <v>507</v>
      </c>
      <c r="I39" s="2">
        <v>0.3</v>
      </c>
      <c r="J39" s="2"/>
      <c r="K39" s="2"/>
      <c r="L39" s="2"/>
      <c r="M39" s="2">
        <v>0.3</v>
      </c>
      <c r="N39" s="2"/>
      <c r="O39" s="1162" t="s">
        <v>531</v>
      </c>
      <c r="P39" s="1254" t="s">
        <v>419</v>
      </c>
      <c r="S39" s="115"/>
    </row>
    <row r="40" spans="1:19">
      <c r="A40" s="9" t="s">
        <v>217</v>
      </c>
      <c r="B40" s="14" t="s">
        <v>532</v>
      </c>
      <c r="C40" s="11">
        <f>SUM(C41:C41)</f>
        <v>1.2999999999999998</v>
      </c>
      <c r="D40" s="11"/>
      <c r="E40" s="11"/>
      <c r="F40" s="11"/>
      <c r="G40" s="11">
        <f>SUM(G41:G41)</f>
        <v>1.2999999999999998</v>
      </c>
      <c r="H40" s="11"/>
      <c r="I40" s="11">
        <v>0.8</v>
      </c>
      <c r="J40" s="11"/>
      <c r="K40" s="11"/>
      <c r="L40" s="11"/>
      <c r="M40" s="11">
        <f>SUM(M41:M41)</f>
        <v>0.8</v>
      </c>
      <c r="N40" s="11"/>
      <c r="O40" s="10"/>
      <c r="P40" s="1254"/>
      <c r="S40" s="115"/>
    </row>
    <row r="41" spans="1:19">
      <c r="A41" s="223">
        <v>1</v>
      </c>
      <c r="B41" s="1162" t="s">
        <v>1265</v>
      </c>
      <c r="C41" s="2">
        <f>SUM(D41:G41)</f>
        <v>1.2999999999999998</v>
      </c>
      <c r="D41" s="2"/>
      <c r="E41" s="2"/>
      <c r="F41" s="2"/>
      <c r="G41" s="2">
        <v>1.2999999999999998</v>
      </c>
      <c r="H41" s="2" t="s">
        <v>533</v>
      </c>
      <c r="I41" s="2">
        <v>0.8</v>
      </c>
      <c r="J41" s="2"/>
      <c r="K41" s="2"/>
      <c r="L41" s="2"/>
      <c r="M41" s="2">
        <v>0.8</v>
      </c>
      <c r="N41" s="2"/>
      <c r="O41" s="1162" t="s">
        <v>531</v>
      </c>
      <c r="P41" s="1254" t="s">
        <v>419</v>
      </c>
      <c r="S41" s="115"/>
    </row>
    <row r="42" spans="1:19">
      <c r="A42" s="9" t="s">
        <v>238</v>
      </c>
      <c r="B42" s="10" t="s">
        <v>218</v>
      </c>
      <c r="C42" s="11">
        <f>SUM(C43:C48)</f>
        <v>54.35</v>
      </c>
      <c r="D42" s="11">
        <f t="shared" ref="D42:N42" si="3">SUM(D43:D48)</f>
        <v>36.46</v>
      </c>
      <c r="E42" s="11">
        <f t="shared" si="3"/>
        <v>4.8100000000000005</v>
      </c>
      <c r="F42" s="11"/>
      <c r="G42" s="11">
        <f t="shared" si="3"/>
        <v>13.08</v>
      </c>
      <c r="H42" s="11"/>
      <c r="I42" s="11">
        <f>SUM(I43:I48)</f>
        <v>57</v>
      </c>
      <c r="J42" s="11">
        <f t="shared" si="3"/>
        <v>48</v>
      </c>
      <c r="K42" s="11">
        <f t="shared" si="3"/>
        <v>7.5</v>
      </c>
      <c r="L42" s="11">
        <f t="shared" si="3"/>
        <v>1.5</v>
      </c>
      <c r="M42" s="11"/>
      <c r="N42" s="11">
        <f t="shared" si="3"/>
        <v>0</v>
      </c>
      <c r="O42" s="14"/>
      <c r="P42" s="1254"/>
      <c r="S42" s="115"/>
    </row>
    <row r="43" spans="1:19" ht="25.5">
      <c r="A43" s="223">
        <v>1</v>
      </c>
      <c r="B43" s="7" t="s">
        <v>534</v>
      </c>
      <c r="C43" s="2">
        <f t="shared" ref="C43:C48" si="4">SUM(D43:G43)</f>
        <v>1.4</v>
      </c>
      <c r="D43" s="2">
        <v>0.8</v>
      </c>
      <c r="E43" s="2"/>
      <c r="F43" s="2"/>
      <c r="G43" s="2">
        <v>0.6</v>
      </c>
      <c r="H43" s="2" t="s">
        <v>535</v>
      </c>
      <c r="I43" s="2">
        <v>0.7</v>
      </c>
      <c r="J43" s="2"/>
      <c r="K43" s="2"/>
      <c r="L43" s="2">
        <v>0.7</v>
      </c>
      <c r="M43" s="2"/>
      <c r="N43" s="2"/>
      <c r="O43" s="1162"/>
      <c r="P43" s="1254" t="s">
        <v>419</v>
      </c>
      <c r="S43" s="115"/>
    </row>
    <row r="44" spans="1:19" ht="38.25">
      <c r="A44" s="12">
        <v>2</v>
      </c>
      <c r="B44" s="7" t="s">
        <v>536</v>
      </c>
      <c r="C44" s="2">
        <f t="shared" si="4"/>
        <v>4.5</v>
      </c>
      <c r="D44" s="2">
        <v>0.8</v>
      </c>
      <c r="E44" s="2">
        <v>3</v>
      </c>
      <c r="F44" s="2"/>
      <c r="G44" s="2">
        <v>0.7</v>
      </c>
      <c r="H44" s="12" t="s">
        <v>537</v>
      </c>
      <c r="I44" s="34">
        <v>8</v>
      </c>
      <c r="J44" s="916">
        <v>8</v>
      </c>
      <c r="K44" s="916"/>
      <c r="L44" s="916"/>
      <c r="M44" s="916"/>
      <c r="N44" s="916"/>
      <c r="O44" s="7"/>
      <c r="P44" s="1254" t="s">
        <v>419</v>
      </c>
      <c r="S44" s="115"/>
    </row>
    <row r="45" spans="1:19" ht="25.5">
      <c r="A45" s="12">
        <v>3</v>
      </c>
      <c r="B45" s="7" t="s">
        <v>538</v>
      </c>
      <c r="C45" s="2">
        <f t="shared" si="4"/>
        <v>1.7</v>
      </c>
      <c r="D45" s="2">
        <v>0.5</v>
      </c>
      <c r="E45" s="2">
        <v>0.7</v>
      </c>
      <c r="F45" s="2"/>
      <c r="G45" s="2">
        <v>0.5</v>
      </c>
      <c r="H45" s="12" t="s">
        <v>539</v>
      </c>
      <c r="I45" s="34">
        <v>1.5</v>
      </c>
      <c r="J45" s="916"/>
      <c r="K45" s="916">
        <v>1.5</v>
      </c>
      <c r="L45" s="916"/>
      <c r="M45" s="916"/>
      <c r="N45" s="916"/>
      <c r="O45" s="7"/>
      <c r="P45" s="1254" t="s">
        <v>419</v>
      </c>
      <c r="S45" s="115"/>
    </row>
    <row r="46" spans="1:19" ht="25.5">
      <c r="A46" s="12">
        <v>4</v>
      </c>
      <c r="B46" s="7" t="s">
        <v>540</v>
      </c>
      <c r="C46" s="2">
        <f t="shared" si="4"/>
        <v>1</v>
      </c>
      <c r="D46" s="2"/>
      <c r="E46" s="2">
        <v>0.5</v>
      </c>
      <c r="F46" s="2"/>
      <c r="G46" s="2">
        <v>0.5</v>
      </c>
      <c r="H46" s="12" t="s">
        <v>541</v>
      </c>
      <c r="I46" s="34">
        <v>6</v>
      </c>
      <c r="J46" s="916"/>
      <c r="K46" s="916">
        <v>6</v>
      </c>
      <c r="L46" s="916"/>
      <c r="M46" s="916"/>
      <c r="N46" s="916"/>
      <c r="O46" s="7"/>
      <c r="P46" s="1254" t="s">
        <v>419</v>
      </c>
      <c r="S46" s="115"/>
    </row>
    <row r="47" spans="1:19" ht="25.5">
      <c r="A47" s="12">
        <v>5</v>
      </c>
      <c r="B47" s="1162" t="s">
        <v>542</v>
      </c>
      <c r="C47" s="2">
        <f t="shared" si="4"/>
        <v>0.6</v>
      </c>
      <c r="D47" s="2"/>
      <c r="E47" s="2"/>
      <c r="F47" s="2"/>
      <c r="G47" s="2">
        <v>0.6</v>
      </c>
      <c r="H47" s="223" t="s">
        <v>543</v>
      </c>
      <c r="I47" s="2">
        <v>0.8</v>
      </c>
      <c r="J47" s="2"/>
      <c r="K47" s="2"/>
      <c r="L47" s="2">
        <v>0.8</v>
      </c>
      <c r="M47" s="2"/>
      <c r="N47" s="2"/>
      <c r="O47" s="1162"/>
      <c r="P47" s="1254" t="s">
        <v>419</v>
      </c>
      <c r="S47" s="115"/>
    </row>
    <row r="48" spans="1:19" ht="76.5">
      <c r="A48" s="12">
        <v>6</v>
      </c>
      <c r="B48" s="1162" t="s">
        <v>544</v>
      </c>
      <c r="C48" s="2">
        <f t="shared" si="4"/>
        <v>45.15</v>
      </c>
      <c r="D48" s="2">
        <v>34.36</v>
      </c>
      <c r="E48" s="2">
        <v>0.61</v>
      </c>
      <c r="F48" s="2"/>
      <c r="G48" s="2">
        <v>10.18</v>
      </c>
      <c r="H48" s="2" t="s">
        <v>545</v>
      </c>
      <c r="I48" s="1163">
        <v>40</v>
      </c>
      <c r="J48" s="2">
        <v>40</v>
      </c>
      <c r="K48" s="2"/>
      <c r="L48" s="2"/>
      <c r="M48" s="2"/>
      <c r="N48" s="2"/>
      <c r="O48" s="1162"/>
      <c r="P48" s="1254" t="s">
        <v>419</v>
      </c>
      <c r="S48" s="115"/>
    </row>
    <row r="49" spans="1:19">
      <c r="A49" s="9" t="s">
        <v>246</v>
      </c>
      <c r="B49" s="10" t="s">
        <v>239</v>
      </c>
      <c r="C49" s="11">
        <f>SUM(C50:C51)</f>
        <v>12.72</v>
      </c>
      <c r="D49" s="11"/>
      <c r="E49" s="11">
        <f t="shared" ref="E49:L49" si="5">SUM(E50:E51)</f>
        <v>11.5</v>
      </c>
      <c r="F49" s="11"/>
      <c r="G49" s="11">
        <f t="shared" si="5"/>
        <v>1.22</v>
      </c>
      <c r="H49" s="11"/>
      <c r="I49" s="11">
        <v>9.8000000000000007</v>
      </c>
      <c r="J49" s="11">
        <f t="shared" si="5"/>
        <v>2.8</v>
      </c>
      <c r="K49" s="11">
        <f t="shared" si="5"/>
        <v>5</v>
      </c>
      <c r="L49" s="11">
        <f t="shared" si="5"/>
        <v>2</v>
      </c>
      <c r="M49" s="11"/>
      <c r="N49" s="11"/>
      <c r="O49" s="14"/>
      <c r="P49" s="1254"/>
      <c r="S49" s="115"/>
    </row>
    <row r="50" spans="1:19">
      <c r="A50" s="12">
        <v>1</v>
      </c>
      <c r="B50" s="7" t="s">
        <v>546</v>
      </c>
      <c r="C50" s="2">
        <f>SUM(D50:G50)</f>
        <v>0.72</v>
      </c>
      <c r="D50" s="2"/>
      <c r="E50" s="2"/>
      <c r="F50" s="2"/>
      <c r="G50" s="2">
        <v>0.72</v>
      </c>
      <c r="H50" s="12" t="s">
        <v>547</v>
      </c>
      <c r="I50" s="34">
        <v>7</v>
      </c>
      <c r="J50" s="916"/>
      <c r="K50" s="916">
        <v>5</v>
      </c>
      <c r="L50" s="916">
        <v>2</v>
      </c>
      <c r="M50" s="916"/>
      <c r="N50" s="916"/>
      <c r="O50" s="7"/>
      <c r="P50" s="1254" t="s">
        <v>419</v>
      </c>
      <c r="S50" s="115"/>
    </row>
    <row r="51" spans="1:19" ht="76.5">
      <c r="A51" s="12">
        <v>2</v>
      </c>
      <c r="B51" s="7" t="s">
        <v>548</v>
      </c>
      <c r="C51" s="2">
        <f>SUM(D51:G51)</f>
        <v>12</v>
      </c>
      <c r="D51" s="2"/>
      <c r="E51" s="2">
        <v>11.5</v>
      </c>
      <c r="F51" s="2"/>
      <c r="G51" s="2">
        <v>0.5</v>
      </c>
      <c r="H51" s="12" t="s">
        <v>549</v>
      </c>
      <c r="I51" s="34">
        <v>2.8</v>
      </c>
      <c r="J51" s="916">
        <v>2.8</v>
      </c>
      <c r="K51" s="916"/>
      <c r="L51" s="916"/>
      <c r="M51" s="916"/>
      <c r="N51" s="916"/>
      <c r="O51" s="7" t="s">
        <v>550</v>
      </c>
      <c r="P51" s="1254" t="s">
        <v>419</v>
      </c>
      <c r="S51" s="115"/>
    </row>
    <row r="52" spans="1:19" ht="12.75" customHeight="1">
      <c r="A52" s="1255" t="s">
        <v>251</v>
      </c>
      <c r="B52" s="10" t="s">
        <v>305</v>
      </c>
      <c r="C52" s="11">
        <f>SUM(C53:C54)</f>
        <v>2.1</v>
      </c>
      <c r="D52" s="11"/>
      <c r="E52" s="11"/>
      <c r="F52" s="11"/>
      <c r="G52" s="11">
        <f>SUM(G53:G54)</f>
        <v>2.1</v>
      </c>
      <c r="H52" s="11"/>
      <c r="I52" s="11">
        <v>11</v>
      </c>
      <c r="J52" s="11"/>
      <c r="K52" s="11"/>
      <c r="L52" s="11"/>
      <c r="M52" s="11"/>
      <c r="N52" s="11">
        <f>SUM(N53:N54)</f>
        <v>11</v>
      </c>
      <c r="O52" s="10"/>
      <c r="P52" s="9"/>
      <c r="S52" s="115"/>
    </row>
    <row r="53" spans="1:19">
      <c r="A53" s="12">
        <v>1</v>
      </c>
      <c r="B53" s="1162" t="s">
        <v>551</v>
      </c>
      <c r="C53" s="2">
        <f>SUM(D53:G53)</f>
        <v>0.1</v>
      </c>
      <c r="D53" s="2"/>
      <c r="E53" s="2"/>
      <c r="F53" s="2"/>
      <c r="G53" s="2">
        <v>0.1</v>
      </c>
      <c r="H53" s="2" t="s">
        <v>507</v>
      </c>
      <c r="I53" s="2">
        <v>1</v>
      </c>
      <c r="J53" s="2"/>
      <c r="K53" s="2"/>
      <c r="L53" s="2"/>
      <c r="M53" s="2"/>
      <c r="N53" s="2">
        <v>1</v>
      </c>
      <c r="O53" s="1162"/>
      <c r="P53" s="1254" t="s">
        <v>419</v>
      </c>
      <c r="S53" s="115"/>
    </row>
    <row r="54" spans="1:19">
      <c r="A54" s="12">
        <v>2</v>
      </c>
      <c r="B54" s="1162" t="s">
        <v>552</v>
      </c>
      <c r="C54" s="2">
        <f>SUM(D54:G54)</f>
        <v>2</v>
      </c>
      <c r="D54" s="2"/>
      <c r="E54" s="2"/>
      <c r="F54" s="2"/>
      <c r="G54" s="2">
        <v>2</v>
      </c>
      <c r="H54" s="2" t="s">
        <v>553</v>
      </c>
      <c r="I54" s="2">
        <v>10</v>
      </c>
      <c r="J54" s="2"/>
      <c r="K54" s="2"/>
      <c r="L54" s="2"/>
      <c r="M54" s="2"/>
      <c r="N54" s="2">
        <v>10</v>
      </c>
      <c r="O54" s="1162"/>
      <c r="P54" s="1254" t="s">
        <v>419</v>
      </c>
      <c r="S54" s="115"/>
    </row>
    <row r="55" spans="1:19">
      <c r="A55" s="9" t="s">
        <v>254</v>
      </c>
      <c r="B55" s="14" t="s">
        <v>247</v>
      </c>
      <c r="C55" s="11">
        <f>SUM(C56:C56)</f>
        <v>0.02</v>
      </c>
      <c r="D55" s="11">
        <f>SUM(D56:D56)</f>
        <v>0.02</v>
      </c>
      <c r="E55" s="11"/>
      <c r="F55" s="11"/>
      <c r="G55" s="11"/>
      <c r="H55" s="11"/>
      <c r="I55" s="11">
        <v>0.02</v>
      </c>
      <c r="J55" s="11"/>
      <c r="K55" s="11"/>
      <c r="L55" s="11"/>
      <c r="M55" s="11"/>
      <c r="N55" s="11">
        <f>SUM(N56:N56)</f>
        <v>0.02</v>
      </c>
      <c r="O55" s="14"/>
      <c r="P55" s="1254" t="s">
        <v>419</v>
      </c>
      <c r="S55" s="115"/>
    </row>
    <row r="56" spans="1:19">
      <c r="A56" s="223">
        <v>1</v>
      </c>
      <c r="B56" s="7" t="s">
        <v>554</v>
      </c>
      <c r="C56" s="2">
        <f>SUM(D56:G56)</f>
        <v>0.02</v>
      </c>
      <c r="D56" s="2">
        <v>0.02</v>
      </c>
      <c r="E56" s="2"/>
      <c r="F56" s="2"/>
      <c r="G56" s="2"/>
      <c r="H56" s="2" t="s">
        <v>555</v>
      </c>
      <c r="I56" s="2">
        <v>0.02</v>
      </c>
      <c r="J56" s="2"/>
      <c r="K56" s="2"/>
      <c r="L56" s="2"/>
      <c r="M56" s="2"/>
      <c r="N56" s="2">
        <v>0.02</v>
      </c>
      <c r="O56" s="1162"/>
      <c r="P56" s="1254" t="s">
        <v>419</v>
      </c>
      <c r="S56" s="115"/>
    </row>
    <row r="57" spans="1:19">
      <c r="A57" s="9" t="s">
        <v>268</v>
      </c>
      <c r="B57" s="14" t="s">
        <v>255</v>
      </c>
      <c r="C57" s="11">
        <f>SUM(C58:C63)</f>
        <v>2.75</v>
      </c>
      <c r="D57" s="11"/>
      <c r="E57" s="11"/>
      <c r="F57" s="11"/>
      <c r="G57" s="11">
        <f t="shared" ref="G57:M57" si="6">SUM(G58:G63)</f>
        <v>2.75</v>
      </c>
      <c r="H57" s="11"/>
      <c r="I57" s="11">
        <f t="shared" si="6"/>
        <v>1.6</v>
      </c>
      <c r="J57" s="11">
        <f t="shared" si="6"/>
        <v>1.4</v>
      </c>
      <c r="K57" s="11"/>
      <c r="L57" s="11"/>
      <c r="M57" s="11">
        <f t="shared" si="6"/>
        <v>0.2</v>
      </c>
      <c r="N57" s="11"/>
      <c r="O57" s="16"/>
      <c r="P57" s="1254"/>
      <c r="S57" s="115"/>
    </row>
    <row r="58" spans="1:19" ht="25.5">
      <c r="A58" s="226">
        <v>1</v>
      </c>
      <c r="B58" s="237" t="s">
        <v>1266</v>
      </c>
      <c r="C58" s="917">
        <v>0.25</v>
      </c>
      <c r="D58" s="917"/>
      <c r="E58" s="226"/>
      <c r="F58" s="226"/>
      <c r="G58" s="917">
        <v>0.25</v>
      </c>
      <c r="H58" s="226" t="s">
        <v>556</v>
      </c>
      <c r="I58" s="917">
        <v>0.2</v>
      </c>
      <c r="J58" s="917"/>
      <c r="K58" s="917"/>
      <c r="L58" s="917"/>
      <c r="M58" s="917">
        <v>0.2</v>
      </c>
      <c r="N58" s="917"/>
      <c r="O58" s="237" t="s">
        <v>557</v>
      </c>
      <c r="P58" s="263" t="s">
        <v>425</v>
      </c>
      <c r="S58" s="115"/>
    </row>
    <row r="59" spans="1:19" ht="25.5">
      <c r="A59" s="1652">
        <v>2</v>
      </c>
      <c r="B59" s="1653" t="s">
        <v>559</v>
      </c>
      <c r="C59" s="480">
        <v>0.2</v>
      </c>
      <c r="D59" s="480"/>
      <c r="E59" s="552"/>
      <c r="F59" s="552"/>
      <c r="G59" s="480">
        <v>0.2</v>
      </c>
      <c r="H59" s="552" t="s">
        <v>560</v>
      </c>
      <c r="I59" s="480">
        <v>0.1</v>
      </c>
      <c r="J59" s="480">
        <v>0.1</v>
      </c>
      <c r="K59" s="480"/>
      <c r="L59" s="480"/>
      <c r="M59" s="482"/>
      <c r="N59" s="481"/>
      <c r="O59" s="1654" t="s">
        <v>561</v>
      </c>
      <c r="P59" s="1632" t="s">
        <v>425</v>
      </c>
      <c r="S59" s="115"/>
    </row>
    <row r="60" spans="1:19" ht="38.25">
      <c r="A60" s="1652"/>
      <c r="B60" s="1653"/>
      <c r="C60" s="480">
        <v>0.5</v>
      </c>
      <c r="D60" s="480"/>
      <c r="E60" s="552"/>
      <c r="F60" s="552"/>
      <c r="G60" s="480">
        <v>0.5</v>
      </c>
      <c r="H60" s="552" t="s">
        <v>562</v>
      </c>
      <c r="I60" s="480">
        <v>0.3</v>
      </c>
      <c r="J60" s="480">
        <v>0.3</v>
      </c>
      <c r="K60" s="480"/>
      <c r="L60" s="480"/>
      <c r="M60" s="482"/>
      <c r="N60" s="481"/>
      <c r="O60" s="1654"/>
      <c r="P60" s="1632"/>
      <c r="S60" s="115"/>
    </row>
    <row r="61" spans="1:19" ht="25.5">
      <c r="A61" s="1652"/>
      <c r="B61" s="1653"/>
      <c r="C61" s="480">
        <v>0.5</v>
      </c>
      <c r="D61" s="480"/>
      <c r="E61" s="552"/>
      <c r="F61" s="552"/>
      <c r="G61" s="480">
        <v>0.5</v>
      </c>
      <c r="H61" s="552" t="s">
        <v>563</v>
      </c>
      <c r="I61" s="480">
        <v>0.3</v>
      </c>
      <c r="J61" s="480">
        <v>0.3</v>
      </c>
      <c r="K61" s="480"/>
      <c r="L61" s="480"/>
      <c r="M61" s="482"/>
      <c r="N61" s="481"/>
      <c r="O61" s="1654"/>
      <c r="P61" s="1632"/>
      <c r="S61" s="115"/>
    </row>
    <row r="62" spans="1:19" ht="25.5">
      <c r="A62" s="1652"/>
      <c r="B62" s="1653"/>
      <c r="C62" s="480">
        <v>0.3</v>
      </c>
      <c r="D62" s="480"/>
      <c r="E62" s="552"/>
      <c r="F62" s="552"/>
      <c r="G62" s="480">
        <v>0.3</v>
      </c>
      <c r="H62" s="552" t="s">
        <v>564</v>
      </c>
      <c r="I62" s="480">
        <v>0.2</v>
      </c>
      <c r="J62" s="480">
        <v>0.2</v>
      </c>
      <c r="K62" s="480"/>
      <c r="L62" s="480"/>
      <c r="M62" s="482"/>
      <c r="N62" s="481"/>
      <c r="O62" s="1654"/>
      <c r="P62" s="1632"/>
      <c r="S62" s="115"/>
    </row>
    <row r="63" spans="1:19" ht="38.25">
      <c r="A63" s="1652"/>
      <c r="B63" s="1653"/>
      <c r="C63" s="480">
        <v>1</v>
      </c>
      <c r="D63" s="480"/>
      <c r="E63" s="472"/>
      <c r="F63" s="472"/>
      <c r="G63" s="480">
        <v>1</v>
      </c>
      <c r="H63" s="552" t="s">
        <v>565</v>
      </c>
      <c r="I63" s="480">
        <v>0.5</v>
      </c>
      <c r="J63" s="480">
        <v>0.5</v>
      </c>
      <c r="K63" s="480"/>
      <c r="L63" s="480"/>
      <c r="M63" s="482"/>
      <c r="N63" s="481"/>
      <c r="O63" s="1654"/>
      <c r="P63" s="1632"/>
      <c r="S63" s="115"/>
    </row>
    <row r="64" spans="1:19">
      <c r="A64" s="9" t="s">
        <v>274</v>
      </c>
      <c r="B64" s="14" t="s">
        <v>566</v>
      </c>
      <c r="C64" s="11">
        <f>C65</f>
        <v>4</v>
      </c>
      <c r="D64" s="11"/>
      <c r="E64" s="11"/>
      <c r="F64" s="11"/>
      <c r="G64" s="11">
        <f>G65</f>
        <v>4</v>
      </c>
      <c r="H64" s="11"/>
      <c r="I64" s="11">
        <v>1</v>
      </c>
      <c r="J64" s="11"/>
      <c r="K64" s="11"/>
      <c r="L64" s="11"/>
      <c r="M64" s="11">
        <v>1</v>
      </c>
      <c r="N64" s="11"/>
      <c r="O64" s="10"/>
      <c r="P64" s="1254"/>
      <c r="S64" s="115"/>
    </row>
    <row r="65" spans="1:19" ht="25.5">
      <c r="A65" s="223">
        <v>1</v>
      </c>
      <c r="B65" s="1162" t="s">
        <v>567</v>
      </c>
      <c r="C65" s="2">
        <f>SUM(D65:G65)</f>
        <v>4</v>
      </c>
      <c r="D65" s="2"/>
      <c r="E65" s="2"/>
      <c r="F65" s="2"/>
      <c r="G65" s="2">
        <v>4</v>
      </c>
      <c r="H65" s="2" t="s">
        <v>533</v>
      </c>
      <c r="I65" s="2">
        <v>1</v>
      </c>
      <c r="J65" s="2"/>
      <c r="K65" s="2"/>
      <c r="L65" s="2"/>
      <c r="M65" s="2">
        <v>1</v>
      </c>
      <c r="N65" s="2"/>
      <c r="O65" s="1162"/>
      <c r="P65" s="1254" t="s">
        <v>419</v>
      </c>
      <c r="S65" s="115"/>
    </row>
    <row r="66" spans="1:19">
      <c r="A66" s="1255" t="s">
        <v>333</v>
      </c>
      <c r="B66" s="14" t="s">
        <v>415</v>
      </c>
      <c r="C66" s="15">
        <f>C67</f>
        <v>4</v>
      </c>
      <c r="D66" s="15"/>
      <c r="E66" s="15"/>
      <c r="F66" s="15"/>
      <c r="G66" s="15">
        <f>G67</f>
        <v>4</v>
      </c>
      <c r="H66" s="15"/>
      <c r="I66" s="15">
        <v>2.92</v>
      </c>
      <c r="J66" s="15"/>
      <c r="K66" s="15"/>
      <c r="L66" s="15"/>
      <c r="M66" s="15"/>
      <c r="N66" s="15">
        <f>N67</f>
        <v>2.92</v>
      </c>
      <c r="O66" s="10"/>
      <c r="P66" s="9"/>
      <c r="S66" s="115"/>
    </row>
    <row r="67" spans="1:19" ht="25.5">
      <c r="A67" s="1256">
        <v>1</v>
      </c>
      <c r="B67" s="1162" t="s">
        <v>568</v>
      </c>
      <c r="C67" s="2">
        <f>SUM(D67:G67)</f>
        <v>4</v>
      </c>
      <c r="D67" s="2"/>
      <c r="E67" s="2"/>
      <c r="F67" s="2"/>
      <c r="G67" s="2">
        <v>4</v>
      </c>
      <c r="H67" s="2" t="s">
        <v>501</v>
      </c>
      <c r="I67" s="2">
        <v>2.92</v>
      </c>
      <c r="J67" s="2"/>
      <c r="K67" s="2"/>
      <c r="L67" s="2"/>
      <c r="M67" s="2"/>
      <c r="N67" s="2">
        <v>2.92</v>
      </c>
      <c r="O67" s="1162"/>
      <c r="P67" s="1254" t="s">
        <v>419</v>
      </c>
      <c r="S67" s="115"/>
    </row>
    <row r="68" spans="1:19">
      <c r="A68" s="1257">
        <f>A35+A39+A41+A48+A51+A54+A56+A59+A65+A67</f>
        <v>21</v>
      </c>
      <c r="B68" s="3" t="s">
        <v>1267</v>
      </c>
      <c r="C68" s="4">
        <f>C31+C37+C40+C42+C49+C52+C55+C57+C64+C66</f>
        <v>106.44999999999999</v>
      </c>
      <c r="D68" s="4">
        <f>D31+D37+D40+D42+D49+D52+D55+D57+D64+D66</f>
        <v>49.07</v>
      </c>
      <c r="E68" s="4">
        <f>E31+E37+E40+E42+E49+E52+E55+E57+E64+E66</f>
        <v>16.310000000000002</v>
      </c>
      <c r="F68" s="4"/>
      <c r="G68" s="4">
        <f>G31+G37+G40+G42+G49+G52+G55+G57+G64+G66</f>
        <v>41.07</v>
      </c>
      <c r="H68" s="4"/>
      <c r="I68" s="4">
        <f>I31+I37+I40+I42+I49+I52+I55+I57+I64+I66</f>
        <v>118.49</v>
      </c>
      <c r="J68" s="4">
        <f>J31+J37+J42+J49+J52+J55+J57+J64+J66</f>
        <v>52.199999999999996</v>
      </c>
      <c r="K68" s="4">
        <f>K31+K37+K40+K42+K49+K52+K55+K57+K64+K66</f>
        <v>46.15</v>
      </c>
      <c r="L68" s="4">
        <f>L31+L37+L40+L42+L49+L52+L55+L57+L64+L66</f>
        <v>3.9</v>
      </c>
      <c r="M68" s="4">
        <f>M31+M37+M40+M42+M49+M52+M55+M57+M64+M66</f>
        <v>2.2999999999999998</v>
      </c>
      <c r="N68" s="4">
        <f>N31+N37+N40+N42+N49+N52+N55+N57+N64+N66</f>
        <v>13.94</v>
      </c>
      <c r="O68" s="4"/>
      <c r="P68" s="4"/>
      <c r="S68" s="115"/>
    </row>
    <row r="69" spans="1:19">
      <c r="A69" s="239">
        <f>A29+A68</f>
        <v>30</v>
      </c>
      <c r="B69" s="239" t="s">
        <v>1268</v>
      </c>
      <c r="C69" s="523">
        <f>C29+C68</f>
        <v>142.42999999999998</v>
      </c>
      <c r="D69" s="523">
        <f t="shared" ref="D69:N69" si="7">D29+D68</f>
        <v>66.63</v>
      </c>
      <c r="E69" s="523">
        <f t="shared" si="7"/>
        <v>16.310000000000002</v>
      </c>
      <c r="F69" s="523"/>
      <c r="G69" s="523">
        <f t="shared" si="7"/>
        <v>59.49</v>
      </c>
      <c r="H69" s="523"/>
      <c r="I69" s="523">
        <f t="shared" si="7"/>
        <v>184.41</v>
      </c>
      <c r="J69" s="523">
        <f t="shared" si="7"/>
        <v>85.52</v>
      </c>
      <c r="K69" s="523">
        <f t="shared" si="7"/>
        <v>46.15</v>
      </c>
      <c r="L69" s="523">
        <f t="shared" si="7"/>
        <v>13.9</v>
      </c>
      <c r="M69" s="523">
        <f t="shared" si="7"/>
        <v>7.3</v>
      </c>
      <c r="N69" s="523">
        <f t="shared" si="7"/>
        <v>31.54</v>
      </c>
      <c r="O69" s="523"/>
      <c r="P69" s="523"/>
      <c r="S69" s="115"/>
    </row>
    <row r="70" spans="1:19">
      <c r="S70" s="115"/>
    </row>
    <row r="71" spans="1:19">
      <c r="N71" s="1602" t="s">
        <v>2558</v>
      </c>
      <c r="O71" s="1602"/>
      <c r="P71" s="1602"/>
      <c r="S71" s="115"/>
    </row>
    <row r="72" spans="1:19">
      <c r="N72" s="1602"/>
      <c r="O72" s="1602"/>
      <c r="P72" s="1602"/>
      <c r="S72" s="115"/>
    </row>
    <row r="73" spans="1:19">
      <c r="S73" s="115"/>
    </row>
    <row r="74" spans="1:19">
      <c r="S74" s="115"/>
    </row>
    <row r="75" spans="1:19">
      <c r="S75" s="115"/>
    </row>
    <row r="76" spans="1:19">
      <c r="S76" s="115"/>
    </row>
    <row r="77" spans="1:19">
      <c r="S77" s="115"/>
    </row>
    <row r="78" spans="1:19">
      <c r="S78" s="115"/>
    </row>
    <row r="79" spans="1:19">
      <c r="S79" s="115"/>
    </row>
    <row r="80" spans="1:19">
      <c r="S80" s="115"/>
    </row>
    <row r="81" spans="19:19">
      <c r="S81" s="115"/>
    </row>
    <row r="82" spans="19:19">
      <c r="S82" s="115"/>
    </row>
    <row r="83" spans="19:19">
      <c r="S83" s="115"/>
    </row>
    <row r="84" spans="19:19">
      <c r="S84" s="115"/>
    </row>
    <row r="85" spans="19:19">
      <c r="S85" s="115"/>
    </row>
    <row r="86" spans="19:19">
      <c r="S86" s="115"/>
    </row>
    <row r="87" spans="19:19">
      <c r="S87" s="115"/>
    </row>
    <row r="88" spans="19:19">
      <c r="S88" s="115"/>
    </row>
    <row r="89" spans="19:19">
      <c r="S89" s="115"/>
    </row>
    <row r="90" spans="19:19">
      <c r="S90" s="115"/>
    </row>
    <row r="91" spans="19:19">
      <c r="S91" s="115"/>
    </row>
    <row r="92" spans="19:19">
      <c r="S92" s="115"/>
    </row>
    <row r="93" spans="19:19">
      <c r="S93" s="115"/>
    </row>
    <row r="94" spans="19:19">
      <c r="S94" s="115"/>
    </row>
    <row r="95" spans="19:19">
      <c r="S95" s="115"/>
    </row>
    <row r="96" spans="19:19">
      <c r="S96" s="115"/>
    </row>
    <row r="97" spans="19:19">
      <c r="S97" s="115"/>
    </row>
    <row r="98" spans="19:19">
      <c r="S98" s="115"/>
    </row>
    <row r="99" spans="19:19">
      <c r="S99" s="115"/>
    </row>
    <row r="100" spans="19:19">
      <c r="S100" s="115"/>
    </row>
    <row r="101" spans="19:19">
      <c r="S101" s="115"/>
    </row>
    <row r="102" spans="19:19">
      <c r="S102" s="115"/>
    </row>
    <row r="103" spans="19:19">
      <c r="S103" s="115"/>
    </row>
    <row r="104" spans="19:19">
      <c r="S104" s="115"/>
    </row>
    <row r="105" spans="19:19">
      <c r="S105" s="115"/>
    </row>
    <row r="106" spans="19:19">
      <c r="S106" s="115"/>
    </row>
    <row r="107" spans="19:19">
      <c r="S107" s="115"/>
    </row>
    <row r="108" spans="19:19">
      <c r="S108" s="115"/>
    </row>
    <row r="109" spans="19:19">
      <c r="S109" s="115"/>
    </row>
    <row r="110" spans="19:19">
      <c r="S110" s="115"/>
    </row>
    <row r="111" spans="19:19">
      <c r="S111" s="115"/>
    </row>
    <row r="112" spans="19:19">
      <c r="S112" s="115"/>
    </row>
    <row r="113" spans="19:19">
      <c r="S113" s="115"/>
    </row>
    <row r="114" spans="19:19">
      <c r="S114" s="115"/>
    </row>
    <row r="115" spans="19:19">
      <c r="S115" s="115"/>
    </row>
    <row r="116" spans="19:19">
      <c r="S116" s="115"/>
    </row>
    <row r="117" spans="19:19">
      <c r="S117" s="115"/>
    </row>
    <row r="118" spans="19:19">
      <c r="S118" s="115"/>
    </row>
    <row r="119" spans="19:19">
      <c r="S119" s="115"/>
    </row>
    <row r="120" spans="19:19">
      <c r="S120" s="115"/>
    </row>
    <row r="121" spans="19:19">
      <c r="S121" s="115"/>
    </row>
    <row r="122" spans="19:19">
      <c r="S122" s="115"/>
    </row>
    <row r="123" spans="19:19">
      <c r="S123" s="115"/>
    </row>
    <row r="124" spans="19:19">
      <c r="S124" s="115"/>
    </row>
    <row r="125" spans="19:19">
      <c r="S125" s="115"/>
    </row>
    <row r="126" spans="19:19">
      <c r="S126" s="115"/>
    </row>
    <row r="127" spans="19:19">
      <c r="S127" s="115"/>
    </row>
    <row r="128" spans="19:19">
      <c r="S128" s="115"/>
    </row>
    <row r="129" spans="19:19">
      <c r="S129" s="115"/>
    </row>
    <row r="130" spans="19:19">
      <c r="S130" s="115"/>
    </row>
    <row r="131" spans="19:19">
      <c r="S131" s="115"/>
    </row>
    <row r="132" spans="19:19">
      <c r="S132" s="115"/>
    </row>
    <row r="133" spans="19:19">
      <c r="S133" s="115"/>
    </row>
    <row r="134" spans="19:19">
      <c r="S134" s="115"/>
    </row>
    <row r="135" spans="19:19">
      <c r="S135" s="115"/>
    </row>
    <row r="136" spans="19:19">
      <c r="S136" s="115"/>
    </row>
    <row r="137" spans="19:19">
      <c r="S137" s="115"/>
    </row>
    <row r="138" spans="19:19">
      <c r="S138" s="115"/>
    </row>
    <row r="139" spans="19:19">
      <c r="S139" s="115"/>
    </row>
    <row r="140" spans="19:19">
      <c r="S140" s="115"/>
    </row>
    <row r="141" spans="19:19">
      <c r="S141" s="115"/>
    </row>
    <row r="142" spans="19:19">
      <c r="S142" s="115"/>
    </row>
    <row r="143" spans="19:19">
      <c r="S143" s="115"/>
    </row>
    <row r="144" spans="19:19">
      <c r="S144" s="115"/>
    </row>
    <row r="145" spans="19:19">
      <c r="S145" s="115"/>
    </row>
    <row r="146" spans="19:19">
      <c r="S146" s="115"/>
    </row>
    <row r="147" spans="19:19">
      <c r="S147" s="115"/>
    </row>
    <row r="148" spans="19:19">
      <c r="S148" s="115"/>
    </row>
    <row r="149" spans="19:19">
      <c r="S149" s="115"/>
    </row>
    <row r="150" spans="19:19">
      <c r="S150" s="115"/>
    </row>
    <row r="151" spans="19:19">
      <c r="S151" s="115"/>
    </row>
    <row r="152" spans="19:19">
      <c r="S152" s="115"/>
    </row>
    <row r="153" spans="19:19">
      <c r="S153" s="115"/>
    </row>
    <row r="154" spans="19:19">
      <c r="S154" s="115"/>
    </row>
    <row r="155" spans="19:19">
      <c r="S155" s="115"/>
    </row>
    <row r="156" spans="19:19">
      <c r="S156" s="115"/>
    </row>
    <row r="157" spans="19:19">
      <c r="S157" s="115"/>
    </row>
    <row r="158" spans="19:19">
      <c r="S158" s="115"/>
    </row>
    <row r="159" spans="19:19">
      <c r="S159" s="115"/>
    </row>
    <row r="160" spans="19:19">
      <c r="S160" s="115"/>
    </row>
    <row r="161" spans="19:19">
      <c r="S161" s="115"/>
    </row>
    <row r="162" spans="19:19">
      <c r="S162" s="115"/>
    </row>
    <row r="163" spans="19:19">
      <c r="S163" s="115"/>
    </row>
    <row r="164" spans="19:19">
      <c r="S164" s="115"/>
    </row>
    <row r="165" spans="19:19">
      <c r="S165" s="115"/>
    </row>
    <row r="166" spans="19:19">
      <c r="S166" s="115"/>
    </row>
    <row r="167" spans="19:19">
      <c r="S167" s="115"/>
    </row>
    <row r="168" spans="19:19">
      <c r="S168" s="115"/>
    </row>
    <row r="169" spans="19:19">
      <c r="S169" s="115"/>
    </row>
    <row r="170" spans="19:19">
      <c r="S170" s="115"/>
    </row>
    <row r="171" spans="19:19">
      <c r="S171" s="115"/>
    </row>
    <row r="172" spans="19:19" ht="25.5">
      <c r="S172" s="115" t="s">
        <v>104</v>
      </c>
    </row>
    <row r="173" spans="19:19" ht="25.5">
      <c r="S173" s="115" t="s">
        <v>104</v>
      </c>
    </row>
    <row r="174" spans="19:19" ht="25.5">
      <c r="S174" s="115" t="s">
        <v>104</v>
      </c>
    </row>
    <row r="175" spans="19:19" ht="25.5">
      <c r="S175" s="115" t="s">
        <v>104</v>
      </c>
    </row>
    <row r="176" spans="19:19" ht="25.5">
      <c r="S176" s="115" t="s">
        <v>104</v>
      </c>
    </row>
    <row r="177" spans="19:19" ht="25.5">
      <c r="S177" s="115" t="s">
        <v>104</v>
      </c>
    </row>
  </sheetData>
  <mergeCells count="50">
    <mergeCell ref="A59:A63"/>
    <mergeCell ref="B59:B63"/>
    <mergeCell ref="O59:O63"/>
    <mergeCell ref="K32:K33"/>
    <mergeCell ref="L32:L33"/>
    <mergeCell ref="M32:M33"/>
    <mergeCell ref="N32:N33"/>
    <mergeCell ref="O32:O33"/>
    <mergeCell ref="J32:J33"/>
    <mergeCell ref="A1:E1"/>
    <mergeCell ref="A2:E2"/>
    <mergeCell ref="F1:P1"/>
    <mergeCell ref="F2:P2"/>
    <mergeCell ref="A3:E3"/>
    <mergeCell ref="F3:P3"/>
    <mergeCell ref="A11:P11"/>
    <mergeCell ref="A8:A9"/>
    <mergeCell ref="P8:P9"/>
    <mergeCell ref="A5:P5"/>
    <mergeCell ref="A4:P4"/>
    <mergeCell ref="A6:P6"/>
    <mergeCell ref="H8:H9"/>
    <mergeCell ref="I8:I9"/>
    <mergeCell ref="J8:N8"/>
    <mergeCell ref="O8:O9"/>
    <mergeCell ref="B8:B9"/>
    <mergeCell ref="A7:P7"/>
    <mergeCell ref="C8:C9"/>
    <mergeCell ref="D8:G8"/>
    <mergeCell ref="A21:A22"/>
    <mergeCell ref="B21:B22"/>
    <mergeCell ref="O21:O22"/>
    <mergeCell ref="P21:P22"/>
    <mergeCell ref="A30:P30"/>
    <mergeCell ref="N71:P72"/>
    <mergeCell ref="P59:P63"/>
    <mergeCell ref="P32:P33"/>
    <mergeCell ref="A35:A36"/>
    <mergeCell ref="B35:B36"/>
    <mergeCell ref="I35:I36"/>
    <mergeCell ref="J35:J36"/>
    <mergeCell ref="K35:K36"/>
    <mergeCell ref="L35:L36"/>
    <mergeCell ref="M35:M36"/>
    <mergeCell ref="N35:N36"/>
    <mergeCell ref="O35:O36"/>
    <mergeCell ref="P35:P36"/>
    <mergeCell ref="A32:A33"/>
    <mergeCell ref="B32:B33"/>
    <mergeCell ref="I32:I33"/>
  </mergeCells>
  <printOptions horizontalCentered="1"/>
  <pageMargins left="0.39370078740157499" right="0.39370078740157499" top="0.39370078740157499" bottom="0.39370078740157499" header="0.118110236220472" footer="0.27559055118110198"/>
  <pageSetup paperSize="9" scale="67" fitToHeight="80" orientation="landscape" r:id="rId1"/>
  <headerFooter>
    <oddFooter>&amp;L&amp;9Phụ lục &amp;A&amp;R&amp;10&amp;P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T182"/>
  <sheetViews>
    <sheetView showZeros="0" view="pageLayout" zoomScale="87" zoomScaleSheetLayoutView="70" zoomScalePageLayoutView="87" workbookViewId="0">
      <selection activeCell="F185" sqref="F185:G185"/>
    </sheetView>
  </sheetViews>
  <sheetFormatPr defaultColWidth="9" defaultRowHeight="12.75"/>
  <cols>
    <col min="1" max="1" width="4.375" style="49" customWidth="1"/>
    <col min="2" max="2" width="27.75" style="50" customWidth="1"/>
    <col min="3" max="3" width="8.25" style="51" customWidth="1"/>
    <col min="4" max="7" width="6.25" style="49" customWidth="1"/>
    <col min="8" max="8" width="15" style="49" customWidth="1"/>
    <col min="9" max="9" width="14.125" style="49" customWidth="1"/>
    <col min="10" max="14" width="6.625" style="49" customWidth="1"/>
    <col min="15" max="15" width="29.25" style="50" customWidth="1"/>
    <col min="16" max="16" width="8.75" style="49" customWidth="1"/>
    <col min="17" max="17" width="9" style="49"/>
    <col min="18" max="16384" width="9" style="17"/>
  </cols>
  <sheetData>
    <row r="1" spans="1:19" s="107" customFormat="1" ht="20.100000000000001" customHeight="1">
      <c r="A1" s="1580" t="s">
        <v>2561</v>
      </c>
      <c r="B1" s="1580"/>
      <c r="C1" s="1580"/>
      <c r="D1" s="1580"/>
      <c r="E1" s="1580"/>
      <c r="F1" s="1581" t="s">
        <v>44</v>
      </c>
      <c r="G1" s="1581"/>
      <c r="H1" s="1581"/>
      <c r="I1" s="1581"/>
      <c r="J1" s="1581"/>
      <c r="K1" s="1581"/>
      <c r="L1" s="1581"/>
      <c r="M1" s="1581"/>
      <c r="N1" s="1581"/>
      <c r="O1" s="1581"/>
      <c r="P1" s="1581"/>
      <c r="Q1" s="32"/>
      <c r="S1" s="113"/>
    </row>
    <row r="2" spans="1:19" s="107" customFormat="1" ht="20.100000000000001" customHeight="1">
      <c r="A2" s="1581" t="s">
        <v>2560</v>
      </c>
      <c r="B2" s="1581"/>
      <c r="C2" s="1581"/>
      <c r="D2" s="1581"/>
      <c r="E2" s="1581"/>
      <c r="F2" s="1659" t="s">
        <v>45</v>
      </c>
      <c r="G2" s="1659"/>
      <c r="H2" s="1659"/>
      <c r="I2" s="1659"/>
      <c r="J2" s="1659"/>
      <c r="K2" s="1659"/>
      <c r="L2" s="1659"/>
      <c r="M2" s="1659"/>
      <c r="N2" s="1659"/>
      <c r="O2" s="1659"/>
      <c r="P2" s="1659"/>
      <c r="Q2" s="32"/>
      <c r="S2" s="113"/>
    </row>
    <row r="3" spans="1:19" s="107" customFormat="1" ht="20.100000000000001" customHeight="1">
      <c r="A3" s="1582"/>
      <c r="B3" s="1582"/>
      <c r="C3" s="1582"/>
      <c r="D3" s="1582"/>
      <c r="E3" s="1582"/>
      <c r="F3" s="1582"/>
      <c r="G3" s="1582"/>
      <c r="H3" s="1582"/>
      <c r="I3" s="1582"/>
      <c r="J3" s="1582"/>
      <c r="K3" s="1582"/>
      <c r="L3" s="1582"/>
      <c r="M3" s="1582"/>
      <c r="N3" s="1582"/>
      <c r="O3" s="1582"/>
      <c r="P3" s="1582"/>
      <c r="Q3" s="32"/>
      <c r="S3" s="114"/>
    </row>
    <row r="4" spans="1:19" s="107" customFormat="1" ht="20.100000000000001" customHeight="1">
      <c r="A4" s="1583" t="s">
        <v>178</v>
      </c>
      <c r="B4" s="1583"/>
      <c r="C4" s="1583"/>
      <c r="D4" s="1583"/>
      <c r="E4" s="1583"/>
      <c r="F4" s="1583"/>
      <c r="G4" s="1583"/>
      <c r="H4" s="1583"/>
      <c r="I4" s="1583"/>
      <c r="J4" s="1583"/>
      <c r="K4" s="1583"/>
      <c r="L4" s="1583"/>
      <c r="M4" s="1583"/>
      <c r="N4" s="1583"/>
      <c r="O4" s="1583"/>
      <c r="P4" s="1583"/>
      <c r="S4" s="114"/>
    </row>
    <row r="5" spans="1:19" s="107" customFormat="1" ht="20.100000000000001" customHeight="1">
      <c r="A5" s="1583" t="s">
        <v>60</v>
      </c>
      <c r="B5" s="1583"/>
      <c r="C5" s="1583"/>
      <c r="D5" s="1583"/>
      <c r="E5" s="1583"/>
      <c r="F5" s="1583"/>
      <c r="G5" s="1583"/>
      <c r="H5" s="1583"/>
      <c r="I5" s="1583"/>
      <c r="J5" s="1583"/>
      <c r="K5" s="1583"/>
      <c r="L5" s="1583"/>
      <c r="M5" s="1583"/>
      <c r="N5" s="1583"/>
      <c r="O5" s="1583"/>
      <c r="P5" s="1583"/>
      <c r="S5" s="114"/>
    </row>
    <row r="6" spans="1:19" s="107" customFormat="1" ht="20.100000000000001" customHeight="1">
      <c r="A6" s="1592" t="str">
        <f>'1.THD.Tong'!A6:P6</f>
        <v>(Kèm theo Tờ trình số 395/TTr-UBND ngày 05 tháng 12 năm 2018 của Ủy ban nhân dân tỉnh)</v>
      </c>
      <c r="B6" s="1592"/>
      <c r="C6" s="1592"/>
      <c r="D6" s="1592"/>
      <c r="E6" s="1592"/>
      <c r="F6" s="1592"/>
      <c r="G6" s="1592"/>
      <c r="H6" s="1592"/>
      <c r="I6" s="1592"/>
      <c r="J6" s="1592"/>
      <c r="K6" s="1592"/>
      <c r="L6" s="1592"/>
      <c r="M6" s="1592"/>
      <c r="N6" s="1592"/>
      <c r="O6" s="1592"/>
      <c r="P6" s="1592"/>
      <c r="S6" s="114"/>
    </row>
    <row r="7" spans="1:19" s="107" customFormat="1" ht="20.100000000000001" customHeight="1">
      <c r="A7" s="1658"/>
      <c r="B7" s="1658"/>
      <c r="C7" s="1658"/>
      <c r="D7" s="1658"/>
      <c r="E7" s="1658"/>
      <c r="F7" s="1658"/>
      <c r="G7" s="1658"/>
      <c r="H7" s="1658"/>
      <c r="I7" s="1658"/>
      <c r="J7" s="1658"/>
      <c r="K7" s="1658"/>
      <c r="L7" s="1658"/>
      <c r="M7" s="1658"/>
      <c r="N7" s="1658"/>
      <c r="O7" s="1658"/>
      <c r="P7" s="1658"/>
      <c r="Q7" s="32"/>
      <c r="S7" s="115" t="s">
        <v>104</v>
      </c>
    </row>
    <row r="8" spans="1:19" s="1171" customFormat="1" ht="20.100000000000001" customHeight="1">
      <c r="A8" s="1600" t="s">
        <v>21</v>
      </c>
      <c r="B8" s="1599" t="s">
        <v>31</v>
      </c>
      <c r="C8" s="1599" t="s">
        <v>30</v>
      </c>
      <c r="D8" s="1599" t="s">
        <v>63</v>
      </c>
      <c r="E8" s="1599"/>
      <c r="F8" s="1599"/>
      <c r="G8" s="1599"/>
      <c r="H8" s="1599" t="s">
        <v>62</v>
      </c>
      <c r="I8" s="1599" t="s">
        <v>16</v>
      </c>
      <c r="J8" s="1599" t="s">
        <v>15</v>
      </c>
      <c r="K8" s="1599"/>
      <c r="L8" s="1599"/>
      <c r="M8" s="1599"/>
      <c r="N8" s="1599"/>
      <c r="O8" s="1599" t="s">
        <v>33</v>
      </c>
      <c r="P8" s="1599" t="s">
        <v>14</v>
      </c>
      <c r="Q8" s="1289"/>
      <c r="S8" s="115" t="s">
        <v>104</v>
      </c>
    </row>
    <row r="9" spans="1:19" s="99" customFormat="1" ht="35.25" customHeight="1">
      <c r="A9" s="1600"/>
      <c r="B9" s="1599"/>
      <c r="C9" s="1599"/>
      <c r="D9" s="220" t="s">
        <v>13</v>
      </c>
      <c r="E9" s="220" t="s">
        <v>12</v>
      </c>
      <c r="F9" s="220" t="s">
        <v>27</v>
      </c>
      <c r="G9" s="220" t="s">
        <v>26</v>
      </c>
      <c r="H9" s="1599"/>
      <c r="I9" s="1599"/>
      <c r="J9" s="220" t="s">
        <v>10</v>
      </c>
      <c r="K9" s="220" t="s">
        <v>9</v>
      </c>
      <c r="L9" s="220" t="s">
        <v>32</v>
      </c>
      <c r="M9" s="220" t="s">
        <v>25</v>
      </c>
      <c r="N9" s="220" t="s">
        <v>6</v>
      </c>
      <c r="O9" s="1599"/>
      <c r="P9" s="1599"/>
      <c r="Q9" s="1290"/>
      <c r="S9" s="115" t="s">
        <v>104</v>
      </c>
    </row>
    <row r="10" spans="1:19" s="89" customFormat="1" ht="20.100000000000001" customHeight="1">
      <c r="A10" s="1258">
        <v>-1</v>
      </c>
      <c r="B10" s="1258">
        <v>-2</v>
      </c>
      <c r="C10" s="1258" t="s">
        <v>24</v>
      </c>
      <c r="D10" s="1258">
        <v>-4</v>
      </c>
      <c r="E10" s="1258">
        <v>-5</v>
      </c>
      <c r="F10" s="1258">
        <v>-6</v>
      </c>
      <c r="G10" s="1258">
        <v>-7</v>
      </c>
      <c r="H10" s="1258">
        <v>-8</v>
      </c>
      <c r="I10" s="1258" t="s">
        <v>23</v>
      </c>
      <c r="J10" s="1258">
        <v>-10</v>
      </c>
      <c r="K10" s="1258">
        <v>-11</v>
      </c>
      <c r="L10" s="1258">
        <v>-12</v>
      </c>
      <c r="M10" s="1258">
        <v>-13</v>
      </c>
      <c r="N10" s="1258">
        <v>-14</v>
      </c>
      <c r="O10" s="1258">
        <v>-15</v>
      </c>
      <c r="P10" s="1258">
        <v>-16</v>
      </c>
      <c r="Q10" s="96"/>
      <c r="S10" s="115" t="s">
        <v>104</v>
      </c>
    </row>
    <row r="11" spans="1:19" ht="25.5">
      <c r="A11" s="1641" t="s">
        <v>174</v>
      </c>
      <c r="B11" s="1641"/>
      <c r="C11" s="1641"/>
      <c r="D11" s="1641"/>
      <c r="E11" s="1641"/>
      <c r="F11" s="1641"/>
      <c r="G11" s="1641"/>
      <c r="H11" s="1641"/>
      <c r="I11" s="1641"/>
      <c r="J11" s="1641"/>
      <c r="K11" s="1641"/>
      <c r="L11" s="1641"/>
      <c r="M11" s="1641"/>
      <c r="N11" s="1641"/>
      <c r="O11" s="1641"/>
      <c r="P11" s="1641"/>
      <c r="S11" s="115" t="s">
        <v>104</v>
      </c>
    </row>
    <row r="12" spans="1:19">
      <c r="A12" s="220" t="s">
        <v>208</v>
      </c>
      <c r="B12" s="1111" t="s">
        <v>379</v>
      </c>
      <c r="C12" s="1259">
        <f>C13</f>
        <v>0.98</v>
      </c>
      <c r="D12" s="1259">
        <f>D13</f>
        <v>0.98</v>
      </c>
      <c r="E12" s="1259"/>
      <c r="F12" s="1259"/>
      <c r="G12" s="220"/>
      <c r="H12" s="1111"/>
      <c r="I12" s="1260">
        <f t="shared" ref="I12:N12" si="0">I13</f>
        <v>4.8</v>
      </c>
      <c r="J12" s="1260">
        <f t="shared" si="0"/>
        <v>0</v>
      </c>
      <c r="K12" s="1260">
        <f t="shared" si="0"/>
        <v>0</v>
      </c>
      <c r="L12" s="1260">
        <f t="shared" si="0"/>
        <v>0</v>
      </c>
      <c r="M12" s="1260">
        <f t="shared" si="0"/>
        <v>0</v>
      </c>
      <c r="N12" s="1260">
        <f t="shared" si="0"/>
        <v>4.8</v>
      </c>
      <c r="O12" s="1261"/>
      <c r="P12" s="1261"/>
      <c r="S12" s="115"/>
    </row>
    <row r="13" spans="1:19" ht="63.75">
      <c r="A13" s="1262">
        <v>1</v>
      </c>
      <c r="B13" s="1263" t="s">
        <v>2015</v>
      </c>
      <c r="C13" s="1264">
        <v>0.98</v>
      </c>
      <c r="D13" s="1264">
        <v>0.98</v>
      </c>
      <c r="E13" s="1265"/>
      <c r="F13" s="1265"/>
      <c r="G13" s="1261"/>
      <c r="H13" s="1262" t="s">
        <v>2016</v>
      </c>
      <c r="I13" s="1266">
        <f>SUM(J13:N13)</f>
        <v>4.8</v>
      </c>
      <c r="J13" s="1267"/>
      <c r="K13" s="1267"/>
      <c r="L13" s="1267"/>
      <c r="M13" s="1267"/>
      <c r="N13" s="1266">
        <v>4.8</v>
      </c>
      <c r="O13" s="1268" t="s">
        <v>2017</v>
      </c>
      <c r="P13" s="1261"/>
      <c r="S13" s="115"/>
    </row>
    <row r="14" spans="1:19">
      <c r="A14" s="228" t="s">
        <v>213</v>
      </c>
      <c r="B14" s="1172" t="s">
        <v>573</v>
      </c>
      <c r="C14" s="1269">
        <f>C15+C16</f>
        <v>0.27</v>
      </c>
      <c r="D14" s="1269">
        <f>D15+D16</f>
        <v>0.17</v>
      </c>
      <c r="E14" s="1269">
        <f>E15+E16</f>
        <v>0</v>
      </c>
      <c r="F14" s="1269">
        <f>F15+F16</f>
        <v>0</v>
      </c>
      <c r="G14" s="1269">
        <f>G15+G16</f>
        <v>0.1</v>
      </c>
      <c r="H14" s="1173"/>
      <c r="I14" s="1269">
        <f t="shared" ref="I14:N14" si="1">I15+I16</f>
        <v>0.43000000000000005</v>
      </c>
      <c r="J14" s="1269">
        <f t="shared" si="1"/>
        <v>0</v>
      </c>
      <c r="K14" s="1269">
        <f t="shared" si="1"/>
        <v>0</v>
      </c>
      <c r="L14" s="1269">
        <f t="shared" si="1"/>
        <v>0</v>
      </c>
      <c r="M14" s="1269">
        <f t="shared" si="1"/>
        <v>0.43000000000000005</v>
      </c>
      <c r="N14" s="1269">
        <f t="shared" si="1"/>
        <v>0</v>
      </c>
      <c r="O14" s="1269"/>
      <c r="P14" s="1269"/>
      <c r="S14" s="115"/>
    </row>
    <row r="15" spans="1:19" ht="51">
      <c r="A15" s="1262">
        <v>1</v>
      </c>
      <c r="B15" s="1263" t="s">
        <v>1825</v>
      </c>
      <c r="C15" s="1270">
        <f>D15+E15+F15+G15</f>
        <v>0.17</v>
      </c>
      <c r="D15" s="1264">
        <v>0.17</v>
      </c>
      <c r="E15" s="1271"/>
      <c r="F15" s="1271"/>
      <c r="G15" s="1265"/>
      <c r="H15" s="1262" t="s">
        <v>2067</v>
      </c>
      <c r="I15" s="1265">
        <v>0.27</v>
      </c>
      <c r="J15" s="1271"/>
      <c r="K15" s="1271"/>
      <c r="L15" s="1265"/>
      <c r="M15" s="1265">
        <v>0.27</v>
      </c>
      <c r="N15" s="1271"/>
      <c r="O15" s="1268" t="s">
        <v>2068</v>
      </c>
      <c r="P15" s="1262"/>
      <c r="S15" s="115"/>
    </row>
    <row r="16" spans="1:19" ht="51">
      <c r="A16" s="1262">
        <v>2</v>
      </c>
      <c r="B16" s="1263" t="s">
        <v>2110</v>
      </c>
      <c r="C16" s="1270">
        <f>D16+E16+F16+G16</f>
        <v>0.1</v>
      </c>
      <c r="D16" s="1264"/>
      <c r="E16" s="1265"/>
      <c r="F16" s="1265"/>
      <c r="G16" s="1265">
        <v>0.1</v>
      </c>
      <c r="H16" s="1262" t="s">
        <v>2191</v>
      </c>
      <c r="I16" s="1265">
        <f>M16</f>
        <v>0.16</v>
      </c>
      <c r="J16" s="1271"/>
      <c r="K16" s="1271"/>
      <c r="L16" s="1271"/>
      <c r="M16" s="1265">
        <v>0.16</v>
      </c>
      <c r="N16" s="1271"/>
      <c r="O16" s="1268" t="s">
        <v>2192</v>
      </c>
      <c r="P16" s="1262"/>
      <c r="S16" s="115"/>
    </row>
    <row r="17" spans="1:19">
      <c r="A17" s="228" t="s">
        <v>217</v>
      </c>
      <c r="B17" s="1172" t="s">
        <v>218</v>
      </c>
      <c r="C17" s="1269">
        <f t="shared" ref="C17:P17" si="2">SUM(C18:C26)</f>
        <v>9.9</v>
      </c>
      <c r="D17" s="1269">
        <f t="shared" si="2"/>
        <v>4.49</v>
      </c>
      <c r="E17" s="1269">
        <f t="shared" si="2"/>
        <v>0</v>
      </c>
      <c r="F17" s="1269">
        <f t="shared" si="2"/>
        <v>0</v>
      </c>
      <c r="G17" s="1269">
        <f t="shared" si="2"/>
        <v>5.41</v>
      </c>
      <c r="H17" s="1173">
        <f t="shared" si="2"/>
        <v>0</v>
      </c>
      <c r="I17" s="1269">
        <f t="shared" si="2"/>
        <v>292.91999999999996</v>
      </c>
      <c r="J17" s="1269">
        <f t="shared" si="2"/>
        <v>150</v>
      </c>
      <c r="K17" s="1269">
        <f t="shared" si="2"/>
        <v>125.4</v>
      </c>
      <c r="L17" s="1269">
        <f t="shared" si="2"/>
        <v>15.6</v>
      </c>
      <c r="M17" s="1269">
        <f t="shared" si="2"/>
        <v>1.92</v>
      </c>
      <c r="N17" s="1269">
        <f t="shared" si="2"/>
        <v>0</v>
      </c>
      <c r="O17" s="1272">
        <f t="shared" si="2"/>
        <v>0</v>
      </c>
      <c r="P17" s="1269">
        <f t="shared" si="2"/>
        <v>0</v>
      </c>
      <c r="S17" s="115"/>
    </row>
    <row r="18" spans="1:19" ht="63.75">
      <c r="A18" s="1262">
        <v>1</v>
      </c>
      <c r="B18" s="1273" t="s">
        <v>2069</v>
      </c>
      <c r="C18" s="1270">
        <f>D18+E18+F18+G18</f>
        <v>0.25</v>
      </c>
      <c r="D18" s="1264">
        <v>0.1</v>
      </c>
      <c r="E18" s="1265"/>
      <c r="F18" s="1265"/>
      <c r="G18" s="1265">
        <v>0.15</v>
      </c>
      <c r="H18" s="1274" t="s">
        <v>2070</v>
      </c>
      <c r="I18" s="1265">
        <v>0.17</v>
      </c>
      <c r="J18" s="1271"/>
      <c r="K18" s="1271"/>
      <c r="L18" s="1271"/>
      <c r="M18" s="1265">
        <v>0.17</v>
      </c>
      <c r="N18" s="1271"/>
      <c r="O18" s="1268" t="s">
        <v>2071</v>
      </c>
      <c r="P18" s="1262"/>
      <c r="S18" s="115"/>
    </row>
    <row r="19" spans="1:19" ht="63.75">
      <c r="A19" s="1262">
        <v>2</v>
      </c>
      <c r="B19" s="1263" t="s">
        <v>2072</v>
      </c>
      <c r="C19" s="1270">
        <f>D19+E19+F19+G19</f>
        <v>0.30000000000000004</v>
      </c>
      <c r="D19" s="1264">
        <v>0.1</v>
      </c>
      <c r="E19" s="1275"/>
      <c r="F19" s="1275"/>
      <c r="G19" s="1265">
        <v>0.2</v>
      </c>
      <c r="H19" s="1274" t="s">
        <v>2073</v>
      </c>
      <c r="I19" s="1265">
        <v>0.2</v>
      </c>
      <c r="J19" s="1271"/>
      <c r="K19" s="1271"/>
      <c r="L19" s="1271"/>
      <c r="M19" s="1265">
        <v>0.2</v>
      </c>
      <c r="N19" s="1271"/>
      <c r="O19" s="1268" t="s">
        <v>2071</v>
      </c>
      <c r="P19" s="1288"/>
      <c r="S19" s="115"/>
    </row>
    <row r="20" spans="1:19" ht="63.75">
      <c r="A20" s="1262">
        <v>3</v>
      </c>
      <c r="B20" s="1164" t="s">
        <v>2193</v>
      </c>
      <c r="C20" s="1270">
        <f>D20+E20+F20+G20</f>
        <v>0.06</v>
      </c>
      <c r="D20" s="1264"/>
      <c r="E20" s="1271"/>
      <c r="F20" s="1271"/>
      <c r="G20" s="1270">
        <v>0.06</v>
      </c>
      <c r="H20" s="1262" t="s">
        <v>2194</v>
      </c>
      <c r="I20" s="1265">
        <f>M20</f>
        <v>0.5</v>
      </c>
      <c r="J20" s="1271"/>
      <c r="K20" s="1271"/>
      <c r="L20" s="1271"/>
      <c r="M20" s="1265">
        <v>0.5</v>
      </c>
      <c r="N20" s="1271"/>
      <c r="O20" s="1268" t="s">
        <v>2195</v>
      </c>
      <c r="P20" s="1262"/>
      <c r="S20" s="115"/>
    </row>
    <row r="21" spans="1:19" ht="51">
      <c r="A21" s="1262">
        <v>4</v>
      </c>
      <c r="B21" s="1164" t="s">
        <v>2196</v>
      </c>
      <c r="C21" s="1270">
        <v>0.28999999999999998</v>
      </c>
      <c r="D21" s="1270">
        <v>0.28999999999999998</v>
      </c>
      <c r="E21" s="1271"/>
      <c r="F21" s="1271"/>
      <c r="G21" s="1265"/>
      <c r="H21" s="1262" t="s">
        <v>2197</v>
      </c>
      <c r="I21" s="1265">
        <v>0.05</v>
      </c>
      <c r="J21" s="1271"/>
      <c r="K21" s="1271"/>
      <c r="L21" s="1271"/>
      <c r="M21" s="1265">
        <v>0.05</v>
      </c>
      <c r="N21" s="1271"/>
      <c r="O21" s="1271"/>
      <c r="P21" s="1262"/>
      <c r="S21" s="115"/>
    </row>
    <row r="22" spans="1:19" ht="38.25">
      <c r="A22" s="1262">
        <v>5</v>
      </c>
      <c r="B22" s="1263" t="s">
        <v>2198</v>
      </c>
      <c r="C22" s="1270">
        <f>D22+E22+F22+G22</f>
        <v>2.4</v>
      </c>
      <c r="D22" s="1264">
        <v>2</v>
      </c>
      <c r="E22" s="1271"/>
      <c r="F22" s="1271"/>
      <c r="G22" s="1265">
        <v>0.4</v>
      </c>
      <c r="H22" s="1276" t="s">
        <v>2199</v>
      </c>
      <c r="I22" s="1265">
        <v>1</v>
      </c>
      <c r="J22" s="1265"/>
      <c r="K22" s="1271"/>
      <c r="L22" s="1265"/>
      <c r="M22" s="1265">
        <v>1</v>
      </c>
      <c r="N22" s="1271"/>
      <c r="O22" s="1271"/>
      <c r="P22" s="1262"/>
      <c r="S22" s="115"/>
    </row>
    <row r="23" spans="1:19" ht="89.25">
      <c r="A23" s="1262">
        <v>6</v>
      </c>
      <c r="B23" s="1263" t="s">
        <v>2200</v>
      </c>
      <c r="C23" s="1270">
        <f>D23+E23+F23+G23</f>
        <v>2.5</v>
      </c>
      <c r="D23" s="1270"/>
      <c r="E23" s="1271"/>
      <c r="F23" s="1271"/>
      <c r="G23" s="1265">
        <v>2.5</v>
      </c>
      <c r="H23" s="1276" t="s">
        <v>2201</v>
      </c>
      <c r="I23" s="1265">
        <f>J23+K23+L23</f>
        <v>200</v>
      </c>
      <c r="J23" s="1265">
        <v>150</v>
      </c>
      <c r="K23" s="1265">
        <f>200-J23-L23</f>
        <v>42.4</v>
      </c>
      <c r="L23" s="1265">
        <v>7.6</v>
      </c>
      <c r="M23" s="1265"/>
      <c r="N23" s="1271"/>
      <c r="O23" s="1268" t="s">
        <v>2202</v>
      </c>
      <c r="P23" s="1262"/>
      <c r="S23" s="115"/>
    </row>
    <row r="24" spans="1:19" ht="76.5">
      <c r="A24" s="1262">
        <v>7</v>
      </c>
      <c r="B24" s="1263" t="s">
        <v>2074</v>
      </c>
      <c r="C24" s="1270">
        <f>D24+E24+F24+G24</f>
        <v>3.1</v>
      </c>
      <c r="D24" s="1270">
        <v>1.5</v>
      </c>
      <c r="E24" s="1271"/>
      <c r="F24" s="1271"/>
      <c r="G24" s="1265">
        <v>1.6</v>
      </c>
      <c r="H24" s="1276" t="s">
        <v>2075</v>
      </c>
      <c r="I24" s="1265">
        <f>J24+K24+L24</f>
        <v>43</v>
      </c>
      <c r="J24" s="1271"/>
      <c r="K24" s="1265">
        <v>35</v>
      </c>
      <c r="L24" s="1265">
        <v>8</v>
      </c>
      <c r="M24" s="1265"/>
      <c r="N24" s="1271"/>
      <c r="O24" s="1268" t="s">
        <v>2076</v>
      </c>
      <c r="P24" s="1262"/>
      <c r="S24" s="115"/>
    </row>
    <row r="25" spans="1:19" ht="89.25">
      <c r="A25" s="1262">
        <v>8</v>
      </c>
      <c r="B25" s="1263" t="s">
        <v>2203</v>
      </c>
      <c r="C25" s="1270">
        <f>D25+E25+F25+G25</f>
        <v>0.5</v>
      </c>
      <c r="D25" s="1270"/>
      <c r="E25" s="1271"/>
      <c r="F25" s="1271"/>
      <c r="G25" s="1265">
        <v>0.5</v>
      </c>
      <c r="H25" s="1276" t="s">
        <v>2204</v>
      </c>
      <c r="I25" s="1265">
        <f>J25+K25</f>
        <v>35</v>
      </c>
      <c r="J25" s="1271"/>
      <c r="K25" s="1265">
        <v>35</v>
      </c>
      <c r="L25" s="1271"/>
      <c r="M25" s="1265"/>
      <c r="N25" s="1271"/>
      <c r="O25" s="1268" t="s">
        <v>2205</v>
      </c>
      <c r="P25" s="1262"/>
      <c r="S25" s="115"/>
    </row>
    <row r="26" spans="1:19" ht="76.5">
      <c r="A26" s="1262">
        <v>9</v>
      </c>
      <c r="B26" s="1263" t="s">
        <v>2077</v>
      </c>
      <c r="C26" s="1270">
        <f>D26+E26+F26+G26</f>
        <v>0.5</v>
      </c>
      <c r="D26" s="1270">
        <v>0.5</v>
      </c>
      <c r="E26" s="1271"/>
      <c r="F26" s="1271"/>
      <c r="G26" s="1265"/>
      <c r="H26" s="1276" t="s">
        <v>2078</v>
      </c>
      <c r="I26" s="1265">
        <f>J26+K26</f>
        <v>13</v>
      </c>
      <c r="J26" s="1271"/>
      <c r="K26" s="1265">
        <v>13</v>
      </c>
      <c r="L26" s="1271"/>
      <c r="M26" s="1265"/>
      <c r="N26" s="1271"/>
      <c r="O26" s="1268" t="s">
        <v>2206</v>
      </c>
      <c r="P26" s="1262"/>
      <c r="S26" s="115"/>
    </row>
    <row r="27" spans="1:19">
      <c r="A27" s="220" t="s">
        <v>238</v>
      </c>
      <c r="B27" s="1170" t="s">
        <v>768</v>
      </c>
      <c r="C27" s="1277">
        <f>C28+C29</f>
        <v>22.359999999999996</v>
      </c>
      <c r="D27" s="1277">
        <f>D28+D29</f>
        <v>5.1599999999999993</v>
      </c>
      <c r="E27" s="1277">
        <f>E28+E29</f>
        <v>0</v>
      </c>
      <c r="F27" s="1277">
        <f>F28+F29</f>
        <v>0</v>
      </c>
      <c r="G27" s="1277">
        <f>G28+G29</f>
        <v>17.2</v>
      </c>
      <c r="H27" s="1278"/>
      <c r="I27" s="1277">
        <f t="shared" ref="I27:N27" si="3">I28+I29</f>
        <v>25.51</v>
      </c>
      <c r="J27" s="1277">
        <f t="shared" si="3"/>
        <v>0</v>
      </c>
      <c r="K27" s="1277">
        <f t="shared" si="3"/>
        <v>25.5</v>
      </c>
      <c r="L27" s="1277">
        <f t="shared" si="3"/>
        <v>0</v>
      </c>
      <c r="M27" s="1277">
        <f t="shared" si="3"/>
        <v>0.01</v>
      </c>
      <c r="N27" s="1277">
        <f t="shared" si="3"/>
        <v>0</v>
      </c>
      <c r="O27" s="1277"/>
      <c r="P27" s="1277"/>
      <c r="S27" s="115"/>
    </row>
    <row r="28" spans="1:19" ht="63.75">
      <c r="A28" s="1262">
        <v>1</v>
      </c>
      <c r="B28" s="1263" t="s">
        <v>2080</v>
      </c>
      <c r="C28" s="1270">
        <f>D28+E28+F28+G28</f>
        <v>22.299999999999997</v>
      </c>
      <c r="D28" s="1264">
        <v>5.0999999999999996</v>
      </c>
      <c r="E28" s="1271"/>
      <c r="F28" s="1271"/>
      <c r="G28" s="1265">
        <v>17.2</v>
      </c>
      <c r="H28" s="1276" t="s">
        <v>2207</v>
      </c>
      <c r="I28" s="1265">
        <f>K28</f>
        <v>25.5</v>
      </c>
      <c r="J28" s="1271"/>
      <c r="K28" s="1271">
        <v>25.5</v>
      </c>
      <c r="L28" s="1271"/>
      <c r="M28" s="1265"/>
      <c r="N28" s="1271"/>
      <c r="O28" s="1268" t="s">
        <v>2208</v>
      </c>
      <c r="P28" s="1262"/>
      <c r="S28" s="115"/>
    </row>
    <row r="29" spans="1:19" ht="25.5">
      <c r="A29" s="1262">
        <v>2</v>
      </c>
      <c r="B29" s="1263" t="s">
        <v>2209</v>
      </c>
      <c r="C29" s="1270">
        <f>D29+E29+F29+G29</f>
        <v>0.06</v>
      </c>
      <c r="D29" s="1270">
        <v>0.06</v>
      </c>
      <c r="E29" s="1271"/>
      <c r="F29" s="1271"/>
      <c r="G29" s="1265"/>
      <c r="H29" s="1262" t="s">
        <v>2210</v>
      </c>
      <c r="I29" s="1265">
        <f>M29</f>
        <v>0.01</v>
      </c>
      <c r="J29" s="1271"/>
      <c r="K29" s="1271"/>
      <c r="L29" s="1271"/>
      <c r="M29" s="1265">
        <v>0.01</v>
      </c>
      <c r="N29" s="1271"/>
      <c r="O29" s="1271"/>
      <c r="P29" s="1262"/>
      <c r="S29" s="115"/>
    </row>
    <row r="30" spans="1:19" s="1527" customFormat="1">
      <c r="A30" s="1522" t="s">
        <v>246</v>
      </c>
      <c r="B30" s="1523" t="s">
        <v>247</v>
      </c>
      <c r="C30" s="1524">
        <f>SUM(C31:C32)</f>
        <v>0.2</v>
      </c>
      <c r="D30" s="1524">
        <f t="shared" ref="D30:N30" si="4">SUM(D31:D32)</f>
        <v>0.2</v>
      </c>
      <c r="E30" s="1524">
        <f t="shared" si="4"/>
        <v>0</v>
      </c>
      <c r="F30" s="1524">
        <f t="shared" si="4"/>
        <v>0</v>
      </c>
      <c r="G30" s="1524">
        <f t="shared" si="4"/>
        <v>0</v>
      </c>
      <c r="H30" s="1524">
        <f t="shared" si="4"/>
        <v>0</v>
      </c>
      <c r="I30" s="1524">
        <f t="shared" si="4"/>
        <v>0.29000000000000004</v>
      </c>
      <c r="J30" s="1524">
        <f t="shared" si="4"/>
        <v>0</v>
      </c>
      <c r="K30" s="1524">
        <f t="shared" si="4"/>
        <v>0</v>
      </c>
      <c r="L30" s="1524">
        <f t="shared" si="4"/>
        <v>0</v>
      </c>
      <c r="M30" s="1524">
        <f t="shared" si="4"/>
        <v>0</v>
      </c>
      <c r="N30" s="1524">
        <f t="shared" si="4"/>
        <v>0.29000000000000004</v>
      </c>
      <c r="O30" s="1525"/>
      <c r="P30" s="1526"/>
    </row>
    <row r="31" spans="1:19" s="1521" customFormat="1" ht="102">
      <c r="A31" s="1511">
        <v>1</v>
      </c>
      <c r="B31" s="1512" t="s">
        <v>2573</v>
      </c>
      <c r="C31" s="1528">
        <f>D31+E31+F31+G31</f>
        <v>0.14000000000000001</v>
      </c>
      <c r="D31" s="1528">
        <v>0.14000000000000001</v>
      </c>
      <c r="E31" s="1512"/>
      <c r="F31" s="1512"/>
      <c r="G31" s="1512"/>
      <c r="H31" s="1512" t="s">
        <v>2574</v>
      </c>
      <c r="I31" s="1528">
        <f>J31+K31+L31+M31+N31</f>
        <v>0.2</v>
      </c>
      <c r="J31" s="1512"/>
      <c r="K31" s="1512"/>
      <c r="L31" s="1512"/>
      <c r="M31" s="1512"/>
      <c r="N31" s="1528">
        <v>0.2</v>
      </c>
      <c r="O31" s="1512" t="s">
        <v>2575</v>
      </c>
      <c r="P31" s="1529"/>
      <c r="Q31" s="1520"/>
      <c r="R31" s="1527"/>
    </row>
    <row r="32" spans="1:19" s="1521" customFormat="1" ht="76.5">
      <c r="A32" s="1511">
        <v>2</v>
      </c>
      <c r="B32" s="1512" t="s">
        <v>2573</v>
      </c>
      <c r="C32" s="1528">
        <f>D32+E32+F32+G32</f>
        <v>0.06</v>
      </c>
      <c r="D32" s="1528">
        <v>0.06</v>
      </c>
      <c r="E32" s="1512"/>
      <c r="F32" s="1512"/>
      <c r="G32" s="1512"/>
      <c r="H32" s="1512" t="s">
        <v>2576</v>
      </c>
      <c r="I32" s="1528">
        <f>J32+K32+L32+M32+N32</f>
        <v>0.09</v>
      </c>
      <c r="J32" s="1512"/>
      <c r="K32" s="1512"/>
      <c r="L32" s="1512"/>
      <c r="M32" s="1512"/>
      <c r="N32" s="1528">
        <v>0.09</v>
      </c>
      <c r="O32" s="1512" t="s">
        <v>2575</v>
      </c>
      <c r="P32" s="1529"/>
      <c r="Q32" s="1520"/>
      <c r="R32" s="1527"/>
    </row>
    <row r="33" spans="1:19">
      <c r="A33" s="1446" t="s">
        <v>251</v>
      </c>
      <c r="B33" s="466" t="s">
        <v>371</v>
      </c>
      <c r="C33" s="1269">
        <f>SUM(C34:C60)</f>
        <v>26.74</v>
      </c>
      <c r="D33" s="1269">
        <f t="shared" ref="D33:N33" si="5">SUM(D34:D60)</f>
        <v>24.02</v>
      </c>
      <c r="E33" s="1269">
        <f t="shared" si="5"/>
        <v>0</v>
      </c>
      <c r="F33" s="1269">
        <f t="shared" si="5"/>
        <v>0</v>
      </c>
      <c r="G33" s="1269">
        <f t="shared" si="5"/>
        <v>2.7199999999999998</v>
      </c>
      <c r="H33" s="1269">
        <f t="shared" si="5"/>
        <v>0</v>
      </c>
      <c r="I33" s="1269">
        <f t="shared" si="5"/>
        <v>30.559999999999995</v>
      </c>
      <c r="J33" s="1269">
        <f t="shared" si="5"/>
        <v>0</v>
      </c>
      <c r="K33" s="1269">
        <f t="shared" si="5"/>
        <v>0</v>
      </c>
      <c r="L33" s="1269">
        <f t="shared" si="5"/>
        <v>2.5</v>
      </c>
      <c r="M33" s="1269">
        <f t="shared" si="5"/>
        <v>28.06</v>
      </c>
      <c r="N33" s="1269">
        <f t="shared" si="5"/>
        <v>0</v>
      </c>
      <c r="O33" s="1269"/>
      <c r="P33" s="1269">
        <f>SUM(P34:P60)</f>
        <v>0</v>
      </c>
      <c r="S33" s="115"/>
    </row>
    <row r="34" spans="1:19" ht="38.25">
      <c r="A34" s="1262">
        <v>1</v>
      </c>
      <c r="B34" s="1263" t="s">
        <v>371</v>
      </c>
      <c r="C34" s="1270">
        <f>D34</f>
        <v>1.39</v>
      </c>
      <c r="D34" s="1270">
        <v>1.39</v>
      </c>
      <c r="E34" s="1271"/>
      <c r="F34" s="1271"/>
      <c r="G34" s="1265"/>
      <c r="H34" s="1262" t="s">
        <v>2211</v>
      </c>
      <c r="I34" s="1265">
        <f>SUM(J34:M34)</f>
        <v>1.9</v>
      </c>
      <c r="J34" s="1271"/>
      <c r="K34" s="1271"/>
      <c r="L34" s="1271"/>
      <c r="M34" s="1265">
        <v>1.9</v>
      </c>
      <c r="N34" s="1271"/>
      <c r="O34" s="1271"/>
      <c r="P34" s="1279"/>
      <c r="S34" s="115"/>
    </row>
    <row r="35" spans="1:19" ht="25.5">
      <c r="A35" s="1262">
        <v>2</v>
      </c>
      <c r="B35" s="1271" t="s">
        <v>371</v>
      </c>
      <c r="C35" s="1270">
        <f>D35+E35+F35+G35</f>
        <v>1</v>
      </c>
      <c r="D35" s="1264">
        <v>1</v>
      </c>
      <c r="E35" s="1265"/>
      <c r="F35" s="1265"/>
      <c r="G35" s="1265"/>
      <c r="H35" s="1262" t="s">
        <v>2166</v>
      </c>
      <c r="I35" s="1265">
        <f>J35+L35+K35+M35</f>
        <v>0.8</v>
      </c>
      <c r="J35" s="1271"/>
      <c r="K35" s="1271"/>
      <c r="L35" s="1271"/>
      <c r="M35" s="1265">
        <v>0.8</v>
      </c>
      <c r="N35" s="1271"/>
      <c r="O35" s="220"/>
      <c r="P35" s="1279"/>
      <c r="S35" s="115"/>
    </row>
    <row r="36" spans="1:19" ht="38.25">
      <c r="A36" s="1262">
        <v>3</v>
      </c>
      <c r="B36" s="1271" t="s">
        <v>371</v>
      </c>
      <c r="C36" s="1270">
        <f>D36+E36+F36+G36</f>
        <v>3.2</v>
      </c>
      <c r="D36" s="1264">
        <v>2</v>
      </c>
      <c r="E36" s="1271"/>
      <c r="F36" s="1271"/>
      <c r="G36" s="1265">
        <v>1.2</v>
      </c>
      <c r="H36" s="1276" t="s">
        <v>2212</v>
      </c>
      <c r="I36" s="1265">
        <f>SUM(J36:N36)</f>
        <v>0.39</v>
      </c>
      <c r="J36" s="1271"/>
      <c r="K36" s="1265"/>
      <c r="L36" s="1265"/>
      <c r="M36" s="1265">
        <v>0.39</v>
      </c>
      <c r="N36" s="1271"/>
      <c r="O36" s="1271"/>
      <c r="P36" s="1279"/>
      <c r="S36" s="115"/>
    </row>
    <row r="37" spans="1:19" ht="38.25">
      <c r="A37" s="1262">
        <v>4</v>
      </c>
      <c r="B37" s="1271" t="s">
        <v>2213</v>
      </c>
      <c r="C37" s="1264">
        <f>D37</f>
        <v>2.17</v>
      </c>
      <c r="D37" s="1264">
        <v>2.17</v>
      </c>
      <c r="E37" s="1265"/>
      <c r="F37" s="1265"/>
      <c r="G37" s="1275"/>
      <c r="H37" s="1276" t="s">
        <v>2214</v>
      </c>
      <c r="I37" s="1264">
        <v>2.17</v>
      </c>
      <c r="J37" s="1264"/>
      <c r="K37" s="1264"/>
      <c r="L37" s="1264"/>
      <c r="M37" s="1264">
        <v>2.17</v>
      </c>
      <c r="N37" s="1264"/>
      <c r="O37" s="1271"/>
      <c r="P37" s="1279"/>
      <c r="S37" s="115"/>
    </row>
    <row r="38" spans="1:19" ht="38.25">
      <c r="A38" s="1262">
        <v>5</v>
      </c>
      <c r="B38" s="1271" t="s">
        <v>2215</v>
      </c>
      <c r="C38" s="1264">
        <v>2.5</v>
      </c>
      <c r="D38" s="1264">
        <v>2.5</v>
      </c>
      <c r="E38" s="1265"/>
      <c r="F38" s="1265"/>
      <c r="G38" s="1275"/>
      <c r="H38" s="1276" t="s">
        <v>2062</v>
      </c>
      <c r="I38" s="1264">
        <v>2.5</v>
      </c>
      <c r="J38" s="1264"/>
      <c r="K38" s="1264"/>
      <c r="L38" s="1264">
        <v>2.5</v>
      </c>
      <c r="M38" s="1264"/>
      <c r="N38" s="1264"/>
      <c r="O38" s="1271"/>
      <c r="P38" s="1279"/>
      <c r="S38" s="115"/>
    </row>
    <row r="39" spans="1:19" ht="38.25">
      <c r="A39" s="1262">
        <v>6</v>
      </c>
      <c r="B39" s="1271" t="s">
        <v>2031</v>
      </c>
      <c r="C39" s="1270">
        <f t="shared" ref="C39:C60" si="6">D39+E39+F39+G39</f>
        <v>0.6</v>
      </c>
      <c r="D39" s="1264">
        <v>0.6</v>
      </c>
      <c r="E39" s="1265"/>
      <c r="F39" s="1265"/>
      <c r="G39" s="1265"/>
      <c r="H39" s="1262" t="s">
        <v>2032</v>
      </c>
      <c r="I39" s="1265">
        <f>SUM(J39:N39)</f>
        <v>0.62</v>
      </c>
      <c r="J39" s="1271"/>
      <c r="K39" s="1271"/>
      <c r="L39" s="1271"/>
      <c r="M39" s="1265">
        <v>0.62</v>
      </c>
      <c r="N39" s="1271"/>
      <c r="O39" s="1262"/>
      <c r="P39" s="1279"/>
      <c r="S39" s="115"/>
    </row>
    <row r="40" spans="1:19" ht="38.25">
      <c r="A40" s="1262">
        <v>7</v>
      </c>
      <c r="B40" s="1263" t="s">
        <v>2033</v>
      </c>
      <c r="C40" s="1270">
        <f t="shared" si="6"/>
        <v>2</v>
      </c>
      <c r="D40" s="1264">
        <v>2</v>
      </c>
      <c r="E40" s="1265"/>
      <c r="F40" s="1265"/>
      <c r="G40" s="1265"/>
      <c r="H40" s="1262" t="s">
        <v>2034</v>
      </c>
      <c r="I40" s="1265">
        <v>2</v>
      </c>
      <c r="J40" s="1271"/>
      <c r="K40" s="1271"/>
      <c r="L40" s="1265"/>
      <c r="M40" s="1265">
        <v>2</v>
      </c>
      <c r="N40" s="1271"/>
      <c r="O40" s="1271"/>
      <c r="P40" s="1279"/>
      <c r="S40" s="115"/>
    </row>
    <row r="41" spans="1:19" ht="25.5">
      <c r="A41" s="1262">
        <v>8</v>
      </c>
      <c r="B41" s="1164" t="s">
        <v>2216</v>
      </c>
      <c r="C41" s="1270">
        <f t="shared" si="6"/>
        <v>0.6</v>
      </c>
      <c r="D41" s="1264">
        <v>0.6</v>
      </c>
      <c r="E41" s="1271"/>
      <c r="F41" s="1271"/>
      <c r="G41" s="1265"/>
      <c r="H41" s="1262" t="s">
        <v>2036</v>
      </c>
      <c r="I41" s="1265">
        <v>1.2</v>
      </c>
      <c r="J41" s="1271"/>
      <c r="K41" s="1271"/>
      <c r="L41" s="1265"/>
      <c r="M41" s="1265">
        <v>1.2</v>
      </c>
      <c r="N41" s="1271"/>
      <c r="O41" s="1262"/>
      <c r="P41" s="1279"/>
      <c r="S41" s="115"/>
    </row>
    <row r="42" spans="1:19" ht="25.5">
      <c r="A42" s="1262">
        <v>9</v>
      </c>
      <c r="B42" s="1263" t="s">
        <v>2217</v>
      </c>
      <c r="C42" s="1270">
        <f t="shared" si="6"/>
        <v>0.12</v>
      </c>
      <c r="D42" s="1264"/>
      <c r="E42" s="1271"/>
      <c r="F42" s="1271"/>
      <c r="G42" s="1265">
        <v>0.12</v>
      </c>
      <c r="H42" s="1262" t="s">
        <v>2218</v>
      </c>
      <c r="I42" s="1265">
        <v>0.15</v>
      </c>
      <c r="J42" s="1271"/>
      <c r="K42" s="1271"/>
      <c r="L42" s="1265"/>
      <c r="M42" s="1265">
        <v>0.15</v>
      </c>
      <c r="N42" s="1271"/>
      <c r="O42" s="1262"/>
      <c r="P42" s="1279"/>
      <c r="S42" s="115"/>
    </row>
    <row r="43" spans="1:19" ht="25.5">
      <c r="A43" s="1262">
        <v>10</v>
      </c>
      <c r="B43" s="1263" t="s">
        <v>371</v>
      </c>
      <c r="C43" s="1270">
        <f t="shared" si="6"/>
        <v>0.3</v>
      </c>
      <c r="D43" s="1264"/>
      <c r="E43" s="1265"/>
      <c r="F43" s="1265"/>
      <c r="G43" s="1265">
        <v>0.3</v>
      </c>
      <c r="H43" s="1262" t="s">
        <v>2219</v>
      </c>
      <c r="I43" s="1265">
        <v>0.5</v>
      </c>
      <c r="J43" s="1271"/>
      <c r="K43" s="1271"/>
      <c r="L43" s="1264"/>
      <c r="M43" s="1271">
        <v>0.5</v>
      </c>
      <c r="N43" s="1271"/>
      <c r="O43" s="424"/>
      <c r="P43" s="1279"/>
      <c r="S43" s="115"/>
    </row>
    <row r="44" spans="1:19" ht="38.25">
      <c r="A44" s="1262">
        <v>11</v>
      </c>
      <c r="B44" s="1263" t="s">
        <v>371</v>
      </c>
      <c r="C44" s="1270">
        <f t="shared" si="6"/>
        <v>2</v>
      </c>
      <c r="D44" s="1270">
        <v>2</v>
      </c>
      <c r="E44" s="1265"/>
      <c r="F44" s="1265"/>
      <c r="G44" s="1265"/>
      <c r="H44" s="691" t="s">
        <v>2220</v>
      </c>
      <c r="I44" s="1265">
        <f>SUM(J44:N44)</f>
        <v>3.5</v>
      </c>
      <c r="J44" s="1271"/>
      <c r="K44" s="1271"/>
      <c r="L44" s="1264"/>
      <c r="M44" s="1265">
        <v>3.5</v>
      </c>
      <c r="N44" s="1271"/>
      <c r="O44" s="220"/>
      <c r="P44" s="1279"/>
      <c r="S44" s="115"/>
    </row>
    <row r="45" spans="1:19" ht="25.5">
      <c r="A45" s="1262">
        <v>12</v>
      </c>
      <c r="B45" s="1263" t="s">
        <v>371</v>
      </c>
      <c r="C45" s="1270">
        <f t="shared" si="6"/>
        <v>0.25</v>
      </c>
      <c r="D45" s="1280">
        <v>0.25</v>
      </c>
      <c r="E45" s="1265"/>
      <c r="F45" s="1265"/>
      <c r="G45" s="1265"/>
      <c r="H45" s="1262" t="s">
        <v>2221</v>
      </c>
      <c r="I45" s="1265">
        <v>0.25</v>
      </c>
      <c r="J45" s="1271"/>
      <c r="K45" s="1271"/>
      <c r="L45" s="1271"/>
      <c r="M45" s="1265">
        <v>0.25</v>
      </c>
      <c r="N45" s="1271"/>
      <c r="O45" s="1271"/>
      <c r="P45" s="1279"/>
      <c r="S45" s="115"/>
    </row>
    <row r="46" spans="1:19" ht="25.5">
      <c r="A46" s="1262">
        <v>13</v>
      </c>
      <c r="B46" s="1263" t="s">
        <v>2041</v>
      </c>
      <c r="C46" s="1270">
        <f t="shared" si="6"/>
        <v>0.15</v>
      </c>
      <c r="D46" s="1270">
        <v>0.15</v>
      </c>
      <c r="E46" s="1265"/>
      <c r="F46" s="1265"/>
      <c r="G46" s="1265"/>
      <c r="H46" s="1262" t="s">
        <v>2222</v>
      </c>
      <c r="I46" s="1265">
        <v>1.5</v>
      </c>
      <c r="J46" s="1271"/>
      <c r="K46" s="1271"/>
      <c r="L46" s="1271"/>
      <c r="M46" s="1265">
        <v>1.5</v>
      </c>
      <c r="N46" s="1271"/>
      <c r="O46" s="1271"/>
      <c r="P46" s="1279"/>
      <c r="S46" s="115"/>
    </row>
    <row r="47" spans="1:19" ht="51">
      <c r="A47" s="1262">
        <v>14</v>
      </c>
      <c r="B47" s="1273" t="s">
        <v>371</v>
      </c>
      <c r="C47" s="1270">
        <f t="shared" si="6"/>
        <v>1.1000000000000001</v>
      </c>
      <c r="D47" s="1270">
        <v>1.1000000000000001</v>
      </c>
      <c r="E47" s="1265"/>
      <c r="F47" s="1265"/>
      <c r="G47" s="1265"/>
      <c r="H47" s="1262" t="s">
        <v>2043</v>
      </c>
      <c r="I47" s="1265">
        <f t="shared" ref="I47:I59" si="7">M47</f>
        <v>1.75</v>
      </c>
      <c r="J47" s="1271"/>
      <c r="K47" s="1271"/>
      <c r="L47" s="1271"/>
      <c r="M47" s="1265">
        <v>1.75</v>
      </c>
      <c r="N47" s="1271"/>
      <c r="O47" s="1271"/>
      <c r="P47" s="1279"/>
      <c r="S47" s="115"/>
    </row>
    <row r="48" spans="1:19" ht="25.5">
      <c r="A48" s="1262">
        <v>15</v>
      </c>
      <c r="B48" s="1273" t="s">
        <v>371</v>
      </c>
      <c r="C48" s="1270">
        <f t="shared" si="6"/>
        <v>0.2</v>
      </c>
      <c r="D48" s="1264"/>
      <c r="E48" s="1271"/>
      <c r="F48" s="1271"/>
      <c r="G48" s="1265">
        <v>0.2</v>
      </c>
      <c r="H48" s="1262" t="s">
        <v>2136</v>
      </c>
      <c r="I48" s="1265">
        <f t="shared" si="7"/>
        <v>0.32</v>
      </c>
      <c r="J48" s="1271"/>
      <c r="K48" s="1271"/>
      <c r="L48" s="1271"/>
      <c r="M48" s="1265">
        <v>0.32</v>
      </c>
      <c r="N48" s="1271"/>
      <c r="O48" s="1271"/>
      <c r="P48" s="1279"/>
      <c r="S48" s="115"/>
    </row>
    <row r="49" spans="1:20" ht="38.25">
      <c r="A49" s="1262">
        <v>16</v>
      </c>
      <c r="B49" s="1273" t="s">
        <v>371</v>
      </c>
      <c r="C49" s="1270">
        <f t="shared" si="6"/>
        <v>1.6</v>
      </c>
      <c r="D49" s="1270">
        <v>1.6</v>
      </c>
      <c r="E49" s="1264"/>
      <c r="F49" s="1264"/>
      <c r="G49" s="1265"/>
      <c r="H49" s="1262" t="s">
        <v>2223</v>
      </c>
      <c r="I49" s="1265">
        <f t="shared" si="7"/>
        <v>1.6</v>
      </c>
      <c r="J49" s="1271"/>
      <c r="K49" s="1271"/>
      <c r="L49" s="1271"/>
      <c r="M49" s="1265">
        <v>1.6</v>
      </c>
      <c r="N49" s="1271"/>
      <c r="O49" s="1271"/>
      <c r="P49" s="1279"/>
      <c r="S49" s="115"/>
    </row>
    <row r="50" spans="1:20" ht="38.25">
      <c r="A50" s="1262">
        <v>17</v>
      </c>
      <c r="B50" s="1273" t="s">
        <v>371</v>
      </c>
      <c r="C50" s="1270">
        <f t="shared" si="6"/>
        <v>0.7</v>
      </c>
      <c r="D50" s="1270">
        <v>0.7</v>
      </c>
      <c r="E50" s="1264"/>
      <c r="F50" s="1264"/>
      <c r="G50" s="1265"/>
      <c r="H50" s="1262" t="s">
        <v>2044</v>
      </c>
      <c r="I50" s="1265">
        <f t="shared" si="7"/>
        <v>0.8</v>
      </c>
      <c r="J50" s="1271"/>
      <c r="K50" s="1271"/>
      <c r="L50" s="1271"/>
      <c r="M50" s="1265">
        <v>0.8</v>
      </c>
      <c r="N50" s="1271"/>
      <c r="O50" s="1271"/>
      <c r="P50" s="1279"/>
      <c r="S50" s="115"/>
    </row>
    <row r="51" spans="1:20" ht="38.25">
      <c r="A51" s="1262">
        <v>18</v>
      </c>
      <c r="B51" s="1273" t="s">
        <v>371</v>
      </c>
      <c r="C51" s="1270">
        <f t="shared" si="6"/>
        <v>0.2</v>
      </c>
      <c r="D51" s="1264">
        <v>0.2</v>
      </c>
      <c r="E51" s="1271"/>
      <c r="F51" s="1271"/>
      <c r="G51" s="1265"/>
      <c r="H51" s="1262" t="s">
        <v>2224</v>
      </c>
      <c r="I51" s="1265">
        <f t="shared" si="7"/>
        <v>0.65</v>
      </c>
      <c r="J51" s="1271"/>
      <c r="K51" s="1271"/>
      <c r="L51" s="1271"/>
      <c r="M51" s="1265">
        <v>0.65</v>
      </c>
      <c r="N51" s="1271"/>
      <c r="O51" s="1271"/>
      <c r="P51" s="1279"/>
      <c r="S51" s="115"/>
    </row>
    <row r="52" spans="1:20" ht="25.5">
      <c r="A52" s="1262">
        <v>19</v>
      </c>
      <c r="B52" s="1273" t="s">
        <v>371</v>
      </c>
      <c r="C52" s="1270">
        <f t="shared" si="6"/>
        <v>0.2</v>
      </c>
      <c r="D52" s="1264">
        <v>0.2</v>
      </c>
      <c r="E52" s="1265"/>
      <c r="F52" s="1265"/>
      <c r="G52" s="1265"/>
      <c r="H52" s="1262" t="s">
        <v>2046</v>
      </c>
      <c r="I52" s="1265">
        <f t="shared" si="7"/>
        <v>0.7</v>
      </c>
      <c r="J52" s="1271"/>
      <c r="K52" s="1271"/>
      <c r="L52" s="1271"/>
      <c r="M52" s="1265">
        <v>0.7</v>
      </c>
      <c r="N52" s="1271"/>
      <c r="O52" s="1271"/>
      <c r="P52" s="1279"/>
      <c r="S52" s="115"/>
    </row>
    <row r="53" spans="1:20" ht="25.5">
      <c r="A53" s="1262">
        <v>20</v>
      </c>
      <c r="B53" s="1273" t="s">
        <v>371</v>
      </c>
      <c r="C53" s="1270">
        <f t="shared" si="6"/>
        <v>1</v>
      </c>
      <c r="D53" s="1264">
        <v>1</v>
      </c>
      <c r="E53" s="1265"/>
      <c r="F53" s="1265"/>
      <c r="G53" s="1265"/>
      <c r="H53" s="1262" t="s">
        <v>2225</v>
      </c>
      <c r="I53" s="1265">
        <f t="shared" si="7"/>
        <v>1.4</v>
      </c>
      <c r="J53" s="1271"/>
      <c r="K53" s="1271"/>
      <c r="L53" s="1271"/>
      <c r="M53" s="1265">
        <v>1.4</v>
      </c>
      <c r="N53" s="1271"/>
      <c r="O53" s="1271"/>
      <c r="P53" s="1279"/>
      <c r="S53" s="115"/>
    </row>
    <row r="54" spans="1:20" ht="51">
      <c r="A54" s="1262">
        <v>21</v>
      </c>
      <c r="B54" s="1273" t="s">
        <v>371</v>
      </c>
      <c r="C54" s="1270">
        <f t="shared" si="6"/>
        <v>0.51</v>
      </c>
      <c r="D54" s="1264">
        <v>0.51</v>
      </c>
      <c r="E54" s="1271"/>
      <c r="F54" s="1271"/>
      <c r="G54" s="1265"/>
      <c r="H54" s="1262" t="s">
        <v>2048</v>
      </c>
      <c r="I54" s="1265">
        <f t="shared" si="7"/>
        <v>2.2999999999999998</v>
      </c>
      <c r="J54" s="1271"/>
      <c r="K54" s="1271"/>
      <c r="L54" s="1271"/>
      <c r="M54" s="1265">
        <v>2.2999999999999998</v>
      </c>
      <c r="N54" s="1271"/>
      <c r="O54" s="1271"/>
      <c r="P54" s="1279"/>
      <c r="S54" s="115"/>
    </row>
    <row r="55" spans="1:20" ht="38.25">
      <c r="A55" s="1262">
        <v>22</v>
      </c>
      <c r="B55" s="1273" t="s">
        <v>371</v>
      </c>
      <c r="C55" s="1270">
        <f t="shared" si="6"/>
        <v>1.5</v>
      </c>
      <c r="D55" s="1270">
        <v>1.5</v>
      </c>
      <c r="E55" s="1265"/>
      <c r="F55" s="1265"/>
      <c r="G55" s="1265"/>
      <c r="H55" s="1262" t="s">
        <v>2226</v>
      </c>
      <c r="I55" s="1265">
        <f t="shared" si="7"/>
        <v>1.5</v>
      </c>
      <c r="J55" s="1271"/>
      <c r="K55" s="1271"/>
      <c r="L55" s="1271"/>
      <c r="M55" s="1265">
        <v>1.5</v>
      </c>
      <c r="N55" s="1271"/>
      <c r="O55" s="1271"/>
      <c r="P55" s="1279"/>
      <c r="S55" s="115"/>
    </row>
    <row r="56" spans="1:20" ht="63.75">
      <c r="A56" s="1262">
        <v>23</v>
      </c>
      <c r="B56" s="1273" t="s">
        <v>371</v>
      </c>
      <c r="C56" s="1270">
        <f t="shared" si="6"/>
        <v>0.9</v>
      </c>
      <c r="D56" s="1264"/>
      <c r="E56" s="1265"/>
      <c r="F56" s="1265"/>
      <c r="G56" s="1265">
        <v>0.9</v>
      </c>
      <c r="H56" s="1262" t="s">
        <v>2227</v>
      </c>
      <c r="I56" s="1265">
        <f t="shared" si="7"/>
        <v>0.05</v>
      </c>
      <c r="J56" s="1271"/>
      <c r="K56" s="1271"/>
      <c r="L56" s="1271"/>
      <c r="M56" s="1265">
        <v>0.05</v>
      </c>
      <c r="N56" s="1271"/>
      <c r="O56" s="220"/>
      <c r="P56" s="1279"/>
      <c r="S56" s="115"/>
    </row>
    <row r="57" spans="1:20" ht="25.5">
      <c r="A57" s="1262">
        <v>24</v>
      </c>
      <c r="B57" s="1273" t="s">
        <v>371</v>
      </c>
      <c r="C57" s="1270">
        <f t="shared" si="6"/>
        <v>1.2</v>
      </c>
      <c r="D57" s="1270">
        <v>1.2</v>
      </c>
      <c r="E57" s="1271"/>
      <c r="F57" s="1271"/>
      <c r="G57" s="1265"/>
      <c r="H57" s="1274" t="s">
        <v>2210</v>
      </c>
      <c r="I57" s="1265">
        <f t="shared" si="7"/>
        <v>0.15</v>
      </c>
      <c r="J57" s="1271"/>
      <c r="K57" s="1271"/>
      <c r="L57" s="1271"/>
      <c r="M57" s="1265">
        <v>0.15</v>
      </c>
      <c r="N57" s="1271"/>
      <c r="O57" s="1271"/>
      <c r="P57" s="1279"/>
      <c r="S57" s="115"/>
    </row>
    <row r="58" spans="1:20" s="1520" customFormat="1" ht="25.5">
      <c r="A58" s="1511">
        <v>25</v>
      </c>
      <c r="B58" s="1512" t="s">
        <v>2039</v>
      </c>
      <c r="C58" s="1513">
        <f>D58+E58+F58+G58</f>
        <v>0.5</v>
      </c>
      <c r="D58" s="1514">
        <v>0.5</v>
      </c>
      <c r="E58" s="1515"/>
      <c r="F58" s="1515"/>
      <c r="G58" s="1516"/>
      <c r="H58" s="1511" t="s">
        <v>2040</v>
      </c>
      <c r="I58" s="1516">
        <f>SUM(J58:N58)</f>
        <v>0.6</v>
      </c>
      <c r="J58" s="1515"/>
      <c r="K58" s="1515"/>
      <c r="L58" s="1515"/>
      <c r="M58" s="1516">
        <v>0.6</v>
      </c>
      <c r="N58" s="1517"/>
      <c r="O58" s="1518"/>
      <c r="P58" s="1519"/>
      <c r="S58" s="1521"/>
      <c r="T58" s="1521"/>
    </row>
    <row r="59" spans="1:20" ht="25.5">
      <c r="A59" s="1262">
        <v>26</v>
      </c>
      <c r="B59" s="1273" t="s">
        <v>371</v>
      </c>
      <c r="C59" s="1270">
        <f t="shared" si="6"/>
        <v>0.55000000000000004</v>
      </c>
      <c r="D59" s="1264">
        <v>0.55000000000000004</v>
      </c>
      <c r="E59" s="1271"/>
      <c r="F59" s="1271"/>
      <c r="G59" s="1265"/>
      <c r="H59" s="1262" t="s">
        <v>2228</v>
      </c>
      <c r="I59" s="1265">
        <f t="shared" si="7"/>
        <v>0.9</v>
      </c>
      <c r="J59" s="1271"/>
      <c r="K59" s="1271"/>
      <c r="L59" s="1271"/>
      <c r="M59" s="1265">
        <v>0.9</v>
      </c>
      <c r="N59" s="1271"/>
      <c r="O59" s="1271"/>
      <c r="P59" s="1279"/>
      <c r="S59" s="115"/>
    </row>
    <row r="60" spans="1:20" ht="25.5">
      <c r="A60" s="1262">
        <v>27</v>
      </c>
      <c r="B60" s="1273" t="s">
        <v>371</v>
      </c>
      <c r="C60" s="1270">
        <f t="shared" si="6"/>
        <v>0.3</v>
      </c>
      <c r="D60" s="1270">
        <v>0.3</v>
      </c>
      <c r="E60" s="1271"/>
      <c r="F60" s="1271"/>
      <c r="G60" s="1265"/>
      <c r="H60" s="1276" t="s">
        <v>2229</v>
      </c>
      <c r="I60" s="1265">
        <f>J60+K60+L60+M60</f>
        <v>0.36</v>
      </c>
      <c r="J60" s="1271"/>
      <c r="K60" s="1265"/>
      <c r="L60" s="1271"/>
      <c r="M60" s="1265">
        <v>0.36</v>
      </c>
      <c r="N60" s="1271"/>
      <c r="O60" s="1271"/>
      <c r="P60" s="1279"/>
      <c r="S60" s="115"/>
    </row>
    <row r="61" spans="1:20">
      <c r="A61" s="1445" t="s">
        <v>254</v>
      </c>
      <c r="B61" s="1111" t="s">
        <v>2063</v>
      </c>
      <c r="C61" s="1259">
        <f t="shared" ref="C61:P61" si="8">SUM(C62:C62)</f>
        <v>2.2999999999999998</v>
      </c>
      <c r="D61" s="1259">
        <f t="shared" si="8"/>
        <v>2.2999999999999998</v>
      </c>
      <c r="E61" s="1259">
        <f t="shared" si="8"/>
        <v>0</v>
      </c>
      <c r="F61" s="1259">
        <f t="shared" si="8"/>
        <v>0</v>
      </c>
      <c r="G61" s="1259">
        <f t="shared" si="8"/>
        <v>0</v>
      </c>
      <c r="H61" s="701">
        <f t="shared" si="8"/>
        <v>0</v>
      </c>
      <c r="I61" s="1259">
        <f t="shared" si="8"/>
        <v>2.39</v>
      </c>
      <c r="J61" s="1259">
        <f t="shared" si="8"/>
        <v>0</v>
      </c>
      <c r="K61" s="1259">
        <f t="shared" si="8"/>
        <v>0</v>
      </c>
      <c r="L61" s="1259">
        <f t="shared" si="8"/>
        <v>0</v>
      </c>
      <c r="M61" s="1259">
        <f t="shared" si="8"/>
        <v>2.39</v>
      </c>
      <c r="N61" s="1259">
        <f t="shared" si="8"/>
        <v>0</v>
      </c>
      <c r="O61" s="1259">
        <f t="shared" si="8"/>
        <v>0</v>
      </c>
      <c r="P61" s="1259">
        <f t="shared" si="8"/>
        <v>0</v>
      </c>
      <c r="S61" s="115"/>
    </row>
    <row r="62" spans="1:20" ht="25.5">
      <c r="A62" s="1262">
        <v>1</v>
      </c>
      <c r="B62" s="1263" t="s">
        <v>2064</v>
      </c>
      <c r="C62" s="1270">
        <f>D62</f>
        <v>2.2999999999999998</v>
      </c>
      <c r="D62" s="1270">
        <v>2.2999999999999998</v>
      </c>
      <c r="E62" s="1271"/>
      <c r="F62" s="1271"/>
      <c r="G62" s="1265"/>
      <c r="H62" s="1262" t="s">
        <v>2065</v>
      </c>
      <c r="I62" s="1265">
        <f>SUM(J62:N62)</f>
        <v>2.39</v>
      </c>
      <c r="J62" s="1271"/>
      <c r="K62" s="1271"/>
      <c r="L62" s="1271"/>
      <c r="M62" s="1265">
        <v>2.39</v>
      </c>
      <c r="N62" s="1271"/>
      <c r="O62" s="1279"/>
      <c r="P62" s="220"/>
      <c r="S62" s="115"/>
    </row>
    <row r="63" spans="1:20" ht="13.15" customHeight="1">
      <c r="A63" s="1493">
        <v>44</v>
      </c>
      <c r="B63" s="466" t="s">
        <v>520</v>
      </c>
      <c r="C63" s="230">
        <f>C12+C14+C17+C27+C30+C33+C61</f>
        <v>62.75</v>
      </c>
      <c r="D63" s="230">
        <f>D12+D14+D17+D27+D30+D33+D61</f>
        <v>37.319999999999993</v>
      </c>
      <c r="E63" s="230">
        <f t="shared" ref="E63:N63" si="9">E12+E14+E17+E27+E30+E33+E61</f>
        <v>0</v>
      </c>
      <c r="F63" s="230">
        <f t="shared" si="9"/>
        <v>0</v>
      </c>
      <c r="G63" s="230">
        <f t="shared" si="9"/>
        <v>25.43</v>
      </c>
      <c r="H63" s="230">
        <f t="shared" si="9"/>
        <v>0</v>
      </c>
      <c r="I63" s="230">
        <f t="shared" si="9"/>
        <v>356.9</v>
      </c>
      <c r="J63" s="230">
        <f t="shared" si="9"/>
        <v>150</v>
      </c>
      <c r="K63" s="230">
        <f t="shared" si="9"/>
        <v>150.9</v>
      </c>
      <c r="L63" s="230">
        <f t="shared" si="9"/>
        <v>18.100000000000001</v>
      </c>
      <c r="M63" s="230">
        <f t="shared" si="9"/>
        <v>32.809999999999995</v>
      </c>
      <c r="N63" s="230">
        <f t="shared" si="9"/>
        <v>5.09</v>
      </c>
      <c r="O63" s="567"/>
      <c r="P63" s="1172"/>
      <c r="S63" s="115"/>
    </row>
    <row r="64" spans="1:20">
      <c r="A64" s="1657" t="s">
        <v>754</v>
      </c>
      <c r="B64" s="1657"/>
      <c r="C64" s="1657"/>
      <c r="D64" s="1657"/>
      <c r="E64" s="1657"/>
      <c r="F64" s="1657"/>
      <c r="G64" s="1657"/>
      <c r="H64" s="1657"/>
      <c r="I64" s="1657"/>
      <c r="J64" s="1657"/>
      <c r="K64" s="1657"/>
      <c r="L64" s="1657"/>
      <c r="M64" s="1657"/>
      <c r="N64" s="1657"/>
      <c r="O64" s="1657"/>
      <c r="P64" s="1657"/>
      <c r="S64" s="115"/>
    </row>
    <row r="65" spans="1:19">
      <c r="A65" s="220" t="s">
        <v>208</v>
      </c>
      <c r="B65" s="1111" t="s">
        <v>269</v>
      </c>
      <c r="C65" s="1259">
        <f t="shared" ref="C65:O65" si="10">SUM(C66:C73)</f>
        <v>1.2400000000000002</v>
      </c>
      <c r="D65" s="1259">
        <f t="shared" si="10"/>
        <v>1.04</v>
      </c>
      <c r="E65" s="1259">
        <f t="shared" si="10"/>
        <v>0</v>
      </c>
      <c r="F65" s="1259">
        <f t="shared" si="10"/>
        <v>0</v>
      </c>
      <c r="G65" s="1259">
        <f t="shared" si="10"/>
        <v>0.2</v>
      </c>
      <c r="H65" s="701">
        <f t="shared" si="10"/>
        <v>0</v>
      </c>
      <c r="I65" s="1259">
        <f t="shared" si="10"/>
        <v>1.4790719999999997</v>
      </c>
      <c r="J65" s="1259">
        <f t="shared" si="10"/>
        <v>0</v>
      </c>
      <c r="K65" s="1259">
        <f t="shared" si="10"/>
        <v>0</v>
      </c>
      <c r="L65" s="1259">
        <f t="shared" si="10"/>
        <v>0</v>
      </c>
      <c r="M65" s="1259">
        <f t="shared" si="10"/>
        <v>1.4790719999999997</v>
      </c>
      <c r="N65" s="1259">
        <f t="shared" si="10"/>
        <v>0</v>
      </c>
      <c r="O65" s="1259">
        <f t="shared" si="10"/>
        <v>0</v>
      </c>
      <c r="P65" s="1259"/>
      <c r="S65" s="115"/>
    </row>
    <row r="66" spans="1:19" ht="25.5">
      <c r="A66" s="1262">
        <v>1</v>
      </c>
      <c r="B66" s="1271" t="s">
        <v>2189</v>
      </c>
      <c r="C66" s="1264">
        <v>0.2</v>
      </c>
      <c r="D66" s="1264">
        <v>0</v>
      </c>
      <c r="E66" s="1264"/>
      <c r="F66" s="1264"/>
      <c r="G66" s="1265">
        <v>0.2</v>
      </c>
      <c r="H66" s="1276" t="s">
        <v>2230</v>
      </c>
      <c r="I66" s="1265">
        <v>0.23855999999999997</v>
      </c>
      <c r="J66" s="1271"/>
      <c r="K66" s="1271"/>
      <c r="L66" s="1271"/>
      <c r="M66" s="1265">
        <v>0.23855999999999997</v>
      </c>
      <c r="N66" s="1271"/>
      <c r="O66" s="1271" t="s">
        <v>646</v>
      </c>
      <c r="P66" s="1288"/>
      <c r="S66" s="115"/>
    </row>
    <row r="67" spans="1:19" ht="25.5">
      <c r="A67" s="1262">
        <v>2</v>
      </c>
      <c r="B67" s="1271" t="s">
        <v>2189</v>
      </c>
      <c r="C67" s="1264">
        <v>0.1</v>
      </c>
      <c r="D67" s="1264">
        <v>0.1</v>
      </c>
      <c r="E67" s="1265"/>
      <c r="F67" s="1265"/>
      <c r="G67" s="1265">
        <v>0</v>
      </c>
      <c r="H67" s="1276" t="s">
        <v>2231</v>
      </c>
      <c r="I67" s="1265">
        <v>0.11927999999999998</v>
      </c>
      <c r="J67" s="1271"/>
      <c r="K67" s="1271"/>
      <c r="L67" s="1271"/>
      <c r="M67" s="1265">
        <v>0.11927999999999998</v>
      </c>
      <c r="N67" s="1271"/>
      <c r="O67" s="1271" t="s">
        <v>646</v>
      </c>
      <c r="P67" s="1288"/>
      <c r="S67" s="115"/>
    </row>
    <row r="68" spans="1:19" ht="25.5">
      <c r="A68" s="1262">
        <v>3</v>
      </c>
      <c r="B68" s="1271" t="s">
        <v>2189</v>
      </c>
      <c r="C68" s="1264">
        <v>0.24</v>
      </c>
      <c r="D68" s="1264">
        <v>0.24</v>
      </c>
      <c r="E68" s="1265"/>
      <c r="F68" s="1265"/>
      <c r="G68" s="1265">
        <v>0</v>
      </c>
      <c r="H68" s="1276" t="s">
        <v>2232</v>
      </c>
      <c r="I68" s="1265">
        <v>0.28627200000000003</v>
      </c>
      <c r="J68" s="1271"/>
      <c r="K68" s="1271"/>
      <c r="L68" s="1271"/>
      <c r="M68" s="1265">
        <v>0.28627200000000003</v>
      </c>
      <c r="N68" s="1271"/>
      <c r="O68" s="1271" t="s">
        <v>646</v>
      </c>
      <c r="P68" s="1288"/>
      <c r="S68" s="115"/>
    </row>
    <row r="69" spans="1:19" ht="25.5">
      <c r="A69" s="1262">
        <v>4</v>
      </c>
      <c r="B69" s="1263" t="s">
        <v>2189</v>
      </c>
      <c r="C69" s="1264">
        <v>0.3</v>
      </c>
      <c r="D69" s="1264">
        <v>0.3</v>
      </c>
      <c r="E69" s="1265"/>
      <c r="F69" s="1265"/>
      <c r="G69" s="1265">
        <v>0</v>
      </c>
      <c r="H69" s="1276" t="s">
        <v>2233</v>
      </c>
      <c r="I69" s="1265">
        <v>0.35783999999999999</v>
      </c>
      <c r="J69" s="1271"/>
      <c r="K69" s="1271"/>
      <c r="L69" s="1271"/>
      <c r="M69" s="1265">
        <v>0.35783999999999999</v>
      </c>
      <c r="N69" s="1271"/>
      <c r="O69" s="1271" t="s">
        <v>646</v>
      </c>
      <c r="P69" s="1288"/>
      <c r="S69" s="115"/>
    </row>
    <row r="70" spans="1:19" ht="25.5">
      <c r="A70" s="1262">
        <v>5</v>
      </c>
      <c r="B70" s="1263" t="s">
        <v>2189</v>
      </c>
      <c r="C70" s="1264">
        <v>0.05</v>
      </c>
      <c r="D70" s="1264">
        <v>0.05</v>
      </c>
      <c r="E70" s="1271"/>
      <c r="F70" s="1271"/>
      <c r="G70" s="1265">
        <v>0</v>
      </c>
      <c r="H70" s="1276" t="s">
        <v>2234</v>
      </c>
      <c r="I70" s="1265">
        <v>5.9639999999999992E-2</v>
      </c>
      <c r="J70" s="1271"/>
      <c r="K70" s="1271"/>
      <c r="L70" s="1271"/>
      <c r="M70" s="1265">
        <v>5.9639999999999992E-2</v>
      </c>
      <c r="N70" s="1271"/>
      <c r="O70" s="1271" t="s">
        <v>646</v>
      </c>
      <c r="P70" s="1288"/>
      <c r="S70" s="115"/>
    </row>
    <row r="71" spans="1:19" ht="25.5">
      <c r="A71" s="1262">
        <v>6</v>
      </c>
      <c r="B71" s="1263" t="s">
        <v>2189</v>
      </c>
      <c r="C71" s="1264">
        <v>0.05</v>
      </c>
      <c r="D71" s="1264">
        <v>0.05</v>
      </c>
      <c r="E71" s="1271"/>
      <c r="F71" s="1271"/>
      <c r="G71" s="1265">
        <v>0</v>
      </c>
      <c r="H71" s="1276" t="s">
        <v>2235</v>
      </c>
      <c r="I71" s="1265">
        <v>5.9639999999999992E-2</v>
      </c>
      <c r="J71" s="1271"/>
      <c r="K71" s="1271"/>
      <c r="L71" s="1271"/>
      <c r="M71" s="1265">
        <v>5.9639999999999992E-2</v>
      </c>
      <c r="N71" s="1271"/>
      <c r="O71" s="1271" t="s">
        <v>646</v>
      </c>
      <c r="P71" s="1288"/>
      <c r="S71" s="115"/>
    </row>
    <row r="72" spans="1:19" ht="25.5">
      <c r="A72" s="1262">
        <v>7</v>
      </c>
      <c r="B72" s="1263" t="s">
        <v>2189</v>
      </c>
      <c r="C72" s="1264">
        <v>0.2</v>
      </c>
      <c r="D72" s="1264">
        <v>0.2</v>
      </c>
      <c r="E72" s="1265"/>
      <c r="F72" s="1265"/>
      <c r="G72" s="1265">
        <v>0</v>
      </c>
      <c r="H72" s="1262" t="s">
        <v>2190</v>
      </c>
      <c r="I72" s="1265">
        <v>0.23855999999999997</v>
      </c>
      <c r="J72" s="1271"/>
      <c r="K72" s="1271"/>
      <c r="L72" s="1271"/>
      <c r="M72" s="1265">
        <v>0.23855999999999997</v>
      </c>
      <c r="N72" s="1271"/>
      <c r="O72" s="1271" t="s">
        <v>646</v>
      </c>
      <c r="P72" s="1288"/>
      <c r="S72" s="115"/>
    </row>
    <row r="73" spans="1:19" ht="25.5">
      <c r="A73" s="1262">
        <v>8</v>
      </c>
      <c r="B73" s="1263" t="s">
        <v>2189</v>
      </c>
      <c r="C73" s="1264">
        <v>0.1</v>
      </c>
      <c r="D73" s="1264">
        <v>0.1</v>
      </c>
      <c r="E73" s="1265"/>
      <c r="F73" s="1265"/>
      <c r="G73" s="1265">
        <v>0</v>
      </c>
      <c r="H73" s="1276" t="s">
        <v>2236</v>
      </c>
      <c r="I73" s="1265">
        <v>0.11927999999999998</v>
      </c>
      <c r="J73" s="1271"/>
      <c r="K73" s="1271"/>
      <c r="L73" s="1271"/>
      <c r="M73" s="1265">
        <v>0.11927999999999998</v>
      </c>
      <c r="N73" s="1271"/>
      <c r="O73" s="1271" t="s">
        <v>646</v>
      </c>
      <c r="P73" s="1288"/>
      <c r="S73" s="115"/>
    </row>
    <row r="74" spans="1:19">
      <c r="A74" s="1172" t="s">
        <v>213</v>
      </c>
      <c r="B74" s="1172" t="s">
        <v>573</v>
      </c>
      <c r="C74" s="1269">
        <f t="shared" ref="C74:O74" si="11">SUM(C75:C77)</f>
        <v>1.25</v>
      </c>
      <c r="D74" s="1269">
        <f t="shared" si="11"/>
        <v>0.75</v>
      </c>
      <c r="E74" s="1269">
        <f t="shared" si="11"/>
        <v>0</v>
      </c>
      <c r="F74" s="1269">
        <f t="shared" si="11"/>
        <v>0</v>
      </c>
      <c r="G74" s="1269">
        <f t="shared" si="11"/>
        <v>0.5</v>
      </c>
      <c r="H74" s="1173">
        <f t="shared" si="11"/>
        <v>0</v>
      </c>
      <c r="I74" s="1269">
        <f t="shared" si="11"/>
        <v>1.4909999999999997</v>
      </c>
      <c r="J74" s="1269">
        <f t="shared" si="11"/>
        <v>0</v>
      </c>
      <c r="K74" s="1269">
        <f t="shared" si="11"/>
        <v>0</v>
      </c>
      <c r="L74" s="1269">
        <f t="shared" si="11"/>
        <v>0</v>
      </c>
      <c r="M74" s="1269">
        <f t="shared" si="11"/>
        <v>1.4909999999999997</v>
      </c>
      <c r="N74" s="1269">
        <f t="shared" si="11"/>
        <v>0</v>
      </c>
      <c r="O74" s="1269">
        <f t="shared" si="11"/>
        <v>0</v>
      </c>
      <c r="P74" s="1269"/>
      <c r="S74" s="115"/>
    </row>
    <row r="75" spans="1:19" ht="25.5">
      <c r="A75" s="1262">
        <v>1</v>
      </c>
      <c r="B75" s="1273" t="s">
        <v>2110</v>
      </c>
      <c r="C75" s="1264">
        <v>0.08</v>
      </c>
      <c r="D75" s="1264">
        <v>0.08</v>
      </c>
      <c r="E75" s="1265"/>
      <c r="F75" s="1265"/>
      <c r="G75" s="1265">
        <v>0</v>
      </c>
      <c r="H75" s="1276" t="s">
        <v>2111</v>
      </c>
      <c r="I75" s="1265">
        <v>9.5423999999999995E-2</v>
      </c>
      <c r="J75" s="1271"/>
      <c r="K75" s="1271"/>
      <c r="L75" s="1271"/>
      <c r="M75" s="1265">
        <v>9.5423999999999995E-2</v>
      </c>
      <c r="N75" s="1271"/>
      <c r="O75" s="1271" t="s">
        <v>646</v>
      </c>
      <c r="P75" s="1288"/>
      <c r="S75" s="115"/>
    </row>
    <row r="76" spans="1:19" ht="25.5">
      <c r="A76" s="1262">
        <v>2</v>
      </c>
      <c r="B76" s="1273" t="s">
        <v>2110</v>
      </c>
      <c r="C76" s="1264">
        <v>0.5</v>
      </c>
      <c r="D76" s="1264">
        <v>0</v>
      </c>
      <c r="E76" s="1271"/>
      <c r="F76" s="1271"/>
      <c r="G76" s="1265">
        <v>0.5</v>
      </c>
      <c r="H76" s="1276" t="s">
        <v>2237</v>
      </c>
      <c r="I76" s="1265">
        <v>0.59639999999999993</v>
      </c>
      <c r="J76" s="1271"/>
      <c r="K76" s="1271"/>
      <c r="L76" s="1271"/>
      <c r="M76" s="1265">
        <v>0.59639999999999993</v>
      </c>
      <c r="N76" s="1271"/>
      <c r="O76" s="1271" t="s">
        <v>646</v>
      </c>
      <c r="P76" s="1288"/>
      <c r="S76" s="115"/>
    </row>
    <row r="77" spans="1:19" ht="25.5">
      <c r="A77" s="1262">
        <v>3</v>
      </c>
      <c r="B77" s="1263" t="s">
        <v>1825</v>
      </c>
      <c r="C77" s="1264">
        <v>0.67</v>
      </c>
      <c r="D77" s="1264">
        <v>0.67</v>
      </c>
      <c r="E77" s="1265"/>
      <c r="F77" s="1265"/>
      <c r="G77" s="1265">
        <v>0</v>
      </c>
      <c r="H77" s="1276" t="s">
        <v>2238</v>
      </c>
      <c r="I77" s="1265">
        <v>0.79917599999999989</v>
      </c>
      <c r="J77" s="1271"/>
      <c r="K77" s="1271"/>
      <c r="L77" s="1271"/>
      <c r="M77" s="1265">
        <v>0.79917599999999989</v>
      </c>
      <c r="N77" s="1271"/>
      <c r="O77" s="1271" t="s">
        <v>646</v>
      </c>
      <c r="P77" s="1288"/>
      <c r="S77" s="115"/>
    </row>
    <row r="78" spans="1:19">
      <c r="A78" s="1281" t="s">
        <v>217</v>
      </c>
      <c r="B78" s="1111" t="s">
        <v>2239</v>
      </c>
      <c r="C78" s="1277">
        <f t="shared" ref="C78:O78" si="12">SUM(C79:C82)</f>
        <v>3.2900000000000005</v>
      </c>
      <c r="D78" s="1277">
        <f t="shared" si="12"/>
        <v>1.83</v>
      </c>
      <c r="E78" s="1277">
        <f t="shared" si="12"/>
        <v>0.43</v>
      </c>
      <c r="F78" s="1277">
        <f t="shared" si="12"/>
        <v>0</v>
      </c>
      <c r="G78" s="1277">
        <f t="shared" si="12"/>
        <v>1.03</v>
      </c>
      <c r="H78" s="1278">
        <f t="shared" si="12"/>
        <v>0</v>
      </c>
      <c r="I78" s="1277">
        <f t="shared" si="12"/>
        <v>2.2028239999999997</v>
      </c>
      <c r="J78" s="1277">
        <f t="shared" si="12"/>
        <v>0</v>
      </c>
      <c r="K78" s="1277">
        <f t="shared" si="12"/>
        <v>0</v>
      </c>
      <c r="L78" s="1277">
        <f t="shared" si="12"/>
        <v>0</v>
      </c>
      <c r="M78" s="1277">
        <f t="shared" si="12"/>
        <v>2.2028239999999997</v>
      </c>
      <c r="N78" s="1277">
        <f t="shared" si="12"/>
        <v>0</v>
      </c>
      <c r="O78" s="1277">
        <f t="shared" si="12"/>
        <v>0</v>
      </c>
      <c r="P78" s="1277"/>
      <c r="S78" s="115"/>
    </row>
    <row r="79" spans="1:19" ht="25.5">
      <c r="A79" s="1262">
        <v>1</v>
      </c>
      <c r="B79" s="1282" t="s">
        <v>2240</v>
      </c>
      <c r="C79" s="1264">
        <v>1</v>
      </c>
      <c r="D79" s="1264">
        <v>1</v>
      </c>
      <c r="E79" s="1271"/>
      <c r="F79" s="1271"/>
      <c r="G79" s="1265">
        <v>0</v>
      </c>
      <c r="H79" s="1276" t="s">
        <v>2241</v>
      </c>
      <c r="I79" s="1265">
        <v>1.1927999999999999</v>
      </c>
      <c r="J79" s="1271"/>
      <c r="K79" s="1271"/>
      <c r="L79" s="1271"/>
      <c r="M79" s="1265">
        <v>1.1927999999999999</v>
      </c>
      <c r="N79" s="1271"/>
      <c r="O79" s="1271" t="s">
        <v>646</v>
      </c>
      <c r="P79" s="1288"/>
      <c r="S79" s="115"/>
    </row>
    <row r="80" spans="1:19" ht="25.5">
      <c r="A80" s="1262">
        <v>2</v>
      </c>
      <c r="B80" s="1273" t="s">
        <v>2240</v>
      </c>
      <c r="C80" s="1264">
        <v>0.5</v>
      </c>
      <c r="D80" s="1264">
        <v>0.5</v>
      </c>
      <c r="E80" s="1271"/>
      <c r="F80" s="1271"/>
      <c r="G80" s="1265">
        <v>0</v>
      </c>
      <c r="H80" s="1276" t="s">
        <v>2242</v>
      </c>
      <c r="I80" s="1265">
        <v>0.59639999999999993</v>
      </c>
      <c r="J80" s="1271"/>
      <c r="K80" s="1271"/>
      <c r="L80" s="1271"/>
      <c r="M80" s="1265">
        <v>0.59639999999999993</v>
      </c>
      <c r="N80" s="1271"/>
      <c r="O80" s="1271" t="s">
        <v>646</v>
      </c>
      <c r="P80" s="1288"/>
      <c r="S80" s="115"/>
    </row>
    <row r="81" spans="1:19" ht="38.25">
      <c r="A81" s="1262">
        <v>3</v>
      </c>
      <c r="B81" s="1273" t="s">
        <v>2240</v>
      </c>
      <c r="C81" s="1264">
        <v>1.36</v>
      </c>
      <c r="D81" s="1264">
        <v>0.33</v>
      </c>
      <c r="E81" s="1265"/>
      <c r="F81" s="1265"/>
      <c r="G81" s="1265">
        <v>1.03</v>
      </c>
      <c r="H81" s="1276" t="s">
        <v>2243</v>
      </c>
      <c r="I81" s="1265">
        <v>0.39362399999999992</v>
      </c>
      <c r="J81" s="1271"/>
      <c r="K81" s="1271"/>
      <c r="L81" s="1271"/>
      <c r="M81" s="1265">
        <v>0.39362399999999992</v>
      </c>
      <c r="N81" s="1271"/>
      <c r="O81" s="1271" t="s">
        <v>646</v>
      </c>
      <c r="P81" s="1288"/>
      <c r="S81" s="115"/>
    </row>
    <row r="82" spans="1:19" ht="25.5">
      <c r="A82" s="1262">
        <v>4</v>
      </c>
      <c r="B82" s="1273" t="s">
        <v>2240</v>
      </c>
      <c r="C82" s="1283">
        <v>0.43</v>
      </c>
      <c r="D82" s="1283"/>
      <c r="E82" s="1283">
        <v>0.43</v>
      </c>
      <c r="F82" s="544"/>
      <c r="G82" s="1283"/>
      <c r="H82" s="1284" t="s">
        <v>2244</v>
      </c>
      <c r="I82" s="1283">
        <v>0.02</v>
      </c>
      <c r="J82" s="1283"/>
      <c r="K82" s="1283"/>
      <c r="L82" s="1283"/>
      <c r="M82" s="1283">
        <v>0.02</v>
      </c>
      <c r="N82" s="1283"/>
      <c r="O82" s="1271" t="s">
        <v>2094</v>
      </c>
      <c r="P82" s="1288"/>
      <c r="S82" s="115"/>
    </row>
    <row r="83" spans="1:19">
      <c r="A83" s="228" t="s">
        <v>238</v>
      </c>
      <c r="B83" s="1172" t="s">
        <v>218</v>
      </c>
      <c r="C83" s="1269">
        <f t="shared" ref="C83:O83" si="13">SUM(C84:C90)</f>
        <v>6.0500000000000007</v>
      </c>
      <c r="D83" s="1269">
        <f t="shared" si="13"/>
        <v>4</v>
      </c>
      <c r="E83" s="1269">
        <f t="shared" si="13"/>
        <v>0</v>
      </c>
      <c r="F83" s="1269">
        <f t="shared" si="13"/>
        <v>0</v>
      </c>
      <c r="G83" s="1269">
        <f t="shared" si="13"/>
        <v>2.0499999999999998</v>
      </c>
      <c r="H83" s="1173">
        <f t="shared" si="13"/>
        <v>0</v>
      </c>
      <c r="I83" s="1269">
        <f t="shared" si="13"/>
        <v>6.9930050000000001</v>
      </c>
      <c r="J83" s="1269">
        <f t="shared" si="13"/>
        <v>0</v>
      </c>
      <c r="K83" s="1269">
        <f t="shared" si="13"/>
        <v>0.66</v>
      </c>
      <c r="L83" s="1269">
        <f t="shared" si="13"/>
        <v>0.161805</v>
      </c>
      <c r="M83" s="1269">
        <f t="shared" si="13"/>
        <v>6.1712000000000007</v>
      </c>
      <c r="N83" s="1269">
        <f t="shared" si="13"/>
        <v>0</v>
      </c>
      <c r="O83" s="1269">
        <f t="shared" si="13"/>
        <v>0</v>
      </c>
      <c r="P83" s="1269"/>
      <c r="S83" s="115"/>
    </row>
    <row r="84" spans="1:19" ht="25.5">
      <c r="A84" s="1262">
        <v>1</v>
      </c>
      <c r="B84" s="1273" t="s">
        <v>2245</v>
      </c>
      <c r="C84" s="1264">
        <v>0.23</v>
      </c>
      <c r="D84" s="1264">
        <v>0</v>
      </c>
      <c r="E84" s="1265"/>
      <c r="F84" s="1265"/>
      <c r="G84" s="1265">
        <v>0.23</v>
      </c>
      <c r="H84" s="1276" t="s">
        <v>2246</v>
      </c>
      <c r="I84" s="1265">
        <v>0.161805</v>
      </c>
      <c r="J84" s="1271"/>
      <c r="K84" s="1271"/>
      <c r="L84" s="1265">
        <v>0.161805</v>
      </c>
      <c r="M84" s="1271"/>
      <c r="N84" s="1271"/>
      <c r="O84" s="1271" t="s">
        <v>646</v>
      </c>
      <c r="P84" s="1288"/>
      <c r="S84" s="115"/>
    </row>
    <row r="85" spans="1:19" ht="38.25">
      <c r="A85" s="1262">
        <v>2</v>
      </c>
      <c r="B85" s="1263" t="s">
        <v>2247</v>
      </c>
      <c r="C85" s="1264">
        <v>1.1200000000000001</v>
      </c>
      <c r="D85" s="1264"/>
      <c r="E85" s="1271"/>
      <c r="F85" s="1271"/>
      <c r="G85" s="1265">
        <v>1.1200000000000001</v>
      </c>
      <c r="H85" s="1276" t="s">
        <v>2248</v>
      </c>
      <c r="I85" s="1265">
        <v>0.66</v>
      </c>
      <c r="J85" s="1265"/>
      <c r="K85" s="1271">
        <v>0.66</v>
      </c>
      <c r="L85" s="1271"/>
      <c r="M85" s="1271"/>
      <c r="N85" s="1271"/>
      <c r="O85" s="1271" t="s">
        <v>646</v>
      </c>
      <c r="P85" s="1288"/>
      <c r="S85" s="115"/>
    </row>
    <row r="86" spans="1:19" ht="38.25">
      <c r="A86" s="1262">
        <v>3</v>
      </c>
      <c r="B86" s="1273" t="s">
        <v>2112</v>
      </c>
      <c r="C86" s="1264">
        <v>1.3</v>
      </c>
      <c r="D86" s="1264">
        <v>1.3</v>
      </c>
      <c r="E86" s="1265"/>
      <c r="F86" s="1265"/>
      <c r="G86" s="1265">
        <v>0</v>
      </c>
      <c r="H86" s="1276" t="s">
        <v>2113</v>
      </c>
      <c r="I86" s="1265">
        <v>1.55064</v>
      </c>
      <c r="J86" s="1271"/>
      <c r="K86" s="1271"/>
      <c r="L86" s="1271"/>
      <c r="M86" s="1265">
        <v>1.55064</v>
      </c>
      <c r="N86" s="1271"/>
      <c r="O86" s="1271" t="s">
        <v>646</v>
      </c>
      <c r="P86" s="1288"/>
      <c r="S86" s="115"/>
    </row>
    <row r="87" spans="1:19" ht="25.5">
      <c r="A87" s="1262">
        <v>4</v>
      </c>
      <c r="B87" s="1273" t="s">
        <v>2249</v>
      </c>
      <c r="C87" s="1264">
        <v>0.2</v>
      </c>
      <c r="D87" s="1264">
        <v>0</v>
      </c>
      <c r="E87" s="1271"/>
      <c r="F87" s="1271"/>
      <c r="G87" s="1265">
        <v>0.2</v>
      </c>
      <c r="H87" s="1276" t="s">
        <v>2237</v>
      </c>
      <c r="I87" s="1265">
        <v>0.4</v>
      </c>
      <c r="J87" s="1271"/>
      <c r="K87" s="1271"/>
      <c r="L87" s="1271"/>
      <c r="M87" s="1265">
        <v>0.4</v>
      </c>
      <c r="N87" s="1271"/>
      <c r="O87" s="1271" t="s">
        <v>646</v>
      </c>
      <c r="P87" s="1288"/>
      <c r="S87" s="115"/>
    </row>
    <row r="88" spans="1:19" ht="25.5">
      <c r="A88" s="1262">
        <v>5</v>
      </c>
      <c r="B88" s="1263" t="s">
        <v>2116</v>
      </c>
      <c r="C88" s="1264">
        <v>0.75</v>
      </c>
      <c r="D88" s="1264">
        <v>0.55000000000000004</v>
      </c>
      <c r="E88" s="1265"/>
      <c r="F88" s="1265"/>
      <c r="G88" s="1265">
        <v>0.2</v>
      </c>
      <c r="H88" s="1276" t="s">
        <v>2117</v>
      </c>
      <c r="I88" s="1265">
        <v>1.0560400000000001</v>
      </c>
      <c r="J88" s="1271"/>
      <c r="K88" s="1271"/>
      <c r="L88" s="1271"/>
      <c r="M88" s="1265">
        <v>1.0560400000000001</v>
      </c>
      <c r="N88" s="1271"/>
      <c r="O88" s="1271" t="s">
        <v>646</v>
      </c>
      <c r="P88" s="1288"/>
      <c r="S88" s="115"/>
    </row>
    <row r="89" spans="1:19" ht="25.5">
      <c r="A89" s="1262">
        <v>6</v>
      </c>
      <c r="B89" s="1273" t="s">
        <v>2118</v>
      </c>
      <c r="C89" s="1264">
        <v>0.95</v>
      </c>
      <c r="D89" s="1264">
        <v>0.65</v>
      </c>
      <c r="E89" s="1265"/>
      <c r="F89" s="1265"/>
      <c r="G89" s="1265">
        <v>0.3</v>
      </c>
      <c r="H89" s="1276" t="s">
        <v>2119</v>
      </c>
      <c r="I89" s="1265">
        <v>1.3753200000000001</v>
      </c>
      <c r="J89" s="1271"/>
      <c r="K89" s="1271"/>
      <c r="L89" s="1271"/>
      <c r="M89" s="1265">
        <v>1.3753200000000001</v>
      </c>
      <c r="N89" s="1271"/>
      <c r="O89" s="1271" t="s">
        <v>646</v>
      </c>
      <c r="P89" s="1288"/>
      <c r="S89" s="115"/>
    </row>
    <row r="90" spans="1:19" ht="25.5">
      <c r="A90" s="1262">
        <v>7</v>
      </c>
      <c r="B90" s="1263" t="s">
        <v>2250</v>
      </c>
      <c r="C90" s="1264">
        <v>1.5</v>
      </c>
      <c r="D90" s="1264">
        <v>1.5</v>
      </c>
      <c r="E90" s="1265"/>
      <c r="F90" s="1265"/>
      <c r="G90" s="1265">
        <v>0</v>
      </c>
      <c r="H90" s="1276" t="s">
        <v>2251</v>
      </c>
      <c r="I90" s="1265">
        <v>1.7891999999999997</v>
      </c>
      <c r="J90" s="1271"/>
      <c r="K90" s="1271"/>
      <c r="L90" s="1271"/>
      <c r="M90" s="1265">
        <v>1.7891999999999997</v>
      </c>
      <c r="N90" s="1271"/>
      <c r="O90" s="1271" t="s">
        <v>646</v>
      </c>
      <c r="P90" s="1288"/>
      <c r="S90" s="115"/>
    </row>
    <row r="91" spans="1:19">
      <c r="A91" s="220" t="s">
        <v>246</v>
      </c>
      <c r="B91" s="1170" t="s">
        <v>768</v>
      </c>
      <c r="C91" s="1277">
        <f t="shared" ref="C91:O91" si="14">SUM(C92:C96)</f>
        <v>4.2</v>
      </c>
      <c r="D91" s="1277">
        <f t="shared" si="14"/>
        <v>0.82000000000000006</v>
      </c>
      <c r="E91" s="1277">
        <f t="shared" si="14"/>
        <v>0</v>
      </c>
      <c r="F91" s="1277">
        <f t="shared" si="14"/>
        <v>0</v>
      </c>
      <c r="G91" s="1277">
        <f t="shared" si="14"/>
        <v>3.38</v>
      </c>
      <c r="H91" s="1278">
        <f t="shared" si="14"/>
        <v>0</v>
      </c>
      <c r="I91" s="1277">
        <f t="shared" si="14"/>
        <v>2.4439499999999996</v>
      </c>
      <c r="J91" s="1277">
        <f t="shared" si="14"/>
        <v>0</v>
      </c>
      <c r="K91" s="1277">
        <f t="shared" si="14"/>
        <v>1.19</v>
      </c>
      <c r="L91" s="1277">
        <f t="shared" si="14"/>
        <v>0</v>
      </c>
      <c r="M91" s="1277">
        <f t="shared" si="14"/>
        <v>1.2539500000000001</v>
      </c>
      <c r="N91" s="1277">
        <f t="shared" si="14"/>
        <v>0</v>
      </c>
      <c r="O91" s="1277">
        <f t="shared" si="14"/>
        <v>0</v>
      </c>
      <c r="P91" s="1277"/>
      <c r="S91" s="115"/>
    </row>
    <row r="92" spans="1:19" ht="25.5">
      <c r="A92" s="1262">
        <v>1</v>
      </c>
      <c r="B92" s="1271" t="s">
        <v>2120</v>
      </c>
      <c r="C92" s="1264">
        <v>1</v>
      </c>
      <c r="D92" s="1264">
        <v>0.5</v>
      </c>
      <c r="E92" s="1271"/>
      <c r="F92" s="1271"/>
      <c r="G92" s="1265">
        <v>0.5</v>
      </c>
      <c r="H92" s="1276" t="s">
        <v>2121</v>
      </c>
      <c r="I92" s="1265">
        <v>0.66674999999999995</v>
      </c>
      <c r="J92" s="1271"/>
      <c r="K92" s="1271"/>
      <c r="L92" s="1265"/>
      <c r="M92" s="1265">
        <v>0.66674999999999995</v>
      </c>
      <c r="N92" s="1271"/>
      <c r="O92" s="1271" t="s">
        <v>646</v>
      </c>
      <c r="P92" s="1288"/>
      <c r="S92" s="115"/>
    </row>
    <row r="93" spans="1:19" ht="25.5">
      <c r="A93" s="1262">
        <v>2</v>
      </c>
      <c r="B93" s="1271" t="s">
        <v>2252</v>
      </c>
      <c r="C93" s="1264">
        <v>0.8</v>
      </c>
      <c r="D93" s="1264"/>
      <c r="E93" s="1271"/>
      <c r="F93" s="1271"/>
      <c r="G93" s="1265">
        <v>0.8</v>
      </c>
      <c r="H93" s="1276" t="s">
        <v>2253</v>
      </c>
      <c r="I93" s="1265">
        <v>0.18720000000000001</v>
      </c>
      <c r="J93" s="1271"/>
      <c r="K93" s="1271"/>
      <c r="L93" s="1265"/>
      <c r="M93" s="1265">
        <v>0.18720000000000001</v>
      </c>
      <c r="N93" s="1271"/>
      <c r="O93" s="1271" t="s">
        <v>646</v>
      </c>
      <c r="P93" s="1288"/>
      <c r="S93" s="115"/>
    </row>
    <row r="94" spans="1:19" ht="38.25">
      <c r="A94" s="1262">
        <v>3</v>
      </c>
      <c r="B94" s="1271" t="s">
        <v>2122</v>
      </c>
      <c r="C94" s="1264">
        <v>0.8</v>
      </c>
      <c r="D94" s="1264">
        <v>0.32</v>
      </c>
      <c r="E94" s="1271"/>
      <c r="F94" s="1271"/>
      <c r="G94" s="1265">
        <v>0.48</v>
      </c>
      <c r="H94" s="1276" t="s">
        <v>2123</v>
      </c>
      <c r="I94" s="1265">
        <v>0.89</v>
      </c>
      <c r="J94" s="1271"/>
      <c r="K94" s="1271">
        <v>0.89</v>
      </c>
      <c r="L94" s="1265"/>
      <c r="M94" s="1265"/>
      <c r="N94" s="1271"/>
      <c r="O94" s="1271" t="s">
        <v>646</v>
      </c>
      <c r="P94" s="1288"/>
      <c r="S94" s="115"/>
    </row>
    <row r="95" spans="1:19">
      <c r="A95" s="1262">
        <v>4</v>
      </c>
      <c r="B95" s="1271" t="s">
        <v>2254</v>
      </c>
      <c r="C95" s="1264">
        <v>0.6</v>
      </c>
      <c r="D95" s="1264"/>
      <c r="E95" s="1271"/>
      <c r="F95" s="1271"/>
      <c r="G95" s="1265">
        <v>0.6</v>
      </c>
      <c r="H95" s="1276" t="s">
        <v>2255</v>
      </c>
      <c r="I95" s="1265">
        <v>0.3</v>
      </c>
      <c r="J95" s="1271"/>
      <c r="K95" s="1271">
        <v>0.3</v>
      </c>
      <c r="L95" s="1265"/>
      <c r="M95" s="1265"/>
      <c r="N95" s="1271"/>
      <c r="O95" s="1271" t="s">
        <v>646</v>
      </c>
      <c r="P95" s="1288"/>
      <c r="S95" s="115"/>
    </row>
    <row r="96" spans="1:19" ht="25.5">
      <c r="A96" s="1262">
        <v>5</v>
      </c>
      <c r="B96" s="1263" t="s">
        <v>2256</v>
      </c>
      <c r="C96" s="1264">
        <v>1</v>
      </c>
      <c r="D96" s="1264">
        <v>0</v>
      </c>
      <c r="E96" s="1265"/>
      <c r="F96" s="1265"/>
      <c r="G96" s="1265">
        <v>1</v>
      </c>
      <c r="H96" s="1276" t="s">
        <v>2257</v>
      </c>
      <c r="I96" s="1265">
        <v>0.4</v>
      </c>
      <c r="J96" s="1271"/>
      <c r="K96" s="1271"/>
      <c r="L96" s="1271"/>
      <c r="M96" s="1265">
        <v>0.4</v>
      </c>
      <c r="N96" s="1271"/>
      <c r="O96" s="1271" t="s">
        <v>646</v>
      </c>
      <c r="P96" s="1288"/>
      <c r="S96" s="115"/>
    </row>
    <row r="97" spans="1:19">
      <c r="A97" s="220" t="s">
        <v>251</v>
      </c>
      <c r="B97" s="1279" t="s">
        <v>247</v>
      </c>
      <c r="C97" s="1259">
        <f t="shared" ref="C97:O97" si="15">SUM(C98:C100)</f>
        <v>0.13</v>
      </c>
      <c r="D97" s="1259">
        <f t="shared" si="15"/>
        <v>7.0000000000000007E-2</v>
      </c>
      <c r="E97" s="1259">
        <f t="shared" si="15"/>
        <v>0</v>
      </c>
      <c r="F97" s="1259">
        <f t="shared" si="15"/>
        <v>0</v>
      </c>
      <c r="G97" s="1259">
        <f t="shared" si="15"/>
        <v>0.06</v>
      </c>
      <c r="H97" s="701">
        <f t="shared" si="15"/>
        <v>0</v>
      </c>
      <c r="I97" s="1259">
        <f t="shared" si="15"/>
        <v>0.32385599999999998</v>
      </c>
      <c r="J97" s="1259">
        <f t="shared" si="15"/>
        <v>0</v>
      </c>
      <c r="K97" s="1259">
        <f t="shared" si="15"/>
        <v>0</v>
      </c>
      <c r="L97" s="1259">
        <f t="shared" si="15"/>
        <v>0.02</v>
      </c>
      <c r="M97" s="1259">
        <f t="shared" si="15"/>
        <v>0</v>
      </c>
      <c r="N97" s="1259">
        <f t="shared" si="15"/>
        <v>0.3</v>
      </c>
      <c r="O97" s="1259">
        <f t="shared" si="15"/>
        <v>0</v>
      </c>
      <c r="P97" s="1259"/>
      <c r="S97" s="115"/>
    </row>
    <row r="98" spans="1:19">
      <c r="A98" s="1262">
        <v>1</v>
      </c>
      <c r="B98" s="1271" t="s">
        <v>1619</v>
      </c>
      <c r="C98" s="1264">
        <v>0.01</v>
      </c>
      <c r="D98" s="1264">
        <v>0.01</v>
      </c>
      <c r="E98" s="1265"/>
      <c r="F98" s="1265"/>
      <c r="G98" s="1265">
        <v>0</v>
      </c>
      <c r="H98" s="1262" t="s">
        <v>2124</v>
      </c>
      <c r="I98" s="1265">
        <v>1.1927999999999999E-2</v>
      </c>
      <c r="J98" s="1271"/>
      <c r="K98" s="1271"/>
      <c r="L98" s="1264">
        <v>0.01</v>
      </c>
      <c r="M98" s="1271"/>
      <c r="N98" s="1271"/>
      <c r="O98" s="1271" t="s">
        <v>646</v>
      </c>
      <c r="P98" s="1288"/>
      <c r="S98" s="115"/>
    </row>
    <row r="99" spans="1:19">
      <c r="A99" s="1262">
        <v>2</v>
      </c>
      <c r="B99" s="1271" t="s">
        <v>1619</v>
      </c>
      <c r="C99" s="1264">
        <v>0.01</v>
      </c>
      <c r="D99" s="1264">
        <v>0.01</v>
      </c>
      <c r="E99" s="1265"/>
      <c r="F99" s="1265"/>
      <c r="G99" s="1265">
        <v>0</v>
      </c>
      <c r="H99" s="1262" t="s">
        <v>2125</v>
      </c>
      <c r="I99" s="1265">
        <v>1.1927999999999999E-2</v>
      </c>
      <c r="J99" s="1271"/>
      <c r="K99" s="1271"/>
      <c r="L99" s="1264">
        <v>0.01</v>
      </c>
      <c r="M99" s="1271"/>
      <c r="N99" s="1271"/>
      <c r="O99" s="1271" t="s">
        <v>646</v>
      </c>
      <c r="P99" s="1288"/>
      <c r="S99" s="115"/>
    </row>
    <row r="100" spans="1:19" ht="51">
      <c r="A100" s="1262">
        <v>3</v>
      </c>
      <c r="B100" s="1271" t="s">
        <v>2258</v>
      </c>
      <c r="C100" s="1264">
        <v>0.11</v>
      </c>
      <c r="D100" s="1264">
        <v>0.05</v>
      </c>
      <c r="E100" s="1265"/>
      <c r="F100" s="1265"/>
      <c r="G100" s="1265">
        <v>0.06</v>
      </c>
      <c r="H100" s="1262" t="s">
        <v>2259</v>
      </c>
      <c r="I100" s="1265">
        <v>0.3</v>
      </c>
      <c r="J100" s="1271"/>
      <c r="K100" s="1271"/>
      <c r="L100" s="1264"/>
      <c r="M100" s="1271"/>
      <c r="N100" s="1265">
        <v>0.3</v>
      </c>
      <c r="O100" s="1271" t="s">
        <v>646</v>
      </c>
      <c r="P100" s="1288"/>
      <c r="S100" s="115"/>
    </row>
    <row r="101" spans="1:19">
      <c r="A101" s="220" t="s">
        <v>254</v>
      </c>
      <c r="B101" s="1279" t="s">
        <v>252</v>
      </c>
      <c r="C101" s="1259">
        <f>C102</f>
        <v>1</v>
      </c>
      <c r="D101" s="1259">
        <f>D102</f>
        <v>0</v>
      </c>
      <c r="E101" s="1259">
        <f>E102</f>
        <v>0</v>
      </c>
      <c r="F101" s="1259">
        <f>F102</f>
        <v>0</v>
      </c>
      <c r="G101" s="1259">
        <f>G102</f>
        <v>1</v>
      </c>
      <c r="H101" s="701"/>
      <c r="I101" s="1259">
        <f t="shared" ref="I101:N101" si="16">I102</f>
        <v>0.05</v>
      </c>
      <c r="J101" s="1259">
        <f t="shared" si="16"/>
        <v>0</v>
      </c>
      <c r="K101" s="1259">
        <f t="shared" si="16"/>
        <v>0</v>
      </c>
      <c r="L101" s="1259">
        <f t="shared" si="16"/>
        <v>0</v>
      </c>
      <c r="M101" s="1259">
        <f t="shared" si="16"/>
        <v>0.05</v>
      </c>
      <c r="N101" s="1259">
        <f t="shared" si="16"/>
        <v>0</v>
      </c>
      <c r="O101" s="220"/>
      <c r="P101" s="1262"/>
      <c r="S101" s="115"/>
    </row>
    <row r="102" spans="1:19" ht="25.5">
      <c r="A102" s="1262">
        <v>1</v>
      </c>
      <c r="B102" s="1263" t="s">
        <v>2260</v>
      </c>
      <c r="C102" s="1270">
        <v>1</v>
      </c>
      <c r="D102" s="1264"/>
      <c r="E102" s="1271"/>
      <c r="F102" s="1271"/>
      <c r="G102" s="1265">
        <v>1</v>
      </c>
      <c r="H102" s="1262" t="s">
        <v>2261</v>
      </c>
      <c r="I102" s="1265">
        <v>0.05</v>
      </c>
      <c r="J102" s="1265"/>
      <c r="K102" s="1271"/>
      <c r="L102" s="1271"/>
      <c r="M102" s="1271">
        <v>0.05</v>
      </c>
      <c r="N102" s="1271"/>
      <c r="O102" s="1271" t="s">
        <v>2094</v>
      </c>
      <c r="P102" s="1288"/>
      <c r="S102" s="115"/>
    </row>
    <row r="103" spans="1:19">
      <c r="A103" s="228" t="s">
        <v>268</v>
      </c>
      <c r="B103" s="466" t="s">
        <v>371</v>
      </c>
      <c r="C103" s="1269">
        <f t="shared" ref="C103:P103" si="17">SUM(C104:C170)</f>
        <v>17.45</v>
      </c>
      <c r="D103" s="1269">
        <f t="shared" si="17"/>
        <v>10.329999999999998</v>
      </c>
      <c r="E103" s="1269">
        <f t="shared" si="17"/>
        <v>0</v>
      </c>
      <c r="F103" s="1269">
        <f t="shared" si="17"/>
        <v>0</v>
      </c>
      <c r="G103" s="1269">
        <f t="shared" si="17"/>
        <v>7.12</v>
      </c>
      <c r="H103" s="1173">
        <f t="shared" si="17"/>
        <v>0</v>
      </c>
      <c r="I103" s="1269">
        <f t="shared" si="17"/>
        <v>25.85589899999999</v>
      </c>
      <c r="J103" s="1269">
        <f t="shared" si="17"/>
        <v>0</v>
      </c>
      <c r="K103" s="1269">
        <f t="shared" si="17"/>
        <v>0</v>
      </c>
      <c r="L103" s="1269">
        <f t="shared" si="17"/>
        <v>0</v>
      </c>
      <c r="M103" s="1269">
        <f t="shared" si="17"/>
        <v>25.86021899999999</v>
      </c>
      <c r="N103" s="1269">
        <f t="shared" si="17"/>
        <v>0</v>
      </c>
      <c r="O103" s="1269">
        <f t="shared" si="17"/>
        <v>0</v>
      </c>
      <c r="P103" s="1269">
        <f t="shared" si="17"/>
        <v>0</v>
      </c>
      <c r="S103" s="115"/>
    </row>
    <row r="104" spans="1:19" ht="25.5">
      <c r="A104" s="1262">
        <v>1</v>
      </c>
      <c r="B104" s="1271" t="s">
        <v>371</v>
      </c>
      <c r="C104" s="1264">
        <f>E104+F104+G104</f>
        <v>0.09</v>
      </c>
      <c r="D104" s="1264">
        <v>0</v>
      </c>
      <c r="E104" s="1265"/>
      <c r="F104" s="1265"/>
      <c r="G104" s="1265">
        <v>0.09</v>
      </c>
      <c r="H104" s="1276" t="s">
        <v>2262</v>
      </c>
      <c r="I104" s="1265">
        <v>0.14313600000000001</v>
      </c>
      <c r="J104" s="1271"/>
      <c r="K104" s="1271"/>
      <c r="L104" s="1271"/>
      <c r="M104" s="1265">
        <v>0.14313600000000001</v>
      </c>
      <c r="N104" s="1271"/>
      <c r="O104" s="1271" t="s">
        <v>646</v>
      </c>
      <c r="P104" s="1288"/>
      <c r="S104" s="115"/>
    </row>
    <row r="105" spans="1:19" ht="25.5">
      <c r="A105" s="1262">
        <v>2</v>
      </c>
      <c r="B105" s="1263" t="s">
        <v>371</v>
      </c>
      <c r="C105" s="1264">
        <f>E105+F105+G105</f>
        <v>0.08</v>
      </c>
      <c r="D105" s="1264">
        <v>0</v>
      </c>
      <c r="E105" s="1275"/>
      <c r="F105" s="1275"/>
      <c r="G105" s="1265">
        <v>0.08</v>
      </c>
      <c r="H105" s="1262" t="s">
        <v>2263</v>
      </c>
      <c r="I105" s="1265">
        <v>0.19084799999999999</v>
      </c>
      <c r="J105" s="1271"/>
      <c r="K105" s="1271"/>
      <c r="L105" s="1271"/>
      <c r="M105" s="1265">
        <v>0.19084799999999999</v>
      </c>
      <c r="N105" s="1271"/>
      <c r="O105" s="1271" t="s">
        <v>646</v>
      </c>
      <c r="P105" s="1288"/>
      <c r="S105" s="115"/>
    </row>
    <row r="106" spans="1:19" ht="25.5">
      <c r="A106" s="1262">
        <v>3</v>
      </c>
      <c r="B106" s="1263" t="s">
        <v>371</v>
      </c>
      <c r="C106" s="1264">
        <v>0.09</v>
      </c>
      <c r="D106" s="1264">
        <v>0</v>
      </c>
      <c r="E106" s="1265"/>
      <c r="F106" s="1265"/>
      <c r="G106" s="1265">
        <v>0.09</v>
      </c>
      <c r="H106" s="1276" t="s">
        <v>2264</v>
      </c>
      <c r="I106" s="1265">
        <v>0.107352</v>
      </c>
      <c r="J106" s="1271"/>
      <c r="K106" s="1271"/>
      <c r="L106" s="1271"/>
      <c r="M106" s="1265">
        <v>0.107352</v>
      </c>
      <c r="N106" s="1271"/>
      <c r="O106" s="1271" t="s">
        <v>646</v>
      </c>
      <c r="P106" s="1288"/>
      <c r="S106" s="115"/>
    </row>
    <row r="107" spans="1:19" ht="38.25">
      <c r="A107" s="1262">
        <v>4</v>
      </c>
      <c r="B107" s="1263" t="s">
        <v>371</v>
      </c>
      <c r="C107" s="1264">
        <v>0.18</v>
      </c>
      <c r="D107" s="1264">
        <v>0</v>
      </c>
      <c r="E107" s="1265"/>
      <c r="F107" s="1265"/>
      <c r="G107" s="1265">
        <v>0.18</v>
      </c>
      <c r="H107" s="1276" t="s">
        <v>2265</v>
      </c>
      <c r="I107" s="1265">
        <f>SUM(J107:M107)</f>
        <v>0.05</v>
      </c>
      <c r="J107" s="1271"/>
      <c r="K107" s="1271"/>
      <c r="L107" s="1271"/>
      <c r="M107" s="1265">
        <v>0.05</v>
      </c>
      <c r="N107" s="1271"/>
      <c r="O107" s="1271" t="s">
        <v>646</v>
      </c>
      <c r="P107" s="1288"/>
      <c r="S107" s="115"/>
    </row>
    <row r="108" spans="1:19" ht="25.5">
      <c r="A108" s="1262">
        <v>5</v>
      </c>
      <c r="B108" s="1263" t="s">
        <v>371</v>
      </c>
      <c r="C108" s="1264">
        <v>0.32</v>
      </c>
      <c r="D108" s="1264">
        <v>0</v>
      </c>
      <c r="E108" s="1265"/>
      <c r="F108" s="1265"/>
      <c r="G108" s="1265">
        <v>0.32</v>
      </c>
      <c r="H108" s="1276" t="s">
        <v>2266</v>
      </c>
      <c r="I108" s="1265">
        <f>SUM(J108:M108)</f>
        <v>0.1</v>
      </c>
      <c r="J108" s="1271"/>
      <c r="K108" s="1271"/>
      <c r="L108" s="1271"/>
      <c r="M108" s="1265">
        <v>0.1</v>
      </c>
      <c r="N108" s="1271"/>
      <c r="O108" s="1271" t="s">
        <v>646</v>
      </c>
      <c r="P108" s="1288"/>
      <c r="S108" s="115"/>
    </row>
    <row r="109" spans="1:19" ht="25.5">
      <c r="A109" s="1262">
        <v>6</v>
      </c>
      <c r="B109" s="1271" t="s">
        <v>371</v>
      </c>
      <c r="C109" s="1264">
        <v>0.16</v>
      </c>
      <c r="D109" s="1264">
        <v>0.1</v>
      </c>
      <c r="E109" s="1271"/>
      <c r="F109" s="1271"/>
      <c r="G109" s="1265">
        <v>0.06</v>
      </c>
      <c r="H109" s="1276" t="s">
        <v>2170</v>
      </c>
      <c r="I109" s="1265">
        <v>2.0754719999999995</v>
      </c>
      <c r="J109" s="1271"/>
      <c r="K109" s="1271"/>
      <c r="L109" s="1271"/>
      <c r="M109" s="1265">
        <v>2.0754719999999995</v>
      </c>
      <c r="N109" s="1271"/>
      <c r="O109" s="1271" t="s">
        <v>646</v>
      </c>
      <c r="P109" s="1288"/>
      <c r="S109" s="115"/>
    </row>
    <row r="110" spans="1:19" ht="25.5">
      <c r="A110" s="1262">
        <v>7</v>
      </c>
      <c r="B110" s="1271" t="s">
        <v>2267</v>
      </c>
      <c r="C110" s="1264">
        <v>0.15</v>
      </c>
      <c r="D110" s="1264">
        <v>0</v>
      </c>
      <c r="E110" s="1265"/>
      <c r="F110" s="1265"/>
      <c r="G110" s="1265">
        <v>0.15</v>
      </c>
      <c r="H110" s="1276" t="s">
        <v>2268</v>
      </c>
      <c r="I110" s="1265">
        <v>0.27373499999999995</v>
      </c>
      <c r="J110" s="1271"/>
      <c r="K110" s="1271"/>
      <c r="L110" s="1271"/>
      <c r="M110" s="1265">
        <v>0.27373499999999995</v>
      </c>
      <c r="N110" s="1271"/>
      <c r="O110" s="1271" t="s">
        <v>646</v>
      </c>
      <c r="P110" s="1288"/>
      <c r="S110" s="115"/>
    </row>
    <row r="111" spans="1:19" ht="25.5">
      <c r="A111" s="1262">
        <v>8</v>
      </c>
      <c r="B111" s="1271" t="s">
        <v>2269</v>
      </c>
      <c r="C111" s="1264">
        <v>0.2</v>
      </c>
      <c r="D111" s="1264">
        <v>0</v>
      </c>
      <c r="E111" s="1265"/>
      <c r="F111" s="1265"/>
      <c r="G111" s="1265">
        <v>0.2</v>
      </c>
      <c r="H111" s="1276" t="s">
        <v>2268</v>
      </c>
      <c r="I111" s="1265">
        <f>SUM(J111:N111)</f>
        <v>0.1</v>
      </c>
      <c r="J111" s="1271"/>
      <c r="K111" s="1271"/>
      <c r="L111" s="1271"/>
      <c r="M111" s="1265">
        <v>0.1</v>
      </c>
      <c r="N111" s="1271"/>
      <c r="O111" s="1271" t="s">
        <v>646</v>
      </c>
      <c r="P111" s="1288"/>
      <c r="S111" s="115"/>
    </row>
    <row r="112" spans="1:19" ht="25.5">
      <c r="A112" s="1262">
        <v>9</v>
      </c>
      <c r="B112" s="1263" t="s">
        <v>371</v>
      </c>
      <c r="C112" s="1264">
        <f>E112+F112+G112</f>
        <v>0.25</v>
      </c>
      <c r="D112" s="1264"/>
      <c r="E112" s="1265"/>
      <c r="F112" s="1265"/>
      <c r="G112" s="1265">
        <v>0.25</v>
      </c>
      <c r="H112" s="1276" t="s">
        <v>2270</v>
      </c>
      <c r="I112" s="1265">
        <f>SUM(J112:N112)</f>
        <v>0.1</v>
      </c>
      <c r="J112" s="1271"/>
      <c r="K112" s="1271"/>
      <c r="L112" s="1271"/>
      <c r="M112" s="1265">
        <v>0.1</v>
      </c>
      <c r="N112" s="1271"/>
      <c r="O112" s="1271" t="s">
        <v>646</v>
      </c>
      <c r="P112" s="1288"/>
      <c r="S112" s="115"/>
    </row>
    <row r="113" spans="1:19" ht="25.5">
      <c r="A113" s="1262">
        <v>10</v>
      </c>
      <c r="B113" s="1271" t="s">
        <v>1318</v>
      </c>
      <c r="C113" s="1264">
        <v>0.1</v>
      </c>
      <c r="D113" s="1264">
        <v>0</v>
      </c>
      <c r="E113" s="1264"/>
      <c r="F113" s="1264"/>
      <c r="G113" s="1265">
        <v>0.1</v>
      </c>
      <c r="H113" s="1276" t="s">
        <v>2271</v>
      </c>
      <c r="I113" s="1265">
        <f>SUM(J113:N113)</f>
        <v>0.05</v>
      </c>
      <c r="J113" s="1271"/>
      <c r="K113" s="1271"/>
      <c r="L113" s="1271"/>
      <c r="M113" s="1265">
        <v>0.05</v>
      </c>
      <c r="N113" s="1271"/>
      <c r="O113" s="1271" t="s">
        <v>646</v>
      </c>
      <c r="P113" s="1288"/>
      <c r="S113" s="115"/>
    </row>
    <row r="114" spans="1:19" ht="25.5">
      <c r="A114" s="1262">
        <v>11</v>
      </c>
      <c r="B114" s="1263" t="s">
        <v>371</v>
      </c>
      <c r="C114" s="1264">
        <v>0.6</v>
      </c>
      <c r="D114" s="1264">
        <v>0.5</v>
      </c>
      <c r="E114" s="1271"/>
      <c r="F114" s="1271"/>
      <c r="G114" s="1265">
        <v>0.1</v>
      </c>
      <c r="H114" s="1276" t="s">
        <v>2272</v>
      </c>
      <c r="I114" s="1265">
        <v>0.60639999999999983</v>
      </c>
      <c r="J114" s="1271"/>
      <c r="K114" s="1271"/>
      <c r="L114" s="1271"/>
      <c r="M114" s="1265">
        <v>0.60639999999999983</v>
      </c>
      <c r="N114" s="1271"/>
      <c r="O114" s="1271" t="s">
        <v>646</v>
      </c>
      <c r="P114" s="1288"/>
      <c r="S114" s="115"/>
    </row>
    <row r="115" spans="1:19" ht="25.5">
      <c r="A115" s="1262">
        <v>12</v>
      </c>
      <c r="B115" s="1263" t="s">
        <v>371</v>
      </c>
      <c r="C115" s="1264">
        <v>0.1</v>
      </c>
      <c r="D115" s="1264">
        <v>0</v>
      </c>
      <c r="E115" s="1271"/>
      <c r="F115" s="1271"/>
      <c r="G115" s="1265">
        <v>0.1</v>
      </c>
      <c r="H115" s="1276" t="s">
        <v>2273</v>
      </c>
      <c r="I115" s="1265">
        <v>0.21570400000000001</v>
      </c>
      <c r="J115" s="1271"/>
      <c r="K115" s="1271"/>
      <c r="L115" s="1271"/>
      <c r="M115" s="1265">
        <v>0.21570400000000001</v>
      </c>
      <c r="N115" s="1271"/>
      <c r="O115" s="1271" t="s">
        <v>646</v>
      </c>
      <c r="P115" s="1288"/>
      <c r="S115" s="115"/>
    </row>
    <row r="116" spans="1:19" ht="51">
      <c r="A116" s="1262">
        <v>13</v>
      </c>
      <c r="B116" s="1271" t="s">
        <v>2274</v>
      </c>
      <c r="C116" s="1264">
        <v>1</v>
      </c>
      <c r="D116" s="1264">
        <v>0</v>
      </c>
      <c r="E116" s="1271"/>
      <c r="F116" s="1271"/>
      <c r="G116" s="1265">
        <v>1</v>
      </c>
      <c r="H116" s="1276" t="s">
        <v>2275</v>
      </c>
      <c r="I116" s="1265">
        <v>1.1927999999999999</v>
      </c>
      <c r="J116" s="1271"/>
      <c r="K116" s="1271"/>
      <c r="L116" s="1271"/>
      <c r="M116" s="1265">
        <v>1.1927999999999999</v>
      </c>
      <c r="N116" s="1271"/>
      <c r="O116" s="1271" t="s">
        <v>646</v>
      </c>
      <c r="P116" s="1288"/>
      <c r="S116" s="115"/>
    </row>
    <row r="117" spans="1:19" ht="25.5">
      <c r="A117" s="1262">
        <v>14</v>
      </c>
      <c r="B117" s="1271" t="s">
        <v>371</v>
      </c>
      <c r="C117" s="1264">
        <v>0.2</v>
      </c>
      <c r="D117" s="1264">
        <v>0.2</v>
      </c>
      <c r="E117" s="1265"/>
      <c r="F117" s="1265"/>
      <c r="G117" s="1265">
        <v>0</v>
      </c>
      <c r="H117" s="1262" t="s">
        <v>2127</v>
      </c>
      <c r="I117" s="1265">
        <v>1.0735199999999998</v>
      </c>
      <c r="J117" s="1271"/>
      <c r="K117" s="1271"/>
      <c r="L117" s="1271"/>
      <c r="M117" s="1265">
        <v>1.0735199999999998</v>
      </c>
      <c r="N117" s="1271"/>
      <c r="O117" s="1271" t="s">
        <v>646</v>
      </c>
      <c r="P117" s="1288"/>
      <c r="S117" s="115"/>
    </row>
    <row r="118" spans="1:19" ht="25.5">
      <c r="A118" s="1262">
        <v>15</v>
      </c>
      <c r="B118" s="1271" t="s">
        <v>371</v>
      </c>
      <c r="C118" s="1264">
        <f>SUBTOTAL(9,E118:G118)</f>
        <v>0.14000000000000001</v>
      </c>
      <c r="D118" s="1264">
        <v>0</v>
      </c>
      <c r="E118" s="1265"/>
      <c r="F118" s="1265"/>
      <c r="G118" s="1265">
        <v>0.14000000000000001</v>
      </c>
      <c r="H118" s="1262" t="s">
        <v>2276</v>
      </c>
      <c r="I118" s="1265">
        <v>2.9820000000000002</v>
      </c>
      <c r="J118" s="1271"/>
      <c r="K118" s="1271"/>
      <c r="L118" s="1271"/>
      <c r="M118" s="1265">
        <v>2.9820000000000002</v>
      </c>
      <c r="N118" s="1271"/>
      <c r="O118" s="1271" t="s">
        <v>646</v>
      </c>
      <c r="P118" s="1288"/>
      <c r="S118" s="115"/>
    </row>
    <row r="119" spans="1:19" ht="25.5">
      <c r="A119" s="1262">
        <v>16</v>
      </c>
      <c r="B119" s="1263" t="s">
        <v>371</v>
      </c>
      <c r="C119" s="1264">
        <v>0.17</v>
      </c>
      <c r="D119" s="1264">
        <v>0</v>
      </c>
      <c r="E119" s="1275"/>
      <c r="F119" s="1275"/>
      <c r="G119" s="1265">
        <v>0.17</v>
      </c>
      <c r="H119" s="1262" t="s">
        <v>2277</v>
      </c>
      <c r="I119" s="1265">
        <f>SUM(J119:M119)</f>
        <v>0.1</v>
      </c>
      <c r="J119" s="1271"/>
      <c r="K119" s="1271"/>
      <c r="L119" s="1271"/>
      <c r="M119" s="1265">
        <v>0.1</v>
      </c>
      <c r="N119" s="1271"/>
      <c r="O119" s="1271" t="s">
        <v>646</v>
      </c>
      <c r="P119" s="1288"/>
      <c r="S119" s="115"/>
    </row>
    <row r="120" spans="1:19" ht="25.5">
      <c r="A120" s="1262">
        <v>17</v>
      </c>
      <c r="B120" s="1263" t="s">
        <v>371</v>
      </c>
      <c r="C120" s="1264">
        <v>0.5</v>
      </c>
      <c r="D120" s="1264">
        <v>0.5</v>
      </c>
      <c r="E120" s="1271"/>
      <c r="F120" s="1271"/>
      <c r="G120" s="1265">
        <v>0</v>
      </c>
      <c r="H120" s="1276" t="s">
        <v>2134</v>
      </c>
      <c r="I120" s="1265">
        <v>0.59639999999999993</v>
      </c>
      <c r="J120" s="1271"/>
      <c r="K120" s="1271"/>
      <c r="L120" s="1271"/>
      <c r="M120" s="1265">
        <v>0.59639999999999993</v>
      </c>
      <c r="N120" s="1271"/>
      <c r="O120" s="1271" t="s">
        <v>646</v>
      </c>
      <c r="P120" s="1288"/>
      <c r="S120" s="115"/>
    </row>
    <row r="121" spans="1:19" ht="25.5">
      <c r="A121" s="1262">
        <v>18</v>
      </c>
      <c r="B121" s="1263" t="s">
        <v>371</v>
      </c>
      <c r="C121" s="1264">
        <v>0.36</v>
      </c>
      <c r="D121" s="1264">
        <v>0.36</v>
      </c>
      <c r="E121" s="1265"/>
      <c r="F121" s="1265"/>
      <c r="G121" s="1265">
        <v>0</v>
      </c>
      <c r="H121" s="1276" t="s">
        <v>2278</v>
      </c>
      <c r="I121" s="1265">
        <v>0.42940800000000001</v>
      </c>
      <c r="J121" s="1271"/>
      <c r="K121" s="1271"/>
      <c r="L121" s="1271"/>
      <c r="M121" s="1265">
        <v>0.42940800000000001</v>
      </c>
      <c r="N121" s="1271"/>
      <c r="O121" s="1271" t="s">
        <v>646</v>
      </c>
      <c r="P121" s="1288"/>
      <c r="S121" s="115"/>
    </row>
    <row r="122" spans="1:19" ht="25.5">
      <c r="A122" s="1262">
        <v>19</v>
      </c>
      <c r="B122" s="1271" t="s">
        <v>371</v>
      </c>
      <c r="C122" s="1264">
        <f>SUM(D122:G122)</f>
        <v>0.05</v>
      </c>
      <c r="D122" s="1264">
        <v>0.02</v>
      </c>
      <c r="E122" s="1264"/>
      <c r="F122" s="1271"/>
      <c r="G122" s="1265">
        <v>0.03</v>
      </c>
      <c r="H122" s="1276" t="s">
        <v>2137</v>
      </c>
      <c r="I122" s="1265">
        <v>0.14313600000000001</v>
      </c>
      <c r="J122" s="1271"/>
      <c r="K122" s="1271"/>
      <c r="L122" s="1271"/>
      <c r="M122" s="1265">
        <v>0.14313600000000001</v>
      </c>
      <c r="N122" s="1271"/>
      <c r="O122" s="1271" t="s">
        <v>646</v>
      </c>
      <c r="P122" s="1288"/>
      <c r="S122" s="115"/>
    </row>
    <row r="123" spans="1:19" ht="25.5">
      <c r="A123" s="1262">
        <v>20</v>
      </c>
      <c r="B123" s="1271" t="s">
        <v>371</v>
      </c>
      <c r="C123" s="1264">
        <f>SUM(D123:G123)</f>
        <v>0.1</v>
      </c>
      <c r="D123" s="1264">
        <v>7.0000000000000007E-2</v>
      </c>
      <c r="E123" s="1285"/>
      <c r="F123" s="1271"/>
      <c r="G123" s="1265">
        <v>0.03</v>
      </c>
      <c r="H123" s="1276" t="s">
        <v>2138</v>
      </c>
      <c r="I123" s="1265">
        <v>0.85881600000000002</v>
      </c>
      <c r="J123" s="1271"/>
      <c r="K123" s="1271"/>
      <c r="L123" s="1271"/>
      <c r="M123" s="1265">
        <v>0.85881600000000002</v>
      </c>
      <c r="N123" s="1271"/>
      <c r="O123" s="1271" t="s">
        <v>646</v>
      </c>
      <c r="P123" s="1288"/>
      <c r="S123" s="115"/>
    </row>
    <row r="124" spans="1:19" ht="25.5">
      <c r="A124" s="1262">
        <v>21</v>
      </c>
      <c r="B124" s="1271" t="s">
        <v>371</v>
      </c>
      <c r="C124" s="1264">
        <f>SUM(D124:G124)</f>
        <v>0.06</v>
      </c>
      <c r="D124" s="1264">
        <v>0.04</v>
      </c>
      <c r="E124" s="1286"/>
      <c r="F124" s="1271"/>
      <c r="G124" s="1265">
        <v>0.02</v>
      </c>
      <c r="H124" s="1276" t="s">
        <v>2139</v>
      </c>
      <c r="I124" s="1265">
        <v>0.53676000000000001</v>
      </c>
      <c r="J124" s="1271"/>
      <c r="K124" s="1271"/>
      <c r="L124" s="1271"/>
      <c r="M124" s="1265">
        <v>0.53676000000000001</v>
      </c>
      <c r="N124" s="1271"/>
      <c r="O124" s="1271" t="s">
        <v>646</v>
      </c>
      <c r="P124" s="1288"/>
      <c r="S124" s="115"/>
    </row>
    <row r="125" spans="1:19" ht="25.5">
      <c r="A125" s="1262">
        <v>22</v>
      </c>
      <c r="B125" s="1271" t="s">
        <v>371</v>
      </c>
      <c r="C125" s="1264">
        <f>SUM(D125:G125)</f>
        <v>7.0000000000000007E-2</v>
      </c>
      <c r="D125" s="1264">
        <v>0.05</v>
      </c>
      <c r="E125" s="1286"/>
      <c r="F125" s="1271"/>
      <c r="G125" s="1265">
        <v>0.02</v>
      </c>
      <c r="H125" s="1276" t="s">
        <v>2140</v>
      </c>
      <c r="I125" s="1265">
        <v>0.23855999999999997</v>
      </c>
      <c r="J125" s="1271"/>
      <c r="K125" s="1271"/>
      <c r="L125" s="1271"/>
      <c r="M125" s="1265">
        <v>0.23855999999999997</v>
      </c>
      <c r="N125" s="1271"/>
      <c r="O125" s="1271" t="s">
        <v>646</v>
      </c>
      <c r="P125" s="1288"/>
      <c r="S125" s="115"/>
    </row>
    <row r="126" spans="1:19" ht="25.5">
      <c r="A126" s="1262">
        <v>23</v>
      </c>
      <c r="B126" s="1271" t="s">
        <v>371</v>
      </c>
      <c r="C126" s="1264">
        <f>SUM(D126:G126)</f>
        <v>0.06</v>
      </c>
      <c r="D126" s="1264">
        <v>0.04</v>
      </c>
      <c r="E126" s="1286"/>
      <c r="F126" s="1271"/>
      <c r="G126" s="1265">
        <v>0.02</v>
      </c>
      <c r="H126" s="1276" t="s">
        <v>2141</v>
      </c>
      <c r="I126" s="1265">
        <v>0.23855999999999997</v>
      </c>
      <c r="J126" s="1271"/>
      <c r="K126" s="1271"/>
      <c r="L126" s="1271"/>
      <c r="M126" s="1265">
        <v>0.23855999999999997</v>
      </c>
      <c r="N126" s="1271"/>
      <c r="O126" s="1271" t="s">
        <v>646</v>
      </c>
      <c r="P126" s="1288"/>
      <c r="S126" s="115"/>
    </row>
    <row r="127" spans="1:19" ht="25.5">
      <c r="A127" s="1262">
        <v>24</v>
      </c>
      <c r="B127" s="1263" t="s">
        <v>371</v>
      </c>
      <c r="C127" s="1264">
        <v>0.06</v>
      </c>
      <c r="D127" s="1264">
        <v>0</v>
      </c>
      <c r="E127" s="1265"/>
      <c r="F127" s="1265"/>
      <c r="G127" s="1265">
        <v>0.06</v>
      </c>
      <c r="H127" s="1276" t="s">
        <v>2279</v>
      </c>
      <c r="I127" s="1265">
        <v>1.404E-2</v>
      </c>
      <c r="J127" s="1271"/>
      <c r="K127" s="1271"/>
      <c r="L127" s="1271"/>
      <c r="M127" s="1265">
        <v>1.404E-2</v>
      </c>
      <c r="N127" s="1271"/>
      <c r="O127" s="1271" t="s">
        <v>646</v>
      </c>
      <c r="P127" s="1288"/>
      <c r="S127" s="115"/>
    </row>
    <row r="128" spans="1:19" ht="25.5">
      <c r="A128" s="1262">
        <v>25</v>
      </c>
      <c r="B128" s="1263" t="s">
        <v>371</v>
      </c>
      <c r="C128" s="1264">
        <v>0.18</v>
      </c>
      <c r="D128" s="1264">
        <v>0.18</v>
      </c>
      <c r="E128" s="1265"/>
      <c r="F128" s="1265"/>
      <c r="G128" s="1265">
        <v>0</v>
      </c>
      <c r="H128" s="1262" t="s">
        <v>2142</v>
      </c>
      <c r="I128" s="1265">
        <v>0.21470400000000001</v>
      </c>
      <c r="J128" s="1271"/>
      <c r="K128" s="1271"/>
      <c r="L128" s="1271"/>
      <c r="M128" s="1265">
        <v>0.21470400000000001</v>
      </c>
      <c r="N128" s="1271"/>
      <c r="O128" s="1271" t="s">
        <v>646</v>
      </c>
      <c r="P128" s="1288"/>
      <c r="S128" s="115"/>
    </row>
    <row r="129" spans="1:19" ht="25.5">
      <c r="A129" s="1262">
        <v>26</v>
      </c>
      <c r="B129" s="1271" t="s">
        <v>371</v>
      </c>
      <c r="C129" s="1264">
        <v>0.1</v>
      </c>
      <c r="D129" s="1264">
        <v>0.1</v>
      </c>
      <c r="E129" s="1265"/>
      <c r="F129" s="1265"/>
      <c r="G129" s="1265">
        <v>0</v>
      </c>
      <c r="H129" s="1276" t="s">
        <v>2280</v>
      </c>
      <c r="I129" s="1265">
        <v>0.23855999999999997</v>
      </c>
      <c r="J129" s="1271"/>
      <c r="K129" s="1271"/>
      <c r="L129" s="1271"/>
      <c r="M129" s="1265">
        <v>0.23855999999999997</v>
      </c>
      <c r="N129" s="1271"/>
      <c r="O129" s="1271" t="s">
        <v>646</v>
      </c>
      <c r="P129" s="1288"/>
      <c r="S129" s="115"/>
    </row>
    <row r="130" spans="1:19" ht="25.5">
      <c r="A130" s="1262">
        <v>27</v>
      </c>
      <c r="B130" s="1271" t="s">
        <v>371</v>
      </c>
      <c r="C130" s="1264">
        <v>0.06</v>
      </c>
      <c r="D130" s="1264">
        <v>0</v>
      </c>
      <c r="E130" s="1265"/>
      <c r="F130" s="1265"/>
      <c r="G130" s="1265">
        <v>0.06</v>
      </c>
      <c r="H130" s="1276" t="s">
        <v>2281</v>
      </c>
      <c r="I130" s="1265">
        <v>7.1568000000000007E-2</v>
      </c>
      <c r="J130" s="1271"/>
      <c r="K130" s="1271"/>
      <c r="L130" s="1271"/>
      <c r="M130" s="1265">
        <v>7.1568000000000007E-2</v>
      </c>
      <c r="N130" s="1271"/>
      <c r="O130" s="1271" t="s">
        <v>646</v>
      </c>
      <c r="P130" s="1288"/>
      <c r="S130" s="115"/>
    </row>
    <row r="131" spans="1:19" ht="25.5">
      <c r="A131" s="1262">
        <v>28</v>
      </c>
      <c r="B131" s="1263" t="s">
        <v>371</v>
      </c>
      <c r="C131" s="1264">
        <v>0.2</v>
      </c>
      <c r="D131" s="1264">
        <v>0.2</v>
      </c>
      <c r="E131" s="1265"/>
      <c r="F131" s="1265"/>
      <c r="G131" s="1265">
        <v>0</v>
      </c>
      <c r="H131" s="1276" t="s">
        <v>2036</v>
      </c>
      <c r="I131" s="1265">
        <v>0.23855999999999997</v>
      </c>
      <c r="J131" s="1271"/>
      <c r="K131" s="1271"/>
      <c r="L131" s="1271"/>
      <c r="M131" s="1265">
        <v>0.23855999999999997</v>
      </c>
      <c r="N131" s="1271"/>
      <c r="O131" s="1271" t="s">
        <v>646</v>
      </c>
      <c r="P131" s="1288"/>
      <c r="S131" s="115"/>
    </row>
    <row r="132" spans="1:19" ht="25.5">
      <c r="A132" s="1262">
        <v>29</v>
      </c>
      <c r="B132" s="1263" t="s">
        <v>371</v>
      </c>
      <c r="C132" s="1264">
        <v>0.3</v>
      </c>
      <c r="D132" s="1264">
        <v>0</v>
      </c>
      <c r="E132" s="1265"/>
      <c r="F132" s="1265"/>
      <c r="G132" s="1265">
        <v>0.3</v>
      </c>
      <c r="H132" s="1276" t="s">
        <v>2282</v>
      </c>
      <c r="I132" s="1265">
        <v>0.59639999999999993</v>
      </c>
      <c r="J132" s="1271"/>
      <c r="K132" s="1271"/>
      <c r="L132" s="1271"/>
      <c r="M132" s="1265">
        <v>0.59639999999999993</v>
      </c>
      <c r="N132" s="1271"/>
      <c r="O132" s="1271" t="s">
        <v>646</v>
      </c>
      <c r="P132" s="1288"/>
      <c r="S132" s="115"/>
    </row>
    <row r="133" spans="1:19" ht="25.5">
      <c r="A133" s="1262">
        <v>30</v>
      </c>
      <c r="B133" s="1263" t="s">
        <v>371</v>
      </c>
      <c r="C133" s="1264">
        <f>D133</f>
        <v>0.24</v>
      </c>
      <c r="D133" s="1264">
        <v>0.24</v>
      </c>
      <c r="E133" s="1271"/>
      <c r="F133" s="1271"/>
      <c r="G133" s="1265">
        <v>0</v>
      </c>
      <c r="H133" s="1276" t="s">
        <v>2136</v>
      </c>
      <c r="I133" s="1265">
        <v>0.28627200000000003</v>
      </c>
      <c r="J133" s="1271"/>
      <c r="K133" s="1271"/>
      <c r="L133" s="1271"/>
      <c r="M133" s="1265">
        <v>0.28627200000000003</v>
      </c>
      <c r="N133" s="1271"/>
      <c r="O133" s="1271" t="s">
        <v>646</v>
      </c>
      <c r="P133" s="1288"/>
      <c r="S133" s="115"/>
    </row>
    <row r="134" spans="1:19" ht="25.5">
      <c r="A134" s="1262">
        <v>31</v>
      </c>
      <c r="B134" s="1263" t="s">
        <v>371</v>
      </c>
      <c r="C134" s="1264">
        <v>7.0000000000000007E-2</v>
      </c>
      <c r="D134" s="1264">
        <v>7.0000000000000007E-2</v>
      </c>
      <c r="E134" s="1265"/>
      <c r="F134" s="1265"/>
      <c r="G134" s="1265">
        <v>0</v>
      </c>
      <c r="H134" s="1276" t="s">
        <v>2144</v>
      </c>
      <c r="I134" s="1265">
        <v>8.3496000000000001E-2</v>
      </c>
      <c r="J134" s="1271"/>
      <c r="K134" s="1271"/>
      <c r="L134" s="1271"/>
      <c r="M134" s="1265">
        <v>8.3496000000000001E-2</v>
      </c>
      <c r="N134" s="1271"/>
      <c r="O134" s="1271" t="s">
        <v>646</v>
      </c>
      <c r="P134" s="1288"/>
      <c r="S134" s="115"/>
    </row>
    <row r="135" spans="1:19" ht="25.5">
      <c r="A135" s="1262">
        <v>32</v>
      </c>
      <c r="B135" s="1263" t="s">
        <v>371</v>
      </c>
      <c r="C135" s="1264">
        <v>0.06</v>
      </c>
      <c r="D135" s="1264">
        <v>0.06</v>
      </c>
      <c r="E135" s="1265"/>
      <c r="F135" s="1265"/>
      <c r="G135" s="1265">
        <v>0</v>
      </c>
      <c r="H135" s="1276" t="s">
        <v>2147</v>
      </c>
      <c r="I135" s="1265">
        <v>7.1568000000000007E-2</v>
      </c>
      <c r="J135" s="1271"/>
      <c r="K135" s="1271"/>
      <c r="L135" s="1271"/>
      <c r="M135" s="1265">
        <v>7.1568000000000007E-2</v>
      </c>
      <c r="N135" s="1271"/>
      <c r="O135" s="1271" t="s">
        <v>646</v>
      </c>
      <c r="P135" s="1288"/>
      <c r="S135" s="115"/>
    </row>
    <row r="136" spans="1:19" ht="25.5">
      <c r="A136" s="1262">
        <v>33</v>
      </c>
      <c r="B136" s="1263" t="s">
        <v>371</v>
      </c>
      <c r="C136" s="1264">
        <v>0.15</v>
      </c>
      <c r="D136" s="1264">
        <v>0</v>
      </c>
      <c r="E136" s="1265"/>
      <c r="F136" s="1265"/>
      <c r="G136" s="1265">
        <v>0.15</v>
      </c>
      <c r="H136" s="1276" t="s">
        <v>2283</v>
      </c>
      <c r="I136" s="1265">
        <f>M136</f>
        <v>0.1</v>
      </c>
      <c r="J136" s="1271"/>
      <c r="K136" s="1271"/>
      <c r="L136" s="1271"/>
      <c r="M136" s="1265">
        <v>0.1</v>
      </c>
      <c r="N136" s="1271"/>
      <c r="O136" s="1271" t="s">
        <v>646</v>
      </c>
      <c r="P136" s="1288"/>
      <c r="S136" s="115"/>
    </row>
    <row r="137" spans="1:19" ht="25.5">
      <c r="A137" s="1262">
        <v>34</v>
      </c>
      <c r="B137" s="1263" t="s">
        <v>371</v>
      </c>
      <c r="C137" s="1264">
        <v>0.11</v>
      </c>
      <c r="D137" s="1264">
        <v>0.11</v>
      </c>
      <c r="E137" s="1265"/>
      <c r="F137" s="1265"/>
      <c r="G137" s="1265">
        <v>0</v>
      </c>
      <c r="H137" s="1276" t="s">
        <v>2145</v>
      </c>
      <c r="I137" s="1265">
        <v>0.13120799999999999</v>
      </c>
      <c r="J137" s="1271"/>
      <c r="K137" s="1271"/>
      <c r="L137" s="1271"/>
      <c r="M137" s="1265">
        <v>0.13120799999999999</v>
      </c>
      <c r="N137" s="1271"/>
      <c r="O137" s="1271" t="s">
        <v>646</v>
      </c>
      <c r="P137" s="1288"/>
      <c r="S137" s="115"/>
    </row>
    <row r="138" spans="1:19" ht="25.5">
      <c r="A138" s="1262">
        <v>35</v>
      </c>
      <c r="B138" s="1263" t="s">
        <v>371</v>
      </c>
      <c r="C138" s="1264">
        <v>0.09</v>
      </c>
      <c r="D138" s="1264">
        <v>0.09</v>
      </c>
      <c r="E138" s="1265"/>
      <c r="F138" s="1265"/>
      <c r="G138" s="1265">
        <v>0</v>
      </c>
      <c r="H138" s="1276" t="s">
        <v>2146</v>
      </c>
      <c r="I138" s="1265">
        <v>0.107352</v>
      </c>
      <c r="J138" s="1271"/>
      <c r="K138" s="1271"/>
      <c r="L138" s="1271"/>
      <c r="M138" s="1265">
        <v>0.107352</v>
      </c>
      <c r="N138" s="1271"/>
      <c r="O138" s="1271" t="s">
        <v>646</v>
      </c>
      <c r="P138" s="1288"/>
      <c r="S138" s="115"/>
    </row>
    <row r="139" spans="1:19" ht="25.5">
      <c r="A139" s="1262">
        <v>36</v>
      </c>
      <c r="B139" s="1263" t="s">
        <v>371</v>
      </c>
      <c r="C139" s="1264">
        <v>0.6</v>
      </c>
      <c r="D139" s="1264"/>
      <c r="E139" s="1265"/>
      <c r="F139" s="1265"/>
      <c r="G139" s="1265">
        <v>0.6</v>
      </c>
      <c r="H139" s="1276" t="s">
        <v>2146</v>
      </c>
      <c r="I139" s="1265">
        <v>0.5</v>
      </c>
      <c r="J139" s="1271"/>
      <c r="K139" s="1271"/>
      <c r="L139" s="1271"/>
      <c r="M139" s="1265">
        <v>0.5</v>
      </c>
      <c r="N139" s="1271"/>
      <c r="O139" s="1271" t="s">
        <v>646</v>
      </c>
      <c r="P139" s="1288"/>
      <c r="S139" s="115"/>
    </row>
    <row r="140" spans="1:19" ht="51">
      <c r="A140" s="1262">
        <v>37</v>
      </c>
      <c r="B140" s="1263" t="s">
        <v>371</v>
      </c>
      <c r="C140" s="1264">
        <v>0.17</v>
      </c>
      <c r="D140" s="1264">
        <v>0.06</v>
      </c>
      <c r="E140" s="1271"/>
      <c r="F140" s="1271"/>
      <c r="G140" s="1265">
        <v>0.11</v>
      </c>
      <c r="H140" s="1276" t="s">
        <v>2148</v>
      </c>
      <c r="I140" s="1265">
        <v>0.15506400000000001</v>
      </c>
      <c r="J140" s="1271"/>
      <c r="K140" s="1271"/>
      <c r="L140" s="1271"/>
      <c r="M140" s="1265">
        <v>0.15506400000000001</v>
      </c>
      <c r="N140" s="1271"/>
      <c r="O140" s="1271" t="s">
        <v>646</v>
      </c>
      <c r="P140" s="1288"/>
      <c r="S140" s="115"/>
    </row>
    <row r="141" spans="1:19" ht="51">
      <c r="A141" s="1262">
        <v>38</v>
      </c>
      <c r="B141" s="1263" t="s">
        <v>371</v>
      </c>
      <c r="C141" s="1264">
        <v>0.3</v>
      </c>
      <c r="D141" s="1264">
        <v>0.05</v>
      </c>
      <c r="E141" s="1265"/>
      <c r="F141" s="1265"/>
      <c r="G141" s="1265">
        <v>0.25</v>
      </c>
      <c r="H141" s="1276" t="s">
        <v>2284</v>
      </c>
      <c r="I141" s="1265">
        <v>0.24605999999999997</v>
      </c>
      <c r="J141" s="1271"/>
      <c r="K141" s="1271"/>
      <c r="L141" s="1271"/>
      <c r="M141" s="1265">
        <v>0.24605999999999997</v>
      </c>
      <c r="N141" s="1271"/>
      <c r="O141" s="1271" t="s">
        <v>646</v>
      </c>
      <c r="P141" s="1288"/>
      <c r="S141" s="115"/>
    </row>
    <row r="142" spans="1:19">
      <c r="A142" s="1262">
        <v>39</v>
      </c>
      <c r="B142" s="1263" t="s">
        <v>371</v>
      </c>
      <c r="C142" s="1264">
        <v>0.1</v>
      </c>
      <c r="D142" s="1264">
        <v>0</v>
      </c>
      <c r="E142" s="1265"/>
      <c r="F142" s="1265"/>
      <c r="G142" s="1265">
        <v>0.1</v>
      </c>
      <c r="H142" s="1276" t="s">
        <v>2285</v>
      </c>
      <c r="I142" s="1265">
        <v>0.11927999999999998</v>
      </c>
      <c r="J142" s="1271"/>
      <c r="K142" s="1271"/>
      <c r="L142" s="1271"/>
      <c r="M142" s="1265">
        <v>0.11927999999999998</v>
      </c>
      <c r="N142" s="1271"/>
      <c r="O142" s="1271" t="s">
        <v>646</v>
      </c>
      <c r="P142" s="1288"/>
      <c r="S142" s="115"/>
    </row>
    <row r="143" spans="1:19" ht="38.25">
      <c r="A143" s="1262">
        <v>40</v>
      </c>
      <c r="B143" s="1263" t="s">
        <v>371</v>
      </c>
      <c r="C143" s="1264">
        <v>0.1</v>
      </c>
      <c r="D143" s="1264">
        <v>0</v>
      </c>
      <c r="E143" s="1265"/>
      <c r="F143" s="1265"/>
      <c r="G143" s="1265">
        <v>0.1</v>
      </c>
      <c r="H143" s="1276" t="s">
        <v>2286</v>
      </c>
      <c r="I143" s="1265">
        <f>SUM(J143:M143)</f>
        <v>0.1</v>
      </c>
      <c r="J143" s="1271"/>
      <c r="K143" s="1271"/>
      <c r="L143" s="1271"/>
      <c r="M143" s="1265">
        <v>0.1</v>
      </c>
      <c r="N143" s="1271"/>
      <c r="O143" s="1271" t="s">
        <v>646</v>
      </c>
      <c r="P143" s="1288"/>
      <c r="S143" s="115"/>
    </row>
    <row r="144" spans="1:19" ht="25.5">
      <c r="A144" s="1262">
        <v>41</v>
      </c>
      <c r="B144" s="1263" t="s">
        <v>371</v>
      </c>
      <c r="C144" s="1264">
        <f>SUBTOTAL(9,D144:G144)</f>
        <v>0.15</v>
      </c>
      <c r="D144" s="1264"/>
      <c r="E144" s="1265"/>
      <c r="F144" s="1265"/>
      <c r="G144" s="1265">
        <v>0.15</v>
      </c>
      <c r="H144" s="1276" t="s">
        <v>2287</v>
      </c>
      <c r="I144" s="1265">
        <f>SUM(J144:M144)</f>
        <v>0.1</v>
      </c>
      <c r="J144" s="1271"/>
      <c r="K144" s="1271"/>
      <c r="L144" s="1271"/>
      <c r="M144" s="1265">
        <v>0.1</v>
      </c>
      <c r="N144" s="1271"/>
      <c r="O144" s="1271" t="s">
        <v>646</v>
      </c>
      <c r="P144" s="1288"/>
      <c r="S144" s="115"/>
    </row>
    <row r="145" spans="1:19" ht="25.5">
      <c r="A145" s="1262">
        <v>42</v>
      </c>
      <c r="B145" s="1263" t="s">
        <v>371</v>
      </c>
      <c r="C145" s="1264">
        <v>0.2</v>
      </c>
      <c r="D145" s="1264">
        <v>0.09</v>
      </c>
      <c r="E145" s="1271"/>
      <c r="F145" s="1271"/>
      <c r="G145" s="1265">
        <v>0.11</v>
      </c>
      <c r="H145" s="1276" t="s">
        <v>2152</v>
      </c>
      <c r="I145" s="1265">
        <v>0.40555200000000002</v>
      </c>
      <c r="J145" s="1271"/>
      <c r="K145" s="1271"/>
      <c r="L145" s="1271"/>
      <c r="M145" s="1265">
        <v>0.40555200000000002</v>
      </c>
      <c r="N145" s="1271"/>
      <c r="O145" s="1271" t="s">
        <v>646</v>
      </c>
      <c r="P145" s="1288"/>
      <c r="S145" s="115"/>
    </row>
    <row r="146" spans="1:19" ht="38.25">
      <c r="A146" s="1262">
        <v>43</v>
      </c>
      <c r="B146" s="1263" t="s">
        <v>371</v>
      </c>
      <c r="C146" s="1264">
        <v>0.08</v>
      </c>
      <c r="D146" s="1264">
        <v>0.08</v>
      </c>
      <c r="E146" s="1265"/>
      <c r="F146" s="1265"/>
      <c r="G146" s="1265">
        <v>0</v>
      </c>
      <c r="H146" s="1276" t="s">
        <v>2288</v>
      </c>
      <c r="I146" s="1265">
        <v>9.5423999999999995E-2</v>
      </c>
      <c r="J146" s="1271"/>
      <c r="K146" s="1271"/>
      <c r="L146" s="1271"/>
      <c r="M146" s="1265">
        <v>9.5423999999999995E-2</v>
      </c>
      <c r="N146" s="1271"/>
      <c r="O146" s="1271" t="s">
        <v>646</v>
      </c>
      <c r="P146" s="1288"/>
      <c r="S146" s="115"/>
    </row>
    <row r="147" spans="1:19" ht="38.25">
      <c r="A147" s="1262">
        <v>44</v>
      </c>
      <c r="B147" s="1263" t="s">
        <v>371</v>
      </c>
      <c r="C147" s="1264">
        <v>0.11</v>
      </c>
      <c r="D147" s="1264">
        <v>0.11</v>
      </c>
      <c r="E147" s="1265"/>
      <c r="F147" s="1265"/>
      <c r="G147" s="1265">
        <v>0</v>
      </c>
      <c r="H147" s="1276" t="s">
        <v>2289</v>
      </c>
      <c r="I147" s="1265">
        <v>0.13120799999999999</v>
      </c>
      <c r="J147" s="1271"/>
      <c r="K147" s="1271"/>
      <c r="L147" s="1271"/>
      <c r="M147" s="1265">
        <v>0.13120799999999999</v>
      </c>
      <c r="N147" s="1271"/>
      <c r="O147" s="1271" t="s">
        <v>646</v>
      </c>
      <c r="P147" s="1288"/>
      <c r="S147" s="115"/>
    </row>
    <row r="148" spans="1:19" ht="25.5">
      <c r="A148" s="1262">
        <v>45</v>
      </c>
      <c r="B148" s="1263" t="s">
        <v>371</v>
      </c>
      <c r="C148" s="1264">
        <v>0.1</v>
      </c>
      <c r="D148" s="1264">
        <v>0.1</v>
      </c>
      <c r="E148" s="1271"/>
      <c r="F148" s="1271"/>
      <c r="G148" s="1265">
        <v>0</v>
      </c>
      <c r="H148" s="1276" t="s">
        <v>2290</v>
      </c>
      <c r="I148" s="1265">
        <v>0.11927999999999998</v>
      </c>
      <c r="J148" s="1271"/>
      <c r="K148" s="1271"/>
      <c r="L148" s="1271"/>
      <c r="M148" s="1265">
        <v>0.11927999999999998</v>
      </c>
      <c r="N148" s="1271"/>
      <c r="O148" s="1271" t="s">
        <v>646</v>
      </c>
      <c r="P148" s="1288"/>
      <c r="S148" s="115"/>
    </row>
    <row r="149" spans="1:19" ht="38.25">
      <c r="A149" s="1262">
        <v>46</v>
      </c>
      <c r="B149" s="1263" t="s">
        <v>371</v>
      </c>
      <c r="C149" s="1264">
        <v>0.18</v>
      </c>
      <c r="D149" s="1264">
        <v>0.18</v>
      </c>
      <c r="E149" s="1271"/>
      <c r="F149" s="1271"/>
      <c r="G149" s="1265">
        <v>0</v>
      </c>
      <c r="H149" s="1276" t="s">
        <v>2291</v>
      </c>
      <c r="I149" s="1265">
        <v>0.21470400000000001</v>
      </c>
      <c r="J149" s="1271"/>
      <c r="K149" s="1271"/>
      <c r="L149" s="1271"/>
      <c r="M149" s="1265">
        <v>0.21470400000000001</v>
      </c>
      <c r="N149" s="1271"/>
      <c r="O149" s="1271" t="s">
        <v>646</v>
      </c>
      <c r="P149" s="1288"/>
      <c r="S149" s="115"/>
    </row>
    <row r="150" spans="1:19" ht="25.5">
      <c r="A150" s="1262">
        <v>47</v>
      </c>
      <c r="B150" s="1263" t="s">
        <v>371</v>
      </c>
      <c r="C150" s="1264">
        <v>0.1</v>
      </c>
      <c r="D150" s="1264">
        <v>0.1</v>
      </c>
      <c r="E150" s="1265"/>
      <c r="F150" s="1265"/>
      <c r="G150" s="1265">
        <v>0</v>
      </c>
      <c r="H150" s="1276" t="s">
        <v>2292</v>
      </c>
      <c r="I150" s="1265">
        <v>0.11927999999999998</v>
      </c>
      <c r="J150" s="1271"/>
      <c r="K150" s="1271"/>
      <c r="L150" s="1271"/>
      <c r="M150" s="1265">
        <v>0.11927999999999998</v>
      </c>
      <c r="N150" s="1271"/>
      <c r="O150" s="1271" t="s">
        <v>646</v>
      </c>
      <c r="P150" s="1288"/>
      <c r="S150" s="115"/>
    </row>
    <row r="151" spans="1:19" ht="25.5">
      <c r="A151" s="1262">
        <v>48</v>
      </c>
      <c r="B151" s="1263" t="s">
        <v>371</v>
      </c>
      <c r="C151" s="1264">
        <v>0.1</v>
      </c>
      <c r="D151" s="1264">
        <v>0</v>
      </c>
      <c r="E151" s="1265"/>
      <c r="F151" s="1265"/>
      <c r="G151" s="1265">
        <v>0.1</v>
      </c>
      <c r="H151" s="1276" t="s">
        <v>2293</v>
      </c>
      <c r="I151" s="1265">
        <v>0.11927999999999998</v>
      </c>
      <c r="J151" s="1271"/>
      <c r="K151" s="1271"/>
      <c r="L151" s="1271"/>
      <c r="M151" s="1265">
        <v>0.11927999999999998</v>
      </c>
      <c r="N151" s="1271"/>
      <c r="O151" s="1271" t="s">
        <v>646</v>
      </c>
      <c r="P151" s="1288"/>
      <c r="S151" s="115"/>
    </row>
    <row r="152" spans="1:19" ht="25.5">
      <c r="A152" s="1262">
        <v>49</v>
      </c>
      <c r="B152" s="1263" t="s">
        <v>371</v>
      </c>
      <c r="C152" s="1264">
        <v>0.03</v>
      </c>
      <c r="D152" s="1264">
        <v>0.03</v>
      </c>
      <c r="E152" s="1265"/>
      <c r="F152" s="1265"/>
      <c r="G152" s="1265">
        <v>0</v>
      </c>
      <c r="H152" s="1276" t="s">
        <v>2294</v>
      </c>
      <c r="I152" s="1265">
        <v>3.5784000000000003E-2</v>
      </c>
      <c r="J152" s="1271"/>
      <c r="K152" s="1271"/>
      <c r="L152" s="1271"/>
      <c r="M152" s="1265">
        <v>3.5784000000000003E-2</v>
      </c>
      <c r="N152" s="1271"/>
      <c r="O152" s="1271" t="s">
        <v>646</v>
      </c>
      <c r="P152" s="1288"/>
      <c r="S152" s="115"/>
    </row>
    <row r="153" spans="1:19" ht="25.5">
      <c r="A153" s="1262">
        <v>50</v>
      </c>
      <c r="B153" s="1263" t="s">
        <v>371</v>
      </c>
      <c r="C153" s="1264">
        <v>0.1</v>
      </c>
      <c r="D153" s="1264">
        <v>0.1</v>
      </c>
      <c r="E153" s="1265"/>
      <c r="F153" s="1265"/>
      <c r="G153" s="1265">
        <v>0</v>
      </c>
      <c r="H153" s="1276" t="s">
        <v>2164</v>
      </c>
      <c r="I153" s="1265">
        <v>0.11927999999999998</v>
      </c>
      <c r="J153" s="1271"/>
      <c r="K153" s="1271"/>
      <c r="L153" s="1271"/>
      <c r="M153" s="1265">
        <v>0.11927999999999998</v>
      </c>
      <c r="N153" s="1271"/>
      <c r="O153" s="1271" t="s">
        <v>646</v>
      </c>
      <c r="P153" s="1288"/>
      <c r="S153" s="115"/>
    </row>
    <row r="154" spans="1:19" ht="25.5">
      <c r="A154" s="1262">
        <v>51</v>
      </c>
      <c r="B154" s="1263" t="s">
        <v>371</v>
      </c>
      <c r="C154" s="1264">
        <v>0.15</v>
      </c>
      <c r="D154" s="1264">
        <v>0.15</v>
      </c>
      <c r="E154" s="1265"/>
      <c r="F154" s="1265"/>
      <c r="G154" s="1265">
        <v>0</v>
      </c>
      <c r="H154" s="1276" t="s">
        <v>2295</v>
      </c>
      <c r="I154" s="1265">
        <v>0.17892</v>
      </c>
      <c r="J154" s="1271"/>
      <c r="K154" s="1271"/>
      <c r="L154" s="1271"/>
      <c r="M154" s="1265">
        <v>0.17892</v>
      </c>
      <c r="N154" s="1271"/>
      <c r="O154" s="1271" t="s">
        <v>646</v>
      </c>
      <c r="P154" s="1288"/>
      <c r="S154" s="115"/>
    </row>
    <row r="155" spans="1:19" ht="25.5">
      <c r="A155" s="1262">
        <v>52</v>
      </c>
      <c r="B155" s="1271" t="s">
        <v>371</v>
      </c>
      <c r="C155" s="1264">
        <v>0.2</v>
      </c>
      <c r="D155" s="1264">
        <v>0.2</v>
      </c>
      <c r="E155" s="1265"/>
      <c r="F155" s="1265"/>
      <c r="G155" s="1265">
        <v>0</v>
      </c>
      <c r="H155" s="1276" t="s">
        <v>2296</v>
      </c>
      <c r="I155" s="1265">
        <v>0.23855999999999997</v>
      </c>
      <c r="J155" s="1271"/>
      <c r="K155" s="1271"/>
      <c r="L155" s="1271"/>
      <c r="M155" s="1265">
        <v>0.23855999999999997</v>
      </c>
      <c r="N155" s="1271"/>
      <c r="O155" s="1271" t="s">
        <v>646</v>
      </c>
      <c r="P155" s="1288"/>
      <c r="S155" s="115"/>
    </row>
    <row r="156" spans="1:19" ht="25.5">
      <c r="A156" s="1262">
        <v>53</v>
      </c>
      <c r="B156" s="1271" t="s">
        <v>371</v>
      </c>
      <c r="C156" s="1264">
        <v>2.2000000000000002</v>
      </c>
      <c r="D156" s="1264">
        <v>2</v>
      </c>
      <c r="E156" s="1271"/>
      <c r="F156" s="1271"/>
      <c r="G156" s="1265">
        <v>0.2</v>
      </c>
      <c r="H156" s="1276" t="s">
        <v>2297</v>
      </c>
      <c r="I156" s="1265">
        <v>2.3855999999999997</v>
      </c>
      <c r="J156" s="1271"/>
      <c r="K156" s="1271"/>
      <c r="L156" s="1271"/>
      <c r="M156" s="1265">
        <v>2.3855999999999997</v>
      </c>
      <c r="N156" s="1271"/>
      <c r="O156" s="1271" t="s">
        <v>646</v>
      </c>
      <c r="P156" s="1288"/>
      <c r="S156" s="115"/>
    </row>
    <row r="157" spans="1:19" ht="38.25">
      <c r="A157" s="1262">
        <v>54</v>
      </c>
      <c r="B157" s="1271" t="s">
        <v>371</v>
      </c>
      <c r="C157" s="1264">
        <v>0.7</v>
      </c>
      <c r="D157" s="1264">
        <v>0.5</v>
      </c>
      <c r="E157" s="1271"/>
      <c r="F157" s="1271"/>
      <c r="G157" s="1265">
        <v>0.2</v>
      </c>
      <c r="H157" s="1276" t="s">
        <v>2298</v>
      </c>
      <c r="I157" s="1265">
        <v>0.59639999999999993</v>
      </c>
      <c r="J157" s="1271"/>
      <c r="K157" s="1271"/>
      <c r="L157" s="1271"/>
      <c r="M157" s="1265">
        <v>0.59639999999999993</v>
      </c>
      <c r="N157" s="1271"/>
      <c r="O157" s="1271" t="s">
        <v>646</v>
      </c>
      <c r="P157" s="1288"/>
      <c r="S157" s="115"/>
    </row>
    <row r="158" spans="1:19" ht="25.5">
      <c r="A158" s="1262">
        <v>55</v>
      </c>
      <c r="B158" s="1271" t="s">
        <v>371</v>
      </c>
      <c r="C158" s="1264">
        <v>0.3</v>
      </c>
      <c r="D158" s="1264">
        <v>0.3</v>
      </c>
      <c r="E158" s="1264"/>
      <c r="F158" s="1264"/>
      <c r="G158" s="1265">
        <v>0</v>
      </c>
      <c r="H158" s="1276" t="s">
        <v>2161</v>
      </c>
      <c r="I158" s="1265">
        <v>0.23855999999999997</v>
      </c>
      <c r="J158" s="1271"/>
      <c r="K158" s="1271"/>
      <c r="L158" s="1271"/>
      <c r="M158" s="1265">
        <v>0.23855999999999997</v>
      </c>
      <c r="N158" s="1271"/>
      <c r="O158" s="1271" t="s">
        <v>646</v>
      </c>
      <c r="P158" s="1288"/>
      <c r="S158" s="115"/>
    </row>
    <row r="159" spans="1:19" ht="25.5">
      <c r="A159" s="1262">
        <v>56</v>
      </c>
      <c r="B159" s="1271" t="s">
        <v>371</v>
      </c>
      <c r="C159" s="1264">
        <v>0.86</v>
      </c>
      <c r="D159" s="1264">
        <v>0.86</v>
      </c>
      <c r="E159" s="1265"/>
      <c r="F159" s="1265"/>
      <c r="G159" s="1265">
        <v>0</v>
      </c>
      <c r="H159" s="1276" t="s">
        <v>2299</v>
      </c>
      <c r="I159" s="1265">
        <v>1.0258080000000001</v>
      </c>
      <c r="J159" s="1271"/>
      <c r="K159" s="1271"/>
      <c r="L159" s="1271"/>
      <c r="M159" s="1265">
        <v>1.0258080000000001</v>
      </c>
      <c r="N159" s="1271"/>
      <c r="O159" s="1271" t="s">
        <v>646</v>
      </c>
      <c r="P159" s="1288"/>
      <c r="S159" s="115"/>
    </row>
    <row r="160" spans="1:19" ht="25.5">
      <c r="A160" s="1262">
        <v>57</v>
      </c>
      <c r="B160" s="1271" t="s">
        <v>371</v>
      </c>
      <c r="C160" s="1264">
        <v>0.5</v>
      </c>
      <c r="D160" s="1264">
        <v>0.4</v>
      </c>
      <c r="E160" s="1271"/>
      <c r="F160" s="1271"/>
      <c r="G160" s="1265">
        <v>0.1</v>
      </c>
      <c r="H160" s="1276" t="s">
        <v>2279</v>
      </c>
      <c r="I160" s="1265">
        <v>0.64411200000000002</v>
      </c>
      <c r="J160" s="1271"/>
      <c r="K160" s="1271"/>
      <c r="L160" s="1271"/>
      <c r="M160" s="1265">
        <v>0.64411200000000002</v>
      </c>
      <c r="N160" s="1271"/>
      <c r="O160" s="1271" t="s">
        <v>646</v>
      </c>
      <c r="P160" s="1288"/>
      <c r="S160" s="115"/>
    </row>
    <row r="161" spans="1:19" ht="25.5">
      <c r="A161" s="1262">
        <v>58</v>
      </c>
      <c r="B161" s="1271" t="s">
        <v>371</v>
      </c>
      <c r="C161" s="1264">
        <v>0.8</v>
      </c>
      <c r="D161" s="1264">
        <v>0.5</v>
      </c>
      <c r="E161" s="1271"/>
      <c r="F161" s="1271"/>
      <c r="G161" s="1265">
        <v>0.3</v>
      </c>
      <c r="H161" s="1276" t="s">
        <v>2029</v>
      </c>
      <c r="I161" s="1265">
        <v>0.59639999999999993</v>
      </c>
      <c r="J161" s="1271"/>
      <c r="K161" s="1271"/>
      <c r="L161" s="1271"/>
      <c r="M161" s="1265">
        <v>0.59639999999999993</v>
      </c>
      <c r="N161" s="1271"/>
      <c r="O161" s="1271" t="s">
        <v>646</v>
      </c>
      <c r="P161" s="1288"/>
      <c r="S161" s="115"/>
    </row>
    <row r="162" spans="1:19" ht="25.5">
      <c r="A162" s="1262">
        <v>59</v>
      </c>
      <c r="B162" s="1271" t="s">
        <v>371</v>
      </c>
      <c r="C162" s="1264">
        <f>SUBTOTAL(9,D162:G162)</f>
        <v>0.06</v>
      </c>
      <c r="D162" s="1264">
        <v>0</v>
      </c>
      <c r="E162" s="1265"/>
      <c r="F162" s="1265"/>
      <c r="G162" s="1265">
        <v>0.06</v>
      </c>
      <c r="H162" s="1276" t="s">
        <v>2300</v>
      </c>
      <c r="I162" s="1265">
        <v>0.107352</v>
      </c>
      <c r="J162" s="1271"/>
      <c r="K162" s="1271"/>
      <c r="L162" s="1271"/>
      <c r="M162" s="1265">
        <v>0.107352</v>
      </c>
      <c r="N162" s="1271"/>
      <c r="O162" s="1271" t="s">
        <v>646</v>
      </c>
      <c r="P162" s="1288"/>
      <c r="S162" s="115"/>
    </row>
    <row r="163" spans="1:19" ht="25.5">
      <c r="A163" s="1262">
        <v>60</v>
      </c>
      <c r="B163" s="1263" t="s">
        <v>371</v>
      </c>
      <c r="C163" s="1270">
        <v>0.1</v>
      </c>
      <c r="D163" s="1270"/>
      <c r="E163" s="1264"/>
      <c r="F163" s="1264"/>
      <c r="G163" s="1264">
        <v>0.1</v>
      </c>
      <c r="H163" s="1276" t="s">
        <v>2301</v>
      </c>
      <c r="I163" s="1264">
        <v>0.11927999999999998</v>
      </c>
      <c r="J163" s="1264"/>
      <c r="K163" s="1264"/>
      <c r="L163" s="1264"/>
      <c r="M163" s="1264">
        <v>0.11927999999999998</v>
      </c>
      <c r="N163" s="1264">
        <v>0</v>
      </c>
      <c r="O163" s="1271" t="s">
        <v>2094</v>
      </c>
      <c r="P163" s="1288"/>
      <c r="S163" s="115"/>
    </row>
    <row r="164" spans="1:19" ht="25.5">
      <c r="A164" s="1262">
        <v>61</v>
      </c>
      <c r="B164" s="1263" t="s">
        <v>371</v>
      </c>
      <c r="C164" s="1270">
        <v>0.15</v>
      </c>
      <c r="D164" s="1270">
        <v>0</v>
      </c>
      <c r="E164" s="1271"/>
      <c r="F164" s="1271"/>
      <c r="G164" s="1265">
        <v>0.15</v>
      </c>
      <c r="H164" s="1262" t="s">
        <v>2302</v>
      </c>
      <c r="I164" s="1265">
        <v>0.17892</v>
      </c>
      <c r="J164" s="1271"/>
      <c r="K164" s="1271"/>
      <c r="L164" s="1265"/>
      <c r="M164" s="1265">
        <v>0.17892</v>
      </c>
      <c r="N164" s="1271"/>
      <c r="O164" s="1271" t="s">
        <v>2094</v>
      </c>
      <c r="P164" s="1288"/>
      <c r="S164" s="115"/>
    </row>
    <row r="165" spans="1:19" ht="25.5">
      <c r="A165" s="1262">
        <v>62</v>
      </c>
      <c r="B165" s="1263" t="s">
        <v>2173</v>
      </c>
      <c r="C165" s="1270">
        <v>0.7</v>
      </c>
      <c r="D165" s="1270">
        <v>0.7</v>
      </c>
      <c r="E165" s="1264"/>
      <c r="F165" s="1264"/>
      <c r="G165" s="1264"/>
      <c r="H165" s="226" t="s">
        <v>2303</v>
      </c>
      <c r="I165" s="1264">
        <v>0.83495999999999992</v>
      </c>
      <c r="J165" s="1264"/>
      <c r="K165" s="1264"/>
      <c r="L165" s="1264"/>
      <c r="M165" s="1264">
        <v>0.83495999999999992</v>
      </c>
      <c r="N165" s="1264"/>
      <c r="O165" s="1271" t="s">
        <v>2094</v>
      </c>
      <c r="P165" s="1288"/>
      <c r="S165" s="115"/>
    </row>
    <row r="166" spans="1:19" ht="25.5">
      <c r="A166" s="1262">
        <v>63</v>
      </c>
      <c r="B166" s="1263" t="s">
        <v>371</v>
      </c>
      <c r="C166" s="1270">
        <v>0.4</v>
      </c>
      <c r="D166" s="1270">
        <v>0</v>
      </c>
      <c r="E166" s="1265"/>
      <c r="F166" s="1265"/>
      <c r="G166" s="1265">
        <v>0.4</v>
      </c>
      <c r="H166" s="1276" t="s">
        <v>2273</v>
      </c>
      <c r="I166" s="1265">
        <v>0.47711999999999993</v>
      </c>
      <c r="J166" s="1271"/>
      <c r="K166" s="1271"/>
      <c r="L166" s="1264"/>
      <c r="M166" s="1265">
        <v>0.47711999999999993</v>
      </c>
      <c r="N166" s="1271"/>
      <c r="O166" s="1271" t="s">
        <v>2094</v>
      </c>
      <c r="P166" s="1288"/>
      <c r="S166" s="115"/>
    </row>
    <row r="167" spans="1:19" ht="38.25">
      <c r="A167" s="1262">
        <v>64</v>
      </c>
      <c r="B167" s="1263" t="s">
        <v>2053</v>
      </c>
      <c r="C167" s="1270">
        <v>0.53</v>
      </c>
      <c r="D167" s="1270">
        <v>0.19</v>
      </c>
      <c r="E167" s="1264"/>
      <c r="F167" s="1264"/>
      <c r="G167" s="1264">
        <v>0.34</v>
      </c>
      <c r="H167" s="1262" t="s">
        <v>2304</v>
      </c>
      <c r="I167" s="1264">
        <v>0.22663199999999997</v>
      </c>
      <c r="J167" s="1264"/>
      <c r="K167" s="1264"/>
      <c r="L167" s="1264"/>
      <c r="M167" s="1264">
        <v>0.22663199999999997</v>
      </c>
      <c r="N167" s="1264">
        <v>0</v>
      </c>
      <c r="O167" s="1271" t="s">
        <v>2094</v>
      </c>
      <c r="P167" s="1288"/>
      <c r="S167" s="115"/>
    </row>
    <row r="168" spans="1:19" ht="25.5">
      <c r="A168" s="1262">
        <v>65</v>
      </c>
      <c r="B168" s="1263" t="s">
        <v>371</v>
      </c>
      <c r="C168" s="1270">
        <v>0.03</v>
      </c>
      <c r="D168" s="1270">
        <v>0</v>
      </c>
      <c r="E168" s="1265"/>
      <c r="F168" s="1265"/>
      <c r="G168" s="1265">
        <v>0.03</v>
      </c>
      <c r="H168" s="1262" t="s">
        <v>2305</v>
      </c>
      <c r="I168" s="1265">
        <v>3.5784000000000003E-2</v>
      </c>
      <c r="J168" s="1271"/>
      <c r="K168" s="1271"/>
      <c r="L168" s="1271"/>
      <c r="M168" s="1265">
        <v>3.5784000000000003E-2</v>
      </c>
      <c r="N168" s="1271"/>
      <c r="O168" s="1271" t="s">
        <v>2094</v>
      </c>
      <c r="P168" s="1288"/>
      <c r="S168" s="115"/>
    </row>
    <row r="169" spans="1:19" ht="25.5">
      <c r="A169" s="1262">
        <v>66</v>
      </c>
      <c r="B169" s="1263" t="s">
        <v>371</v>
      </c>
      <c r="C169" s="1270">
        <v>0.1</v>
      </c>
      <c r="D169" s="1270">
        <v>0.1</v>
      </c>
      <c r="E169" s="1265"/>
      <c r="F169" s="1265"/>
      <c r="G169" s="1265">
        <v>0</v>
      </c>
      <c r="H169" s="226" t="s">
        <v>2181</v>
      </c>
      <c r="I169" s="1265">
        <v>0.11927999999999998</v>
      </c>
      <c r="J169" s="1271"/>
      <c r="K169" s="1271"/>
      <c r="L169" s="1271"/>
      <c r="M169" s="1265">
        <v>0.11927999999999998</v>
      </c>
      <c r="N169" s="1271"/>
      <c r="O169" s="1271" t="s">
        <v>2094</v>
      </c>
      <c r="P169" s="1288"/>
      <c r="S169" s="115"/>
    </row>
    <row r="170" spans="1:19" ht="25.5">
      <c r="A170" s="1262">
        <v>67</v>
      </c>
      <c r="B170" s="1263" t="s">
        <v>371</v>
      </c>
      <c r="C170" s="1270">
        <v>0.6</v>
      </c>
      <c r="D170" s="1270">
        <v>0.6</v>
      </c>
      <c r="E170" s="1271"/>
      <c r="F170" s="1271"/>
      <c r="G170" s="1265">
        <v>0</v>
      </c>
      <c r="H170" s="1262" t="s">
        <v>2306</v>
      </c>
      <c r="I170" s="1265">
        <v>0.71567999999999998</v>
      </c>
      <c r="J170" s="1271"/>
      <c r="K170" s="1271"/>
      <c r="L170" s="1271"/>
      <c r="M170" s="1265">
        <v>0.72</v>
      </c>
      <c r="N170" s="1271"/>
      <c r="O170" s="1271" t="s">
        <v>2094</v>
      </c>
      <c r="P170" s="1288"/>
      <c r="S170" s="115"/>
    </row>
    <row r="171" spans="1:19">
      <c r="A171" s="220" t="s">
        <v>274</v>
      </c>
      <c r="B171" s="1111" t="s">
        <v>2063</v>
      </c>
      <c r="C171" s="1259">
        <f t="shared" ref="C171:N171" si="18">SUM(C172:C173)</f>
        <v>2</v>
      </c>
      <c r="D171" s="1259">
        <f t="shared" si="18"/>
        <v>2</v>
      </c>
      <c r="E171" s="1259">
        <f t="shared" si="18"/>
        <v>0</v>
      </c>
      <c r="F171" s="1259">
        <f t="shared" si="18"/>
        <v>0</v>
      </c>
      <c r="G171" s="1259">
        <f t="shared" si="18"/>
        <v>0</v>
      </c>
      <c r="H171" s="701">
        <f t="shared" si="18"/>
        <v>0</v>
      </c>
      <c r="I171" s="1259">
        <f t="shared" si="18"/>
        <v>2.3855999999999997</v>
      </c>
      <c r="J171" s="1259">
        <f t="shared" si="18"/>
        <v>0</v>
      </c>
      <c r="K171" s="1259">
        <f t="shared" si="18"/>
        <v>0</v>
      </c>
      <c r="L171" s="1259">
        <f t="shared" si="18"/>
        <v>0</v>
      </c>
      <c r="M171" s="1259">
        <f t="shared" si="18"/>
        <v>2.3855999999999997</v>
      </c>
      <c r="N171" s="1259">
        <f t="shared" si="18"/>
        <v>0</v>
      </c>
      <c r="O171" s="1279"/>
      <c r="P171" s="1262"/>
      <c r="S171" s="115"/>
    </row>
    <row r="172" spans="1:19" ht="25.5">
      <c r="A172" s="1262">
        <v>1</v>
      </c>
      <c r="B172" s="1263" t="s">
        <v>1272</v>
      </c>
      <c r="C172" s="1264">
        <v>1.5</v>
      </c>
      <c r="D172" s="1264">
        <v>1.5</v>
      </c>
      <c r="E172" s="1265"/>
      <c r="F172" s="1265"/>
      <c r="G172" s="1265">
        <v>0</v>
      </c>
      <c r="H172" s="1276" t="s">
        <v>2183</v>
      </c>
      <c r="I172" s="1265">
        <v>1.7891999999999997</v>
      </c>
      <c r="J172" s="1271"/>
      <c r="K172" s="1271"/>
      <c r="L172" s="1271"/>
      <c r="M172" s="1265">
        <v>1.7891999999999997</v>
      </c>
      <c r="N172" s="1271"/>
      <c r="O172" s="1271" t="s">
        <v>646</v>
      </c>
      <c r="P172" s="1288"/>
      <c r="S172" s="115"/>
    </row>
    <row r="173" spans="1:19" ht="51">
      <c r="A173" s="1262">
        <v>2</v>
      </c>
      <c r="B173" s="1273" t="s">
        <v>1272</v>
      </c>
      <c r="C173" s="1264">
        <v>0.5</v>
      </c>
      <c r="D173" s="1264">
        <v>0.5</v>
      </c>
      <c r="E173" s="1271"/>
      <c r="F173" s="1271"/>
      <c r="G173" s="1265">
        <v>0</v>
      </c>
      <c r="H173" s="1276" t="s">
        <v>2184</v>
      </c>
      <c r="I173" s="1265">
        <v>0.59639999999999993</v>
      </c>
      <c r="J173" s="1271"/>
      <c r="K173" s="1271"/>
      <c r="L173" s="1271"/>
      <c r="M173" s="1265">
        <v>0.59639999999999993</v>
      </c>
      <c r="N173" s="1271"/>
      <c r="O173" s="1271" t="s">
        <v>646</v>
      </c>
      <c r="P173" s="1288"/>
      <c r="S173" s="115"/>
    </row>
    <row r="174" spans="1:19">
      <c r="A174" s="220" t="s">
        <v>333</v>
      </c>
      <c r="B174" s="1111" t="s">
        <v>415</v>
      </c>
      <c r="C174" s="1259">
        <f>C175</f>
        <v>0.35</v>
      </c>
      <c r="D174" s="1259">
        <f>D175</f>
        <v>0</v>
      </c>
      <c r="E174" s="1259">
        <f>E175</f>
        <v>0.35</v>
      </c>
      <c r="F174" s="1259">
        <f>F175</f>
        <v>0</v>
      </c>
      <c r="G174" s="1259">
        <f>G175</f>
        <v>0</v>
      </c>
      <c r="H174" s="701"/>
      <c r="I174" s="1259">
        <f t="shared" ref="I174:N174" si="19">I175</f>
        <v>1.7500000000000002E-2</v>
      </c>
      <c r="J174" s="1259">
        <f t="shared" si="19"/>
        <v>0</v>
      </c>
      <c r="K174" s="1259">
        <f t="shared" si="19"/>
        <v>0</v>
      </c>
      <c r="L174" s="1259">
        <f t="shared" si="19"/>
        <v>0</v>
      </c>
      <c r="M174" s="1259">
        <f t="shared" si="19"/>
        <v>1.7500000000000002E-2</v>
      </c>
      <c r="N174" s="1259">
        <f t="shared" si="19"/>
        <v>0</v>
      </c>
      <c r="O174" s="1279"/>
      <c r="P174" s="1262"/>
      <c r="S174" s="115"/>
    </row>
    <row r="175" spans="1:19" ht="38.25">
      <c r="A175" s="1262">
        <v>1</v>
      </c>
      <c r="B175" s="1271" t="s">
        <v>2187</v>
      </c>
      <c r="C175" s="1264">
        <v>0.35</v>
      </c>
      <c r="D175" s="1264">
        <v>0</v>
      </c>
      <c r="E175" s="1265">
        <v>0.35</v>
      </c>
      <c r="F175" s="1265"/>
      <c r="G175" s="1265">
        <v>0</v>
      </c>
      <c r="H175" s="1276" t="s">
        <v>2188</v>
      </c>
      <c r="I175" s="1265">
        <v>1.7500000000000002E-2</v>
      </c>
      <c r="J175" s="1271"/>
      <c r="K175" s="1271"/>
      <c r="L175" s="1271"/>
      <c r="M175" s="1265">
        <v>1.7500000000000002E-2</v>
      </c>
      <c r="N175" s="1271"/>
      <c r="O175" s="1271" t="s">
        <v>646</v>
      </c>
      <c r="P175" s="1288"/>
      <c r="S175" s="115"/>
    </row>
    <row r="176" spans="1:19" ht="25.5">
      <c r="A176" s="220" t="s">
        <v>337</v>
      </c>
      <c r="B176" s="1111" t="s">
        <v>636</v>
      </c>
      <c r="C176" s="1259">
        <f>C177</f>
        <v>0.1</v>
      </c>
      <c r="D176" s="1259">
        <f>D177</f>
        <v>0.1</v>
      </c>
      <c r="E176" s="1259">
        <f>E177</f>
        <v>0</v>
      </c>
      <c r="F176" s="1259">
        <f>F177</f>
        <v>0</v>
      </c>
      <c r="G176" s="1259">
        <f>G177</f>
        <v>0</v>
      </c>
      <c r="H176" s="701"/>
      <c r="I176" s="1259">
        <f t="shared" ref="I176:N176" si="20">I177</f>
        <v>0.11927999999999998</v>
      </c>
      <c r="J176" s="1259">
        <f t="shared" si="20"/>
        <v>0</v>
      </c>
      <c r="K176" s="1259">
        <f t="shared" si="20"/>
        <v>0</v>
      </c>
      <c r="L176" s="1259">
        <f t="shared" si="20"/>
        <v>0</v>
      </c>
      <c r="M176" s="1259">
        <f t="shared" si="20"/>
        <v>0.11927999999999998</v>
      </c>
      <c r="N176" s="1259">
        <f t="shared" si="20"/>
        <v>0</v>
      </c>
      <c r="O176" s="1279"/>
      <c r="P176" s="1262"/>
      <c r="S176" s="115"/>
    </row>
    <row r="177" spans="1:19" ht="38.25">
      <c r="A177" s="1262">
        <v>1</v>
      </c>
      <c r="B177" s="1263" t="s">
        <v>472</v>
      </c>
      <c r="C177" s="1264">
        <v>0.1</v>
      </c>
      <c r="D177" s="1264">
        <v>0.1</v>
      </c>
      <c r="E177" s="1265"/>
      <c r="F177" s="1265"/>
      <c r="G177" s="1265">
        <v>0</v>
      </c>
      <c r="H177" s="1276" t="s">
        <v>2307</v>
      </c>
      <c r="I177" s="1265">
        <v>0.11927999999999998</v>
      </c>
      <c r="J177" s="1271"/>
      <c r="K177" s="1271"/>
      <c r="L177" s="1271"/>
      <c r="M177" s="1265">
        <v>0.11927999999999998</v>
      </c>
      <c r="N177" s="1271"/>
      <c r="O177" s="1271" t="s">
        <v>646</v>
      </c>
      <c r="P177" s="1288"/>
      <c r="S177" s="115"/>
    </row>
    <row r="178" spans="1:19">
      <c r="A178" s="1493">
        <v>102</v>
      </c>
      <c r="B178" s="1565" t="s">
        <v>1217</v>
      </c>
      <c r="C178" s="465">
        <f t="shared" ref="C178:N178" si="21">C65+C74+C78+C83+C91+C97+C101+C103+C171+C174+C176</f>
        <v>37.06</v>
      </c>
      <c r="D178" s="465">
        <f t="shared" si="21"/>
        <v>20.939999999999998</v>
      </c>
      <c r="E178" s="465">
        <f t="shared" si="21"/>
        <v>0.78</v>
      </c>
      <c r="F178" s="465">
        <f t="shared" si="21"/>
        <v>0</v>
      </c>
      <c r="G178" s="465">
        <f t="shared" si="21"/>
        <v>15.34</v>
      </c>
      <c r="H178" s="465">
        <f t="shared" si="21"/>
        <v>0</v>
      </c>
      <c r="I178" s="465">
        <f t="shared" si="21"/>
        <v>43.361985999999987</v>
      </c>
      <c r="J178" s="465">
        <f t="shared" si="21"/>
        <v>0</v>
      </c>
      <c r="K178" s="465">
        <f t="shared" si="21"/>
        <v>1.85</v>
      </c>
      <c r="L178" s="465">
        <f t="shared" si="21"/>
        <v>0.18180499999999999</v>
      </c>
      <c r="M178" s="465">
        <f t="shared" si="21"/>
        <v>41.030644999999993</v>
      </c>
      <c r="N178" s="465">
        <f t="shared" si="21"/>
        <v>0.3</v>
      </c>
      <c r="O178" s="512">
        <f>O103+O171+O74+O78+O83+O91+O65+O97+O101+O174+O176</f>
        <v>0</v>
      </c>
      <c r="P178" s="512"/>
      <c r="S178" s="115"/>
    </row>
    <row r="179" spans="1:19">
      <c r="A179" s="1567">
        <f>A178:B178+A63</f>
        <v>146</v>
      </c>
      <c r="B179" s="1566" t="s">
        <v>1698</v>
      </c>
      <c r="C179" s="1287">
        <f>C178+C63</f>
        <v>99.81</v>
      </c>
      <c r="D179" s="1287">
        <f t="shared" ref="D179:N179" si="22">D178+D63</f>
        <v>58.259999999999991</v>
      </c>
      <c r="E179" s="1287">
        <f t="shared" si="22"/>
        <v>0.78</v>
      </c>
      <c r="F179" s="1287">
        <f t="shared" si="22"/>
        <v>0</v>
      </c>
      <c r="G179" s="1287">
        <f t="shared" si="22"/>
        <v>40.769999999999996</v>
      </c>
      <c r="H179" s="1287">
        <f t="shared" si="22"/>
        <v>0</v>
      </c>
      <c r="I179" s="1287">
        <f t="shared" si="22"/>
        <v>400.26198599999998</v>
      </c>
      <c r="J179" s="1287">
        <f t="shared" si="22"/>
        <v>150</v>
      </c>
      <c r="K179" s="1287">
        <f t="shared" si="22"/>
        <v>152.75</v>
      </c>
      <c r="L179" s="1287">
        <f t="shared" si="22"/>
        <v>18.281805000000002</v>
      </c>
      <c r="M179" s="1287">
        <f t="shared" si="22"/>
        <v>73.840644999999995</v>
      </c>
      <c r="N179" s="1287">
        <f t="shared" si="22"/>
        <v>5.39</v>
      </c>
      <c r="O179" s="513">
        <f>O63+O178</f>
        <v>0</v>
      </c>
      <c r="P179" s="513"/>
      <c r="S179" s="115"/>
    </row>
    <row r="181" spans="1:19">
      <c r="N181" s="1656" t="s">
        <v>2558</v>
      </c>
      <c r="O181" s="1656"/>
      <c r="P181" s="1656"/>
    </row>
    <row r="182" spans="1:19">
      <c r="N182" s="1656"/>
      <c r="O182" s="1656"/>
      <c r="P182" s="1656"/>
    </row>
  </sheetData>
  <mergeCells count="22">
    <mergeCell ref="A5:P5"/>
    <mergeCell ref="A4:P4"/>
    <mergeCell ref="A1:E1"/>
    <mergeCell ref="A2:E2"/>
    <mergeCell ref="F1:P1"/>
    <mergeCell ref="F2:P2"/>
    <mergeCell ref="A3:E3"/>
    <mergeCell ref="F3:P3"/>
    <mergeCell ref="N181:P182"/>
    <mergeCell ref="A64:P64"/>
    <mergeCell ref="A6:P6"/>
    <mergeCell ref="O8:O9"/>
    <mergeCell ref="P8:P9"/>
    <mergeCell ref="A8:A9"/>
    <mergeCell ref="B8:B9"/>
    <mergeCell ref="C8:C9"/>
    <mergeCell ref="D8:G8"/>
    <mergeCell ref="H8:H9"/>
    <mergeCell ref="I8:I9"/>
    <mergeCell ref="J8:N8"/>
    <mergeCell ref="A11:P11"/>
    <mergeCell ref="A7:P7"/>
  </mergeCells>
  <conditionalFormatting sqref="B197 B203">
    <cfRule type="cellIs" dxfId="24" priority="10" stopIfTrue="1" operator="equal">
      <formula>0</formula>
    </cfRule>
  </conditionalFormatting>
  <printOptions horizontalCentered="1"/>
  <pageMargins left="0.39370078740157483" right="0.39370078740157483" top="0.39370078740157483" bottom="0.39370078740157483" header="0.11811023622047245" footer="0.27559055118110237"/>
  <pageSetup paperSize="9" scale="67" fitToHeight="100" orientation="landscape" r:id="rId1"/>
  <headerFooter>
    <oddFooter>&amp;L&amp;"Times New Roman,nghiêng"&amp;9Phụ lục &amp;A&amp;R&amp;10&amp;P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H160"/>
  <sheetViews>
    <sheetView showZeros="0" view="pageLayout" zoomScaleSheetLayoutView="80" workbookViewId="0">
      <selection activeCell="D155" sqref="D155"/>
    </sheetView>
  </sheetViews>
  <sheetFormatPr defaultColWidth="9" defaultRowHeight="12.75"/>
  <cols>
    <col min="1" max="1" width="4.375" style="19" customWidth="1"/>
    <col min="2" max="2" width="27.75" style="48" customWidth="1"/>
    <col min="3" max="3" width="8.25" style="19" customWidth="1"/>
    <col min="4" max="7" width="6.25" style="19" customWidth="1"/>
    <col min="8" max="8" width="16.25" style="19" customWidth="1"/>
    <col min="9" max="9" width="14.125" style="103" customWidth="1"/>
    <col min="10" max="12" width="6.625" style="19" customWidth="1"/>
    <col min="13" max="13" width="6.625" style="103" customWidth="1"/>
    <col min="14" max="14" width="6.625" style="19" customWidth="1"/>
    <col min="15" max="15" width="27.75" style="48" customWidth="1"/>
    <col min="16" max="16" width="8.75" style="19" customWidth="1"/>
    <col min="17" max="16384" width="9" style="1"/>
  </cols>
  <sheetData>
    <row r="1" spans="1:34" s="52" customFormat="1" ht="20.100000000000001" customHeight="1">
      <c r="A1" s="1580" t="s">
        <v>2561</v>
      </c>
      <c r="B1" s="1580"/>
      <c r="C1" s="1580"/>
      <c r="D1" s="1580"/>
      <c r="E1" s="1580"/>
      <c r="F1" s="1581" t="s">
        <v>44</v>
      </c>
      <c r="G1" s="1581"/>
      <c r="H1" s="1581"/>
      <c r="I1" s="1581"/>
      <c r="J1" s="1581"/>
      <c r="K1" s="1581"/>
      <c r="L1" s="1581"/>
      <c r="M1" s="1581"/>
      <c r="N1" s="1581"/>
      <c r="O1" s="1581"/>
      <c r="P1" s="1581"/>
      <c r="S1" s="113"/>
    </row>
    <row r="2" spans="1:34" s="52" customFormat="1" ht="20.100000000000001" customHeight="1">
      <c r="A2" s="1581" t="s">
        <v>2560</v>
      </c>
      <c r="B2" s="1581"/>
      <c r="C2" s="1581"/>
      <c r="D2" s="1581"/>
      <c r="E2" s="1581"/>
      <c r="F2" s="1581" t="s">
        <v>45</v>
      </c>
      <c r="G2" s="1581"/>
      <c r="H2" s="1581"/>
      <c r="I2" s="1581"/>
      <c r="J2" s="1581"/>
      <c r="K2" s="1581"/>
      <c r="L2" s="1581"/>
      <c r="M2" s="1581"/>
      <c r="N2" s="1581"/>
      <c r="O2" s="1581"/>
      <c r="P2" s="1581"/>
      <c r="S2" s="113"/>
    </row>
    <row r="3" spans="1:34" s="52" customFormat="1" ht="12.75" customHeight="1">
      <c r="A3" s="1582"/>
      <c r="B3" s="1582"/>
      <c r="C3" s="1582"/>
      <c r="D3" s="1582"/>
      <c r="E3" s="1582"/>
      <c r="F3" s="1582"/>
      <c r="G3" s="1582"/>
      <c r="H3" s="1582"/>
      <c r="I3" s="1582"/>
      <c r="J3" s="1582"/>
      <c r="K3" s="1582"/>
      <c r="L3" s="1582"/>
      <c r="M3" s="1582"/>
      <c r="N3" s="1582"/>
      <c r="O3" s="1582"/>
      <c r="P3" s="1582"/>
      <c r="S3" s="114"/>
    </row>
    <row r="4" spans="1:34" s="52" customFormat="1" ht="20.100000000000001" customHeight="1">
      <c r="A4" s="1583" t="s">
        <v>179</v>
      </c>
      <c r="B4" s="1583"/>
      <c r="C4" s="1583"/>
      <c r="D4" s="1583"/>
      <c r="E4" s="1583"/>
      <c r="F4" s="1583"/>
      <c r="G4" s="1583"/>
      <c r="H4" s="1583"/>
      <c r="I4" s="1583"/>
      <c r="J4" s="1583"/>
      <c r="K4" s="1583"/>
      <c r="L4" s="1583"/>
      <c r="M4" s="1583"/>
      <c r="N4" s="1583"/>
      <c r="O4" s="1583"/>
      <c r="P4" s="1583"/>
      <c r="Q4" s="106"/>
      <c r="R4" s="106"/>
      <c r="S4" s="114"/>
      <c r="T4" s="106"/>
      <c r="U4" s="106"/>
      <c r="V4" s="106"/>
      <c r="W4" s="106"/>
      <c r="X4" s="106"/>
      <c r="Y4" s="106"/>
      <c r="Z4" s="106"/>
      <c r="AA4" s="106"/>
      <c r="AB4" s="106"/>
      <c r="AC4" s="106"/>
      <c r="AD4" s="106"/>
      <c r="AE4" s="106"/>
      <c r="AF4" s="106"/>
      <c r="AG4" s="106"/>
      <c r="AH4" s="106"/>
    </row>
    <row r="5" spans="1:34" s="52" customFormat="1" ht="15" customHeight="1">
      <c r="A5" s="1583" t="s">
        <v>61</v>
      </c>
      <c r="B5" s="1583"/>
      <c r="C5" s="1583"/>
      <c r="D5" s="1583"/>
      <c r="E5" s="1583"/>
      <c r="F5" s="1583"/>
      <c r="G5" s="1583"/>
      <c r="H5" s="1583"/>
      <c r="I5" s="1583"/>
      <c r="J5" s="1583"/>
      <c r="K5" s="1583"/>
      <c r="L5" s="1583"/>
      <c r="M5" s="1583"/>
      <c r="N5" s="1583"/>
      <c r="O5" s="1583"/>
      <c r="P5" s="1583"/>
      <c r="Q5" s="106"/>
      <c r="R5" s="106"/>
      <c r="S5" s="114"/>
      <c r="T5" s="106"/>
      <c r="U5" s="106"/>
      <c r="V5" s="106"/>
      <c r="W5" s="106"/>
      <c r="X5" s="106"/>
      <c r="Y5" s="106"/>
      <c r="Z5" s="106"/>
      <c r="AA5" s="106"/>
      <c r="AB5" s="106"/>
      <c r="AC5" s="106"/>
      <c r="AD5" s="106"/>
      <c r="AE5" s="106"/>
      <c r="AF5" s="106"/>
      <c r="AG5" s="106"/>
      <c r="AH5" s="106"/>
    </row>
    <row r="6" spans="1:34" s="52" customFormat="1" ht="15" customHeight="1">
      <c r="A6" s="1592" t="str">
        <f>'1.THD.Tong'!A6:P6</f>
        <v>(Kèm theo Tờ trình số 395/TTr-UBND ngày 05 tháng 12 năm 2018 của Ủy ban nhân dân tỉnh)</v>
      </c>
      <c r="B6" s="1592"/>
      <c r="C6" s="1592"/>
      <c r="D6" s="1592"/>
      <c r="E6" s="1592"/>
      <c r="F6" s="1592"/>
      <c r="G6" s="1592"/>
      <c r="H6" s="1592"/>
      <c r="I6" s="1592"/>
      <c r="J6" s="1592"/>
      <c r="K6" s="1592"/>
      <c r="L6" s="1592"/>
      <c r="M6" s="1592"/>
      <c r="N6" s="1592"/>
      <c r="O6" s="1592"/>
      <c r="P6" s="1592"/>
      <c r="S6" s="114"/>
    </row>
    <row r="7" spans="1:34" s="52" customFormat="1" ht="20.100000000000001" customHeight="1">
      <c r="A7" s="1624"/>
      <c r="B7" s="1624"/>
      <c r="C7" s="1624"/>
      <c r="D7" s="1624"/>
      <c r="E7" s="1624"/>
      <c r="F7" s="1624"/>
      <c r="G7" s="1624"/>
      <c r="H7" s="1624"/>
      <c r="I7" s="1624"/>
      <c r="J7" s="1624"/>
      <c r="K7" s="1624"/>
      <c r="L7" s="1624"/>
      <c r="M7" s="1624"/>
      <c r="N7" s="1624"/>
      <c r="O7" s="1624"/>
      <c r="P7" s="1624"/>
      <c r="S7" s="115" t="s">
        <v>104</v>
      </c>
    </row>
    <row r="8" spans="1:34" s="1161" customFormat="1" ht="20.100000000000001" customHeight="1">
      <c r="A8" s="1630" t="s">
        <v>21</v>
      </c>
      <c r="B8" s="1628" t="s">
        <v>31</v>
      </c>
      <c r="C8" s="1628" t="s">
        <v>30</v>
      </c>
      <c r="D8" s="1625" t="s">
        <v>63</v>
      </c>
      <c r="E8" s="1626"/>
      <c r="F8" s="1626"/>
      <c r="G8" s="1627"/>
      <c r="H8" s="1628" t="s">
        <v>62</v>
      </c>
      <c r="I8" s="1628" t="s">
        <v>16</v>
      </c>
      <c r="J8" s="1625" t="s">
        <v>15</v>
      </c>
      <c r="K8" s="1626"/>
      <c r="L8" s="1626"/>
      <c r="M8" s="1626"/>
      <c r="N8" s="1627"/>
      <c r="O8" s="1628" t="s">
        <v>33</v>
      </c>
      <c r="P8" s="1628" t="s">
        <v>14</v>
      </c>
      <c r="S8" s="115" t="s">
        <v>104</v>
      </c>
    </row>
    <row r="9" spans="1:34" s="6" customFormat="1" ht="35.25" customHeight="1">
      <c r="A9" s="1631"/>
      <c r="B9" s="1629"/>
      <c r="C9" s="1629"/>
      <c r="D9" s="220" t="s">
        <v>13</v>
      </c>
      <c r="E9" s="220" t="s">
        <v>12</v>
      </c>
      <c r="F9" s="220" t="s">
        <v>27</v>
      </c>
      <c r="G9" s="220" t="s">
        <v>26</v>
      </c>
      <c r="H9" s="1629"/>
      <c r="I9" s="1629"/>
      <c r="J9" s="220" t="s">
        <v>10</v>
      </c>
      <c r="K9" s="220" t="s">
        <v>9</v>
      </c>
      <c r="L9" s="220" t="s">
        <v>32</v>
      </c>
      <c r="M9" s="220" t="s">
        <v>25</v>
      </c>
      <c r="N9" s="220" t="s">
        <v>6</v>
      </c>
      <c r="O9" s="1629"/>
      <c r="P9" s="1629"/>
      <c r="S9" s="115" t="s">
        <v>104</v>
      </c>
    </row>
    <row r="10" spans="1:34" s="90" customFormat="1" ht="20.100000000000001" customHeight="1">
      <c r="A10" s="53">
        <v>-1</v>
      </c>
      <c r="B10" s="53">
        <v>-2</v>
      </c>
      <c r="C10" s="53" t="s">
        <v>34</v>
      </c>
      <c r="D10" s="53">
        <v>-4</v>
      </c>
      <c r="E10" s="53">
        <v>-5</v>
      </c>
      <c r="F10" s="53">
        <v>-6</v>
      </c>
      <c r="G10" s="53">
        <v>-7</v>
      </c>
      <c r="H10" s="53">
        <v>-8</v>
      </c>
      <c r="I10" s="53" t="s">
        <v>4</v>
      </c>
      <c r="J10" s="53">
        <v>-10</v>
      </c>
      <c r="K10" s="53">
        <v>-11</v>
      </c>
      <c r="L10" s="53">
        <v>-12</v>
      </c>
      <c r="M10" s="53">
        <v>-13</v>
      </c>
      <c r="N10" s="53">
        <v>-14</v>
      </c>
      <c r="O10" s="53">
        <v>-15</v>
      </c>
      <c r="P10" s="53">
        <v>-16</v>
      </c>
      <c r="S10" s="115" t="s">
        <v>104</v>
      </c>
    </row>
    <row r="11" spans="1:34" ht="25.5">
      <c r="A11" s="1662" t="s">
        <v>174</v>
      </c>
      <c r="B11" s="1663"/>
      <c r="C11" s="1663"/>
      <c r="D11" s="1663"/>
      <c r="E11" s="1663"/>
      <c r="F11" s="1663"/>
      <c r="G11" s="1663"/>
      <c r="H11" s="1663"/>
      <c r="I11" s="1663"/>
      <c r="J11" s="1663"/>
      <c r="K11" s="1663"/>
      <c r="L11" s="1663"/>
      <c r="M11" s="1663"/>
      <c r="N11" s="1663"/>
      <c r="O11" s="1663"/>
      <c r="P11" s="1664"/>
      <c r="S11" s="115" t="s">
        <v>104</v>
      </c>
    </row>
    <row r="12" spans="1:34" ht="14.25">
      <c r="A12" s="943" t="s">
        <v>208</v>
      </c>
      <c r="B12" s="944" t="s">
        <v>1475</v>
      </c>
      <c r="C12" s="945">
        <f>C13+C15+C26+C28+C57+C66+C68</f>
        <v>412.75000000000006</v>
      </c>
      <c r="D12" s="945">
        <f t="shared" ref="D12:N12" si="0">D13+D15+D26+D28+D57+D66+D68</f>
        <v>84.38</v>
      </c>
      <c r="E12" s="945">
        <f t="shared" si="0"/>
        <v>20.8</v>
      </c>
      <c r="F12" s="945">
        <f t="shared" si="0"/>
        <v>0</v>
      </c>
      <c r="G12" s="945">
        <f t="shared" si="0"/>
        <v>307.57</v>
      </c>
      <c r="H12" s="945">
        <f t="shared" si="0"/>
        <v>0</v>
      </c>
      <c r="I12" s="945">
        <f t="shared" si="0"/>
        <v>308.82773300000002</v>
      </c>
      <c r="J12" s="945">
        <f t="shared" si="0"/>
        <v>0</v>
      </c>
      <c r="K12" s="945">
        <f t="shared" si="0"/>
        <v>0</v>
      </c>
      <c r="L12" s="945">
        <f t="shared" si="0"/>
        <v>1.320152</v>
      </c>
      <c r="M12" s="945">
        <f t="shared" si="0"/>
        <v>14.019007</v>
      </c>
      <c r="N12" s="945">
        <f t="shared" si="0"/>
        <v>293.48857400000003</v>
      </c>
      <c r="O12" s="943"/>
      <c r="P12" s="943"/>
      <c r="S12" s="115"/>
    </row>
    <row r="13" spans="1:34" ht="14.25">
      <c r="A13" s="943">
        <v>1.1000000000000001</v>
      </c>
      <c r="B13" s="944" t="s">
        <v>379</v>
      </c>
      <c r="C13" s="945">
        <f>C14</f>
        <v>7</v>
      </c>
      <c r="D13" s="945">
        <f t="shared" ref="D13:N13" si="1">D14</f>
        <v>7</v>
      </c>
      <c r="E13" s="945">
        <f t="shared" si="1"/>
        <v>0</v>
      </c>
      <c r="F13" s="945">
        <f t="shared" si="1"/>
        <v>0</v>
      </c>
      <c r="G13" s="945">
        <f t="shared" si="1"/>
        <v>0</v>
      </c>
      <c r="H13" s="945"/>
      <c r="I13" s="945">
        <f t="shared" si="1"/>
        <v>8.3495999999999988</v>
      </c>
      <c r="J13" s="945">
        <f t="shared" si="1"/>
        <v>0</v>
      </c>
      <c r="K13" s="945">
        <f t="shared" si="1"/>
        <v>0</v>
      </c>
      <c r="L13" s="945">
        <f t="shared" si="1"/>
        <v>0</v>
      </c>
      <c r="M13" s="945">
        <f t="shared" si="1"/>
        <v>0</v>
      </c>
      <c r="N13" s="945">
        <f t="shared" si="1"/>
        <v>8.3495999999999988</v>
      </c>
      <c r="O13" s="943"/>
      <c r="P13" s="943"/>
      <c r="S13" s="115"/>
    </row>
    <row r="14" spans="1:34" ht="75">
      <c r="A14" s="946">
        <v>1</v>
      </c>
      <c r="B14" s="947" t="s">
        <v>1476</v>
      </c>
      <c r="C14" s="948">
        <v>7</v>
      </c>
      <c r="D14" s="948">
        <v>7</v>
      </c>
      <c r="E14" s="948"/>
      <c r="F14" s="948"/>
      <c r="G14" s="948">
        <v>0</v>
      </c>
      <c r="H14" s="947" t="s">
        <v>1477</v>
      </c>
      <c r="I14" s="948">
        <v>8.3495999999999988</v>
      </c>
      <c r="J14" s="948"/>
      <c r="K14" s="948"/>
      <c r="L14" s="948"/>
      <c r="M14" s="948"/>
      <c r="N14" s="948">
        <v>8.3495999999999988</v>
      </c>
      <c r="O14" s="949" t="s">
        <v>1478</v>
      </c>
      <c r="P14" s="950"/>
      <c r="S14" s="115"/>
    </row>
    <row r="15" spans="1:34" ht="28.5">
      <c r="A15" s="943">
        <v>1.2</v>
      </c>
      <c r="B15" s="944" t="s">
        <v>1479</v>
      </c>
      <c r="C15" s="945">
        <f>C16+C19+C23</f>
        <v>37.1</v>
      </c>
      <c r="D15" s="945">
        <f t="shared" ref="D15:N15" si="2">D16+D19+D23</f>
        <v>2.29</v>
      </c>
      <c r="E15" s="945">
        <f t="shared" si="2"/>
        <v>0</v>
      </c>
      <c r="F15" s="945">
        <f t="shared" si="2"/>
        <v>0</v>
      </c>
      <c r="G15" s="945">
        <f t="shared" si="2"/>
        <v>34.81</v>
      </c>
      <c r="H15" s="945">
        <f t="shared" si="2"/>
        <v>0</v>
      </c>
      <c r="I15" s="945">
        <f t="shared" si="2"/>
        <v>4.5116870000000002</v>
      </c>
      <c r="J15" s="945">
        <f t="shared" si="2"/>
        <v>0</v>
      </c>
      <c r="K15" s="945">
        <f t="shared" si="2"/>
        <v>0</v>
      </c>
      <c r="L15" s="945">
        <f t="shared" si="2"/>
        <v>1.320152</v>
      </c>
      <c r="M15" s="945">
        <f t="shared" si="2"/>
        <v>1.108695</v>
      </c>
      <c r="N15" s="945">
        <f t="shared" si="2"/>
        <v>2.08284</v>
      </c>
      <c r="O15" s="945"/>
      <c r="P15" s="951"/>
      <c r="S15" s="115"/>
    </row>
    <row r="16" spans="1:34" ht="28.5">
      <c r="A16" s="943" t="s">
        <v>1480</v>
      </c>
      <c r="B16" s="952" t="s">
        <v>209</v>
      </c>
      <c r="C16" s="945">
        <f>C17+C18</f>
        <v>0.89999999999999991</v>
      </c>
      <c r="D16" s="945">
        <f t="shared" ref="D16:N16" si="3">D17+D18</f>
        <v>0.89999999999999991</v>
      </c>
      <c r="E16" s="945">
        <f t="shared" si="3"/>
        <v>0</v>
      </c>
      <c r="F16" s="945">
        <f t="shared" si="3"/>
        <v>0</v>
      </c>
      <c r="G16" s="945">
        <f t="shared" si="3"/>
        <v>0</v>
      </c>
      <c r="H16" s="945"/>
      <c r="I16" s="945">
        <f t="shared" si="3"/>
        <v>1.07352</v>
      </c>
      <c r="J16" s="945">
        <f t="shared" si="3"/>
        <v>0</v>
      </c>
      <c r="K16" s="945">
        <f t="shared" si="3"/>
        <v>0</v>
      </c>
      <c r="L16" s="945">
        <f t="shared" si="3"/>
        <v>0</v>
      </c>
      <c r="M16" s="945">
        <f t="shared" si="3"/>
        <v>1.07352</v>
      </c>
      <c r="N16" s="945">
        <f t="shared" si="3"/>
        <v>0</v>
      </c>
      <c r="O16" s="945"/>
      <c r="P16" s="951"/>
      <c r="S16" s="115"/>
    </row>
    <row r="17" spans="1:19" ht="90">
      <c r="A17" s="946">
        <v>1</v>
      </c>
      <c r="B17" s="947" t="s">
        <v>1481</v>
      </c>
      <c r="C17" s="948">
        <v>0.6</v>
      </c>
      <c r="D17" s="948">
        <v>0.6</v>
      </c>
      <c r="E17" s="948"/>
      <c r="F17" s="948"/>
      <c r="G17" s="948">
        <v>0</v>
      </c>
      <c r="H17" s="947" t="s">
        <v>1482</v>
      </c>
      <c r="I17" s="948">
        <v>0.71567999999999998</v>
      </c>
      <c r="J17" s="948"/>
      <c r="K17" s="948"/>
      <c r="L17" s="948"/>
      <c r="M17" s="948">
        <v>0.71567999999999998</v>
      </c>
      <c r="N17" s="948"/>
      <c r="O17" s="950" t="s">
        <v>1483</v>
      </c>
      <c r="P17" s="950"/>
      <c r="S17" s="115"/>
    </row>
    <row r="18" spans="1:19" ht="90">
      <c r="A18" s="946">
        <v>2</v>
      </c>
      <c r="B18" s="947" t="s">
        <v>1484</v>
      </c>
      <c r="C18" s="948">
        <v>0.3</v>
      </c>
      <c r="D18" s="948">
        <v>0.3</v>
      </c>
      <c r="E18" s="948"/>
      <c r="F18" s="948"/>
      <c r="G18" s="948">
        <v>0</v>
      </c>
      <c r="H18" s="947" t="s">
        <v>1485</v>
      </c>
      <c r="I18" s="948">
        <v>0.35783999999999999</v>
      </c>
      <c r="J18" s="948"/>
      <c r="K18" s="948"/>
      <c r="L18" s="948"/>
      <c r="M18" s="948">
        <v>0.35783999999999999</v>
      </c>
      <c r="N18" s="948"/>
      <c r="O18" s="950" t="s">
        <v>1486</v>
      </c>
      <c r="P18" s="950"/>
      <c r="S18" s="115"/>
    </row>
    <row r="19" spans="1:19" ht="28.5">
      <c r="A19" s="943" t="s">
        <v>1487</v>
      </c>
      <c r="B19" s="952" t="s">
        <v>218</v>
      </c>
      <c r="C19" s="945">
        <f>C20+C21+C22</f>
        <v>1.2</v>
      </c>
      <c r="D19" s="945">
        <f t="shared" ref="D19:N19" si="4">D20+D21+D22</f>
        <v>1.0900000000000001</v>
      </c>
      <c r="E19" s="945">
        <f t="shared" si="4"/>
        <v>0</v>
      </c>
      <c r="F19" s="945">
        <f t="shared" si="4"/>
        <v>0</v>
      </c>
      <c r="G19" s="945">
        <f t="shared" si="4"/>
        <v>0.11000000000000001</v>
      </c>
      <c r="H19" s="945"/>
      <c r="I19" s="945">
        <f t="shared" si="4"/>
        <v>1.3553269999999999</v>
      </c>
      <c r="J19" s="945">
        <f t="shared" si="4"/>
        <v>0</v>
      </c>
      <c r="K19" s="945">
        <f t="shared" si="4"/>
        <v>0</v>
      </c>
      <c r="L19" s="945">
        <f t="shared" si="4"/>
        <v>1.320152</v>
      </c>
      <c r="M19" s="945">
        <f t="shared" si="4"/>
        <v>3.5174999999999998E-2</v>
      </c>
      <c r="N19" s="945">
        <f t="shared" si="4"/>
        <v>0</v>
      </c>
      <c r="O19" s="945"/>
      <c r="P19" s="951"/>
      <c r="S19" s="115"/>
    </row>
    <row r="20" spans="1:19" ht="120">
      <c r="A20" s="946">
        <v>1</v>
      </c>
      <c r="B20" s="947" t="s">
        <v>1488</v>
      </c>
      <c r="C20" s="948">
        <v>1</v>
      </c>
      <c r="D20" s="948">
        <v>0.99</v>
      </c>
      <c r="E20" s="948"/>
      <c r="F20" s="948"/>
      <c r="G20" s="948">
        <v>0.01</v>
      </c>
      <c r="H20" s="947" t="s">
        <v>1489</v>
      </c>
      <c r="I20" s="948">
        <v>1.2008719999999999</v>
      </c>
      <c r="J20" s="948"/>
      <c r="K20" s="948"/>
      <c r="L20" s="948">
        <v>1.2008719999999999</v>
      </c>
      <c r="M20" s="948"/>
      <c r="N20" s="948"/>
      <c r="O20" s="950" t="s">
        <v>1490</v>
      </c>
      <c r="P20" s="950"/>
      <c r="S20" s="115"/>
    </row>
    <row r="21" spans="1:19" ht="90">
      <c r="A21" s="946">
        <v>2</v>
      </c>
      <c r="B21" s="947" t="s">
        <v>1491</v>
      </c>
      <c r="C21" s="948">
        <v>0.15</v>
      </c>
      <c r="D21" s="948">
        <v>0.1</v>
      </c>
      <c r="E21" s="948"/>
      <c r="F21" s="948"/>
      <c r="G21" s="948">
        <v>0.05</v>
      </c>
      <c r="H21" s="947" t="s">
        <v>1492</v>
      </c>
      <c r="I21" s="948">
        <v>0.11927999999999998</v>
      </c>
      <c r="J21" s="948"/>
      <c r="K21" s="948"/>
      <c r="L21" s="948">
        <v>0.11927999999999998</v>
      </c>
      <c r="M21" s="948"/>
      <c r="N21" s="948"/>
      <c r="O21" s="950" t="s">
        <v>1493</v>
      </c>
      <c r="P21" s="950"/>
      <c r="S21" s="115"/>
    </row>
    <row r="22" spans="1:19" ht="30">
      <c r="A22" s="946">
        <v>3</v>
      </c>
      <c r="B22" s="947" t="s">
        <v>1494</v>
      </c>
      <c r="C22" s="948">
        <v>0.05</v>
      </c>
      <c r="D22" s="948">
        <v>0</v>
      </c>
      <c r="E22" s="948"/>
      <c r="F22" s="948"/>
      <c r="G22" s="948">
        <v>0.05</v>
      </c>
      <c r="H22" s="947" t="s">
        <v>1495</v>
      </c>
      <c r="I22" s="948">
        <v>3.5174999999999998E-2</v>
      </c>
      <c r="J22" s="948"/>
      <c r="K22" s="948"/>
      <c r="L22" s="948"/>
      <c r="M22" s="948">
        <v>3.5174999999999998E-2</v>
      </c>
      <c r="N22" s="948"/>
      <c r="O22" s="948"/>
      <c r="P22" s="950"/>
      <c r="S22" s="115"/>
    </row>
    <row r="23" spans="1:19" ht="28.5">
      <c r="A23" s="943" t="s">
        <v>1496</v>
      </c>
      <c r="B23" s="952" t="s">
        <v>247</v>
      </c>
      <c r="C23" s="945">
        <f>C24+C25</f>
        <v>35</v>
      </c>
      <c r="D23" s="945">
        <f t="shared" ref="D23:N23" si="5">D24+D25</f>
        <v>0.3</v>
      </c>
      <c r="E23" s="945">
        <f t="shared" si="5"/>
        <v>0</v>
      </c>
      <c r="F23" s="945">
        <f t="shared" si="5"/>
        <v>0</v>
      </c>
      <c r="G23" s="945">
        <f t="shared" si="5"/>
        <v>34.700000000000003</v>
      </c>
      <c r="H23" s="945"/>
      <c r="I23" s="945">
        <f t="shared" si="5"/>
        <v>2.08284</v>
      </c>
      <c r="J23" s="945">
        <f t="shared" si="5"/>
        <v>0</v>
      </c>
      <c r="K23" s="945">
        <f t="shared" si="5"/>
        <v>0</v>
      </c>
      <c r="L23" s="945">
        <f t="shared" si="5"/>
        <v>0</v>
      </c>
      <c r="M23" s="945">
        <f t="shared" si="5"/>
        <v>0</v>
      </c>
      <c r="N23" s="945">
        <f t="shared" si="5"/>
        <v>2.08284</v>
      </c>
      <c r="O23" s="945"/>
      <c r="P23" s="951"/>
      <c r="S23" s="115"/>
    </row>
    <row r="24" spans="1:19" ht="150">
      <c r="A24" s="946">
        <v>1</v>
      </c>
      <c r="B24" s="947" t="s">
        <v>1497</v>
      </c>
      <c r="C24" s="948">
        <v>34.5</v>
      </c>
      <c r="D24" s="948">
        <v>0</v>
      </c>
      <c r="E24" s="948"/>
      <c r="F24" s="948"/>
      <c r="G24" s="948">
        <v>34.5</v>
      </c>
      <c r="H24" s="947" t="s">
        <v>1498</v>
      </c>
      <c r="I24" s="948">
        <v>1.7250000000000001</v>
      </c>
      <c r="J24" s="948"/>
      <c r="K24" s="948"/>
      <c r="L24" s="948"/>
      <c r="M24" s="948"/>
      <c r="N24" s="948">
        <v>1.7250000000000001</v>
      </c>
      <c r="O24" s="950" t="s">
        <v>1499</v>
      </c>
      <c r="P24" s="950"/>
      <c r="S24" s="115"/>
    </row>
    <row r="25" spans="1:19" ht="75">
      <c r="A25" s="946">
        <v>2</v>
      </c>
      <c r="B25" s="947" t="s">
        <v>1500</v>
      </c>
      <c r="C25" s="948">
        <v>0.5</v>
      </c>
      <c r="D25" s="948">
        <v>0.3</v>
      </c>
      <c r="E25" s="948"/>
      <c r="F25" s="948"/>
      <c r="G25" s="948">
        <v>0.2</v>
      </c>
      <c r="H25" s="947" t="s">
        <v>1501</v>
      </c>
      <c r="I25" s="948">
        <v>0.35783999999999999</v>
      </c>
      <c r="J25" s="948"/>
      <c r="K25" s="948"/>
      <c r="L25" s="948"/>
      <c r="M25" s="948"/>
      <c r="N25" s="948">
        <v>0.35783999999999999</v>
      </c>
      <c r="O25" s="950" t="s">
        <v>1502</v>
      </c>
      <c r="P25" s="950"/>
      <c r="S25" s="115"/>
    </row>
    <row r="26" spans="1:19" ht="14.25">
      <c r="A26" s="943">
        <v>1.3</v>
      </c>
      <c r="B26" s="944" t="s">
        <v>252</v>
      </c>
      <c r="C26" s="945">
        <f>C27</f>
        <v>0.1</v>
      </c>
      <c r="D26" s="945">
        <f t="shared" ref="D26:N26" si="6">D27</f>
        <v>0</v>
      </c>
      <c r="E26" s="945">
        <f t="shared" si="6"/>
        <v>0</v>
      </c>
      <c r="F26" s="945">
        <f t="shared" si="6"/>
        <v>0</v>
      </c>
      <c r="G26" s="945">
        <f t="shared" si="6"/>
        <v>0.1</v>
      </c>
      <c r="H26" s="945"/>
      <c r="I26" s="945">
        <f t="shared" si="6"/>
        <v>0.11927999999999998</v>
      </c>
      <c r="J26" s="945">
        <f t="shared" si="6"/>
        <v>0</v>
      </c>
      <c r="K26" s="945">
        <f t="shared" si="6"/>
        <v>0</v>
      </c>
      <c r="L26" s="945">
        <f t="shared" si="6"/>
        <v>0</v>
      </c>
      <c r="M26" s="945">
        <f t="shared" si="6"/>
        <v>0.11927999999999998</v>
      </c>
      <c r="N26" s="945">
        <f t="shared" si="6"/>
        <v>0</v>
      </c>
      <c r="O26" s="945"/>
      <c r="P26" s="943"/>
      <c r="S26" s="115"/>
    </row>
    <row r="27" spans="1:19" ht="30">
      <c r="A27" s="946">
        <v>1</v>
      </c>
      <c r="B27" s="947" t="s">
        <v>1503</v>
      </c>
      <c r="C27" s="948">
        <v>0.1</v>
      </c>
      <c r="D27" s="948">
        <v>0</v>
      </c>
      <c r="E27" s="948"/>
      <c r="F27" s="948"/>
      <c r="G27" s="948">
        <v>0.1</v>
      </c>
      <c r="H27" s="947" t="s">
        <v>1504</v>
      </c>
      <c r="I27" s="948">
        <v>0.11927999999999998</v>
      </c>
      <c r="J27" s="948"/>
      <c r="K27" s="948"/>
      <c r="L27" s="948"/>
      <c r="M27" s="948">
        <v>0.11927999999999998</v>
      </c>
      <c r="N27" s="948"/>
      <c r="O27" s="948"/>
      <c r="P27" s="946"/>
      <c r="S27" s="115"/>
    </row>
    <row r="28" spans="1:19" ht="14.25">
      <c r="A28" s="943">
        <v>1.4</v>
      </c>
      <c r="B28" s="944" t="s">
        <v>255</v>
      </c>
      <c r="C28" s="945">
        <f>SUM(C29:C56)</f>
        <v>12.500000000000002</v>
      </c>
      <c r="D28" s="945">
        <f t="shared" ref="D28:N28" si="7">SUM(D29:D56)</f>
        <v>5.3999999999999995</v>
      </c>
      <c r="E28" s="945">
        <f t="shared" si="7"/>
        <v>0</v>
      </c>
      <c r="F28" s="945">
        <f t="shared" si="7"/>
        <v>0</v>
      </c>
      <c r="G28" s="945">
        <f t="shared" si="7"/>
        <v>7.1</v>
      </c>
      <c r="H28" s="945">
        <f t="shared" si="7"/>
        <v>0</v>
      </c>
      <c r="I28" s="945">
        <f t="shared" si="7"/>
        <v>8.7365839999999988</v>
      </c>
      <c r="J28" s="945">
        <f t="shared" si="7"/>
        <v>0</v>
      </c>
      <c r="K28" s="945">
        <f t="shared" si="7"/>
        <v>0</v>
      </c>
      <c r="L28" s="945">
        <f t="shared" si="7"/>
        <v>0</v>
      </c>
      <c r="M28" s="945">
        <f t="shared" si="7"/>
        <v>8.7365839999999988</v>
      </c>
      <c r="N28" s="945">
        <f t="shared" si="7"/>
        <v>0</v>
      </c>
      <c r="O28" s="945"/>
      <c r="P28" s="951"/>
      <c r="S28" s="115"/>
    </row>
    <row r="29" spans="1:19" ht="120">
      <c r="A29" s="946">
        <v>1</v>
      </c>
      <c r="B29" s="947" t="s">
        <v>255</v>
      </c>
      <c r="C29" s="948">
        <v>0.5</v>
      </c>
      <c r="D29" s="948">
        <v>0.5</v>
      </c>
      <c r="E29" s="948"/>
      <c r="F29" s="948"/>
      <c r="G29" s="948">
        <v>0</v>
      </c>
      <c r="H29" s="947" t="s">
        <v>1505</v>
      </c>
      <c r="I29" s="948">
        <v>0.59639999999999993</v>
      </c>
      <c r="J29" s="948"/>
      <c r="K29" s="948"/>
      <c r="L29" s="948"/>
      <c r="M29" s="948">
        <v>0.59639999999999993</v>
      </c>
      <c r="N29" s="948"/>
      <c r="O29" s="950" t="s">
        <v>1506</v>
      </c>
      <c r="P29" s="950"/>
      <c r="Q29" s="8"/>
      <c r="S29" s="115"/>
    </row>
    <row r="30" spans="1:19" ht="120">
      <c r="A30" s="946">
        <v>2</v>
      </c>
      <c r="B30" s="947" t="s">
        <v>309</v>
      </c>
      <c r="C30" s="948">
        <v>0.2</v>
      </c>
      <c r="D30" s="948">
        <v>0.15</v>
      </c>
      <c r="E30" s="948"/>
      <c r="F30" s="948"/>
      <c r="G30" s="948">
        <v>0.05</v>
      </c>
      <c r="H30" s="947" t="s">
        <v>1507</v>
      </c>
      <c r="I30" s="948">
        <v>0.17892</v>
      </c>
      <c r="J30" s="948"/>
      <c r="K30" s="948"/>
      <c r="L30" s="948"/>
      <c r="M30" s="948">
        <v>0.17892</v>
      </c>
      <c r="N30" s="948"/>
      <c r="O30" s="950" t="s">
        <v>1508</v>
      </c>
      <c r="P30" s="950"/>
      <c r="S30" s="115"/>
    </row>
    <row r="31" spans="1:19" ht="105">
      <c r="A31" s="946">
        <v>3</v>
      </c>
      <c r="B31" s="947" t="s">
        <v>255</v>
      </c>
      <c r="C31" s="948">
        <v>0.12</v>
      </c>
      <c r="D31" s="948">
        <v>0</v>
      </c>
      <c r="E31" s="948"/>
      <c r="F31" s="948"/>
      <c r="G31" s="948">
        <v>0.12</v>
      </c>
      <c r="H31" s="947" t="s">
        <v>1509</v>
      </c>
      <c r="I31" s="948">
        <v>0.14313600000000001</v>
      </c>
      <c r="J31" s="948"/>
      <c r="K31" s="948"/>
      <c r="L31" s="948"/>
      <c r="M31" s="948">
        <v>0.14313600000000001</v>
      </c>
      <c r="N31" s="948"/>
      <c r="O31" s="950" t="s">
        <v>1510</v>
      </c>
      <c r="P31" s="950"/>
      <c r="S31" s="115"/>
    </row>
    <row r="32" spans="1:19" ht="105">
      <c r="A32" s="946">
        <v>4</v>
      </c>
      <c r="B32" s="947" t="s">
        <v>255</v>
      </c>
      <c r="C32" s="948">
        <v>0.1</v>
      </c>
      <c r="D32" s="948">
        <v>0</v>
      </c>
      <c r="E32" s="948"/>
      <c r="F32" s="948"/>
      <c r="G32" s="948">
        <v>0.1</v>
      </c>
      <c r="H32" s="947" t="s">
        <v>1511</v>
      </c>
      <c r="I32" s="948">
        <v>0.11927999999999998</v>
      </c>
      <c r="J32" s="948"/>
      <c r="K32" s="948"/>
      <c r="L32" s="948"/>
      <c r="M32" s="948">
        <v>0.11927999999999998</v>
      </c>
      <c r="N32" s="948"/>
      <c r="O32" s="950" t="s">
        <v>1510</v>
      </c>
      <c r="P32" s="950"/>
      <c r="S32" s="115"/>
    </row>
    <row r="33" spans="1:19" ht="90">
      <c r="A33" s="946">
        <v>5</v>
      </c>
      <c r="B33" s="947" t="s">
        <v>255</v>
      </c>
      <c r="C33" s="948">
        <v>0.1</v>
      </c>
      <c r="D33" s="948">
        <v>0</v>
      </c>
      <c r="E33" s="948"/>
      <c r="F33" s="948"/>
      <c r="G33" s="948">
        <v>0.1</v>
      </c>
      <c r="H33" s="947" t="s">
        <v>1512</v>
      </c>
      <c r="I33" s="948">
        <v>0.11927999999999998</v>
      </c>
      <c r="J33" s="948"/>
      <c r="K33" s="948"/>
      <c r="L33" s="948"/>
      <c r="M33" s="948">
        <v>0.11927999999999998</v>
      </c>
      <c r="N33" s="948"/>
      <c r="O33" s="950" t="s">
        <v>1513</v>
      </c>
      <c r="P33" s="950"/>
      <c r="S33" s="115"/>
    </row>
    <row r="34" spans="1:19" ht="105">
      <c r="A34" s="946">
        <v>6</v>
      </c>
      <c r="B34" s="947" t="s">
        <v>255</v>
      </c>
      <c r="C34" s="948">
        <v>0.4</v>
      </c>
      <c r="D34" s="948">
        <v>0.4</v>
      </c>
      <c r="E34" s="948"/>
      <c r="F34" s="948"/>
      <c r="G34" s="948">
        <v>0</v>
      </c>
      <c r="H34" s="947" t="s">
        <v>1514</v>
      </c>
      <c r="I34" s="948">
        <v>0.47711999999999993</v>
      </c>
      <c r="J34" s="948"/>
      <c r="K34" s="948"/>
      <c r="L34" s="948"/>
      <c r="M34" s="948">
        <v>0.47711999999999993</v>
      </c>
      <c r="N34" s="948"/>
      <c r="O34" s="950" t="s">
        <v>1515</v>
      </c>
      <c r="P34" s="950"/>
      <c r="S34" s="115"/>
    </row>
    <row r="35" spans="1:19" ht="105">
      <c r="A35" s="946">
        <v>7</v>
      </c>
      <c r="B35" s="947" t="s">
        <v>1516</v>
      </c>
      <c r="C35" s="948">
        <v>0.32</v>
      </c>
      <c r="D35" s="948">
        <v>0</v>
      </c>
      <c r="E35" s="948"/>
      <c r="F35" s="948"/>
      <c r="G35" s="948">
        <v>0.32</v>
      </c>
      <c r="H35" s="947" t="s">
        <v>1517</v>
      </c>
      <c r="I35" s="948">
        <v>0.23855999999999997</v>
      </c>
      <c r="J35" s="948"/>
      <c r="K35" s="948"/>
      <c r="L35" s="948"/>
      <c r="M35" s="948">
        <v>0.23855999999999997</v>
      </c>
      <c r="N35" s="948"/>
      <c r="O35" s="950" t="s">
        <v>1518</v>
      </c>
      <c r="P35" s="950"/>
      <c r="S35" s="115"/>
    </row>
    <row r="36" spans="1:19" ht="105">
      <c r="A36" s="946">
        <v>8</v>
      </c>
      <c r="B36" s="947" t="s">
        <v>255</v>
      </c>
      <c r="C36" s="948">
        <v>0.8</v>
      </c>
      <c r="D36" s="948">
        <v>0</v>
      </c>
      <c r="E36" s="948"/>
      <c r="F36" s="948"/>
      <c r="G36" s="948">
        <v>0.8</v>
      </c>
      <c r="H36" s="947" t="s">
        <v>1519</v>
      </c>
      <c r="I36" s="948">
        <v>0.48211999999999994</v>
      </c>
      <c r="J36" s="948"/>
      <c r="K36" s="948"/>
      <c r="L36" s="948"/>
      <c r="M36" s="948">
        <v>0.48211999999999994</v>
      </c>
      <c r="N36" s="948"/>
      <c r="O36" s="950" t="s">
        <v>1518</v>
      </c>
      <c r="P36" s="950"/>
      <c r="S36" s="115"/>
    </row>
    <row r="37" spans="1:19" ht="105">
      <c r="A37" s="946">
        <v>9</v>
      </c>
      <c r="B37" s="947" t="s">
        <v>255</v>
      </c>
      <c r="C37" s="948">
        <v>0.7</v>
      </c>
      <c r="D37" s="948">
        <v>0.2</v>
      </c>
      <c r="E37" s="948"/>
      <c r="F37" s="948"/>
      <c r="G37" s="948">
        <v>0.5</v>
      </c>
      <c r="H37" s="947" t="s">
        <v>1520</v>
      </c>
      <c r="I37" s="948">
        <v>0.23855999999999997</v>
      </c>
      <c r="J37" s="948"/>
      <c r="K37" s="948"/>
      <c r="L37" s="948"/>
      <c r="M37" s="948">
        <v>0.23855999999999997</v>
      </c>
      <c r="N37" s="948"/>
      <c r="O37" s="950" t="s">
        <v>1521</v>
      </c>
      <c r="P37" s="950"/>
      <c r="S37" s="115"/>
    </row>
    <row r="38" spans="1:19" ht="105">
      <c r="A38" s="946">
        <v>10</v>
      </c>
      <c r="B38" s="947" t="s">
        <v>255</v>
      </c>
      <c r="C38" s="948">
        <v>0.12</v>
      </c>
      <c r="D38" s="948">
        <v>0.12</v>
      </c>
      <c r="E38" s="948"/>
      <c r="F38" s="948"/>
      <c r="G38" s="948">
        <v>0</v>
      </c>
      <c r="H38" s="947" t="s">
        <v>1522</v>
      </c>
      <c r="I38" s="948">
        <v>0.14313600000000001</v>
      </c>
      <c r="J38" s="948"/>
      <c r="K38" s="948"/>
      <c r="L38" s="948"/>
      <c r="M38" s="948">
        <v>0.14313600000000001</v>
      </c>
      <c r="N38" s="948"/>
      <c r="O38" s="950" t="s">
        <v>1523</v>
      </c>
      <c r="P38" s="950"/>
      <c r="S38" s="115"/>
    </row>
    <row r="39" spans="1:19" ht="105">
      <c r="A39" s="946">
        <v>11</v>
      </c>
      <c r="B39" s="947" t="s">
        <v>255</v>
      </c>
      <c r="C39" s="948">
        <v>0.22</v>
      </c>
      <c r="D39" s="948">
        <v>0</v>
      </c>
      <c r="E39" s="948"/>
      <c r="F39" s="948"/>
      <c r="G39" s="948">
        <v>0.22</v>
      </c>
      <c r="H39" s="947" t="s">
        <v>1524</v>
      </c>
      <c r="I39" s="948">
        <v>0.26241599999999998</v>
      </c>
      <c r="J39" s="948"/>
      <c r="K39" s="948"/>
      <c r="L39" s="948"/>
      <c r="M39" s="948">
        <v>0.26241599999999998</v>
      </c>
      <c r="N39" s="948"/>
      <c r="O39" s="950" t="s">
        <v>1523</v>
      </c>
      <c r="P39" s="950"/>
      <c r="S39" s="115"/>
    </row>
    <row r="40" spans="1:19" ht="135">
      <c r="A40" s="946">
        <v>12</v>
      </c>
      <c r="B40" s="947" t="s">
        <v>255</v>
      </c>
      <c r="C40" s="948">
        <v>0.65</v>
      </c>
      <c r="D40" s="948">
        <v>0.1</v>
      </c>
      <c r="E40" s="948"/>
      <c r="F40" s="948"/>
      <c r="G40" s="948">
        <v>0.55000000000000004</v>
      </c>
      <c r="H40" s="947" t="s">
        <v>1525</v>
      </c>
      <c r="I40" s="948">
        <v>0.11927999999999998</v>
      </c>
      <c r="J40" s="948"/>
      <c r="K40" s="948"/>
      <c r="L40" s="948"/>
      <c r="M40" s="948">
        <v>0.11927999999999998</v>
      </c>
      <c r="N40" s="948"/>
      <c r="O40" s="950" t="s">
        <v>1526</v>
      </c>
      <c r="P40" s="950"/>
      <c r="S40" s="115"/>
    </row>
    <row r="41" spans="1:19" ht="105">
      <c r="A41" s="946">
        <v>13</v>
      </c>
      <c r="B41" s="947" t="s">
        <v>255</v>
      </c>
      <c r="C41" s="948">
        <v>0.23</v>
      </c>
      <c r="D41" s="948">
        <v>0.1</v>
      </c>
      <c r="E41" s="948"/>
      <c r="F41" s="948"/>
      <c r="G41" s="948">
        <v>0.13</v>
      </c>
      <c r="H41" s="949" t="s">
        <v>1527</v>
      </c>
      <c r="I41" s="948">
        <v>0.11927999999999998</v>
      </c>
      <c r="J41" s="948"/>
      <c r="K41" s="948"/>
      <c r="L41" s="948"/>
      <c r="M41" s="948">
        <v>0.11927999999999998</v>
      </c>
      <c r="N41" s="948"/>
      <c r="O41" s="950" t="s">
        <v>1528</v>
      </c>
      <c r="P41" s="950"/>
      <c r="S41" s="115"/>
    </row>
    <row r="42" spans="1:19" ht="60">
      <c r="A42" s="946">
        <v>14</v>
      </c>
      <c r="B42" s="947" t="s">
        <v>255</v>
      </c>
      <c r="C42" s="948">
        <v>0.55000000000000004</v>
      </c>
      <c r="D42" s="948">
        <v>0.28999999999999998</v>
      </c>
      <c r="E42" s="948"/>
      <c r="F42" s="948"/>
      <c r="G42" s="948">
        <v>0.26</v>
      </c>
      <c r="H42" s="947" t="s">
        <v>1529</v>
      </c>
      <c r="I42" s="948">
        <v>0.345912</v>
      </c>
      <c r="J42" s="948"/>
      <c r="K42" s="948"/>
      <c r="L42" s="948"/>
      <c r="M42" s="948">
        <v>0.345912</v>
      </c>
      <c r="N42" s="948"/>
      <c r="O42" s="950" t="s">
        <v>1530</v>
      </c>
      <c r="P42" s="950"/>
      <c r="S42" s="115"/>
    </row>
    <row r="43" spans="1:19" ht="105">
      <c r="A43" s="946">
        <v>15</v>
      </c>
      <c r="B43" s="947" t="s">
        <v>255</v>
      </c>
      <c r="C43" s="948">
        <v>0.85</v>
      </c>
      <c r="D43" s="948">
        <v>0.25</v>
      </c>
      <c r="E43" s="948"/>
      <c r="F43" s="948"/>
      <c r="G43" s="948">
        <v>0.6</v>
      </c>
      <c r="H43" s="947" t="s">
        <v>1531</v>
      </c>
      <c r="I43" s="948">
        <v>0.82303199999999987</v>
      </c>
      <c r="J43" s="948"/>
      <c r="K43" s="948"/>
      <c r="L43" s="948"/>
      <c r="M43" s="948">
        <v>0.82303199999999987</v>
      </c>
      <c r="N43" s="948"/>
      <c r="O43" s="950" t="s">
        <v>1532</v>
      </c>
      <c r="P43" s="950"/>
      <c r="S43" s="115"/>
    </row>
    <row r="44" spans="1:19" ht="135">
      <c r="A44" s="946">
        <v>16</v>
      </c>
      <c r="B44" s="947" t="s">
        <v>255</v>
      </c>
      <c r="C44" s="948">
        <v>0.6</v>
      </c>
      <c r="D44" s="948">
        <v>0</v>
      </c>
      <c r="E44" s="948"/>
      <c r="F44" s="948"/>
      <c r="G44" s="948">
        <v>0.6</v>
      </c>
      <c r="H44" s="947" t="s">
        <v>1533</v>
      </c>
      <c r="I44" s="948">
        <v>0.35783999999999999</v>
      </c>
      <c r="J44" s="948"/>
      <c r="K44" s="948"/>
      <c r="L44" s="948"/>
      <c r="M44" s="948">
        <v>0.35783999999999999</v>
      </c>
      <c r="N44" s="948"/>
      <c r="O44" s="950" t="s">
        <v>1534</v>
      </c>
      <c r="P44" s="950"/>
      <c r="S44" s="115"/>
    </row>
    <row r="45" spans="1:19" ht="90">
      <c r="A45" s="946">
        <v>17</v>
      </c>
      <c r="B45" s="947" t="s">
        <v>255</v>
      </c>
      <c r="C45" s="948">
        <v>0.04</v>
      </c>
      <c r="D45" s="948">
        <v>0.04</v>
      </c>
      <c r="E45" s="948"/>
      <c r="F45" s="948"/>
      <c r="G45" s="948">
        <v>0</v>
      </c>
      <c r="H45" s="947" t="s">
        <v>1535</v>
      </c>
      <c r="I45" s="948">
        <v>4.7711999999999997E-2</v>
      </c>
      <c r="J45" s="948"/>
      <c r="K45" s="948"/>
      <c r="L45" s="948"/>
      <c r="M45" s="948">
        <v>4.7711999999999997E-2</v>
      </c>
      <c r="N45" s="948"/>
      <c r="O45" s="950" t="s">
        <v>1536</v>
      </c>
      <c r="P45" s="950"/>
      <c r="S45" s="115"/>
    </row>
    <row r="46" spans="1:19" ht="75">
      <c r="A46" s="946">
        <v>18</v>
      </c>
      <c r="B46" s="947" t="s">
        <v>255</v>
      </c>
      <c r="C46" s="948">
        <v>0.4</v>
      </c>
      <c r="D46" s="948">
        <v>0</v>
      </c>
      <c r="E46" s="948"/>
      <c r="F46" s="948"/>
      <c r="G46" s="948">
        <v>0.4</v>
      </c>
      <c r="H46" s="947" t="s">
        <v>1537</v>
      </c>
      <c r="I46" s="948">
        <v>4.8000000000000001E-2</v>
      </c>
      <c r="J46" s="948"/>
      <c r="K46" s="948"/>
      <c r="L46" s="948"/>
      <c r="M46" s="948">
        <v>4.8000000000000001E-2</v>
      </c>
      <c r="N46" s="948"/>
      <c r="O46" s="950" t="s">
        <v>1538</v>
      </c>
      <c r="P46" s="950"/>
      <c r="S46" s="115"/>
    </row>
    <row r="47" spans="1:19" ht="90">
      <c r="A47" s="946">
        <v>19</v>
      </c>
      <c r="B47" s="947" t="s">
        <v>255</v>
      </c>
      <c r="C47" s="948">
        <v>0.45</v>
      </c>
      <c r="D47" s="948">
        <v>0.25</v>
      </c>
      <c r="E47" s="948"/>
      <c r="F47" s="948"/>
      <c r="G47" s="948">
        <v>0.2</v>
      </c>
      <c r="H47" s="947" t="s">
        <v>1539</v>
      </c>
      <c r="I47" s="948">
        <v>0.29819999999999997</v>
      </c>
      <c r="J47" s="948"/>
      <c r="K47" s="948"/>
      <c r="L47" s="948"/>
      <c r="M47" s="948">
        <v>0.29819999999999997</v>
      </c>
      <c r="N47" s="948"/>
      <c r="O47" s="950" t="s">
        <v>1540</v>
      </c>
      <c r="P47" s="950"/>
      <c r="S47" s="115"/>
    </row>
    <row r="48" spans="1:19" ht="90">
      <c r="A48" s="946">
        <v>20</v>
      </c>
      <c r="B48" s="947" t="s">
        <v>255</v>
      </c>
      <c r="C48" s="948">
        <v>0.8</v>
      </c>
      <c r="D48" s="948">
        <v>0.3</v>
      </c>
      <c r="E48" s="948"/>
      <c r="F48" s="948"/>
      <c r="G48" s="948">
        <v>0.5</v>
      </c>
      <c r="H48" s="947" t="s">
        <v>1541</v>
      </c>
      <c r="I48" s="948">
        <v>0.35783999999999999</v>
      </c>
      <c r="J48" s="948"/>
      <c r="K48" s="948"/>
      <c r="L48" s="948"/>
      <c r="M48" s="948">
        <v>0.35783999999999999</v>
      </c>
      <c r="N48" s="948"/>
      <c r="O48" s="950" t="s">
        <v>1542</v>
      </c>
      <c r="P48" s="950"/>
      <c r="S48" s="115"/>
    </row>
    <row r="49" spans="1:19" ht="90">
      <c r="A49" s="946">
        <v>21</v>
      </c>
      <c r="B49" s="947" t="s">
        <v>255</v>
      </c>
      <c r="C49" s="948">
        <v>0.6</v>
      </c>
      <c r="D49" s="948">
        <v>0.3</v>
      </c>
      <c r="E49" s="948"/>
      <c r="F49" s="948"/>
      <c r="G49" s="948">
        <v>0.3</v>
      </c>
      <c r="H49" s="947" t="s">
        <v>1543</v>
      </c>
      <c r="I49" s="948">
        <v>0.35783999999999999</v>
      </c>
      <c r="J49" s="948"/>
      <c r="K49" s="948"/>
      <c r="L49" s="948"/>
      <c r="M49" s="948">
        <v>0.35783999999999999</v>
      </c>
      <c r="N49" s="948"/>
      <c r="O49" s="950" t="s">
        <v>1544</v>
      </c>
      <c r="P49" s="950"/>
      <c r="S49" s="115"/>
    </row>
    <row r="50" spans="1:19" ht="75">
      <c r="A50" s="946">
        <v>22</v>
      </c>
      <c r="B50" s="947" t="s">
        <v>255</v>
      </c>
      <c r="C50" s="948">
        <v>0.05</v>
      </c>
      <c r="D50" s="948">
        <v>0.05</v>
      </c>
      <c r="E50" s="948"/>
      <c r="F50" s="948"/>
      <c r="G50" s="948">
        <v>0</v>
      </c>
      <c r="H50" s="947" t="s">
        <v>1545</v>
      </c>
      <c r="I50" s="948">
        <v>5.9639999999999992E-2</v>
      </c>
      <c r="J50" s="948"/>
      <c r="K50" s="948"/>
      <c r="L50" s="948"/>
      <c r="M50" s="948">
        <v>5.9639999999999992E-2</v>
      </c>
      <c r="N50" s="948"/>
      <c r="O50" s="950" t="s">
        <v>1546</v>
      </c>
      <c r="P50" s="950"/>
      <c r="S50" s="115"/>
    </row>
    <row r="51" spans="1:19" ht="90">
      <c r="A51" s="946">
        <v>23</v>
      </c>
      <c r="B51" s="947" t="s">
        <v>255</v>
      </c>
      <c r="C51" s="948">
        <v>0.5</v>
      </c>
      <c r="D51" s="948">
        <v>0.5</v>
      </c>
      <c r="E51" s="948"/>
      <c r="F51" s="948"/>
      <c r="G51" s="948">
        <v>0</v>
      </c>
      <c r="H51" s="947" t="s">
        <v>1547</v>
      </c>
      <c r="I51" s="948">
        <v>0.59639999999999993</v>
      </c>
      <c r="J51" s="948"/>
      <c r="K51" s="948"/>
      <c r="L51" s="948"/>
      <c r="M51" s="948">
        <v>0.59639999999999993</v>
      </c>
      <c r="N51" s="948"/>
      <c r="O51" s="950" t="s">
        <v>1548</v>
      </c>
      <c r="P51" s="950"/>
      <c r="S51" s="115"/>
    </row>
    <row r="52" spans="1:19" ht="120">
      <c r="A52" s="946">
        <v>24</v>
      </c>
      <c r="B52" s="947" t="s">
        <v>255</v>
      </c>
      <c r="C52" s="948">
        <v>0.55000000000000004</v>
      </c>
      <c r="D52" s="948">
        <v>0.3</v>
      </c>
      <c r="E52" s="948"/>
      <c r="F52" s="948"/>
      <c r="G52" s="948">
        <v>0.25</v>
      </c>
      <c r="H52" s="947" t="s">
        <v>1549</v>
      </c>
      <c r="I52" s="948">
        <v>0.35783999999999999</v>
      </c>
      <c r="J52" s="948"/>
      <c r="K52" s="948"/>
      <c r="L52" s="948"/>
      <c r="M52" s="948">
        <v>0.35783999999999999</v>
      </c>
      <c r="N52" s="948"/>
      <c r="O52" s="950" t="s">
        <v>1550</v>
      </c>
      <c r="P52" s="950"/>
      <c r="S52" s="115"/>
    </row>
    <row r="53" spans="1:19" ht="135">
      <c r="A53" s="946">
        <v>25</v>
      </c>
      <c r="B53" s="947" t="s">
        <v>255</v>
      </c>
      <c r="C53" s="948">
        <v>0.85</v>
      </c>
      <c r="D53" s="948">
        <v>0.25</v>
      </c>
      <c r="E53" s="948"/>
      <c r="F53" s="948"/>
      <c r="G53" s="948">
        <v>0.60000000000000009</v>
      </c>
      <c r="H53" s="947" t="s">
        <v>1551</v>
      </c>
      <c r="I53" s="948">
        <v>0.29819999999999997</v>
      </c>
      <c r="J53" s="948"/>
      <c r="K53" s="948"/>
      <c r="L53" s="948"/>
      <c r="M53" s="948">
        <v>0.29819999999999997</v>
      </c>
      <c r="N53" s="948"/>
      <c r="O53" s="950" t="s">
        <v>1552</v>
      </c>
      <c r="P53" s="950"/>
      <c r="S53" s="115"/>
    </row>
    <row r="54" spans="1:19" ht="75">
      <c r="A54" s="946">
        <v>26</v>
      </c>
      <c r="B54" s="947" t="s">
        <v>255</v>
      </c>
      <c r="C54" s="948">
        <v>0.9</v>
      </c>
      <c r="D54" s="948">
        <v>0.9</v>
      </c>
      <c r="E54" s="948"/>
      <c r="F54" s="948"/>
      <c r="G54" s="948">
        <v>0</v>
      </c>
      <c r="H54" s="947" t="s">
        <v>1553</v>
      </c>
      <c r="I54" s="948">
        <v>1.07352</v>
      </c>
      <c r="J54" s="948"/>
      <c r="K54" s="948"/>
      <c r="L54" s="948"/>
      <c r="M54" s="948">
        <v>1.07352</v>
      </c>
      <c r="N54" s="948"/>
      <c r="O54" s="950" t="s">
        <v>1554</v>
      </c>
      <c r="P54" s="950"/>
      <c r="S54" s="115"/>
    </row>
    <row r="55" spans="1:19" ht="105">
      <c r="A55" s="946">
        <v>27</v>
      </c>
      <c r="B55" s="947" t="s">
        <v>255</v>
      </c>
      <c r="C55" s="948">
        <v>0.3</v>
      </c>
      <c r="D55" s="948">
        <v>0.3</v>
      </c>
      <c r="E55" s="948"/>
      <c r="F55" s="948"/>
      <c r="G55" s="948">
        <v>0</v>
      </c>
      <c r="H55" s="947" t="s">
        <v>1555</v>
      </c>
      <c r="I55" s="948">
        <v>0.35783999999999999</v>
      </c>
      <c r="J55" s="948"/>
      <c r="K55" s="948"/>
      <c r="L55" s="948"/>
      <c r="M55" s="948">
        <v>0.35783999999999999</v>
      </c>
      <c r="N55" s="948"/>
      <c r="O55" s="950" t="s">
        <v>1556</v>
      </c>
      <c r="P55" s="950"/>
      <c r="S55" s="115"/>
    </row>
    <row r="56" spans="1:19" ht="105">
      <c r="A56" s="946">
        <v>28</v>
      </c>
      <c r="B56" s="947" t="s">
        <v>255</v>
      </c>
      <c r="C56" s="948">
        <v>0.6</v>
      </c>
      <c r="D56" s="948">
        <v>0.1</v>
      </c>
      <c r="E56" s="948"/>
      <c r="F56" s="948"/>
      <c r="G56" s="948">
        <v>0.5</v>
      </c>
      <c r="H56" s="947" t="s">
        <v>1557</v>
      </c>
      <c r="I56" s="948">
        <v>0.11927999999999998</v>
      </c>
      <c r="J56" s="948"/>
      <c r="K56" s="948"/>
      <c r="L56" s="948"/>
      <c r="M56" s="948">
        <v>0.11927999999999998</v>
      </c>
      <c r="N56" s="948"/>
      <c r="O56" s="950" t="s">
        <v>1558</v>
      </c>
      <c r="P56" s="950"/>
      <c r="S56" s="115"/>
    </row>
    <row r="57" spans="1:19" ht="14.25">
      <c r="A57" s="943">
        <v>1.5</v>
      </c>
      <c r="B57" s="953" t="s">
        <v>631</v>
      </c>
      <c r="C57" s="945">
        <f>SUM(C58:C65)</f>
        <v>349.19000000000005</v>
      </c>
      <c r="D57" s="945">
        <f t="shared" ref="D57:N57" si="8">SUM(D58:D65)</f>
        <v>68.03</v>
      </c>
      <c r="E57" s="945">
        <f t="shared" si="8"/>
        <v>20.8</v>
      </c>
      <c r="F57" s="945">
        <f t="shared" si="8"/>
        <v>0</v>
      </c>
      <c r="G57" s="945">
        <f t="shared" si="8"/>
        <v>260.36</v>
      </c>
      <c r="H57" s="945">
        <f t="shared" si="8"/>
        <v>0</v>
      </c>
      <c r="I57" s="945">
        <f t="shared" si="8"/>
        <v>284.78233399999999</v>
      </c>
      <c r="J57" s="945">
        <f t="shared" si="8"/>
        <v>0</v>
      </c>
      <c r="K57" s="945">
        <f t="shared" si="8"/>
        <v>0</v>
      </c>
      <c r="L57" s="945">
        <f t="shared" si="8"/>
        <v>0</v>
      </c>
      <c r="M57" s="945">
        <f t="shared" si="8"/>
        <v>1.7262</v>
      </c>
      <c r="N57" s="945">
        <f t="shared" si="8"/>
        <v>283.05613400000004</v>
      </c>
      <c r="O57" s="945"/>
      <c r="P57" s="951"/>
      <c r="S57" s="115"/>
    </row>
    <row r="58" spans="1:19" ht="90">
      <c r="A58" s="946">
        <v>1</v>
      </c>
      <c r="B58" s="947" t="s">
        <v>631</v>
      </c>
      <c r="C58" s="948">
        <v>0.7</v>
      </c>
      <c r="D58" s="948">
        <v>0.3</v>
      </c>
      <c r="E58" s="948"/>
      <c r="F58" s="948"/>
      <c r="G58" s="948">
        <v>0.4</v>
      </c>
      <c r="H58" s="947" t="s">
        <v>1559</v>
      </c>
      <c r="I58" s="948">
        <v>0.35783999999999999</v>
      </c>
      <c r="J58" s="948"/>
      <c r="K58" s="948"/>
      <c r="L58" s="948"/>
      <c r="M58" s="948">
        <v>0.35783999999999999</v>
      </c>
      <c r="N58" s="948"/>
      <c r="O58" s="950" t="s">
        <v>1560</v>
      </c>
      <c r="P58" s="950"/>
      <c r="S58" s="115"/>
    </row>
    <row r="59" spans="1:19" ht="90">
      <c r="A59" s="946">
        <v>2</v>
      </c>
      <c r="B59" s="947" t="s">
        <v>631</v>
      </c>
      <c r="C59" s="948">
        <v>0.27</v>
      </c>
      <c r="D59" s="948">
        <v>0.2</v>
      </c>
      <c r="E59" s="948"/>
      <c r="F59" s="948"/>
      <c r="G59" s="948">
        <v>7.0000000000000007E-2</v>
      </c>
      <c r="H59" s="947" t="s">
        <v>1561</v>
      </c>
      <c r="I59" s="948">
        <v>0.23855999999999997</v>
      </c>
      <c r="J59" s="948"/>
      <c r="K59" s="948"/>
      <c r="L59" s="948"/>
      <c r="M59" s="948">
        <v>0.23855999999999997</v>
      </c>
      <c r="N59" s="948"/>
      <c r="O59" s="950" t="s">
        <v>1562</v>
      </c>
      <c r="P59" s="950"/>
      <c r="S59" s="115"/>
    </row>
    <row r="60" spans="1:19" ht="90">
      <c r="A60" s="946">
        <v>3</v>
      </c>
      <c r="B60" s="947" t="s">
        <v>1563</v>
      </c>
      <c r="C60" s="948">
        <v>16.5</v>
      </c>
      <c r="D60" s="948">
        <v>16.5</v>
      </c>
      <c r="E60" s="948"/>
      <c r="F60" s="948"/>
      <c r="G60" s="948"/>
      <c r="H60" s="947" t="s">
        <v>1564</v>
      </c>
      <c r="I60" s="948">
        <v>19.681199999999997</v>
      </c>
      <c r="J60" s="948"/>
      <c r="K60" s="948"/>
      <c r="L60" s="948"/>
      <c r="M60" s="948"/>
      <c r="N60" s="948">
        <v>19.681199999999997</v>
      </c>
      <c r="O60" s="950" t="s">
        <v>1565</v>
      </c>
      <c r="P60" s="950"/>
      <c r="S60" s="115"/>
    </row>
    <row r="61" spans="1:19" ht="150">
      <c r="A61" s="946">
        <v>4</v>
      </c>
      <c r="B61" s="947" t="s">
        <v>631</v>
      </c>
      <c r="C61" s="948">
        <v>0.3</v>
      </c>
      <c r="D61" s="948">
        <v>0.3</v>
      </c>
      <c r="E61" s="948"/>
      <c r="F61" s="948"/>
      <c r="G61" s="948">
        <v>0</v>
      </c>
      <c r="H61" s="947" t="s">
        <v>1566</v>
      </c>
      <c r="I61" s="948">
        <v>0.35783999999999999</v>
      </c>
      <c r="J61" s="948"/>
      <c r="K61" s="948"/>
      <c r="L61" s="948"/>
      <c r="M61" s="948">
        <v>0.35783999999999999</v>
      </c>
      <c r="N61" s="948"/>
      <c r="O61" s="950" t="s">
        <v>1567</v>
      </c>
      <c r="P61" s="950"/>
      <c r="S61" s="115"/>
    </row>
    <row r="62" spans="1:19" ht="105">
      <c r="A62" s="946">
        <v>5</v>
      </c>
      <c r="B62" s="947" t="s">
        <v>631</v>
      </c>
      <c r="C62" s="948">
        <v>0.6</v>
      </c>
      <c r="D62" s="948">
        <v>0.6</v>
      </c>
      <c r="E62" s="948"/>
      <c r="F62" s="948"/>
      <c r="G62" s="948">
        <v>0</v>
      </c>
      <c r="H62" s="947" t="s">
        <v>1492</v>
      </c>
      <c r="I62" s="948">
        <v>0.71567999999999998</v>
      </c>
      <c r="J62" s="948"/>
      <c r="K62" s="948"/>
      <c r="L62" s="948"/>
      <c r="M62" s="948">
        <v>0.71567999999999998</v>
      </c>
      <c r="N62" s="948"/>
      <c r="O62" s="950" t="s">
        <v>1568</v>
      </c>
      <c r="P62" s="950"/>
      <c r="S62" s="115"/>
    </row>
    <row r="63" spans="1:19" ht="90">
      <c r="A63" s="946">
        <v>6</v>
      </c>
      <c r="B63" s="947" t="s">
        <v>1569</v>
      </c>
      <c r="C63" s="948">
        <v>5.08</v>
      </c>
      <c r="D63" s="948">
        <v>0.13</v>
      </c>
      <c r="E63" s="948"/>
      <c r="F63" s="948"/>
      <c r="G63" s="948">
        <v>4.95</v>
      </c>
      <c r="H63" s="947" t="s">
        <v>1570</v>
      </c>
      <c r="I63" s="948">
        <v>6.059423999999999</v>
      </c>
      <c r="J63" s="948"/>
      <c r="K63" s="948"/>
      <c r="L63" s="948"/>
      <c r="M63" s="948"/>
      <c r="N63" s="948">
        <v>6.059423999999999</v>
      </c>
      <c r="O63" s="950" t="s">
        <v>1571</v>
      </c>
      <c r="P63" s="950"/>
      <c r="S63" s="115"/>
    </row>
    <row r="64" spans="1:19" ht="90">
      <c r="A64" s="946">
        <v>7</v>
      </c>
      <c r="B64" s="947" t="s">
        <v>631</v>
      </c>
      <c r="C64" s="948">
        <v>0.08</v>
      </c>
      <c r="D64" s="948">
        <v>0</v>
      </c>
      <c r="E64" s="948"/>
      <c r="F64" s="948"/>
      <c r="G64" s="948">
        <v>0.08</v>
      </c>
      <c r="H64" s="947" t="s">
        <v>1572</v>
      </c>
      <c r="I64" s="948">
        <v>5.6279999999999997E-2</v>
      </c>
      <c r="J64" s="948"/>
      <c r="K64" s="948"/>
      <c r="L64" s="948"/>
      <c r="M64" s="948">
        <v>5.6279999999999997E-2</v>
      </c>
      <c r="N64" s="948"/>
      <c r="O64" s="950" t="s">
        <v>1571</v>
      </c>
      <c r="P64" s="950"/>
      <c r="S64" s="115"/>
    </row>
    <row r="65" spans="1:19" ht="15">
      <c r="A65" s="946">
        <v>8</v>
      </c>
      <c r="B65" s="947" t="s">
        <v>2583</v>
      </c>
      <c r="C65" s="948">
        <v>325.66000000000003</v>
      </c>
      <c r="D65" s="948">
        <v>50</v>
      </c>
      <c r="E65" s="948">
        <v>20.8</v>
      </c>
      <c r="F65" s="948"/>
      <c r="G65" s="948">
        <v>254.86</v>
      </c>
      <c r="H65" s="947" t="s">
        <v>1492</v>
      </c>
      <c r="I65" s="948">
        <v>257.31551000000002</v>
      </c>
      <c r="J65" s="948"/>
      <c r="K65" s="948"/>
      <c r="L65" s="948"/>
      <c r="M65" s="948"/>
      <c r="N65" s="948">
        <v>257.31551000000002</v>
      </c>
      <c r="O65" s="950"/>
      <c r="P65" s="950"/>
      <c r="S65" s="115"/>
    </row>
    <row r="66" spans="1:19" ht="14.25">
      <c r="A66" s="943">
        <v>1.6</v>
      </c>
      <c r="B66" s="944" t="s">
        <v>415</v>
      </c>
      <c r="C66" s="945">
        <f>C67</f>
        <v>4.8</v>
      </c>
      <c r="D66" s="945">
        <f t="shared" ref="D66:M66" si="9">D67</f>
        <v>0</v>
      </c>
      <c r="E66" s="945">
        <f t="shared" si="9"/>
        <v>0</v>
      </c>
      <c r="F66" s="945">
        <f t="shared" si="9"/>
        <v>0</v>
      </c>
      <c r="G66" s="945">
        <f t="shared" si="9"/>
        <v>4.8</v>
      </c>
      <c r="H66" s="945"/>
      <c r="I66" s="945">
        <f t="shared" si="9"/>
        <v>0.05</v>
      </c>
      <c r="J66" s="945">
        <f t="shared" si="9"/>
        <v>0</v>
      </c>
      <c r="K66" s="945">
        <f t="shared" si="9"/>
        <v>0</v>
      </c>
      <c r="L66" s="945">
        <f t="shared" si="9"/>
        <v>0</v>
      </c>
      <c r="M66" s="945">
        <f t="shared" si="9"/>
        <v>0.05</v>
      </c>
      <c r="N66" s="945"/>
      <c r="O66" s="945"/>
      <c r="P66" s="951"/>
      <c r="S66" s="115"/>
    </row>
    <row r="67" spans="1:19" ht="30">
      <c r="A67" s="946">
        <v>1</v>
      </c>
      <c r="B67" s="947" t="s">
        <v>1573</v>
      </c>
      <c r="C67" s="948">
        <v>4.8</v>
      </c>
      <c r="D67" s="948">
        <v>0</v>
      </c>
      <c r="E67" s="948"/>
      <c r="F67" s="948"/>
      <c r="G67" s="948">
        <v>4.8</v>
      </c>
      <c r="H67" s="947" t="s">
        <v>1574</v>
      </c>
      <c r="I67" s="948">
        <v>0.05</v>
      </c>
      <c r="J67" s="948"/>
      <c r="K67" s="948"/>
      <c r="L67" s="948"/>
      <c r="M67" s="948">
        <v>0.05</v>
      </c>
      <c r="N67" s="948"/>
      <c r="O67" s="948"/>
      <c r="P67" s="950"/>
      <c r="S67" s="115"/>
    </row>
    <row r="68" spans="1:19" ht="14.25">
      <c r="A68" s="943">
        <v>1.7</v>
      </c>
      <c r="B68" s="944" t="s">
        <v>269</v>
      </c>
      <c r="C68" s="945">
        <f>C69+C70+C71+C72+C73+C74</f>
        <v>2.06</v>
      </c>
      <c r="D68" s="945">
        <f t="shared" ref="D68:N68" si="10">D69+D70+D71+D72+D73+D74</f>
        <v>1.6600000000000001</v>
      </c>
      <c r="E68" s="945">
        <f t="shared" si="10"/>
        <v>0</v>
      </c>
      <c r="F68" s="945">
        <f t="shared" si="10"/>
        <v>0</v>
      </c>
      <c r="G68" s="945">
        <f t="shared" si="10"/>
        <v>0.4</v>
      </c>
      <c r="H68" s="945"/>
      <c r="I68" s="945">
        <f t="shared" si="10"/>
        <v>2.2782479999999996</v>
      </c>
      <c r="J68" s="945">
        <f t="shared" si="10"/>
        <v>0</v>
      </c>
      <c r="K68" s="945">
        <f t="shared" si="10"/>
        <v>0</v>
      </c>
      <c r="L68" s="945">
        <f t="shared" si="10"/>
        <v>0</v>
      </c>
      <c r="M68" s="945">
        <f t="shared" si="10"/>
        <v>2.2782479999999996</v>
      </c>
      <c r="N68" s="945">
        <f t="shared" si="10"/>
        <v>0</v>
      </c>
      <c r="O68" s="945"/>
      <c r="P68" s="951"/>
      <c r="S68" s="115"/>
    </row>
    <row r="69" spans="1:19" ht="30">
      <c r="A69" s="946">
        <v>1</v>
      </c>
      <c r="B69" s="947" t="s">
        <v>1575</v>
      </c>
      <c r="C69" s="948">
        <v>0.1</v>
      </c>
      <c r="D69" s="948">
        <v>0</v>
      </c>
      <c r="E69" s="948"/>
      <c r="F69" s="948"/>
      <c r="G69" s="948">
        <v>0.1</v>
      </c>
      <c r="H69" s="947" t="s">
        <v>1576</v>
      </c>
      <c r="I69" s="948">
        <v>0.11927999999999998</v>
      </c>
      <c r="J69" s="948"/>
      <c r="K69" s="948"/>
      <c r="L69" s="948"/>
      <c r="M69" s="948">
        <v>0.11927999999999998</v>
      </c>
      <c r="N69" s="948"/>
      <c r="O69" s="948"/>
      <c r="P69" s="950"/>
      <c r="S69" s="115"/>
    </row>
    <row r="70" spans="1:19" ht="90">
      <c r="A70" s="946">
        <v>2</v>
      </c>
      <c r="B70" s="947" t="s">
        <v>1575</v>
      </c>
      <c r="C70" s="948">
        <v>0.8</v>
      </c>
      <c r="D70" s="948">
        <v>0.8</v>
      </c>
      <c r="E70" s="948"/>
      <c r="F70" s="948"/>
      <c r="G70" s="948">
        <v>0</v>
      </c>
      <c r="H70" s="947" t="s">
        <v>1577</v>
      </c>
      <c r="I70" s="948">
        <v>0.95423999999999987</v>
      </c>
      <c r="J70" s="948"/>
      <c r="K70" s="948"/>
      <c r="L70" s="948"/>
      <c r="M70" s="948">
        <v>0.95423999999999987</v>
      </c>
      <c r="N70" s="948"/>
      <c r="O70" s="950" t="s">
        <v>1578</v>
      </c>
      <c r="P70" s="950"/>
      <c r="S70" s="115"/>
    </row>
    <row r="71" spans="1:19" ht="30">
      <c r="A71" s="946">
        <v>3</v>
      </c>
      <c r="B71" s="947" t="s">
        <v>1575</v>
      </c>
      <c r="C71" s="948">
        <v>0.36</v>
      </c>
      <c r="D71" s="948">
        <v>0.36</v>
      </c>
      <c r="E71" s="948"/>
      <c r="F71" s="948"/>
      <c r="G71" s="948">
        <v>0</v>
      </c>
      <c r="H71" s="947" t="s">
        <v>1579</v>
      </c>
      <c r="I71" s="948">
        <v>0.42940800000000001</v>
      </c>
      <c r="J71" s="948"/>
      <c r="K71" s="948"/>
      <c r="L71" s="948"/>
      <c r="M71" s="948">
        <v>0.42940800000000001</v>
      </c>
      <c r="N71" s="948"/>
      <c r="O71" s="948"/>
      <c r="P71" s="950"/>
      <c r="S71" s="115"/>
    </row>
    <row r="72" spans="1:19" ht="45">
      <c r="A72" s="946">
        <v>4</v>
      </c>
      <c r="B72" s="947" t="s">
        <v>1575</v>
      </c>
      <c r="C72" s="948">
        <v>0.3</v>
      </c>
      <c r="D72" s="948">
        <v>0</v>
      </c>
      <c r="E72" s="948"/>
      <c r="F72" s="948"/>
      <c r="G72" s="948">
        <v>0.3</v>
      </c>
      <c r="H72" s="947" t="s">
        <v>1580</v>
      </c>
      <c r="I72" s="948">
        <v>0.17892</v>
      </c>
      <c r="J72" s="948"/>
      <c r="K72" s="948"/>
      <c r="L72" s="948"/>
      <c r="M72" s="948">
        <v>0.17892</v>
      </c>
      <c r="N72" s="948"/>
      <c r="O72" s="948"/>
      <c r="P72" s="950"/>
      <c r="S72" s="115"/>
    </row>
    <row r="73" spans="1:19" ht="30">
      <c r="A73" s="946">
        <v>5</v>
      </c>
      <c r="B73" s="947" t="s">
        <v>1575</v>
      </c>
      <c r="C73" s="948">
        <v>0.25</v>
      </c>
      <c r="D73" s="948">
        <v>0.25</v>
      </c>
      <c r="E73" s="948"/>
      <c r="F73" s="948"/>
      <c r="G73" s="948">
        <v>0</v>
      </c>
      <c r="H73" s="947" t="s">
        <v>1581</v>
      </c>
      <c r="I73" s="948">
        <v>0.29819999999999997</v>
      </c>
      <c r="J73" s="948"/>
      <c r="K73" s="948"/>
      <c r="L73" s="948"/>
      <c r="M73" s="948">
        <v>0.29819999999999997</v>
      </c>
      <c r="N73" s="948"/>
      <c r="O73" s="948"/>
      <c r="P73" s="950"/>
      <c r="S73" s="115"/>
    </row>
    <row r="74" spans="1:19" ht="30">
      <c r="A74" s="946">
        <v>6</v>
      </c>
      <c r="B74" s="947" t="s">
        <v>1575</v>
      </c>
      <c r="C74" s="948">
        <v>0.25</v>
      </c>
      <c r="D74" s="948">
        <v>0.25</v>
      </c>
      <c r="E74" s="948"/>
      <c r="F74" s="948"/>
      <c r="G74" s="948">
        <v>0</v>
      </c>
      <c r="H74" s="947" t="s">
        <v>1582</v>
      </c>
      <c r="I74" s="948">
        <v>0.29819999999999997</v>
      </c>
      <c r="J74" s="948"/>
      <c r="K74" s="948"/>
      <c r="L74" s="948"/>
      <c r="M74" s="948">
        <v>0.29819999999999997</v>
      </c>
      <c r="N74" s="948"/>
      <c r="O74" s="948"/>
      <c r="P74" s="950"/>
      <c r="S74" s="115"/>
    </row>
    <row r="75" spans="1:19" ht="14.25">
      <c r="A75" s="943">
        <v>52</v>
      </c>
      <c r="B75" s="953" t="s">
        <v>1583</v>
      </c>
      <c r="C75" s="945">
        <v>412.75000000000006</v>
      </c>
      <c r="D75" s="945">
        <v>84.38</v>
      </c>
      <c r="E75" s="945">
        <v>20.8</v>
      </c>
      <c r="F75" s="945">
        <v>0</v>
      </c>
      <c r="G75" s="945">
        <v>307.57</v>
      </c>
      <c r="H75" s="954"/>
      <c r="I75" s="945">
        <v>308.82773300000002</v>
      </c>
      <c r="J75" s="945">
        <v>0</v>
      </c>
      <c r="K75" s="945">
        <v>0</v>
      </c>
      <c r="L75" s="945">
        <v>1.320152</v>
      </c>
      <c r="M75" s="945">
        <v>14.019007</v>
      </c>
      <c r="N75" s="945">
        <v>293.48857400000003</v>
      </c>
      <c r="O75" s="945"/>
      <c r="P75" s="951"/>
      <c r="S75" s="115"/>
    </row>
    <row r="76" spans="1:19" ht="14.25">
      <c r="A76" s="1661" t="s">
        <v>1584</v>
      </c>
      <c r="B76" s="1661"/>
      <c r="C76" s="1661"/>
      <c r="D76" s="1661"/>
      <c r="E76" s="1661"/>
      <c r="F76" s="1661"/>
      <c r="G76" s="1661"/>
      <c r="H76" s="1661"/>
      <c r="I76" s="1661"/>
      <c r="J76" s="1661"/>
      <c r="K76" s="1661"/>
      <c r="L76" s="1661"/>
      <c r="M76" s="1661"/>
      <c r="N76" s="1661"/>
      <c r="O76" s="1661"/>
      <c r="P76" s="1661"/>
      <c r="S76" s="115"/>
    </row>
    <row r="77" spans="1:19" ht="14.25">
      <c r="A77" s="943"/>
      <c r="B77" s="943"/>
      <c r="C77" s="943"/>
      <c r="D77" s="943"/>
      <c r="E77" s="943"/>
      <c r="F77" s="943"/>
      <c r="G77" s="943"/>
      <c r="H77" s="943"/>
      <c r="I77" s="943"/>
      <c r="J77" s="943"/>
      <c r="K77" s="943"/>
      <c r="L77" s="943"/>
      <c r="M77" s="943"/>
      <c r="N77" s="943"/>
      <c r="O77" s="943"/>
      <c r="P77" s="943"/>
      <c r="S77" s="115"/>
    </row>
    <row r="78" spans="1:19" ht="14.25">
      <c r="A78" s="943" t="s">
        <v>208</v>
      </c>
      <c r="B78" s="944" t="s">
        <v>1475</v>
      </c>
      <c r="C78" s="945">
        <f>C79+C81+C110+C135+C141+C144+C147</f>
        <v>129.43</v>
      </c>
      <c r="D78" s="945">
        <f t="shared" ref="D78:N78" si="11">D79+D81+D110+D135+D141+D144+D147</f>
        <v>36.04</v>
      </c>
      <c r="E78" s="945">
        <f t="shared" si="11"/>
        <v>5</v>
      </c>
      <c r="F78" s="945">
        <f t="shared" si="11"/>
        <v>0</v>
      </c>
      <c r="G78" s="945">
        <f t="shared" si="11"/>
        <v>88.39</v>
      </c>
      <c r="H78" s="945">
        <f t="shared" si="11"/>
        <v>0</v>
      </c>
      <c r="I78" s="945">
        <f t="shared" si="11"/>
        <v>140.97960800000001</v>
      </c>
      <c r="J78" s="945">
        <f t="shared" si="11"/>
        <v>0</v>
      </c>
      <c r="K78" s="945">
        <f t="shared" si="11"/>
        <v>12.509028000000001</v>
      </c>
      <c r="L78" s="945">
        <f t="shared" si="11"/>
        <v>2.5645199999999995</v>
      </c>
      <c r="M78" s="945">
        <f t="shared" si="11"/>
        <v>35.047426000000002</v>
      </c>
      <c r="N78" s="945">
        <f t="shared" si="11"/>
        <v>90.858634000000023</v>
      </c>
      <c r="O78" s="945"/>
      <c r="P78" s="951"/>
      <c r="S78" s="115"/>
    </row>
    <row r="79" spans="1:19" ht="14.25">
      <c r="A79" s="943">
        <v>1.1000000000000001</v>
      </c>
      <c r="B79" s="944" t="s">
        <v>379</v>
      </c>
      <c r="C79" s="945">
        <f>C80</f>
        <v>5</v>
      </c>
      <c r="D79" s="945">
        <f t="shared" ref="D79:N79" si="12">D80</f>
        <v>0</v>
      </c>
      <c r="E79" s="945">
        <f t="shared" si="12"/>
        <v>5</v>
      </c>
      <c r="F79" s="945">
        <f t="shared" si="12"/>
        <v>0</v>
      </c>
      <c r="G79" s="945">
        <f t="shared" si="12"/>
        <v>0</v>
      </c>
      <c r="H79" s="945"/>
      <c r="I79" s="945">
        <f t="shared" si="12"/>
        <v>0.25</v>
      </c>
      <c r="J79" s="945">
        <f t="shared" si="12"/>
        <v>0</v>
      </c>
      <c r="K79" s="945">
        <f t="shared" si="12"/>
        <v>0</v>
      </c>
      <c r="L79" s="945">
        <f t="shared" si="12"/>
        <v>0</v>
      </c>
      <c r="M79" s="945">
        <f t="shared" si="12"/>
        <v>0</v>
      </c>
      <c r="N79" s="945">
        <f t="shared" si="12"/>
        <v>0.25</v>
      </c>
      <c r="O79" s="951"/>
      <c r="P79" s="951"/>
      <c r="S79" s="115"/>
    </row>
    <row r="80" spans="1:19" ht="30">
      <c r="A80" s="946">
        <v>1</v>
      </c>
      <c r="B80" s="947" t="s">
        <v>1585</v>
      </c>
      <c r="C80" s="948">
        <v>5</v>
      </c>
      <c r="D80" s="948">
        <v>0</v>
      </c>
      <c r="E80" s="948">
        <v>5</v>
      </c>
      <c r="F80" s="948"/>
      <c r="G80" s="948">
        <v>0</v>
      </c>
      <c r="H80" s="947" t="s">
        <v>1586</v>
      </c>
      <c r="I80" s="948">
        <v>0.25</v>
      </c>
      <c r="J80" s="948"/>
      <c r="K80" s="948"/>
      <c r="L80" s="948"/>
      <c r="M80" s="948"/>
      <c r="N80" s="948">
        <v>0.25</v>
      </c>
      <c r="O80" s="946" t="s">
        <v>1587</v>
      </c>
      <c r="P80" s="946"/>
      <c r="S80" s="115"/>
    </row>
    <row r="81" spans="1:19" ht="28.5">
      <c r="A81" s="943">
        <v>1.2</v>
      </c>
      <c r="B81" s="944" t="s">
        <v>1479</v>
      </c>
      <c r="C81" s="945">
        <f>C82+C84+C89+C91+C98+C101+C108</f>
        <v>96.339999999999989</v>
      </c>
      <c r="D81" s="945">
        <f t="shared" ref="D81:N81" si="13">D82+D84+D89+D91+D98+D101+D108</f>
        <v>16.200000000000003</v>
      </c>
      <c r="E81" s="945">
        <f t="shared" si="13"/>
        <v>0</v>
      </c>
      <c r="F81" s="945">
        <f t="shared" si="13"/>
        <v>0</v>
      </c>
      <c r="G81" s="945">
        <f t="shared" si="13"/>
        <v>80.14</v>
      </c>
      <c r="H81" s="945">
        <f t="shared" si="13"/>
        <v>0</v>
      </c>
      <c r="I81" s="945">
        <f t="shared" si="13"/>
        <v>110.27769700000002</v>
      </c>
      <c r="J81" s="945">
        <f t="shared" si="13"/>
        <v>0</v>
      </c>
      <c r="K81" s="945">
        <f t="shared" si="13"/>
        <v>12.509028000000001</v>
      </c>
      <c r="L81" s="945">
        <f t="shared" si="13"/>
        <v>2.5645199999999995</v>
      </c>
      <c r="M81" s="945">
        <f t="shared" si="13"/>
        <v>11.271540999999999</v>
      </c>
      <c r="N81" s="945">
        <f t="shared" si="13"/>
        <v>83.932608000000016</v>
      </c>
      <c r="O81" s="943"/>
      <c r="P81" s="943"/>
      <c r="S81" s="115"/>
    </row>
    <row r="82" spans="1:19" ht="28.5">
      <c r="A82" s="943" t="s">
        <v>1480</v>
      </c>
      <c r="B82" s="952" t="s">
        <v>475</v>
      </c>
      <c r="C82" s="945">
        <f>C83</f>
        <v>0.5</v>
      </c>
      <c r="D82" s="945">
        <f t="shared" ref="D82:N82" si="14">D83</f>
        <v>0</v>
      </c>
      <c r="E82" s="945">
        <f t="shared" si="14"/>
        <v>0</v>
      </c>
      <c r="F82" s="945">
        <f t="shared" si="14"/>
        <v>0</v>
      </c>
      <c r="G82" s="945">
        <f t="shared" si="14"/>
        <v>0.5</v>
      </c>
      <c r="H82" s="945"/>
      <c r="I82" s="945">
        <f t="shared" si="14"/>
        <v>0.59639999999999993</v>
      </c>
      <c r="J82" s="945">
        <f t="shared" si="14"/>
        <v>0</v>
      </c>
      <c r="K82" s="945">
        <f t="shared" si="14"/>
        <v>0</v>
      </c>
      <c r="L82" s="945">
        <f t="shared" si="14"/>
        <v>0</v>
      </c>
      <c r="M82" s="945">
        <f t="shared" si="14"/>
        <v>0.59639999999999993</v>
      </c>
      <c r="N82" s="945">
        <f t="shared" si="14"/>
        <v>0</v>
      </c>
      <c r="O82" s="943"/>
      <c r="P82" s="943"/>
      <c r="S82" s="115"/>
    </row>
    <row r="83" spans="1:19" ht="30">
      <c r="A83" s="946">
        <v>1</v>
      </c>
      <c r="B83" s="947" t="s">
        <v>1588</v>
      </c>
      <c r="C83" s="948">
        <v>0.5</v>
      </c>
      <c r="D83" s="948">
        <v>0</v>
      </c>
      <c r="E83" s="948"/>
      <c r="F83" s="948"/>
      <c r="G83" s="948">
        <v>0.5</v>
      </c>
      <c r="H83" s="947" t="s">
        <v>1589</v>
      </c>
      <c r="I83" s="948">
        <v>0.59639999999999993</v>
      </c>
      <c r="J83" s="948"/>
      <c r="K83" s="948"/>
      <c r="L83" s="948"/>
      <c r="M83" s="948">
        <v>0.59639999999999993</v>
      </c>
      <c r="N83" s="948"/>
      <c r="O83" s="946" t="s">
        <v>1587</v>
      </c>
      <c r="P83" s="946"/>
      <c r="S83" s="115"/>
    </row>
    <row r="84" spans="1:19" ht="28.5">
      <c r="A84" s="943" t="s">
        <v>1487</v>
      </c>
      <c r="B84" s="952" t="s">
        <v>209</v>
      </c>
      <c r="C84" s="945">
        <f>C85+C86+C87+C88</f>
        <v>1.1100000000000001</v>
      </c>
      <c r="D84" s="945">
        <f t="shared" ref="D84:N84" si="15">D85+D86+D87+D88</f>
        <v>0.81</v>
      </c>
      <c r="E84" s="945">
        <f t="shared" si="15"/>
        <v>0</v>
      </c>
      <c r="F84" s="945">
        <f t="shared" si="15"/>
        <v>0</v>
      </c>
      <c r="G84" s="945">
        <f t="shared" si="15"/>
        <v>0.30000000000000004</v>
      </c>
      <c r="H84" s="945"/>
      <c r="I84" s="945">
        <f t="shared" si="15"/>
        <v>1.1943329999999999</v>
      </c>
      <c r="J84" s="945">
        <f t="shared" si="15"/>
        <v>0</v>
      </c>
      <c r="K84" s="945">
        <f t="shared" si="15"/>
        <v>0</v>
      </c>
      <c r="L84" s="945">
        <f t="shared" si="15"/>
        <v>0</v>
      </c>
      <c r="M84" s="945">
        <f t="shared" si="15"/>
        <v>1.1943329999999999</v>
      </c>
      <c r="N84" s="945">
        <f t="shared" si="15"/>
        <v>0</v>
      </c>
      <c r="O84" s="943"/>
      <c r="P84" s="943"/>
      <c r="S84" s="115"/>
    </row>
    <row r="85" spans="1:19" ht="30">
      <c r="A85" s="946">
        <v>1</v>
      </c>
      <c r="B85" s="947" t="s">
        <v>1590</v>
      </c>
      <c r="C85" s="948">
        <v>0.15</v>
      </c>
      <c r="D85" s="948">
        <v>0</v>
      </c>
      <c r="E85" s="948"/>
      <c r="F85" s="948"/>
      <c r="G85" s="948">
        <v>0.15</v>
      </c>
      <c r="H85" s="947" t="s">
        <v>1591</v>
      </c>
      <c r="I85" s="948">
        <v>0.17892</v>
      </c>
      <c r="J85" s="948"/>
      <c r="K85" s="948"/>
      <c r="L85" s="948"/>
      <c r="M85" s="948">
        <v>0.17892</v>
      </c>
      <c r="N85" s="948"/>
      <c r="O85" s="946" t="s">
        <v>1587</v>
      </c>
      <c r="P85" s="946"/>
      <c r="S85" s="115"/>
    </row>
    <row r="86" spans="1:19" ht="30">
      <c r="A86" s="946">
        <v>2</v>
      </c>
      <c r="B86" s="947" t="s">
        <v>1592</v>
      </c>
      <c r="C86" s="948">
        <v>0.15000000000000002</v>
      </c>
      <c r="D86" s="948">
        <v>0</v>
      </c>
      <c r="E86" s="948"/>
      <c r="F86" s="948"/>
      <c r="G86" s="948">
        <v>0.15000000000000002</v>
      </c>
      <c r="H86" s="947" t="s">
        <v>1593</v>
      </c>
      <c r="I86" s="948">
        <v>4.9245000000000004E-2</v>
      </c>
      <c r="J86" s="948"/>
      <c r="K86" s="948"/>
      <c r="L86" s="948"/>
      <c r="M86" s="948">
        <v>4.9245000000000004E-2</v>
      </c>
      <c r="N86" s="948"/>
      <c r="O86" s="946" t="s">
        <v>1587</v>
      </c>
      <c r="P86" s="946"/>
      <c r="S86" s="115"/>
    </row>
    <row r="87" spans="1:19" ht="30">
      <c r="A87" s="946">
        <v>3</v>
      </c>
      <c r="B87" s="947" t="s">
        <v>1594</v>
      </c>
      <c r="C87" s="948">
        <v>0.3</v>
      </c>
      <c r="D87" s="948">
        <v>0.3</v>
      </c>
      <c r="E87" s="948"/>
      <c r="F87" s="948"/>
      <c r="G87" s="948">
        <v>0</v>
      </c>
      <c r="H87" s="947" t="s">
        <v>1595</v>
      </c>
      <c r="I87" s="948">
        <v>0.35783999999999999</v>
      </c>
      <c r="J87" s="948"/>
      <c r="K87" s="948"/>
      <c r="L87" s="948"/>
      <c r="M87" s="948">
        <v>0.35783999999999999</v>
      </c>
      <c r="N87" s="948"/>
      <c r="O87" s="946" t="s">
        <v>1587</v>
      </c>
      <c r="P87" s="946"/>
      <c r="S87" s="115"/>
    </row>
    <row r="88" spans="1:19" ht="30">
      <c r="A88" s="946">
        <v>4</v>
      </c>
      <c r="B88" s="947" t="s">
        <v>1596</v>
      </c>
      <c r="C88" s="948">
        <v>0.51</v>
      </c>
      <c r="D88" s="948">
        <v>0.51</v>
      </c>
      <c r="E88" s="948"/>
      <c r="F88" s="948"/>
      <c r="G88" s="948">
        <v>0</v>
      </c>
      <c r="H88" s="947" t="s">
        <v>1597</v>
      </c>
      <c r="I88" s="948">
        <v>0.60832799999999998</v>
      </c>
      <c r="J88" s="948"/>
      <c r="K88" s="948"/>
      <c r="L88" s="948"/>
      <c r="M88" s="948">
        <v>0.60832799999999998</v>
      </c>
      <c r="N88" s="948"/>
      <c r="O88" s="946" t="s">
        <v>1587</v>
      </c>
      <c r="P88" s="946"/>
      <c r="S88" s="115"/>
    </row>
    <row r="89" spans="1:19" ht="28.5">
      <c r="A89" s="943" t="s">
        <v>1496</v>
      </c>
      <c r="B89" s="952" t="s">
        <v>214</v>
      </c>
      <c r="C89" s="945">
        <f>C90</f>
        <v>0.35</v>
      </c>
      <c r="D89" s="945">
        <f t="shared" ref="D89:N89" si="16">D90</f>
        <v>0.35</v>
      </c>
      <c r="E89" s="945">
        <f t="shared" si="16"/>
        <v>0</v>
      </c>
      <c r="F89" s="945">
        <f t="shared" si="16"/>
        <v>0</v>
      </c>
      <c r="G89" s="945">
        <f t="shared" si="16"/>
        <v>0</v>
      </c>
      <c r="H89" s="945"/>
      <c r="I89" s="945">
        <f t="shared" si="16"/>
        <v>0.41747999999999996</v>
      </c>
      <c r="J89" s="945">
        <f t="shared" si="16"/>
        <v>0</v>
      </c>
      <c r="K89" s="945">
        <f t="shared" si="16"/>
        <v>0</v>
      </c>
      <c r="L89" s="945">
        <f t="shared" si="16"/>
        <v>0</v>
      </c>
      <c r="M89" s="945">
        <f t="shared" si="16"/>
        <v>0.41747999999999996</v>
      </c>
      <c r="N89" s="945">
        <f t="shared" si="16"/>
        <v>0</v>
      </c>
      <c r="O89" s="943"/>
      <c r="P89" s="943"/>
      <c r="S89" s="115"/>
    </row>
    <row r="90" spans="1:19" ht="30">
      <c r="A90" s="946">
        <v>1</v>
      </c>
      <c r="B90" s="947" t="s">
        <v>1598</v>
      </c>
      <c r="C90" s="948">
        <v>0.35</v>
      </c>
      <c r="D90" s="948">
        <v>0.35</v>
      </c>
      <c r="E90" s="948"/>
      <c r="F90" s="948"/>
      <c r="G90" s="948">
        <v>0</v>
      </c>
      <c r="H90" s="947" t="s">
        <v>1599</v>
      </c>
      <c r="I90" s="948">
        <v>0.41747999999999996</v>
      </c>
      <c r="J90" s="948"/>
      <c r="K90" s="948"/>
      <c r="L90" s="948"/>
      <c r="M90" s="948">
        <v>0.41747999999999996</v>
      </c>
      <c r="N90" s="948"/>
      <c r="O90" s="946" t="s">
        <v>1600</v>
      </c>
      <c r="P90" s="946"/>
      <c r="S90" s="115"/>
    </row>
    <row r="91" spans="1:19" ht="28.5">
      <c r="A91" s="943" t="s">
        <v>1601</v>
      </c>
      <c r="B91" s="952" t="s">
        <v>218</v>
      </c>
      <c r="C91" s="945">
        <f>C92+C93+C94+C95+C96+C97</f>
        <v>16.350000000000001</v>
      </c>
      <c r="D91" s="945">
        <f t="shared" ref="D91:N91" si="17">D92+D93+D94+D95+D96+D97</f>
        <v>7.07</v>
      </c>
      <c r="E91" s="945">
        <f t="shared" si="17"/>
        <v>0</v>
      </c>
      <c r="F91" s="945">
        <f t="shared" si="17"/>
        <v>0</v>
      </c>
      <c r="G91" s="945">
        <f t="shared" si="17"/>
        <v>9.2800000000000011</v>
      </c>
      <c r="H91" s="945"/>
      <c r="I91" s="945">
        <f t="shared" si="17"/>
        <v>15.667995999999999</v>
      </c>
      <c r="J91" s="945">
        <f t="shared" si="17"/>
        <v>0</v>
      </c>
      <c r="K91" s="945">
        <f t="shared" si="17"/>
        <v>4.6365480000000003</v>
      </c>
      <c r="L91" s="945">
        <f t="shared" si="17"/>
        <v>2.0873999999999997</v>
      </c>
      <c r="M91" s="945">
        <f t="shared" si="17"/>
        <v>8.9440480000000004</v>
      </c>
      <c r="N91" s="945">
        <f t="shared" si="17"/>
        <v>0</v>
      </c>
      <c r="O91" s="943"/>
      <c r="P91" s="943"/>
      <c r="S91" s="115"/>
    </row>
    <row r="92" spans="1:19" ht="30">
      <c r="A92" s="946">
        <v>1</v>
      </c>
      <c r="B92" s="947" t="s">
        <v>1602</v>
      </c>
      <c r="C92" s="948">
        <v>1.75</v>
      </c>
      <c r="D92" s="948">
        <v>0</v>
      </c>
      <c r="E92" s="948"/>
      <c r="F92" s="948"/>
      <c r="G92" s="948">
        <v>1.75</v>
      </c>
      <c r="H92" s="947" t="s">
        <v>1603</v>
      </c>
      <c r="I92" s="948">
        <v>2.0873999999999997</v>
      </c>
      <c r="J92" s="948"/>
      <c r="K92" s="948"/>
      <c r="L92" s="948">
        <v>2.0873999999999997</v>
      </c>
      <c r="M92" s="948"/>
      <c r="N92" s="948"/>
      <c r="O92" s="946" t="s">
        <v>1587</v>
      </c>
      <c r="P92" s="946"/>
      <c r="S92" s="115"/>
    </row>
    <row r="93" spans="1:19" ht="30">
      <c r="A93" s="946">
        <v>2</v>
      </c>
      <c r="B93" s="947" t="s">
        <v>1604</v>
      </c>
      <c r="C93" s="948">
        <v>1</v>
      </c>
      <c r="D93" s="948">
        <v>0.5</v>
      </c>
      <c r="E93" s="948"/>
      <c r="F93" s="948"/>
      <c r="G93" s="948">
        <v>0.5</v>
      </c>
      <c r="H93" s="947" t="s">
        <v>1605</v>
      </c>
      <c r="I93" s="948">
        <v>1.1927999999999999</v>
      </c>
      <c r="J93" s="948"/>
      <c r="K93" s="948"/>
      <c r="L93" s="948"/>
      <c r="M93" s="948">
        <v>1.1927999999999999</v>
      </c>
      <c r="N93" s="948"/>
      <c r="O93" s="946" t="s">
        <v>1587</v>
      </c>
      <c r="P93" s="946"/>
      <c r="S93" s="115"/>
    </row>
    <row r="94" spans="1:19" ht="45">
      <c r="A94" s="946">
        <v>3</v>
      </c>
      <c r="B94" s="947" t="s">
        <v>1606</v>
      </c>
      <c r="C94" s="948">
        <v>5.94</v>
      </c>
      <c r="D94" s="948">
        <v>4.16</v>
      </c>
      <c r="E94" s="948"/>
      <c r="F94" s="948"/>
      <c r="G94" s="948">
        <v>1.78</v>
      </c>
      <c r="H94" s="947" t="s">
        <v>1607</v>
      </c>
      <c r="I94" s="948">
        <v>4.9620480000000002</v>
      </c>
      <c r="J94" s="948"/>
      <c r="K94" s="948"/>
      <c r="L94" s="948"/>
      <c r="M94" s="948">
        <v>4.9620480000000002</v>
      </c>
      <c r="N94" s="948"/>
      <c r="O94" s="946" t="s">
        <v>1587</v>
      </c>
      <c r="P94" s="946"/>
      <c r="S94" s="115"/>
    </row>
    <row r="95" spans="1:19" ht="45">
      <c r="A95" s="946">
        <v>4</v>
      </c>
      <c r="B95" s="947" t="s">
        <v>1608</v>
      </c>
      <c r="C95" s="948">
        <v>1.05</v>
      </c>
      <c r="D95" s="948">
        <v>0.5</v>
      </c>
      <c r="E95" s="948"/>
      <c r="F95" s="948"/>
      <c r="G95" s="948">
        <v>0.55000000000000004</v>
      </c>
      <c r="H95" s="947" t="s">
        <v>1609</v>
      </c>
      <c r="I95" s="948">
        <v>1.5964</v>
      </c>
      <c r="J95" s="948"/>
      <c r="K95" s="948"/>
      <c r="L95" s="948"/>
      <c r="M95" s="948">
        <v>1.5964</v>
      </c>
      <c r="N95" s="948"/>
      <c r="O95" s="946" t="s">
        <v>1600</v>
      </c>
      <c r="P95" s="946"/>
      <c r="S95" s="115"/>
    </row>
    <row r="96" spans="1:19" ht="30">
      <c r="A96" s="946">
        <v>5</v>
      </c>
      <c r="B96" s="947" t="s">
        <v>1610</v>
      </c>
      <c r="C96" s="948">
        <v>1</v>
      </c>
      <c r="D96" s="948">
        <v>0.5</v>
      </c>
      <c r="E96" s="948"/>
      <c r="F96" s="948"/>
      <c r="G96" s="948">
        <v>0.5</v>
      </c>
      <c r="H96" s="947" t="s">
        <v>1611</v>
      </c>
      <c r="I96" s="948">
        <v>1.1927999999999999</v>
      </c>
      <c r="J96" s="948"/>
      <c r="K96" s="948"/>
      <c r="L96" s="948"/>
      <c r="M96" s="948">
        <v>1.1927999999999999</v>
      </c>
      <c r="N96" s="948"/>
      <c r="O96" s="946" t="s">
        <v>1587</v>
      </c>
      <c r="P96" s="946"/>
      <c r="S96" s="115"/>
    </row>
    <row r="97" spans="1:19" ht="60">
      <c r="A97" s="946">
        <v>6</v>
      </c>
      <c r="B97" s="947" t="s">
        <v>1612</v>
      </c>
      <c r="C97" s="948">
        <v>5.61</v>
      </c>
      <c r="D97" s="948">
        <v>1.41</v>
      </c>
      <c r="E97" s="948"/>
      <c r="F97" s="948"/>
      <c r="G97" s="948">
        <v>4.2</v>
      </c>
      <c r="H97" s="947" t="s">
        <v>1613</v>
      </c>
      <c r="I97" s="948">
        <v>4.6365480000000003</v>
      </c>
      <c r="J97" s="948"/>
      <c r="K97" s="948">
        <v>4.6365480000000003</v>
      </c>
      <c r="L97" s="948"/>
      <c r="M97" s="948"/>
      <c r="N97" s="948"/>
      <c r="O97" s="946" t="s">
        <v>1587</v>
      </c>
      <c r="P97" s="946"/>
      <c r="S97" s="115"/>
    </row>
    <row r="98" spans="1:19" ht="28.5">
      <c r="A98" s="943" t="s">
        <v>1614</v>
      </c>
      <c r="B98" s="952" t="s">
        <v>239</v>
      </c>
      <c r="C98" s="945">
        <f>C99+C100</f>
        <v>7</v>
      </c>
      <c r="D98" s="945">
        <f t="shared" ref="D98:N98" si="18">D99+D100</f>
        <v>7</v>
      </c>
      <c r="E98" s="945">
        <f t="shared" si="18"/>
        <v>0</v>
      </c>
      <c r="F98" s="945">
        <f t="shared" si="18"/>
        <v>0</v>
      </c>
      <c r="G98" s="945">
        <f t="shared" si="18"/>
        <v>0</v>
      </c>
      <c r="H98" s="945"/>
      <c r="I98" s="945">
        <f t="shared" si="18"/>
        <v>8.3495999999999988</v>
      </c>
      <c r="J98" s="945">
        <f t="shared" si="18"/>
        <v>0</v>
      </c>
      <c r="K98" s="945">
        <f t="shared" si="18"/>
        <v>7.8724799999999995</v>
      </c>
      <c r="L98" s="945">
        <f t="shared" si="18"/>
        <v>0.47711999999999993</v>
      </c>
      <c r="M98" s="945">
        <f t="shared" si="18"/>
        <v>0</v>
      </c>
      <c r="N98" s="945">
        <f t="shared" si="18"/>
        <v>0</v>
      </c>
      <c r="O98" s="943"/>
      <c r="P98" s="943"/>
      <c r="S98" s="115"/>
    </row>
    <row r="99" spans="1:19" ht="75">
      <c r="A99" s="946">
        <v>1</v>
      </c>
      <c r="B99" s="947" t="s">
        <v>1615</v>
      </c>
      <c r="C99" s="948">
        <v>6.6</v>
      </c>
      <c r="D99" s="948">
        <v>6.6</v>
      </c>
      <c r="E99" s="948"/>
      <c r="F99" s="948"/>
      <c r="G99" s="948">
        <v>0</v>
      </c>
      <c r="H99" s="947" t="s">
        <v>1616</v>
      </c>
      <c r="I99" s="948">
        <v>7.8724799999999995</v>
      </c>
      <c r="J99" s="948"/>
      <c r="K99" s="948">
        <v>7.8724799999999995</v>
      </c>
      <c r="L99" s="948"/>
      <c r="M99" s="948"/>
      <c r="N99" s="948"/>
      <c r="O99" s="946" t="s">
        <v>1587</v>
      </c>
      <c r="P99" s="946"/>
      <c r="S99" s="115"/>
    </row>
    <row r="100" spans="1:19" ht="45">
      <c r="A100" s="946">
        <v>2</v>
      </c>
      <c r="B100" s="947" t="s">
        <v>1617</v>
      </c>
      <c r="C100" s="948">
        <v>0.4</v>
      </c>
      <c r="D100" s="948">
        <v>0.4</v>
      </c>
      <c r="E100" s="948"/>
      <c r="F100" s="948"/>
      <c r="G100" s="948">
        <v>0</v>
      </c>
      <c r="H100" s="947" t="s">
        <v>1477</v>
      </c>
      <c r="I100" s="948">
        <v>0.47711999999999993</v>
      </c>
      <c r="J100" s="948"/>
      <c r="K100" s="948"/>
      <c r="L100" s="948">
        <v>0.47711999999999993</v>
      </c>
      <c r="M100" s="948"/>
      <c r="N100" s="948"/>
      <c r="O100" s="946" t="s">
        <v>1587</v>
      </c>
      <c r="P100" s="946"/>
      <c r="S100" s="115"/>
    </row>
    <row r="101" spans="1:19" ht="28.5">
      <c r="A101" s="943" t="s">
        <v>1618</v>
      </c>
      <c r="B101" s="952" t="s">
        <v>247</v>
      </c>
      <c r="C101" s="945">
        <f>C102+C103+C104+C105+C106+C107</f>
        <v>70.929999999999993</v>
      </c>
      <c r="D101" s="945">
        <f t="shared" ref="D101:N101" si="19">D102+D103+D104+D105+D106+D107</f>
        <v>0.87</v>
      </c>
      <c r="E101" s="945">
        <f t="shared" si="19"/>
        <v>0</v>
      </c>
      <c r="F101" s="945">
        <f t="shared" si="19"/>
        <v>0</v>
      </c>
      <c r="G101" s="945">
        <f t="shared" si="19"/>
        <v>70.06</v>
      </c>
      <c r="H101" s="945"/>
      <c r="I101" s="945">
        <f t="shared" si="19"/>
        <v>83.932608000000016</v>
      </c>
      <c r="J101" s="945">
        <f t="shared" si="19"/>
        <v>0</v>
      </c>
      <c r="K101" s="945">
        <f t="shared" si="19"/>
        <v>0</v>
      </c>
      <c r="L101" s="945">
        <f t="shared" si="19"/>
        <v>0</v>
      </c>
      <c r="M101" s="945">
        <f t="shared" si="19"/>
        <v>0</v>
      </c>
      <c r="N101" s="945">
        <f t="shared" si="19"/>
        <v>83.932608000000016</v>
      </c>
      <c r="O101" s="943"/>
      <c r="P101" s="943"/>
      <c r="S101" s="115"/>
    </row>
    <row r="102" spans="1:19" ht="45">
      <c r="A102" s="946">
        <v>1</v>
      </c>
      <c r="B102" s="947" t="s">
        <v>1619</v>
      </c>
      <c r="C102" s="948">
        <v>1.1400000000000001</v>
      </c>
      <c r="D102" s="948">
        <v>0.13</v>
      </c>
      <c r="E102" s="948"/>
      <c r="F102" s="948"/>
      <c r="G102" s="948">
        <v>1.01</v>
      </c>
      <c r="H102" s="947" t="s">
        <v>1620</v>
      </c>
      <c r="I102" s="948">
        <v>1.095064</v>
      </c>
      <c r="J102" s="948"/>
      <c r="K102" s="948"/>
      <c r="L102" s="948"/>
      <c r="M102" s="948"/>
      <c r="N102" s="948">
        <v>1.095064</v>
      </c>
      <c r="O102" s="946" t="s">
        <v>1587</v>
      </c>
      <c r="P102" s="946"/>
      <c r="S102" s="115"/>
    </row>
    <row r="103" spans="1:19" ht="45">
      <c r="A103" s="946">
        <v>2</v>
      </c>
      <c r="B103" s="947" t="s">
        <v>1619</v>
      </c>
      <c r="C103" s="948">
        <v>0.14000000000000001</v>
      </c>
      <c r="D103" s="948">
        <v>0.1</v>
      </c>
      <c r="E103" s="948"/>
      <c r="F103" s="948"/>
      <c r="G103" s="948">
        <v>0.04</v>
      </c>
      <c r="H103" s="947" t="s">
        <v>1621</v>
      </c>
      <c r="I103" s="948">
        <v>0.15927999999999998</v>
      </c>
      <c r="J103" s="948"/>
      <c r="K103" s="948"/>
      <c r="L103" s="948"/>
      <c r="M103" s="948"/>
      <c r="N103" s="948">
        <v>0.15927999999999998</v>
      </c>
      <c r="O103" s="946" t="s">
        <v>1587</v>
      </c>
      <c r="P103" s="946"/>
      <c r="S103" s="115"/>
    </row>
    <row r="104" spans="1:19" ht="90">
      <c r="A104" s="946">
        <v>3</v>
      </c>
      <c r="B104" s="947" t="s">
        <v>1622</v>
      </c>
      <c r="C104" s="948">
        <v>1.1000000000000001</v>
      </c>
      <c r="D104" s="948">
        <v>0.61</v>
      </c>
      <c r="E104" s="948"/>
      <c r="F104" s="948"/>
      <c r="G104" s="948">
        <v>0.49</v>
      </c>
      <c r="H104" s="947" t="s">
        <v>1623</v>
      </c>
      <c r="I104" s="948">
        <v>0.94760800000000001</v>
      </c>
      <c r="J104" s="948"/>
      <c r="K104" s="948"/>
      <c r="L104" s="948"/>
      <c r="M104" s="948"/>
      <c r="N104" s="948">
        <v>0.94760800000000001</v>
      </c>
      <c r="O104" s="946" t="s">
        <v>1587</v>
      </c>
      <c r="P104" s="946"/>
      <c r="S104" s="115"/>
    </row>
    <row r="105" spans="1:19" ht="30">
      <c r="A105" s="946">
        <v>4</v>
      </c>
      <c r="B105" s="947" t="s">
        <v>1624</v>
      </c>
      <c r="C105" s="948">
        <v>65</v>
      </c>
      <c r="D105" s="948">
        <v>0</v>
      </c>
      <c r="E105" s="948"/>
      <c r="F105" s="948"/>
      <c r="G105" s="948">
        <v>65</v>
      </c>
      <c r="H105" s="947" t="s">
        <v>1625</v>
      </c>
      <c r="I105" s="948">
        <v>77.531999999999996</v>
      </c>
      <c r="J105" s="948"/>
      <c r="K105" s="948"/>
      <c r="L105" s="948"/>
      <c r="M105" s="948"/>
      <c r="N105" s="948">
        <v>77.531999999999996</v>
      </c>
      <c r="O105" s="946" t="s">
        <v>1587</v>
      </c>
      <c r="P105" s="946"/>
      <c r="S105" s="115"/>
    </row>
    <row r="106" spans="1:19" ht="60">
      <c r="A106" s="946">
        <v>5</v>
      </c>
      <c r="B106" s="947" t="s">
        <v>1626</v>
      </c>
      <c r="C106" s="948">
        <v>3.49</v>
      </c>
      <c r="D106" s="948">
        <v>0</v>
      </c>
      <c r="E106" s="948"/>
      <c r="F106" s="948"/>
      <c r="G106" s="948">
        <v>3.49</v>
      </c>
      <c r="H106" s="947" t="s">
        <v>1627</v>
      </c>
      <c r="I106" s="948">
        <v>4.1628720000000001</v>
      </c>
      <c r="J106" s="948"/>
      <c r="K106" s="948"/>
      <c r="L106" s="948"/>
      <c r="M106" s="948"/>
      <c r="N106" s="948">
        <v>4.1628720000000001</v>
      </c>
      <c r="O106" s="946" t="s">
        <v>1600</v>
      </c>
      <c r="P106" s="946"/>
      <c r="S106" s="115"/>
    </row>
    <row r="107" spans="1:19" ht="105">
      <c r="A107" s="946">
        <v>6</v>
      </c>
      <c r="B107" s="947" t="s">
        <v>1628</v>
      </c>
      <c r="C107" s="948">
        <v>0.06</v>
      </c>
      <c r="D107" s="948">
        <v>0.03</v>
      </c>
      <c r="E107" s="948"/>
      <c r="F107" s="948"/>
      <c r="G107" s="948">
        <v>0.03</v>
      </c>
      <c r="H107" s="947" t="s">
        <v>1629</v>
      </c>
      <c r="I107" s="948">
        <v>3.5784000000000003E-2</v>
      </c>
      <c r="J107" s="948"/>
      <c r="K107" s="948"/>
      <c r="L107" s="948"/>
      <c r="M107" s="948"/>
      <c r="N107" s="948">
        <v>3.5784000000000003E-2</v>
      </c>
      <c r="O107" s="946" t="s">
        <v>1587</v>
      </c>
      <c r="P107" s="946"/>
      <c r="S107" s="115"/>
    </row>
    <row r="108" spans="1:19" ht="28.5">
      <c r="A108" s="943" t="s">
        <v>1630</v>
      </c>
      <c r="B108" s="952" t="s">
        <v>302</v>
      </c>
      <c r="C108" s="945">
        <f>C109</f>
        <v>0.1</v>
      </c>
      <c r="D108" s="945">
        <f t="shared" ref="D108:N108" si="20">D109</f>
        <v>0.1</v>
      </c>
      <c r="E108" s="945">
        <f t="shared" si="20"/>
        <v>0</v>
      </c>
      <c r="F108" s="945">
        <f t="shared" si="20"/>
        <v>0</v>
      </c>
      <c r="G108" s="945">
        <f t="shared" si="20"/>
        <v>0</v>
      </c>
      <c r="H108" s="945"/>
      <c r="I108" s="945">
        <f t="shared" si="20"/>
        <v>0.11927999999999998</v>
      </c>
      <c r="J108" s="945">
        <f t="shared" si="20"/>
        <v>0</v>
      </c>
      <c r="K108" s="945">
        <f t="shared" si="20"/>
        <v>0</v>
      </c>
      <c r="L108" s="945">
        <f t="shared" si="20"/>
        <v>0</v>
      </c>
      <c r="M108" s="945">
        <f t="shared" si="20"/>
        <v>0.11927999999999998</v>
      </c>
      <c r="N108" s="945">
        <f t="shared" si="20"/>
        <v>0</v>
      </c>
      <c r="O108" s="943"/>
      <c r="P108" s="943"/>
      <c r="S108" s="115"/>
    </row>
    <row r="109" spans="1:19" ht="30">
      <c r="A109" s="946">
        <v>1</v>
      </c>
      <c r="B109" s="947" t="s">
        <v>1631</v>
      </c>
      <c r="C109" s="948">
        <v>0.1</v>
      </c>
      <c r="D109" s="948">
        <v>0.1</v>
      </c>
      <c r="E109" s="948"/>
      <c r="F109" s="948"/>
      <c r="G109" s="948">
        <v>0</v>
      </c>
      <c r="H109" s="947" t="s">
        <v>1632</v>
      </c>
      <c r="I109" s="948">
        <v>0.11927999999999998</v>
      </c>
      <c r="J109" s="948"/>
      <c r="K109" s="948"/>
      <c r="L109" s="948"/>
      <c r="M109" s="948">
        <v>0.11927999999999998</v>
      </c>
      <c r="N109" s="948"/>
      <c r="O109" s="946" t="s">
        <v>1587</v>
      </c>
      <c r="P109" s="946"/>
      <c r="S109" s="115"/>
    </row>
    <row r="110" spans="1:19" ht="14.25">
      <c r="A110" s="943">
        <v>1.3</v>
      </c>
      <c r="B110" s="953" t="s">
        <v>255</v>
      </c>
      <c r="C110" s="945">
        <f>SUM(C111:C134)</f>
        <v>14.91</v>
      </c>
      <c r="D110" s="945">
        <f t="shared" ref="D110:N110" si="21">SUM(D111:D134)</f>
        <v>12.209999999999999</v>
      </c>
      <c r="E110" s="945">
        <f t="shared" si="21"/>
        <v>0</v>
      </c>
      <c r="F110" s="945">
        <f t="shared" si="21"/>
        <v>0</v>
      </c>
      <c r="G110" s="945">
        <f t="shared" si="21"/>
        <v>2.6999999999999997</v>
      </c>
      <c r="H110" s="945">
        <f t="shared" si="21"/>
        <v>0</v>
      </c>
      <c r="I110" s="945">
        <f t="shared" si="21"/>
        <v>16.070397</v>
      </c>
      <c r="J110" s="945">
        <f t="shared" si="21"/>
        <v>0</v>
      </c>
      <c r="K110" s="945">
        <f t="shared" si="21"/>
        <v>0</v>
      </c>
      <c r="L110" s="945">
        <f t="shared" si="21"/>
        <v>0</v>
      </c>
      <c r="M110" s="945">
        <f t="shared" si="21"/>
        <v>16.070397</v>
      </c>
      <c r="N110" s="945">
        <f t="shared" si="21"/>
        <v>0</v>
      </c>
      <c r="O110" s="943"/>
      <c r="P110" s="943"/>
      <c r="S110" s="115"/>
    </row>
    <row r="111" spans="1:19" ht="30">
      <c r="A111" s="946">
        <v>1</v>
      </c>
      <c r="B111" s="947" t="s">
        <v>255</v>
      </c>
      <c r="C111" s="948">
        <v>0.36</v>
      </c>
      <c r="D111" s="948">
        <v>0.25</v>
      </c>
      <c r="E111" s="948"/>
      <c r="F111" s="948"/>
      <c r="G111" s="948">
        <v>0.11</v>
      </c>
      <c r="H111" s="947" t="s">
        <v>1633</v>
      </c>
      <c r="I111" s="948">
        <v>0.29819999999999997</v>
      </c>
      <c r="J111" s="948"/>
      <c r="K111" s="948"/>
      <c r="L111" s="948"/>
      <c r="M111" s="948">
        <v>0.29819999999999997</v>
      </c>
      <c r="N111" s="948"/>
      <c r="O111" s="946" t="s">
        <v>1600</v>
      </c>
      <c r="P111" s="946"/>
      <c r="S111" s="115"/>
    </row>
    <row r="112" spans="1:19" ht="30">
      <c r="A112" s="946">
        <v>2</v>
      </c>
      <c r="B112" s="947" t="s">
        <v>255</v>
      </c>
      <c r="C112" s="948">
        <v>0.3</v>
      </c>
      <c r="D112" s="948">
        <v>0.3</v>
      </c>
      <c r="E112" s="948"/>
      <c r="F112" s="948"/>
      <c r="G112" s="948">
        <v>0</v>
      </c>
      <c r="H112" s="947" t="s">
        <v>1511</v>
      </c>
      <c r="I112" s="948">
        <v>0.35783999999999999</v>
      </c>
      <c r="J112" s="948"/>
      <c r="K112" s="948"/>
      <c r="L112" s="948"/>
      <c r="M112" s="948">
        <v>0.35783999999999999</v>
      </c>
      <c r="N112" s="948"/>
      <c r="O112" s="946" t="s">
        <v>1587</v>
      </c>
      <c r="P112" s="946"/>
      <c r="S112" s="115"/>
    </row>
    <row r="113" spans="1:19" ht="30">
      <c r="A113" s="946">
        <v>3</v>
      </c>
      <c r="B113" s="947" t="s">
        <v>255</v>
      </c>
      <c r="C113" s="948">
        <v>0.3</v>
      </c>
      <c r="D113" s="948">
        <v>0.3</v>
      </c>
      <c r="E113" s="948"/>
      <c r="F113" s="948"/>
      <c r="G113" s="948">
        <v>0</v>
      </c>
      <c r="H113" s="947" t="s">
        <v>1634</v>
      </c>
      <c r="I113" s="948">
        <v>0.35783999999999999</v>
      </c>
      <c r="J113" s="948"/>
      <c r="K113" s="948"/>
      <c r="L113" s="948"/>
      <c r="M113" s="948">
        <v>0.35783999999999999</v>
      </c>
      <c r="N113" s="948"/>
      <c r="O113" s="946" t="s">
        <v>1587</v>
      </c>
      <c r="P113" s="946"/>
      <c r="S113" s="115"/>
    </row>
    <row r="114" spans="1:19" ht="45">
      <c r="A114" s="946">
        <v>4</v>
      </c>
      <c r="B114" s="947" t="s">
        <v>255</v>
      </c>
      <c r="C114" s="948">
        <v>0.5</v>
      </c>
      <c r="D114" s="948">
        <v>0.3</v>
      </c>
      <c r="E114" s="948"/>
      <c r="F114" s="948"/>
      <c r="G114" s="948">
        <v>0.2</v>
      </c>
      <c r="H114" s="947" t="s">
        <v>1635</v>
      </c>
      <c r="I114" s="948">
        <v>0.35783999999999999</v>
      </c>
      <c r="J114" s="948"/>
      <c r="K114" s="948"/>
      <c r="L114" s="948"/>
      <c r="M114" s="948">
        <v>0.35783999999999999</v>
      </c>
      <c r="N114" s="948"/>
      <c r="O114" s="946" t="s">
        <v>1600</v>
      </c>
      <c r="P114" s="946"/>
      <c r="S114" s="115"/>
    </row>
    <row r="115" spans="1:19" ht="105">
      <c r="A115" s="946">
        <v>5</v>
      </c>
      <c r="B115" s="947" t="s">
        <v>255</v>
      </c>
      <c r="C115" s="948">
        <v>0.74</v>
      </c>
      <c r="D115" s="948">
        <v>0.6</v>
      </c>
      <c r="E115" s="948"/>
      <c r="F115" s="948"/>
      <c r="G115" s="948">
        <v>0.14000000000000001</v>
      </c>
      <c r="H115" s="947" t="s">
        <v>1636</v>
      </c>
      <c r="I115" s="948">
        <v>0.71567999999999998</v>
      </c>
      <c r="J115" s="948"/>
      <c r="K115" s="948"/>
      <c r="L115" s="948"/>
      <c r="M115" s="948">
        <v>0.71567999999999998</v>
      </c>
      <c r="N115" s="948"/>
      <c r="O115" s="946" t="s">
        <v>1587</v>
      </c>
      <c r="P115" s="946"/>
      <c r="S115" s="115"/>
    </row>
    <row r="116" spans="1:19" ht="30">
      <c r="A116" s="946">
        <v>6</v>
      </c>
      <c r="B116" s="947" t="s">
        <v>255</v>
      </c>
      <c r="C116" s="948">
        <v>0.48</v>
      </c>
      <c r="D116" s="948">
        <v>0.11</v>
      </c>
      <c r="E116" s="948"/>
      <c r="F116" s="948"/>
      <c r="G116" s="948">
        <v>0.37</v>
      </c>
      <c r="H116" s="947" t="s">
        <v>1637</v>
      </c>
      <c r="I116" s="948">
        <v>0.34929300000000002</v>
      </c>
      <c r="J116" s="948"/>
      <c r="K116" s="948"/>
      <c r="L116" s="948"/>
      <c r="M116" s="948">
        <v>0.34929300000000002</v>
      </c>
      <c r="N116" s="948"/>
      <c r="O116" s="946" t="s">
        <v>1587</v>
      </c>
      <c r="P116" s="946"/>
      <c r="S116" s="115"/>
    </row>
    <row r="117" spans="1:19" ht="30">
      <c r="A117" s="946">
        <v>7</v>
      </c>
      <c r="B117" s="947" t="s">
        <v>309</v>
      </c>
      <c r="C117" s="948">
        <v>0.2</v>
      </c>
      <c r="D117" s="948">
        <v>0.2</v>
      </c>
      <c r="E117" s="948"/>
      <c r="F117" s="948"/>
      <c r="G117" s="948">
        <v>0</v>
      </c>
      <c r="H117" s="947" t="s">
        <v>1638</v>
      </c>
      <c r="I117" s="948">
        <v>0.23855999999999997</v>
      </c>
      <c r="J117" s="948"/>
      <c r="K117" s="948"/>
      <c r="L117" s="948"/>
      <c r="M117" s="948">
        <v>0.23855999999999997</v>
      </c>
      <c r="N117" s="948"/>
      <c r="O117" s="946" t="s">
        <v>1587</v>
      </c>
      <c r="P117" s="946"/>
      <c r="S117" s="115"/>
    </row>
    <row r="118" spans="1:19" ht="30">
      <c r="A118" s="946">
        <v>8</v>
      </c>
      <c r="B118" s="947" t="s">
        <v>255</v>
      </c>
      <c r="C118" s="948">
        <v>0.26</v>
      </c>
      <c r="D118" s="948">
        <v>0.26</v>
      </c>
      <c r="E118" s="948"/>
      <c r="F118" s="948"/>
      <c r="G118" s="948">
        <v>0</v>
      </c>
      <c r="H118" s="947" t="s">
        <v>1639</v>
      </c>
      <c r="I118" s="948">
        <v>0.31012800000000001</v>
      </c>
      <c r="J118" s="948"/>
      <c r="K118" s="948"/>
      <c r="L118" s="948"/>
      <c r="M118" s="948">
        <v>0.31012800000000001</v>
      </c>
      <c r="N118" s="948"/>
      <c r="O118" s="946" t="s">
        <v>1587</v>
      </c>
      <c r="P118" s="946"/>
      <c r="S118" s="115"/>
    </row>
    <row r="119" spans="1:19" ht="15">
      <c r="A119" s="946">
        <v>9</v>
      </c>
      <c r="B119" s="947" t="s">
        <v>255</v>
      </c>
      <c r="C119" s="948">
        <v>0.05</v>
      </c>
      <c r="D119" s="948">
        <v>0.05</v>
      </c>
      <c r="E119" s="948"/>
      <c r="F119" s="948"/>
      <c r="G119" s="948">
        <v>0</v>
      </c>
      <c r="H119" s="947" t="s">
        <v>1640</v>
      </c>
      <c r="I119" s="948">
        <v>5.9639999999999992E-2</v>
      </c>
      <c r="J119" s="948"/>
      <c r="K119" s="948"/>
      <c r="L119" s="948"/>
      <c r="M119" s="948">
        <v>5.9639999999999992E-2</v>
      </c>
      <c r="N119" s="948"/>
      <c r="O119" s="946" t="s">
        <v>1587</v>
      </c>
      <c r="P119" s="946"/>
      <c r="S119" s="115"/>
    </row>
    <row r="120" spans="1:19" ht="15">
      <c r="A120" s="946">
        <v>10</v>
      </c>
      <c r="B120" s="947" t="s">
        <v>255</v>
      </c>
      <c r="C120" s="948">
        <v>0.06</v>
      </c>
      <c r="D120" s="948">
        <v>0</v>
      </c>
      <c r="E120" s="948"/>
      <c r="F120" s="948"/>
      <c r="G120" s="948">
        <v>0.06</v>
      </c>
      <c r="H120" s="947" t="s">
        <v>1641</v>
      </c>
      <c r="I120" s="948">
        <v>7.1568000000000007E-2</v>
      </c>
      <c r="J120" s="948"/>
      <c r="K120" s="948"/>
      <c r="L120" s="948"/>
      <c r="M120" s="948">
        <v>7.1568000000000007E-2</v>
      </c>
      <c r="N120" s="948"/>
      <c r="O120" s="946" t="s">
        <v>1587</v>
      </c>
      <c r="P120" s="946"/>
      <c r="S120" s="115"/>
    </row>
    <row r="121" spans="1:19" ht="15">
      <c r="A121" s="946">
        <v>11</v>
      </c>
      <c r="B121" s="947" t="s">
        <v>255</v>
      </c>
      <c r="C121" s="948">
        <v>0.12</v>
      </c>
      <c r="D121" s="948">
        <v>0.12</v>
      </c>
      <c r="E121" s="948"/>
      <c r="F121" s="948"/>
      <c r="G121" s="948">
        <v>0</v>
      </c>
      <c r="H121" s="947" t="s">
        <v>1642</v>
      </c>
      <c r="I121" s="948">
        <v>0.14313600000000001</v>
      </c>
      <c r="J121" s="948"/>
      <c r="K121" s="948"/>
      <c r="L121" s="948"/>
      <c r="M121" s="948">
        <v>0.14313600000000001</v>
      </c>
      <c r="N121" s="948"/>
      <c r="O121" s="946" t="s">
        <v>1587</v>
      </c>
      <c r="P121" s="946"/>
      <c r="S121" s="115"/>
    </row>
    <row r="122" spans="1:19" ht="60">
      <c r="A122" s="946">
        <v>12</v>
      </c>
      <c r="B122" s="947" t="s">
        <v>255</v>
      </c>
      <c r="C122" s="948">
        <v>0.6</v>
      </c>
      <c r="D122" s="948">
        <v>0</v>
      </c>
      <c r="E122" s="948"/>
      <c r="F122" s="948"/>
      <c r="G122" s="948">
        <v>0.6</v>
      </c>
      <c r="H122" s="947" t="s">
        <v>1643</v>
      </c>
      <c r="I122" s="948">
        <v>0.71567999999999998</v>
      </c>
      <c r="J122" s="948"/>
      <c r="K122" s="948"/>
      <c r="L122" s="948"/>
      <c r="M122" s="948">
        <v>0.71567999999999998</v>
      </c>
      <c r="N122" s="948"/>
      <c r="O122" s="946" t="s">
        <v>1587</v>
      </c>
      <c r="P122" s="946"/>
      <c r="S122" s="115"/>
    </row>
    <row r="123" spans="1:19" ht="30">
      <c r="A123" s="946">
        <v>13</v>
      </c>
      <c r="B123" s="947" t="s">
        <v>255</v>
      </c>
      <c r="C123" s="948">
        <v>0.4</v>
      </c>
      <c r="D123" s="948">
        <v>0.2</v>
      </c>
      <c r="E123" s="948"/>
      <c r="F123" s="948"/>
      <c r="G123" s="948">
        <v>0.2</v>
      </c>
      <c r="H123" s="947" t="s">
        <v>1644</v>
      </c>
      <c r="I123" s="948">
        <v>0.23855999999999997</v>
      </c>
      <c r="J123" s="948"/>
      <c r="K123" s="948"/>
      <c r="L123" s="948"/>
      <c r="M123" s="948">
        <v>0.23855999999999997</v>
      </c>
      <c r="N123" s="948"/>
      <c r="O123" s="946" t="s">
        <v>1587</v>
      </c>
      <c r="P123" s="946"/>
      <c r="S123" s="115"/>
    </row>
    <row r="124" spans="1:19" ht="30">
      <c r="A124" s="946">
        <v>14</v>
      </c>
      <c r="B124" s="947" t="s">
        <v>1645</v>
      </c>
      <c r="C124" s="948">
        <v>0.05</v>
      </c>
      <c r="D124" s="948">
        <v>0</v>
      </c>
      <c r="E124" s="948"/>
      <c r="F124" s="948"/>
      <c r="G124" s="948">
        <v>0.05</v>
      </c>
      <c r="H124" s="947" t="s">
        <v>1646</v>
      </c>
      <c r="I124" s="948">
        <v>5.9639999999999992E-2</v>
      </c>
      <c r="J124" s="948"/>
      <c r="K124" s="948"/>
      <c r="L124" s="948"/>
      <c r="M124" s="948">
        <v>5.9639999999999992E-2</v>
      </c>
      <c r="N124" s="948"/>
      <c r="O124" s="946" t="s">
        <v>1587</v>
      </c>
      <c r="P124" s="946"/>
      <c r="S124" s="115"/>
    </row>
    <row r="125" spans="1:19" ht="60">
      <c r="A125" s="946">
        <v>15</v>
      </c>
      <c r="B125" s="947" t="s">
        <v>255</v>
      </c>
      <c r="C125" s="948">
        <v>0.15</v>
      </c>
      <c r="D125" s="948">
        <v>0</v>
      </c>
      <c r="E125" s="948"/>
      <c r="F125" s="948"/>
      <c r="G125" s="948">
        <v>0.15</v>
      </c>
      <c r="H125" s="947" t="s">
        <v>1647</v>
      </c>
      <c r="I125" s="948">
        <v>0.17892</v>
      </c>
      <c r="J125" s="948"/>
      <c r="K125" s="948"/>
      <c r="L125" s="948"/>
      <c r="M125" s="948">
        <v>0.17892</v>
      </c>
      <c r="N125" s="948"/>
      <c r="O125" s="946" t="s">
        <v>1600</v>
      </c>
      <c r="P125" s="946"/>
      <c r="S125" s="115"/>
    </row>
    <row r="126" spans="1:19" ht="30">
      <c r="A126" s="946">
        <v>16</v>
      </c>
      <c r="B126" s="947" t="s">
        <v>1648</v>
      </c>
      <c r="C126" s="948">
        <v>0.13</v>
      </c>
      <c r="D126" s="948">
        <v>0</v>
      </c>
      <c r="E126" s="948"/>
      <c r="F126" s="948"/>
      <c r="G126" s="948">
        <v>0.13</v>
      </c>
      <c r="H126" s="947" t="s">
        <v>1649</v>
      </c>
      <c r="I126" s="948">
        <v>0.15506400000000001</v>
      </c>
      <c r="J126" s="948"/>
      <c r="K126" s="948"/>
      <c r="L126" s="948"/>
      <c r="M126" s="948">
        <v>0.15506400000000001</v>
      </c>
      <c r="N126" s="948"/>
      <c r="O126" s="946" t="s">
        <v>1587</v>
      </c>
      <c r="P126" s="946"/>
      <c r="S126" s="115"/>
    </row>
    <row r="127" spans="1:19" ht="30">
      <c r="A127" s="946">
        <v>17</v>
      </c>
      <c r="B127" s="947" t="s">
        <v>255</v>
      </c>
      <c r="C127" s="948">
        <v>0.4</v>
      </c>
      <c r="D127" s="948">
        <v>0.4</v>
      </c>
      <c r="E127" s="948"/>
      <c r="F127" s="948"/>
      <c r="G127" s="948">
        <v>0</v>
      </c>
      <c r="H127" s="947" t="s">
        <v>1650</v>
      </c>
      <c r="I127" s="948">
        <v>0.47711999999999993</v>
      </c>
      <c r="J127" s="948"/>
      <c r="K127" s="948"/>
      <c r="L127" s="948"/>
      <c r="M127" s="948">
        <v>0.47711999999999993</v>
      </c>
      <c r="N127" s="948"/>
      <c r="O127" s="946" t="s">
        <v>1587</v>
      </c>
      <c r="P127" s="946"/>
      <c r="S127" s="115"/>
    </row>
    <row r="128" spans="1:19" ht="30">
      <c r="A128" s="946">
        <v>18</v>
      </c>
      <c r="B128" s="947" t="s">
        <v>255</v>
      </c>
      <c r="C128" s="948">
        <v>0.05</v>
      </c>
      <c r="D128" s="948">
        <v>0.05</v>
      </c>
      <c r="E128" s="948"/>
      <c r="F128" s="948"/>
      <c r="G128" s="948">
        <v>0</v>
      </c>
      <c r="H128" s="947" t="s">
        <v>1651</v>
      </c>
      <c r="I128" s="948">
        <v>5.9639999999999992E-2</v>
      </c>
      <c r="J128" s="948"/>
      <c r="K128" s="948"/>
      <c r="L128" s="948"/>
      <c r="M128" s="948">
        <v>5.9639999999999992E-2</v>
      </c>
      <c r="N128" s="948"/>
      <c r="O128" s="946" t="s">
        <v>1587</v>
      </c>
      <c r="P128" s="946"/>
      <c r="S128" s="115"/>
    </row>
    <row r="129" spans="1:19" ht="30">
      <c r="A129" s="946">
        <v>19</v>
      </c>
      <c r="B129" s="947" t="s">
        <v>309</v>
      </c>
      <c r="C129" s="948">
        <v>0.3</v>
      </c>
      <c r="D129" s="948">
        <v>0.3</v>
      </c>
      <c r="E129" s="948"/>
      <c r="F129" s="948"/>
      <c r="G129" s="948">
        <v>0</v>
      </c>
      <c r="H129" s="947" t="s">
        <v>1652</v>
      </c>
      <c r="I129" s="948">
        <v>0.35783999999999999</v>
      </c>
      <c r="J129" s="948"/>
      <c r="K129" s="948"/>
      <c r="L129" s="948"/>
      <c r="M129" s="948">
        <v>0.35783999999999999</v>
      </c>
      <c r="N129" s="948"/>
      <c r="O129" s="946" t="s">
        <v>1600</v>
      </c>
      <c r="P129" s="946"/>
      <c r="S129" s="115"/>
    </row>
    <row r="130" spans="1:19" ht="30">
      <c r="A130" s="946">
        <v>20</v>
      </c>
      <c r="B130" s="947" t="s">
        <v>255</v>
      </c>
      <c r="C130" s="948">
        <v>0.09</v>
      </c>
      <c r="D130" s="948">
        <v>0</v>
      </c>
      <c r="E130" s="948"/>
      <c r="F130" s="948"/>
      <c r="G130" s="948">
        <v>0.09</v>
      </c>
      <c r="H130" s="947" t="s">
        <v>1653</v>
      </c>
      <c r="I130" s="948">
        <v>0.107352</v>
      </c>
      <c r="J130" s="948"/>
      <c r="K130" s="948"/>
      <c r="L130" s="948"/>
      <c r="M130" s="948">
        <v>0.107352</v>
      </c>
      <c r="N130" s="948"/>
      <c r="O130" s="946" t="s">
        <v>1587</v>
      </c>
      <c r="P130" s="946"/>
      <c r="S130" s="115"/>
    </row>
    <row r="131" spans="1:19" ht="30">
      <c r="A131" s="946">
        <v>21</v>
      </c>
      <c r="B131" s="947" t="s">
        <v>255</v>
      </c>
      <c r="C131" s="948">
        <v>0.5</v>
      </c>
      <c r="D131" s="948">
        <v>0.2</v>
      </c>
      <c r="E131" s="948"/>
      <c r="F131" s="948"/>
      <c r="G131" s="948">
        <v>0.3</v>
      </c>
      <c r="H131" s="947" t="s">
        <v>1654</v>
      </c>
      <c r="I131" s="948">
        <v>0.23855999999999997</v>
      </c>
      <c r="J131" s="948"/>
      <c r="K131" s="948"/>
      <c r="L131" s="948"/>
      <c r="M131" s="948">
        <v>0.23855999999999997</v>
      </c>
      <c r="N131" s="948"/>
      <c r="O131" s="946" t="s">
        <v>1587</v>
      </c>
      <c r="P131" s="946"/>
      <c r="S131" s="115"/>
    </row>
    <row r="132" spans="1:19" ht="30">
      <c r="A132" s="946">
        <v>22</v>
      </c>
      <c r="B132" s="947" t="s">
        <v>1655</v>
      </c>
      <c r="C132" s="948">
        <v>8.3699999999999992</v>
      </c>
      <c r="D132" s="948">
        <v>8.3699999999999992</v>
      </c>
      <c r="E132" s="948"/>
      <c r="F132" s="948"/>
      <c r="G132" s="948">
        <v>0</v>
      </c>
      <c r="H132" s="947" t="s">
        <v>1656</v>
      </c>
      <c r="I132" s="948">
        <v>9.9837359999999986</v>
      </c>
      <c r="J132" s="948"/>
      <c r="K132" s="948"/>
      <c r="L132" s="948"/>
      <c r="M132" s="948">
        <v>9.9837359999999986</v>
      </c>
      <c r="N132" s="948"/>
      <c r="O132" s="946" t="s">
        <v>1587</v>
      </c>
      <c r="P132" s="946"/>
      <c r="S132" s="115"/>
    </row>
    <row r="133" spans="1:19" ht="30">
      <c r="A133" s="946">
        <v>23</v>
      </c>
      <c r="B133" s="947" t="s">
        <v>255</v>
      </c>
      <c r="C133" s="948">
        <v>0.2</v>
      </c>
      <c r="D133" s="948">
        <v>0.1</v>
      </c>
      <c r="E133" s="948"/>
      <c r="F133" s="948"/>
      <c r="G133" s="948">
        <v>0.1</v>
      </c>
      <c r="H133" s="947" t="s">
        <v>1657</v>
      </c>
      <c r="I133" s="948">
        <v>0.11927999999999998</v>
      </c>
      <c r="J133" s="948"/>
      <c r="K133" s="948"/>
      <c r="L133" s="948"/>
      <c r="M133" s="948">
        <v>0.11927999999999998</v>
      </c>
      <c r="N133" s="948"/>
      <c r="O133" s="946" t="s">
        <v>1587</v>
      </c>
      <c r="P133" s="946"/>
      <c r="S133" s="115"/>
    </row>
    <row r="134" spans="1:19" ht="30">
      <c r="A134" s="946">
        <v>24</v>
      </c>
      <c r="B134" s="947" t="s">
        <v>255</v>
      </c>
      <c r="C134" s="948">
        <v>0.3</v>
      </c>
      <c r="D134" s="948">
        <v>0.1</v>
      </c>
      <c r="E134" s="948"/>
      <c r="F134" s="948"/>
      <c r="G134" s="948">
        <v>0.2</v>
      </c>
      <c r="H134" s="947" t="s">
        <v>1658</v>
      </c>
      <c r="I134" s="948">
        <v>0.11927999999999998</v>
      </c>
      <c r="J134" s="948"/>
      <c r="K134" s="948"/>
      <c r="L134" s="948"/>
      <c r="M134" s="948">
        <v>0.11927999999999998</v>
      </c>
      <c r="N134" s="948"/>
      <c r="O134" s="946" t="s">
        <v>1587</v>
      </c>
      <c r="P134" s="946"/>
      <c r="S134" s="115"/>
    </row>
    <row r="135" spans="1:19" ht="14.25">
      <c r="A135" s="943">
        <v>1.4</v>
      </c>
      <c r="B135" s="953" t="s">
        <v>631</v>
      </c>
      <c r="C135" s="945">
        <f>C136+C137+C138+C139+C140</f>
        <v>6.1800000000000006</v>
      </c>
      <c r="D135" s="945">
        <f t="shared" ref="D135:N135" si="22">D136+D137+D138+D139+D140</f>
        <v>1.8299999999999998</v>
      </c>
      <c r="E135" s="945">
        <f t="shared" si="22"/>
        <v>0</v>
      </c>
      <c r="F135" s="945">
        <f t="shared" si="22"/>
        <v>0</v>
      </c>
      <c r="G135" s="945">
        <f t="shared" si="22"/>
        <v>4.3499999999999996</v>
      </c>
      <c r="H135" s="945"/>
      <c r="I135" s="945">
        <f t="shared" si="22"/>
        <v>7.2247139999999996</v>
      </c>
      <c r="J135" s="945">
        <f t="shared" si="22"/>
        <v>0</v>
      </c>
      <c r="K135" s="945">
        <f t="shared" si="22"/>
        <v>0</v>
      </c>
      <c r="L135" s="945">
        <f t="shared" si="22"/>
        <v>0</v>
      </c>
      <c r="M135" s="945">
        <f t="shared" si="22"/>
        <v>0.54868799999999995</v>
      </c>
      <c r="N135" s="945">
        <f t="shared" si="22"/>
        <v>6.6760260000000002</v>
      </c>
      <c r="O135" s="943"/>
      <c r="P135" s="943"/>
      <c r="S135" s="115"/>
    </row>
    <row r="136" spans="1:19" ht="30">
      <c r="A136" s="946">
        <v>1</v>
      </c>
      <c r="B136" s="947" t="s">
        <v>1563</v>
      </c>
      <c r="C136" s="948">
        <v>0.8</v>
      </c>
      <c r="D136" s="948">
        <v>0.5</v>
      </c>
      <c r="E136" s="948"/>
      <c r="F136" s="948"/>
      <c r="G136" s="948">
        <v>0.3</v>
      </c>
      <c r="H136" s="947" t="s">
        <v>1564</v>
      </c>
      <c r="I136" s="948">
        <v>0.80745</v>
      </c>
      <c r="J136" s="948"/>
      <c r="K136" s="948"/>
      <c r="L136" s="948"/>
      <c r="M136" s="948"/>
      <c r="N136" s="948">
        <v>0.80745</v>
      </c>
      <c r="O136" s="946" t="s">
        <v>1600</v>
      </c>
      <c r="P136" s="946"/>
      <c r="S136" s="115"/>
    </row>
    <row r="137" spans="1:19" ht="30">
      <c r="A137" s="946">
        <v>2</v>
      </c>
      <c r="B137" s="947" t="s">
        <v>631</v>
      </c>
      <c r="C137" s="948">
        <v>0.06</v>
      </c>
      <c r="D137" s="948">
        <v>0.06</v>
      </c>
      <c r="E137" s="948"/>
      <c r="F137" s="948"/>
      <c r="G137" s="948">
        <v>0</v>
      </c>
      <c r="H137" s="947" t="s">
        <v>1659</v>
      </c>
      <c r="I137" s="948">
        <v>7.1568000000000007E-2</v>
      </c>
      <c r="J137" s="948"/>
      <c r="K137" s="948"/>
      <c r="L137" s="948"/>
      <c r="M137" s="948">
        <v>7.1568000000000007E-2</v>
      </c>
      <c r="N137" s="948"/>
      <c r="O137" s="946" t="s">
        <v>1587</v>
      </c>
      <c r="P137" s="946"/>
      <c r="S137" s="115"/>
    </row>
    <row r="138" spans="1:19" ht="30">
      <c r="A138" s="946">
        <v>3</v>
      </c>
      <c r="B138" s="947" t="s">
        <v>631</v>
      </c>
      <c r="C138" s="948">
        <v>0.2</v>
      </c>
      <c r="D138" s="948">
        <v>0.2</v>
      </c>
      <c r="E138" s="948"/>
      <c r="F138" s="948"/>
      <c r="G138" s="948">
        <v>0</v>
      </c>
      <c r="H138" s="947" t="s">
        <v>1566</v>
      </c>
      <c r="I138" s="948">
        <v>0.23855999999999997</v>
      </c>
      <c r="J138" s="948"/>
      <c r="K138" s="948"/>
      <c r="L138" s="948"/>
      <c r="M138" s="948">
        <v>0.23855999999999997</v>
      </c>
      <c r="N138" s="948"/>
      <c r="O138" s="946" t="s">
        <v>1587</v>
      </c>
      <c r="P138" s="946"/>
      <c r="S138" s="115"/>
    </row>
    <row r="139" spans="1:19" ht="45">
      <c r="A139" s="946">
        <v>4</v>
      </c>
      <c r="B139" s="947" t="s">
        <v>1569</v>
      </c>
      <c r="C139" s="948">
        <v>4.92</v>
      </c>
      <c r="D139" s="948">
        <v>0.87</v>
      </c>
      <c r="E139" s="948"/>
      <c r="F139" s="948"/>
      <c r="G139" s="948">
        <v>4.05</v>
      </c>
      <c r="H139" s="947" t="s">
        <v>1570</v>
      </c>
      <c r="I139" s="948">
        <v>5.868576</v>
      </c>
      <c r="J139" s="948"/>
      <c r="K139" s="948"/>
      <c r="L139" s="948"/>
      <c r="M139" s="948"/>
      <c r="N139" s="948">
        <v>5.868576</v>
      </c>
      <c r="O139" s="946" t="s">
        <v>1600</v>
      </c>
      <c r="P139" s="946"/>
      <c r="S139" s="115"/>
    </row>
    <row r="140" spans="1:19" ht="30">
      <c r="A140" s="946">
        <v>5</v>
      </c>
      <c r="B140" s="947" t="s">
        <v>631</v>
      </c>
      <c r="C140" s="948">
        <v>0.2</v>
      </c>
      <c r="D140" s="948">
        <v>0.2</v>
      </c>
      <c r="E140" s="948"/>
      <c r="F140" s="948"/>
      <c r="G140" s="948">
        <v>0</v>
      </c>
      <c r="H140" s="947" t="s">
        <v>1660</v>
      </c>
      <c r="I140" s="948">
        <v>0.23855999999999997</v>
      </c>
      <c r="J140" s="948"/>
      <c r="K140" s="948"/>
      <c r="L140" s="948"/>
      <c r="M140" s="948">
        <v>0.23855999999999997</v>
      </c>
      <c r="N140" s="948"/>
      <c r="O140" s="946" t="s">
        <v>1587</v>
      </c>
      <c r="P140" s="946"/>
      <c r="S140" s="115"/>
    </row>
    <row r="141" spans="1:19" ht="14.25">
      <c r="A141" s="943">
        <v>1.5</v>
      </c>
      <c r="B141" s="944" t="s">
        <v>327</v>
      </c>
      <c r="C141" s="945">
        <f>C142+C143</f>
        <v>1.2</v>
      </c>
      <c r="D141" s="945">
        <f t="shared" ref="D141:N141" si="23">D142+D143</f>
        <v>0</v>
      </c>
      <c r="E141" s="945">
        <f t="shared" si="23"/>
        <v>0</v>
      </c>
      <c r="F141" s="945">
        <f t="shared" si="23"/>
        <v>0</v>
      </c>
      <c r="G141" s="945">
        <f t="shared" si="23"/>
        <v>1.2</v>
      </c>
      <c r="H141" s="945"/>
      <c r="I141" s="945">
        <f t="shared" si="23"/>
        <v>0.23855999999999997</v>
      </c>
      <c r="J141" s="945">
        <f t="shared" si="23"/>
        <v>0</v>
      </c>
      <c r="K141" s="945">
        <f t="shared" si="23"/>
        <v>0</v>
      </c>
      <c r="L141" s="945">
        <f t="shared" si="23"/>
        <v>0</v>
      </c>
      <c r="M141" s="945">
        <f t="shared" si="23"/>
        <v>0.23855999999999997</v>
      </c>
      <c r="N141" s="945">
        <f t="shared" si="23"/>
        <v>0</v>
      </c>
      <c r="O141" s="943"/>
      <c r="P141" s="943"/>
      <c r="S141" s="115"/>
    </row>
    <row r="142" spans="1:19" ht="30">
      <c r="A142" s="946">
        <v>1</v>
      </c>
      <c r="B142" s="947" t="s">
        <v>1661</v>
      </c>
      <c r="C142" s="948">
        <v>0.5</v>
      </c>
      <c r="D142" s="948">
        <v>0</v>
      </c>
      <c r="E142" s="948"/>
      <c r="F142" s="948"/>
      <c r="G142" s="948">
        <v>0.5</v>
      </c>
      <c r="H142" s="947" t="s">
        <v>1662</v>
      </c>
      <c r="I142" s="948">
        <v>0.11927999999999998</v>
      </c>
      <c r="J142" s="948"/>
      <c r="K142" s="948"/>
      <c r="L142" s="948"/>
      <c r="M142" s="948">
        <v>0.11927999999999998</v>
      </c>
      <c r="N142" s="948"/>
      <c r="O142" s="946" t="s">
        <v>1587</v>
      </c>
      <c r="P142" s="946"/>
      <c r="S142" s="115"/>
    </row>
    <row r="143" spans="1:19" ht="30">
      <c r="A143" s="946">
        <v>2</v>
      </c>
      <c r="B143" s="947" t="s">
        <v>1663</v>
      </c>
      <c r="C143" s="948">
        <v>0.7</v>
      </c>
      <c r="D143" s="948">
        <v>0</v>
      </c>
      <c r="E143" s="948"/>
      <c r="F143" s="948"/>
      <c r="G143" s="948">
        <v>0.7</v>
      </c>
      <c r="H143" s="947" t="s">
        <v>1664</v>
      </c>
      <c r="I143" s="948">
        <v>0.11927999999999998</v>
      </c>
      <c r="J143" s="948"/>
      <c r="K143" s="948"/>
      <c r="L143" s="948"/>
      <c r="M143" s="948">
        <v>0.11927999999999998</v>
      </c>
      <c r="N143" s="948"/>
      <c r="O143" s="946" t="s">
        <v>1587</v>
      </c>
      <c r="P143" s="946"/>
      <c r="S143" s="115"/>
    </row>
    <row r="144" spans="1:19" ht="28.5">
      <c r="A144" s="943">
        <v>1.6</v>
      </c>
      <c r="B144" s="944" t="s">
        <v>636</v>
      </c>
      <c r="C144" s="955">
        <f>C145+C146</f>
        <v>5.5</v>
      </c>
      <c r="D144" s="955">
        <f t="shared" ref="D144:N144" si="24">D145+D146</f>
        <v>5.5</v>
      </c>
      <c r="E144" s="955">
        <f t="shared" si="24"/>
        <v>0</v>
      </c>
      <c r="F144" s="955">
        <f t="shared" si="24"/>
        <v>0</v>
      </c>
      <c r="G144" s="955">
        <f t="shared" si="24"/>
        <v>0</v>
      </c>
      <c r="H144" s="955"/>
      <c r="I144" s="955">
        <f t="shared" si="24"/>
        <v>6.5603999999999996</v>
      </c>
      <c r="J144" s="955">
        <f t="shared" si="24"/>
        <v>0</v>
      </c>
      <c r="K144" s="955">
        <f t="shared" si="24"/>
        <v>0</v>
      </c>
      <c r="L144" s="955">
        <f t="shared" si="24"/>
        <v>0</v>
      </c>
      <c r="M144" s="955">
        <f t="shared" si="24"/>
        <v>6.5603999999999996</v>
      </c>
      <c r="N144" s="955">
        <f t="shared" si="24"/>
        <v>0</v>
      </c>
      <c r="O144" s="943"/>
      <c r="P144" s="943"/>
      <c r="S144" s="115"/>
    </row>
    <row r="145" spans="1:19" ht="30">
      <c r="A145" s="946">
        <v>1</v>
      </c>
      <c r="B145" s="947" t="s">
        <v>472</v>
      </c>
      <c r="C145" s="948">
        <v>3</v>
      </c>
      <c r="D145" s="948">
        <v>3</v>
      </c>
      <c r="E145" s="948"/>
      <c r="F145" s="948"/>
      <c r="G145" s="948">
        <v>0</v>
      </c>
      <c r="H145" s="947" t="s">
        <v>1665</v>
      </c>
      <c r="I145" s="948">
        <v>3.5783999999999994</v>
      </c>
      <c r="J145" s="948"/>
      <c r="K145" s="948"/>
      <c r="L145" s="948"/>
      <c r="M145" s="948">
        <v>3.5783999999999994</v>
      </c>
      <c r="N145" s="948"/>
      <c r="O145" s="946" t="s">
        <v>1587</v>
      </c>
      <c r="P145" s="946"/>
      <c r="S145" s="115"/>
    </row>
    <row r="146" spans="1:19" ht="15">
      <c r="A146" s="946">
        <v>2</v>
      </c>
      <c r="B146" s="947" t="s">
        <v>1666</v>
      </c>
      <c r="C146" s="948">
        <v>2.5</v>
      </c>
      <c r="D146" s="948">
        <v>2.5</v>
      </c>
      <c r="E146" s="948"/>
      <c r="F146" s="948"/>
      <c r="G146" s="948">
        <v>0</v>
      </c>
      <c r="H146" s="947" t="s">
        <v>1667</v>
      </c>
      <c r="I146" s="948">
        <v>2.9820000000000002</v>
      </c>
      <c r="J146" s="948"/>
      <c r="K146" s="948"/>
      <c r="L146" s="948"/>
      <c r="M146" s="948">
        <v>2.9820000000000002</v>
      </c>
      <c r="N146" s="948"/>
      <c r="O146" s="946" t="s">
        <v>1600</v>
      </c>
      <c r="P146" s="946"/>
      <c r="S146" s="115"/>
    </row>
    <row r="147" spans="1:19" ht="14.25">
      <c r="A147" s="943">
        <v>1.7</v>
      </c>
      <c r="B147" s="944" t="s">
        <v>269</v>
      </c>
      <c r="C147" s="945">
        <f>C148+C149</f>
        <v>0.3</v>
      </c>
      <c r="D147" s="945">
        <f t="shared" ref="D147:N147" si="25">D148+D149</f>
        <v>0.3</v>
      </c>
      <c r="E147" s="945">
        <f t="shared" si="25"/>
        <v>0</v>
      </c>
      <c r="F147" s="945">
        <f t="shared" si="25"/>
        <v>0</v>
      </c>
      <c r="G147" s="945">
        <f t="shared" si="25"/>
        <v>0</v>
      </c>
      <c r="H147" s="945"/>
      <c r="I147" s="945">
        <f t="shared" si="25"/>
        <v>0.35783999999999999</v>
      </c>
      <c r="J147" s="945">
        <f t="shared" si="25"/>
        <v>0</v>
      </c>
      <c r="K147" s="945">
        <f t="shared" si="25"/>
        <v>0</v>
      </c>
      <c r="L147" s="945">
        <f t="shared" si="25"/>
        <v>0</v>
      </c>
      <c r="M147" s="945">
        <f t="shared" si="25"/>
        <v>0.35783999999999999</v>
      </c>
      <c r="N147" s="945">
        <f t="shared" si="25"/>
        <v>0</v>
      </c>
      <c r="O147" s="943"/>
      <c r="P147" s="943"/>
      <c r="S147" s="115"/>
    </row>
    <row r="148" spans="1:19" ht="15">
      <c r="A148" s="946">
        <v>1</v>
      </c>
      <c r="B148" s="947" t="s">
        <v>1575</v>
      </c>
      <c r="C148" s="948">
        <v>0.15</v>
      </c>
      <c r="D148" s="948">
        <v>0.15</v>
      </c>
      <c r="E148" s="948"/>
      <c r="F148" s="948"/>
      <c r="G148" s="948">
        <v>0</v>
      </c>
      <c r="H148" s="947" t="s">
        <v>1668</v>
      </c>
      <c r="I148" s="948">
        <v>0.17892</v>
      </c>
      <c r="J148" s="948"/>
      <c r="K148" s="948"/>
      <c r="L148" s="948"/>
      <c r="M148" s="948">
        <v>0.17892</v>
      </c>
      <c r="N148" s="948"/>
      <c r="O148" s="946" t="s">
        <v>1587</v>
      </c>
      <c r="P148" s="946"/>
      <c r="S148" s="115"/>
    </row>
    <row r="149" spans="1:19" ht="15">
      <c r="A149" s="946">
        <v>2</v>
      </c>
      <c r="B149" s="947" t="s">
        <v>1575</v>
      </c>
      <c r="C149" s="948">
        <v>0.15</v>
      </c>
      <c r="D149" s="948">
        <v>0.15</v>
      </c>
      <c r="E149" s="948"/>
      <c r="F149" s="948"/>
      <c r="G149" s="948">
        <v>0</v>
      </c>
      <c r="H149" s="947" t="s">
        <v>1640</v>
      </c>
      <c r="I149" s="948">
        <v>0.17892</v>
      </c>
      <c r="J149" s="948"/>
      <c r="K149" s="948"/>
      <c r="L149" s="948"/>
      <c r="M149" s="948">
        <v>0.17892</v>
      </c>
      <c r="N149" s="948"/>
      <c r="O149" s="946" t="s">
        <v>1587</v>
      </c>
      <c r="P149" s="946"/>
      <c r="S149" s="115"/>
    </row>
    <row r="150" spans="1:19" ht="14.25">
      <c r="A150" s="1429">
        <v>57</v>
      </c>
      <c r="B150" s="1429"/>
      <c r="C150" s="945">
        <v>129.43</v>
      </c>
      <c r="D150" s="945">
        <v>36.04</v>
      </c>
      <c r="E150" s="945">
        <v>5</v>
      </c>
      <c r="F150" s="945">
        <v>0</v>
      </c>
      <c r="G150" s="945">
        <v>88.39</v>
      </c>
      <c r="H150" s="945"/>
      <c r="I150" s="945">
        <v>140.97960800000001</v>
      </c>
      <c r="J150" s="945">
        <v>0</v>
      </c>
      <c r="K150" s="945">
        <v>12.509028000000001</v>
      </c>
      <c r="L150" s="945">
        <v>2.5645199999999995</v>
      </c>
      <c r="M150" s="945">
        <v>35.047426000000002</v>
      </c>
      <c r="N150" s="945">
        <v>90.858634000000023</v>
      </c>
      <c r="O150" s="1429"/>
      <c r="P150" s="1429"/>
      <c r="S150" s="115"/>
    </row>
    <row r="151" spans="1:19" ht="14.25">
      <c r="A151" s="1429">
        <f>A150+A75</f>
        <v>109</v>
      </c>
      <c r="B151" s="953" t="s">
        <v>1429</v>
      </c>
      <c r="C151" s="945">
        <v>542.18000000000006</v>
      </c>
      <c r="D151" s="945">
        <v>120.41999999999999</v>
      </c>
      <c r="E151" s="945">
        <v>25.8</v>
      </c>
      <c r="F151" s="945">
        <v>0</v>
      </c>
      <c r="G151" s="945">
        <v>395.96</v>
      </c>
      <c r="H151" s="945"/>
      <c r="I151" s="945">
        <v>449.80734100000006</v>
      </c>
      <c r="J151" s="945">
        <v>0</v>
      </c>
      <c r="K151" s="945">
        <v>12.509028000000001</v>
      </c>
      <c r="L151" s="945">
        <v>3.8846719999999992</v>
      </c>
      <c r="M151" s="945">
        <v>49.066433000000004</v>
      </c>
      <c r="N151" s="945">
        <v>384.34720800000002</v>
      </c>
      <c r="O151" s="1429"/>
      <c r="P151" s="951"/>
      <c r="S151" s="115"/>
    </row>
    <row r="152" spans="1:19">
      <c r="S152" s="115"/>
    </row>
    <row r="153" spans="1:19">
      <c r="M153" s="1660" t="s">
        <v>2558</v>
      </c>
      <c r="N153" s="1660"/>
      <c r="O153" s="1660"/>
      <c r="P153" s="1660"/>
      <c r="S153" s="115"/>
    </row>
    <row r="154" spans="1:19">
      <c r="M154" s="1660"/>
      <c r="N154" s="1660"/>
      <c r="O154" s="1660"/>
      <c r="P154" s="1660"/>
      <c r="S154" s="115"/>
    </row>
    <row r="155" spans="1:19">
      <c r="S155" s="115"/>
    </row>
    <row r="156" spans="1:19" ht="25.5">
      <c r="S156" s="115" t="s">
        <v>104</v>
      </c>
    </row>
    <row r="157" spans="1:19" ht="25.5">
      <c r="S157" s="115" t="s">
        <v>104</v>
      </c>
    </row>
    <row r="158" spans="1:19" ht="25.5">
      <c r="S158" s="115" t="s">
        <v>104</v>
      </c>
    </row>
    <row r="159" spans="1:19" ht="25.5">
      <c r="S159" s="115" t="s">
        <v>104</v>
      </c>
    </row>
    <row r="160" spans="1:19" ht="25.5">
      <c r="S160" s="115" t="s">
        <v>104</v>
      </c>
    </row>
  </sheetData>
  <mergeCells count="22">
    <mergeCell ref="A6:P6"/>
    <mergeCell ref="A5:P5"/>
    <mergeCell ref="A4:P4"/>
    <mergeCell ref="A1:E1"/>
    <mergeCell ref="A2:E2"/>
    <mergeCell ref="F1:P1"/>
    <mergeCell ref="F2:P2"/>
    <mergeCell ref="A3:E3"/>
    <mergeCell ref="F3:P3"/>
    <mergeCell ref="M153:P154"/>
    <mergeCell ref="A8:A9"/>
    <mergeCell ref="B8:B9"/>
    <mergeCell ref="A7:P7"/>
    <mergeCell ref="O8:O9"/>
    <mergeCell ref="P8:P9"/>
    <mergeCell ref="A76:P76"/>
    <mergeCell ref="A11:P11"/>
    <mergeCell ref="C8:C9"/>
    <mergeCell ref="D8:G8"/>
    <mergeCell ref="H8:H9"/>
    <mergeCell ref="I8:I9"/>
    <mergeCell ref="J8:N8"/>
  </mergeCells>
  <printOptions horizontalCentered="1"/>
  <pageMargins left="0.39370078740157499" right="0.39370078740157499" top="0.31" bottom="0.39370078740157499" header="0.118110236220472" footer="0.27559055118110198"/>
  <pageSetup paperSize="9" scale="67" fitToHeight="80" orientation="landscape" r:id="rId1"/>
  <headerFooter>
    <oddFooter>&amp;L&amp;"Times New Roman,nghiêng"&amp;9Phụ lục &amp;A&amp;R&amp;10&amp;P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58</vt:i4>
      </vt:variant>
    </vt:vector>
  </HeadingPairs>
  <TitlesOfParts>
    <vt:vector size="91" baseType="lpstr">
      <vt:lpstr>1.THD.Tong</vt:lpstr>
      <vt:lpstr>1a.CTiep</vt:lpstr>
      <vt:lpstr>1b.Moi</vt:lpstr>
      <vt:lpstr>1.1.TPHT</vt:lpstr>
      <vt:lpstr>1.2.TXHL</vt:lpstr>
      <vt:lpstr>1.3.TXKA</vt:lpstr>
      <vt:lpstr>1.4.NX</vt:lpstr>
      <vt:lpstr>1.5.TH</vt:lpstr>
      <vt:lpstr>1.6.CX</vt:lpstr>
      <vt:lpstr>1.7.HS</vt:lpstr>
      <vt:lpstr>1.8.DT</vt:lpstr>
      <vt:lpstr>1.9.CL</vt:lpstr>
      <vt:lpstr>1.10.KAH</vt:lpstr>
      <vt:lpstr>1.11.HK</vt:lpstr>
      <vt:lpstr>1.12.VQ</vt:lpstr>
      <vt:lpstr>1.13 LOH</vt:lpstr>
      <vt:lpstr>2.CMD.Tong</vt:lpstr>
      <vt:lpstr>2a.Ctiep</vt:lpstr>
      <vt:lpstr>2b.Moi</vt:lpstr>
      <vt:lpstr>2.1.TPHT</vt:lpstr>
      <vt:lpstr>2.2.TXHL</vt:lpstr>
      <vt:lpstr>2.3.TXKA</vt:lpstr>
      <vt:lpstr>2.4.NX</vt:lpstr>
      <vt:lpstr>2.5.TH</vt:lpstr>
      <vt:lpstr>2.6.CX</vt:lpstr>
      <vt:lpstr>2.7.HS</vt:lpstr>
      <vt:lpstr>2.8.DT</vt:lpstr>
      <vt:lpstr>2.9.CL</vt:lpstr>
      <vt:lpstr>2.10.KAH</vt:lpstr>
      <vt:lpstr>2.11.HK</vt:lpstr>
      <vt:lpstr>2.12.VUQ</vt:lpstr>
      <vt:lpstr>2.13LOCH</vt:lpstr>
      <vt:lpstr>z</vt:lpstr>
      <vt:lpstr>'1.1.TPHT'!Print_Area</vt:lpstr>
      <vt:lpstr>'1.10.KAH'!Print_Area</vt:lpstr>
      <vt:lpstr>'1.11.HK'!Print_Area</vt:lpstr>
      <vt:lpstr>'1.12.VQ'!Print_Area</vt:lpstr>
      <vt:lpstr>'1.13 LOH'!Print_Area</vt:lpstr>
      <vt:lpstr>'1.2.TXHL'!Print_Area</vt:lpstr>
      <vt:lpstr>'1.3.TXKA'!Print_Area</vt:lpstr>
      <vt:lpstr>'1.4.NX'!Print_Area</vt:lpstr>
      <vt:lpstr>'1.5.TH'!Print_Area</vt:lpstr>
      <vt:lpstr>'1.6.CX'!Print_Area</vt:lpstr>
      <vt:lpstr>'1.7.HS'!Print_Area</vt:lpstr>
      <vt:lpstr>'1.8.DT'!Print_Area</vt:lpstr>
      <vt:lpstr>'1.9.CL'!Print_Area</vt:lpstr>
      <vt:lpstr>'1.THD.Tong'!Print_Area</vt:lpstr>
      <vt:lpstr>'1a.CTiep'!Print_Area</vt:lpstr>
      <vt:lpstr>'1b.Moi'!Print_Area</vt:lpstr>
      <vt:lpstr>'2.1.TPHT'!Print_Area</vt:lpstr>
      <vt:lpstr>'2.10.KAH'!Print_Area</vt:lpstr>
      <vt:lpstr>'2.11.HK'!Print_Area</vt:lpstr>
      <vt:lpstr>'2.12.VUQ'!Print_Area</vt:lpstr>
      <vt:lpstr>'2.13LOCH'!Print_Area</vt:lpstr>
      <vt:lpstr>'2.2.TXHL'!Print_Area</vt:lpstr>
      <vt:lpstr>'2.3.TXKA'!Print_Area</vt:lpstr>
      <vt:lpstr>'2.5.TH'!Print_Area</vt:lpstr>
      <vt:lpstr>'2.6.CX'!Print_Area</vt:lpstr>
      <vt:lpstr>'2.7.HS'!Print_Area</vt:lpstr>
      <vt:lpstr>'2.8.DT'!Print_Area</vt:lpstr>
      <vt:lpstr>'2.9.CL'!Print_Area</vt:lpstr>
      <vt:lpstr>'2.CMD.Tong'!Print_Area</vt:lpstr>
      <vt:lpstr>'2a.Ctiep'!Print_Area</vt:lpstr>
      <vt:lpstr>'2b.Moi'!Print_Area</vt:lpstr>
      <vt:lpstr>'1.1.TPHT'!Print_Titles</vt:lpstr>
      <vt:lpstr>'1.10.KAH'!Print_Titles</vt:lpstr>
      <vt:lpstr>'1.11.HK'!Print_Titles</vt:lpstr>
      <vt:lpstr>'1.12.VQ'!Print_Titles</vt:lpstr>
      <vt:lpstr>'1.13 LOH'!Print_Titles</vt:lpstr>
      <vt:lpstr>'1.2.TXHL'!Print_Titles</vt:lpstr>
      <vt:lpstr>'1.3.TXKA'!Print_Titles</vt:lpstr>
      <vt:lpstr>'1.4.NX'!Print_Titles</vt:lpstr>
      <vt:lpstr>'1.5.TH'!Print_Titles</vt:lpstr>
      <vt:lpstr>'1.6.CX'!Print_Titles</vt:lpstr>
      <vt:lpstr>'1.7.HS'!Print_Titles</vt:lpstr>
      <vt:lpstr>'1.8.DT'!Print_Titles</vt:lpstr>
      <vt:lpstr>'1.9.CL'!Print_Titles</vt:lpstr>
      <vt:lpstr>'1.THD.Tong'!Print_Titles</vt:lpstr>
      <vt:lpstr>'1a.CTiep'!Print_Titles</vt:lpstr>
      <vt:lpstr>'1b.Moi'!Print_Titles</vt:lpstr>
      <vt:lpstr>'2.1.TPHT'!Print_Titles</vt:lpstr>
      <vt:lpstr>'2.10.KAH'!Print_Titles</vt:lpstr>
      <vt:lpstr>'2.11.HK'!Print_Titles</vt:lpstr>
      <vt:lpstr>'2.12.VUQ'!Print_Titles</vt:lpstr>
      <vt:lpstr>'2.2.TXHL'!Print_Titles</vt:lpstr>
      <vt:lpstr>'2.3.TXKA'!Print_Titles</vt:lpstr>
      <vt:lpstr>'2.4.NX'!Print_Titles</vt:lpstr>
      <vt:lpstr>'2.5.TH'!Print_Titles</vt:lpstr>
      <vt:lpstr>'2.6.CX'!Print_Titles</vt:lpstr>
      <vt:lpstr>'2.7.HS'!Print_Titles</vt:lpstr>
      <vt:lpstr>'2.8.DT'!Print_Titles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TQD</dc:creator>
  <cp:lastModifiedBy>Mr.Ngoc</cp:lastModifiedBy>
  <cp:lastPrinted>2018-12-06T02:19:48Z</cp:lastPrinted>
  <dcterms:created xsi:type="dcterms:W3CDTF">2017-12-11T07:29:45Z</dcterms:created>
  <dcterms:modified xsi:type="dcterms:W3CDTF">2018-12-06T03:17:29Z</dcterms:modified>
</cp:coreProperties>
</file>