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12" windowWidth="14712" windowHeight="8196" activeTab="1"/>
  </bookViews>
  <sheets>
    <sheet name="Can doi" sheetId="2" r:id="rId1"/>
    <sheet name="Thu ngan sach" sheetId="1" r:id="rId2"/>
    <sheet name="Chi ngan sach" sheetId="3" r:id="rId3"/>
  </sheets>
  <definedNames>
    <definedName name="_xlnm._FilterDatabase" localSheetId="1" hidden="1">'Thu ngan sach'!$A$9:$M$74</definedName>
    <definedName name="_xlnm.Print_Area" localSheetId="1">'Thu ngan sach'!$A$1:$L$76</definedName>
    <definedName name="_xlnm.Print_Titles" localSheetId="2">'Chi ngan sach'!$8:$11</definedName>
    <definedName name="_xlnm.Print_Titles" localSheetId="1">'Thu ngan sach'!$7:$10</definedName>
  </definedNames>
  <calcPr calcId="144525"/>
</workbook>
</file>

<file path=xl/calcChain.xml><?xml version="1.0" encoding="utf-8"?>
<calcChain xmlns="http://schemas.openxmlformats.org/spreadsheetml/2006/main">
  <c r="D42" i="3" l="1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C15" i="3"/>
  <c r="C14" i="3"/>
  <c r="C13" i="3" s="1"/>
  <c r="D16" i="3"/>
  <c r="D17" i="3"/>
  <c r="D21" i="3"/>
  <c r="D20" i="3"/>
  <c r="D19" i="3"/>
  <c r="D18" i="3"/>
  <c r="E15" i="3"/>
  <c r="E14" i="3" s="1"/>
  <c r="E13" i="3" s="1"/>
  <c r="E12" i="3" s="1"/>
  <c r="E47" i="3" s="1"/>
  <c r="I44" i="3"/>
  <c r="J44" i="3"/>
  <c r="K44" i="3"/>
  <c r="H46" i="3"/>
  <c r="H44" i="3"/>
  <c r="H45" i="3"/>
  <c r="H43" i="3"/>
  <c r="H42" i="3"/>
  <c r="H41" i="3"/>
  <c r="H40" i="3"/>
  <c r="H39" i="3"/>
  <c r="H38" i="3"/>
  <c r="H37" i="3"/>
  <c r="M37" i="3" s="1"/>
  <c r="H36" i="3"/>
  <c r="M36" i="3" s="1"/>
  <c r="H35" i="3"/>
  <c r="M35" i="3" s="1"/>
  <c r="H34" i="3"/>
  <c r="H33" i="3"/>
  <c r="M33" i="3" s="1"/>
  <c r="H32" i="3"/>
  <c r="M32" i="3" s="1"/>
  <c r="H31" i="3"/>
  <c r="M31" i="3" s="1"/>
  <c r="H30" i="3"/>
  <c r="H29" i="3"/>
  <c r="M29" i="3" s="1"/>
  <c r="H28" i="3"/>
  <c r="M28" i="3" s="1"/>
  <c r="H27" i="3"/>
  <c r="M27" i="3" s="1"/>
  <c r="H26" i="3"/>
  <c r="H25" i="3"/>
  <c r="M25" i="3" s="1"/>
  <c r="H24" i="3"/>
  <c r="M24" i="3" s="1"/>
  <c r="H23" i="3"/>
  <c r="M23" i="3" s="1"/>
  <c r="H21" i="3"/>
  <c r="H20" i="3"/>
  <c r="H19" i="3"/>
  <c r="H18" i="3"/>
  <c r="H17" i="3"/>
  <c r="K15" i="3"/>
  <c r="K14" i="3" s="1"/>
  <c r="K13" i="3" s="1"/>
  <c r="K12" i="3" s="1"/>
  <c r="J15" i="3"/>
  <c r="J14" i="3" s="1"/>
  <c r="J13" i="3" s="1"/>
  <c r="J12" i="3" s="1"/>
  <c r="I15" i="3"/>
  <c r="I14" i="3" s="1"/>
  <c r="I13" i="3" s="1"/>
  <c r="I12" i="3" s="1"/>
  <c r="H16" i="3"/>
  <c r="H15" i="3"/>
  <c r="H14" i="3" s="1"/>
  <c r="H13" i="3" s="1"/>
  <c r="G14" i="3"/>
  <c r="G13" i="3" s="1"/>
  <c r="G12" i="3" s="1"/>
  <c r="G47" i="3" s="1"/>
  <c r="F14" i="3"/>
  <c r="F13" i="3"/>
  <c r="F12" i="3" s="1"/>
  <c r="F47" i="3" s="1"/>
  <c r="G25" i="2"/>
  <c r="B25" i="2"/>
  <c r="E18" i="2"/>
  <c r="E12" i="2" s="1"/>
  <c r="J12" i="2"/>
  <c r="J11" i="2"/>
  <c r="D18" i="2"/>
  <c r="D12" i="2" s="1"/>
  <c r="I18" i="2"/>
  <c r="I12" i="2" s="1"/>
  <c r="I11" i="2" s="1"/>
  <c r="C18" i="2"/>
  <c r="B18" i="2" s="1"/>
  <c r="H18" i="2"/>
  <c r="G23" i="2"/>
  <c r="G22" i="2"/>
  <c r="G21" i="2"/>
  <c r="B21" i="2"/>
  <c r="G20" i="2"/>
  <c r="B20" i="2"/>
  <c r="G19" i="2"/>
  <c r="B19" i="2"/>
  <c r="G17" i="2"/>
  <c r="B17" i="2"/>
  <c r="G16" i="2"/>
  <c r="B16" i="2"/>
  <c r="G15" i="2"/>
  <c r="B15" i="2"/>
  <c r="G14" i="2"/>
  <c r="B14" i="2"/>
  <c r="G13" i="2"/>
  <c r="B13" i="2"/>
  <c r="M20" i="3"/>
  <c r="K58" i="3"/>
  <c r="J58" i="3"/>
  <c r="I58" i="3"/>
  <c r="M42" i="3"/>
  <c r="M34" i="3"/>
  <c r="M30" i="3"/>
  <c r="M26" i="3"/>
  <c r="M21" i="3"/>
  <c r="M19" i="3"/>
  <c r="M16" i="3"/>
  <c r="H14" i="1"/>
  <c r="H21" i="1"/>
  <c r="H29" i="1"/>
  <c r="H39" i="1"/>
  <c r="H44" i="1"/>
  <c r="H55" i="1"/>
  <c r="H62" i="1"/>
  <c r="H71" i="1"/>
  <c r="L71" i="1" s="1"/>
  <c r="I14" i="1"/>
  <c r="I21" i="1"/>
  <c r="I29" i="1"/>
  <c r="I39" i="1"/>
  <c r="I44" i="1"/>
  <c r="I13" i="1" s="1"/>
  <c r="I12" i="1" s="1"/>
  <c r="I11" i="1" s="1"/>
  <c r="I62" i="1"/>
  <c r="I71" i="1"/>
  <c r="J14" i="1"/>
  <c r="J21" i="1"/>
  <c r="J29" i="1"/>
  <c r="J39" i="1"/>
  <c r="J44" i="1"/>
  <c r="J52" i="1"/>
  <c r="J62" i="1"/>
  <c r="J71" i="1"/>
  <c r="G51" i="1"/>
  <c r="E51" i="1" s="1"/>
  <c r="G52" i="1"/>
  <c r="E52" i="1" s="1"/>
  <c r="G50" i="1"/>
  <c r="E50" i="1" s="1"/>
  <c r="G46" i="1"/>
  <c r="E46" i="1" s="1"/>
  <c r="G47" i="1"/>
  <c r="E47" i="1" s="1"/>
  <c r="G48" i="1"/>
  <c r="E48" i="1" s="1"/>
  <c r="G49" i="1"/>
  <c r="E49" i="1" s="1"/>
  <c r="G45" i="1"/>
  <c r="E45" i="1" s="1"/>
  <c r="K45" i="1" s="1"/>
  <c r="F44" i="1"/>
  <c r="G41" i="1"/>
  <c r="E41" i="1" s="1"/>
  <c r="L41" i="1" s="1"/>
  <c r="G42" i="1"/>
  <c r="E42" i="1" s="1"/>
  <c r="L42" i="1" s="1"/>
  <c r="J43" i="1"/>
  <c r="G43" i="1" s="1"/>
  <c r="E43" i="1" s="1"/>
  <c r="L43" i="1" s="1"/>
  <c r="E40" i="1"/>
  <c r="G38" i="1"/>
  <c r="E38" i="1" s="1"/>
  <c r="G39" i="1"/>
  <c r="E39" i="1" s="1"/>
  <c r="G37" i="1"/>
  <c r="E37" i="1"/>
  <c r="L37" i="1" s="1"/>
  <c r="G36" i="1"/>
  <c r="E36" i="1" s="1"/>
  <c r="G31" i="1"/>
  <c r="E31" i="1"/>
  <c r="K31" i="1" s="1"/>
  <c r="G32" i="1"/>
  <c r="E32" i="1" s="1"/>
  <c r="K32" i="1" s="1"/>
  <c r="G33" i="1"/>
  <c r="E33" i="1" s="1"/>
  <c r="K33" i="1" s="1"/>
  <c r="G34" i="1"/>
  <c r="E34" i="1" s="1"/>
  <c r="K34" i="1" s="1"/>
  <c r="G35" i="1"/>
  <c r="E35" i="1"/>
  <c r="K35" i="1" s="1"/>
  <c r="G30" i="1"/>
  <c r="E30" i="1" s="1"/>
  <c r="K30" i="1" s="1"/>
  <c r="G21" i="1"/>
  <c r="E21" i="1" s="1"/>
  <c r="G23" i="1"/>
  <c r="E23" i="1"/>
  <c r="G24" i="1"/>
  <c r="E24" i="1" s="1"/>
  <c r="K24" i="1" s="1"/>
  <c r="G25" i="1"/>
  <c r="E25" i="1" s="1"/>
  <c r="G26" i="1"/>
  <c r="E26" i="1" s="1"/>
  <c r="K26" i="1" s="1"/>
  <c r="G27" i="1"/>
  <c r="E27" i="1" s="1"/>
  <c r="G28" i="1"/>
  <c r="E28" i="1" s="1"/>
  <c r="G22" i="1"/>
  <c r="E22" i="1" s="1"/>
  <c r="K22" i="1" s="1"/>
  <c r="G16" i="1"/>
  <c r="E16" i="1" s="1"/>
  <c r="G17" i="1"/>
  <c r="E17" i="1" s="1"/>
  <c r="K17" i="1" s="1"/>
  <c r="G18" i="1"/>
  <c r="E18" i="1" s="1"/>
  <c r="G19" i="1"/>
  <c r="E19" i="1" s="1"/>
  <c r="G20" i="1"/>
  <c r="E20" i="1" s="1"/>
  <c r="G15" i="1"/>
  <c r="E15" i="1"/>
  <c r="F55" i="1"/>
  <c r="G62" i="1"/>
  <c r="G61" i="1"/>
  <c r="G60" i="1"/>
  <c r="G54" i="1"/>
  <c r="G53" i="1"/>
  <c r="G55" i="1"/>
  <c r="L56" i="1"/>
  <c r="L57" i="1"/>
  <c r="G64" i="1"/>
  <c r="G65" i="1"/>
  <c r="G66" i="1"/>
  <c r="G67" i="1"/>
  <c r="G68" i="1"/>
  <c r="G69" i="1"/>
  <c r="G63" i="1"/>
  <c r="C15" i="1"/>
  <c r="C16" i="1"/>
  <c r="C17" i="1"/>
  <c r="C18" i="1"/>
  <c r="C19" i="1"/>
  <c r="C20" i="1"/>
  <c r="L40" i="1"/>
  <c r="L53" i="1"/>
  <c r="L54" i="1"/>
  <c r="E55" i="1"/>
  <c r="D55" i="1"/>
  <c r="E68" i="1"/>
  <c r="L68" i="1" s="1"/>
  <c r="D44" i="1"/>
  <c r="D13" i="1" s="1"/>
  <c r="D12" i="1" s="1"/>
  <c r="D11" i="1" s="1"/>
  <c r="C44" i="1"/>
  <c r="C13" i="1" s="1"/>
  <c r="L64" i="1"/>
  <c r="L67" i="1"/>
  <c r="G70" i="1"/>
  <c r="C55" i="1"/>
  <c r="K55" i="1" s="1"/>
  <c r="K73" i="1"/>
  <c r="L72" i="1"/>
  <c r="K72" i="1"/>
  <c r="K57" i="1"/>
  <c r="L63" i="1"/>
  <c r="L73" i="1"/>
  <c r="L55" i="1"/>
  <c r="L69" i="1"/>
  <c r="L62" i="1"/>
  <c r="K56" i="1"/>
  <c r="C12" i="2"/>
  <c r="K71" i="1"/>
  <c r="G14" i="1"/>
  <c r="E14" i="1" s="1"/>
  <c r="C11" i="2"/>
  <c r="L50" i="1" l="1"/>
  <c r="K50" i="1"/>
  <c r="L38" i="1"/>
  <c r="K38" i="1"/>
  <c r="K15" i="1"/>
  <c r="K18" i="1"/>
  <c r="G29" i="1"/>
  <c r="E29" i="1" s="1"/>
  <c r="G18" i="2"/>
  <c r="M18" i="3"/>
  <c r="M17" i="3"/>
  <c r="C12" i="1"/>
  <c r="C11" i="1" s="1"/>
  <c r="K20" i="1"/>
  <c r="J13" i="1"/>
  <c r="J12" i="1" s="1"/>
  <c r="J11" i="1" s="1"/>
  <c r="K19" i="1"/>
  <c r="K16" i="1"/>
  <c r="G44" i="1"/>
  <c r="K46" i="1"/>
  <c r="L46" i="1"/>
  <c r="L51" i="1"/>
  <c r="K51" i="1"/>
  <c r="E24" i="2"/>
  <c r="E11" i="2"/>
  <c r="L47" i="1"/>
  <c r="K47" i="1"/>
  <c r="L52" i="1"/>
  <c r="K52" i="1"/>
  <c r="L14" i="1"/>
  <c r="K14" i="1"/>
  <c r="H12" i="3"/>
  <c r="L21" i="1"/>
  <c r="K21" i="1"/>
  <c r="K39" i="1"/>
  <c r="L39" i="1"/>
  <c r="L29" i="1"/>
  <c r="K29" i="1"/>
  <c r="D11" i="2"/>
  <c r="B11" i="2" s="1"/>
  <c r="D24" i="2"/>
  <c r="B12" i="2"/>
  <c r="E44" i="1"/>
  <c r="K37" i="1"/>
  <c r="L45" i="1"/>
  <c r="H13" i="1"/>
  <c r="H12" i="2"/>
  <c r="C24" i="2" s="1"/>
  <c r="F13" i="1"/>
  <c r="G71" i="1"/>
  <c r="D15" i="3"/>
  <c r="D14" i="3" s="1"/>
  <c r="H47" i="3" l="1"/>
  <c r="H12" i="1"/>
  <c r="G13" i="1"/>
  <c r="G12" i="2"/>
  <c r="G11" i="2" s="1"/>
  <c r="H11" i="2"/>
  <c r="K44" i="1"/>
  <c r="L44" i="1"/>
  <c r="B24" i="2"/>
  <c r="D13" i="3"/>
  <c r="M14" i="3"/>
  <c r="E13" i="1"/>
  <c r="F12" i="1"/>
  <c r="M15" i="3"/>
  <c r="F11" i="1" l="1"/>
  <c r="H59" i="3"/>
  <c r="H58" i="3"/>
  <c r="H11" i="1"/>
  <c r="G11" i="1" s="1"/>
  <c r="G12" i="1"/>
  <c r="E12" i="1" s="1"/>
  <c r="D12" i="3"/>
  <c r="M13" i="3"/>
  <c r="L13" i="1"/>
  <c r="K13" i="1"/>
  <c r="D57" i="3" l="1"/>
  <c r="D59" i="3" s="1"/>
  <c r="D47" i="3"/>
  <c r="M12" i="3"/>
  <c r="K12" i="1"/>
  <c r="L12" i="1"/>
  <c r="E11" i="1"/>
  <c r="L11" i="1" l="1"/>
  <c r="K11" i="1"/>
</calcChain>
</file>

<file path=xl/comments1.xml><?xml version="1.0" encoding="utf-8"?>
<comments xmlns="http://schemas.openxmlformats.org/spreadsheetml/2006/main">
  <authors>
    <author>Smart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bao gồm của địa phương và trung ương (1.330+29) tỷ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chú ý trùng phí,lệ phí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chú ý trùng phí,lệ phí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chú ý trùng phí,lệ phí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lệch thu xổ số kiến thiết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thu tại xã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huy động khác</t>
        </r>
      </text>
    </comment>
    <comment ref="G68" author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huy động khác</t>
        </r>
      </text>
    </comment>
  </commentList>
</comments>
</file>

<file path=xl/sharedStrings.xml><?xml version="1.0" encoding="utf-8"?>
<sst xmlns="http://schemas.openxmlformats.org/spreadsheetml/2006/main" count="269" uniqueCount="222">
  <si>
    <t>STT</t>
  </si>
  <si>
    <t>NSTW</t>
  </si>
  <si>
    <t>NSĐP</t>
  </si>
  <si>
    <t xml:space="preserve">Chia ra </t>
  </si>
  <si>
    <t>NS cấp tỉnh</t>
  </si>
  <si>
    <t>NS cấp huyện</t>
  </si>
  <si>
    <t>NS cấp xã</t>
  </si>
  <si>
    <t>A</t>
  </si>
  <si>
    <t>B</t>
  </si>
  <si>
    <t>3=4+5</t>
  </si>
  <si>
    <t>5=6+7+8</t>
  </si>
  <si>
    <t>9=3/1</t>
  </si>
  <si>
    <t>10=3/2</t>
  </si>
  <si>
    <t xml:space="preserve"> THU CÂN ĐỐI NGÂN SÁCH NHÀ NƯỚC</t>
  </si>
  <si>
    <t>I</t>
  </si>
  <si>
    <t>Thu nội địa</t>
  </si>
  <si>
    <t>Thu từ kinh tế quốc doanh</t>
  </si>
  <si>
    <t>Thu khác</t>
  </si>
  <si>
    <t>Thuế sử dụng đất nông nghiệp</t>
  </si>
  <si>
    <t>Lệ phí trước bạ</t>
  </si>
  <si>
    <t>Thu phí, lệ phí</t>
  </si>
  <si>
    <t>8.1</t>
  </si>
  <si>
    <t>8.2</t>
  </si>
  <si>
    <t>8.3</t>
  </si>
  <si>
    <t>Thu tiền thuê mặt đất, mặt nước</t>
  </si>
  <si>
    <t xml:space="preserve">Thu tiền sử dụng đất </t>
  </si>
  <si>
    <t>Thu khác ngân sách</t>
  </si>
  <si>
    <t>II</t>
  </si>
  <si>
    <t>III</t>
  </si>
  <si>
    <t>Thu Hải quan</t>
  </si>
  <si>
    <t>Thuế giá trị gia tăng hàng nhập khẩu</t>
  </si>
  <si>
    <t>IV</t>
  </si>
  <si>
    <t>Thu kết dư ngân sách năm trước</t>
  </si>
  <si>
    <t>Học phí</t>
  </si>
  <si>
    <t>Viện phí</t>
  </si>
  <si>
    <t>Các khoản huy động đóng góp xây dựng cơ sở hạ tầng</t>
  </si>
  <si>
    <t>C</t>
  </si>
  <si>
    <t>Bổ sung cân đối</t>
  </si>
  <si>
    <t xml:space="preserve">Bổ sung có mục tiêu </t>
  </si>
  <si>
    <t>D</t>
  </si>
  <si>
    <t xml:space="preserve"> THU TỪ NGÂN SÁCH CẤP DƯỚI NỘP LÊN</t>
  </si>
  <si>
    <t>E</t>
  </si>
  <si>
    <t xml:space="preserve">Thu từ doanh nghiệp đầu tư nước ngoài </t>
  </si>
  <si>
    <t>Thuế sử dụng đất phi nông nghiệp</t>
  </si>
  <si>
    <t>Thuế thu nhập cá nhân</t>
  </si>
  <si>
    <t>8.4</t>
  </si>
  <si>
    <t>Thuế bảo vệ môi trường</t>
  </si>
  <si>
    <t>Thu vay đầu tư cơ sở hạ tầng</t>
  </si>
  <si>
    <t>Đền bù thiệt hại khi NN thu hồi đất</t>
  </si>
  <si>
    <t>Thu xổ số kiến thiết</t>
  </si>
  <si>
    <t>CHUYỂN NGUỒN</t>
  </si>
  <si>
    <t xml:space="preserve">TỔNG THU NGÂN SÁCH NHÀ NƯỚC </t>
  </si>
  <si>
    <t>Tịch thu chống buôn lậu, xử phạt, tịch thu, cấp lại</t>
  </si>
  <si>
    <t>Thu tại xã</t>
  </si>
  <si>
    <t>NỘI DUNG CÁC KHOẢN THU</t>
  </si>
  <si>
    <t>TW giao</t>
  </si>
  <si>
    <t>HĐND tỉnh giao</t>
  </si>
  <si>
    <t xml:space="preserve">BTC </t>
  </si>
  <si>
    <t xml:space="preserve">Chia ra từng cấp ngân sách </t>
  </si>
  <si>
    <t>So sánh (QT/DT)</t>
  </si>
  <si>
    <t>Thu từ khu vực CTN  và dịch vụ ngoài QD</t>
  </si>
  <si>
    <t>Thuế XK, NK, thuế TTĐB hàng hóa nhập khẩu</t>
  </si>
  <si>
    <t xml:space="preserve"> CÁC KHOẢN  THU ĐỂ LẠI CHI QUẢN LÝ QUA NSNN</t>
  </si>
  <si>
    <t xml:space="preserve"> Thu bán, thuê, khấu hao, thanh lý nhà ở thuộc SHNN</t>
  </si>
  <si>
    <t>Các khoản thu về nhà, đất và khoáng sản</t>
  </si>
  <si>
    <t>Thuế BVMT do Hải quan thực hiện</t>
  </si>
  <si>
    <t>QUYẾT TOÁN THU NGÂN SÁCH NHÀ NƯỚC NĂM 2014</t>
  </si>
  <si>
    <t>Dự toán năm 2014</t>
  </si>
  <si>
    <t>Thực hiện năm 2014</t>
  </si>
  <si>
    <t>8.5</t>
  </si>
  <si>
    <t xml:space="preserve"> Thu cấp quyền khai thác</t>
  </si>
  <si>
    <t>Các khoản thu khác</t>
  </si>
  <si>
    <t>1.1</t>
  </si>
  <si>
    <t xml:space="preserve">Thuế giá trị gia tăng </t>
  </si>
  <si>
    <t>1.2</t>
  </si>
  <si>
    <t>Thuế tiêu thụ đặc biệt hàng sản xuất trong nước</t>
  </si>
  <si>
    <t>1.3</t>
  </si>
  <si>
    <t>1.4</t>
  </si>
  <si>
    <t>1.5</t>
  </si>
  <si>
    <t>Thuế tài nguyên</t>
  </si>
  <si>
    <t>1.6</t>
  </si>
  <si>
    <t>Thuế môn bài</t>
  </si>
  <si>
    <t>Thu hồi vốn và thu khác</t>
  </si>
  <si>
    <t>2.1</t>
  </si>
  <si>
    <t>2.2</t>
  </si>
  <si>
    <t>2.3</t>
  </si>
  <si>
    <t>Thuế thu nhập doanh nghiệp</t>
  </si>
  <si>
    <t>2.5</t>
  </si>
  <si>
    <t>2.6</t>
  </si>
  <si>
    <t>2.7</t>
  </si>
  <si>
    <t>Thu tiền thuê mặt đất, mặt nước, mặt biển</t>
  </si>
  <si>
    <t>3.1</t>
  </si>
  <si>
    <t>3.2</t>
  </si>
  <si>
    <t>3.3</t>
  </si>
  <si>
    <t>3.4</t>
  </si>
  <si>
    <t>3.5</t>
  </si>
  <si>
    <t>3.6</t>
  </si>
  <si>
    <t>7.1</t>
  </si>
  <si>
    <t>Thu phí, lệ phí Trung ương</t>
  </si>
  <si>
    <t>7.2</t>
  </si>
  <si>
    <t>Thu phí, lệ phí tỉnh</t>
  </si>
  <si>
    <t>7.3</t>
  </si>
  <si>
    <t>Thu phí, lệ phí huyện</t>
  </si>
  <si>
    <t>7.4</t>
  </si>
  <si>
    <t>Thu phí, lệ phí xã, phường, thị trấn</t>
  </si>
  <si>
    <t xml:space="preserve"> Trong đó: - Thu phạt ATGT</t>
  </si>
  <si>
    <t xml:space="preserve">                  - Thu phạt HC, tịch thu, khác</t>
  </si>
  <si>
    <t>2.4</t>
  </si>
  <si>
    <r>
      <t>Thuế thu nhập doanh nghiệp</t>
    </r>
    <r>
      <rPr>
        <vertAlign val="superscript"/>
        <sz val="11"/>
        <color indexed="8"/>
        <rFont val="Times New Roman"/>
        <family val="1"/>
      </rPr>
      <t xml:space="preserve"> </t>
    </r>
  </si>
  <si>
    <r>
      <t xml:space="preserve"> THU BỔ SUNG TỪ NGÂN SÁCH CẤP TRÊN</t>
    </r>
    <r>
      <rPr>
        <sz val="10"/>
        <color indexed="8"/>
        <rFont val="Times New Roman"/>
        <family val="1"/>
      </rPr>
      <t xml:space="preserve"> </t>
    </r>
  </si>
  <si>
    <t>BÁO CÁO QUYẾT TOÁN CHI NGÂN SÁCH ĐỊA PHƯƠNG NĂM 2014</t>
  </si>
  <si>
    <t>TT</t>
  </si>
  <si>
    <t>Các chỉ tiêu</t>
  </si>
  <si>
    <t>Dự toán Bộ Tài chính giao 2014</t>
  </si>
  <si>
    <t>Dự toán HĐND 2014</t>
  </si>
  <si>
    <t xml:space="preserve"> Thực hiện 2014              </t>
  </si>
  <si>
    <t>So sánh</t>
  </si>
  <si>
    <t>TW</t>
  </si>
  <si>
    <t xml:space="preserve">   Tổng số </t>
  </si>
  <si>
    <t xml:space="preserve">NS Tỉnh </t>
  </si>
  <si>
    <t>NS huyện</t>
  </si>
  <si>
    <t>NS xã</t>
  </si>
  <si>
    <t>Tổng số</t>
  </si>
  <si>
    <t xml:space="preserve">NS Huyện </t>
  </si>
  <si>
    <t>NS Xã</t>
  </si>
  <si>
    <t>Dự toán BTC</t>
  </si>
  <si>
    <t>DT HĐND</t>
  </si>
  <si>
    <t>giao</t>
  </si>
  <si>
    <t xml:space="preserve">TW </t>
  </si>
  <si>
    <t>TØnh</t>
  </si>
  <si>
    <t>4= 5+6+7</t>
  </si>
  <si>
    <t>8=9+10+11</t>
  </si>
  <si>
    <t>12=8/3</t>
  </si>
  <si>
    <t>13=8/4</t>
  </si>
  <si>
    <t>Tổng chi NSĐP (I+II)</t>
  </si>
  <si>
    <t>Chi cân đối ngân sách</t>
  </si>
  <si>
    <t>Chi đầu tư phát triển</t>
  </si>
  <si>
    <t>Chi đầu tư XDCB tỉnh quản lý</t>
  </si>
  <si>
    <t xml:space="preserve"> - Vốn trong nước </t>
  </si>
  <si>
    <t xml:space="preserve"> - Vốn HTĐT các MT từ NSTW, vốn NN, khác</t>
  </si>
  <si>
    <t>Đầu tư hỗ trợ DN</t>
  </si>
  <si>
    <t>Chi đầu tư từ nguồn tăng thu NSĐP</t>
  </si>
  <si>
    <t>Chi từ nguồn thu được để lại theo chế độ quy định</t>
  </si>
  <si>
    <t>Chi thường xuyên</t>
  </si>
  <si>
    <t>Chi sự nghiệp kinh tế</t>
  </si>
  <si>
    <t>Sự nghiệp môi trường</t>
  </si>
  <si>
    <t>Chi sự nghiệp giáo dục-đào tạo</t>
  </si>
  <si>
    <t>Chi sự nghiệp y tế, dân số</t>
  </si>
  <si>
    <t>Chi sự nghiệp VH, TT và DL</t>
  </si>
  <si>
    <t>Chi sự nghiệp phát thanh truyền hình</t>
  </si>
  <si>
    <t>Sự nghiệp KHCN</t>
  </si>
  <si>
    <t>2.8</t>
  </si>
  <si>
    <t>Sự nghiệp ĐBXH</t>
  </si>
  <si>
    <t>2.9</t>
  </si>
  <si>
    <t>Quốc phòng, BP, biên giới</t>
  </si>
  <si>
    <t>2.10</t>
  </si>
  <si>
    <t>An ninh</t>
  </si>
  <si>
    <t>2.11</t>
  </si>
  <si>
    <t>Chi QLHC, Đảng, Đoàn thể, nhiệm vụ khác</t>
  </si>
  <si>
    <t>2.12</t>
  </si>
  <si>
    <t>Chi trợ giá các mặt hàng chính sách</t>
  </si>
  <si>
    <t>2.13</t>
  </si>
  <si>
    <t>Chi khác ngân sách</t>
  </si>
  <si>
    <t>Chi bổ sung quỹ dự trữ tài chính</t>
  </si>
  <si>
    <t>Chi CTMTQG, CT 135, 5 Triệu ha rừng</t>
  </si>
  <si>
    <t>Nguồn cải cách tiền lương, Nghị định 116/CP</t>
  </si>
  <si>
    <t>Chuyển nguồn</t>
  </si>
  <si>
    <t>Dự phòng ngân sách</t>
  </si>
  <si>
    <t>Chưa phân bổ (Dự phòng hụt thu)</t>
  </si>
  <si>
    <t>Chi từ nguồn thu để lại quản lý qua NS</t>
  </si>
  <si>
    <t>Các khoản nộp NS cấp trên</t>
  </si>
  <si>
    <t>Chi bổ sung cho ngân sách cấp dưới</t>
  </si>
  <si>
    <t xml:space="preserve"> - Bổ sung cân đối</t>
  </si>
  <si>
    <t xml:space="preserve"> - Bổ sung có mục tiêu</t>
  </si>
  <si>
    <t>Tổng cộng ( I+II+III+IV)</t>
  </si>
  <si>
    <t>CÂN ĐỐI QUYẾT TOÁN THU - CHI NGÂN SÁCH ĐỊA PHƯƠNG NĂM 2014</t>
  </si>
  <si>
    <t xml:space="preserve">PHẦN THU </t>
  </si>
  <si>
    <t>Tổng thu NSĐP</t>
  </si>
  <si>
    <t>Thu NS tỉnh</t>
  </si>
  <si>
    <t>Thu NS huyện</t>
  </si>
  <si>
    <t>Thu NS xã</t>
  </si>
  <si>
    <t xml:space="preserve">PHẦN CHI  </t>
  </si>
  <si>
    <t>Tổng chi NSĐP</t>
  </si>
  <si>
    <t>Chi  NS tỉnh</t>
  </si>
  <si>
    <t>Chi  NS huyện</t>
  </si>
  <si>
    <t>Chi  NS xã</t>
  </si>
  <si>
    <t>TỔNG SỐ THU (A+B)</t>
  </si>
  <si>
    <t>TỔNG SỐ CHI  (A+B)</t>
  </si>
  <si>
    <t>A. Tổng thu cân đối NS</t>
  </si>
  <si>
    <t>A. Tổng chi cân đối NS</t>
  </si>
  <si>
    <t>1- Các khoản thu  hưởng 100%</t>
  </si>
  <si>
    <t>1- Chi đầu tư phát triển</t>
  </si>
  <si>
    <t>2- Các khoản thu phân chia theo tỷ lệ (%)</t>
  </si>
  <si>
    <t>1.1- Chi đầu tư XDCB</t>
  </si>
  <si>
    <t>3- Thu tiền vay đầu tư XDCSHT</t>
  </si>
  <si>
    <t xml:space="preserve">1.2- Chi trả nợ gốc, lãi  theo K3 điều 8 </t>
  </si>
  <si>
    <t>4- Thu kết dư ngân sách</t>
  </si>
  <si>
    <t>2- Chi thường xuyên</t>
  </si>
  <si>
    <t>5- Chuyển nguồn</t>
  </si>
  <si>
    <t>3- Chi bổ sung quỹ dự trữ tài chính</t>
  </si>
  <si>
    <t>6- Thu bổ sung từ ngân sách cấp trên</t>
  </si>
  <si>
    <t>4- Chi bổ sung cho ngân sách cấp dưới</t>
  </si>
  <si>
    <t xml:space="preserve">  - Bổ sung cân đối ngân sách</t>
  </si>
  <si>
    <t>4.1- Chi bổ sung cân đối</t>
  </si>
  <si>
    <t xml:space="preserve">  - Bổ sung có mục tiêu</t>
  </si>
  <si>
    <t>4.2- Chi bổ sung có mục tiêu</t>
  </si>
  <si>
    <t xml:space="preserve"> 7- Thu ngân sách cấp dưới nộp lên</t>
  </si>
  <si>
    <t>6- Chi CT MTQG, 135, 5 triệu ha rừng</t>
  </si>
  <si>
    <t>7- Chi NS cấp dưới nộp lên</t>
  </si>
  <si>
    <t xml:space="preserve">Tồn quỹ ngân sách năm quyết toán (thu - chi) </t>
  </si>
  <si>
    <t>B. Các khoản thu để lại quản lý qua NSNN</t>
  </si>
  <si>
    <t>Đơn vị: Triệu đồng</t>
  </si>
  <si>
    <t>Chi trả nợ Bộ Tài chính</t>
  </si>
  <si>
    <t>B. Chi từ nguồn thu để lại quản lý qua NSNN</t>
  </si>
  <si>
    <t>(Ban hành kèm theo Nghị quyết số 155/NQ-HĐND ngày 12/12/2015 của Hội đồng nhân dân tỉnh)</t>
  </si>
  <si>
    <t>Phụ lục 01</t>
  </si>
  <si>
    <t>CỘNG HÒA XÃ HỘI CHỦ NGHĨA VIỆT NAM</t>
  </si>
  <si>
    <t>Độc lập-Tự do-Hạnh phúc</t>
  </si>
  <si>
    <t>HĐND TỈNH HÀ TĨNH</t>
  </si>
  <si>
    <t>Phụ lục 02</t>
  </si>
  <si>
    <t>KHÓA XVI, KỲ HỌP THỨ 15</t>
  </si>
  <si>
    <t>Phụ lục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</si>
</sst>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4"/>
      <color indexed="8"/>
      <name val=".VnTime"/>
      <family val="2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b/>
      <i/>
      <sz val="11"/>
      <color indexed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3"/>
      <color indexed="8"/>
      <name val="Times New Roman"/>
      <family val="1"/>
    </font>
    <font>
      <sz val="14"/>
      <color indexed="8"/>
      <name val=".VnTim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3" fontId="6" fillId="2" borderId="1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9" fontId="6" fillId="2" borderId="1" xfId="2" applyFont="1" applyFill="1" applyBorder="1" applyAlignment="1">
      <alignment horizontal="right" wrapText="1"/>
    </xf>
    <xf numFmtId="3" fontId="9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9" fontId="7" fillId="2" borderId="1" xfId="2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3" fontId="14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3" fontId="7" fillId="2" borderId="1" xfId="0" applyNumberFormat="1" applyFont="1" applyFill="1" applyBorder="1"/>
    <xf numFmtId="3" fontId="9" fillId="2" borderId="0" xfId="0" applyNumberFormat="1" applyFont="1" applyFill="1" applyAlignment="1">
      <alignment horizontal="right" wrapText="1"/>
    </xf>
    <xf numFmtId="3" fontId="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/>
    <xf numFmtId="0" fontId="16" fillId="0" borderId="0" xfId="0" applyFont="1" applyFill="1"/>
    <xf numFmtId="3" fontId="21" fillId="0" borderId="1" xfId="0" applyNumberFormat="1" applyFont="1" applyFill="1" applyBorder="1"/>
    <xf numFmtId="3" fontId="16" fillId="0" borderId="0" xfId="0" applyNumberFormat="1" applyFont="1" applyFill="1"/>
    <xf numFmtId="0" fontId="21" fillId="0" borderId="0" xfId="0" applyFont="1" applyFill="1" applyBorder="1" applyAlignment="1">
      <alignment horizontal="center"/>
    </xf>
    <xf numFmtId="3" fontId="21" fillId="0" borderId="0" xfId="0" applyNumberFormat="1" applyFont="1" applyFill="1" applyBorder="1"/>
    <xf numFmtId="9" fontId="21" fillId="0" borderId="0" xfId="2" applyFont="1" applyFill="1" applyBorder="1" applyAlignment="1"/>
    <xf numFmtId="0" fontId="23" fillId="0" borderId="0" xfId="0" applyFont="1" applyFill="1" applyAlignment="1">
      <alignment horizontal="center"/>
    </xf>
    <xf numFmtId="0" fontId="23" fillId="0" borderId="0" xfId="0" applyFont="1" applyFill="1"/>
    <xf numFmtId="3" fontId="21" fillId="0" borderId="0" xfId="0" applyNumberFormat="1" applyFont="1" applyFill="1" applyBorder="1" applyAlignment="1"/>
    <xf numFmtId="3" fontId="15" fillId="0" borderId="0" xfId="0" applyNumberFormat="1" applyFont="1" applyFill="1"/>
    <xf numFmtId="3" fontId="21" fillId="0" borderId="2" xfId="0" applyNumberFormat="1" applyFont="1" applyFill="1" applyBorder="1"/>
    <xf numFmtId="0" fontId="25" fillId="0" borderId="0" xfId="0" applyFont="1" applyFill="1"/>
    <xf numFmtId="0" fontId="26" fillId="0" borderId="0" xfId="0" applyFont="1"/>
    <xf numFmtId="0" fontId="5" fillId="2" borderId="0" xfId="0" applyFont="1" applyFill="1" applyAlignment="1"/>
    <xf numFmtId="0" fontId="28" fillId="0" borderId="0" xfId="0" applyFont="1"/>
    <xf numFmtId="0" fontId="18" fillId="0" borderId="0" xfId="0" applyFont="1" applyFill="1" applyAlignment="1">
      <alignment horizontal="center" wrapText="1"/>
    </xf>
    <xf numFmtId="3" fontId="18" fillId="0" borderId="0" xfId="0" applyNumberFormat="1" applyFont="1" applyFill="1" applyAlignment="1">
      <alignment wrapText="1"/>
    </xf>
    <xf numFmtId="0" fontId="19" fillId="0" borderId="3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3" fontId="30" fillId="0" borderId="1" xfId="0" applyNumberFormat="1" applyFont="1" applyFill="1" applyBorder="1" applyAlignment="1">
      <alignment horizontal="right"/>
    </xf>
    <xf numFmtId="9" fontId="30" fillId="0" borderId="1" xfId="2" applyFont="1" applyFill="1" applyBorder="1" applyAlignment="1"/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/>
    <xf numFmtId="3" fontId="30" fillId="0" borderId="1" xfId="0" applyNumberFormat="1" applyFont="1" applyFill="1" applyBorder="1"/>
    <xf numFmtId="3" fontId="25" fillId="0" borderId="0" xfId="0" applyNumberFormat="1" applyFont="1" applyFill="1"/>
    <xf numFmtId="0" fontId="25" fillId="0" borderId="1" xfId="0" applyFont="1" applyFill="1" applyBorder="1"/>
    <xf numFmtId="3" fontId="25" fillId="0" borderId="1" xfId="0" applyNumberFormat="1" applyFont="1" applyFill="1" applyBorder="1"/>
    <xf numFmtId="3" fontId="10" fillId="0" borderId="1" xfId="1" applyNumberFormat="1" applyFont="1" applyFill="1" applyBorder="1" applyAlignment="1">
      <alignment vertical="center"/>
    </xf>
    <xf numFmtId="3" fontId="25" fillId="0" borderId="1" xfId="0" applyNumberFormat="1" applyFont="1" applyFill="1" applyBorder="1" applyAlignment="1"/>
    <xf numFmtId="9" fontId="25" fillId="0" borderId="1" xfId="2" applyFont="1" applyFill="1" applyBorder="1" applyAlignment="1"/>
    <xf numFmtId="0" fontId="32" fillId="0" borderId="1" xfId="0" applyFont="1" applyFill="1" applyBorder="1" applyAlignment="1">
      <alignment horizontal="center"/>
    </xf>
    <xf numFmtId="0" fontId="33" fillId="0" borderId="1" xfId="0" applyFont="1" applyFill="1" applyBorder="1"/>
    <xf numFmtId="3" fontId="10" fillId="0" borderId="1" xfId="0" applyNumberFormat="1" applyFont="1" applyFill="1" applyBorder="1"/>
    <xf numFmtId="3" fontId="33" fillId="0" borderId="1" xfId="0" applyNumberFormat="1" applyFont="1" applyFill="1" applyBorder="1"/>
    <xf numFmtId="3" fontId="33" fillId="0" borderId="1" xfId="0" applyNumberFormat="1" applyFont="1" applyFill="1" applyBorder="1" applyAlignment="1"/>
    <xf numFmtId="9" fontId="33" fillId="0" borderId="1" xfId="2" applyFont="1" applyFill="1" applyBorder="1" applyAlignment="1"/>
    <xf numFmtId="3" fontId="30" fillId="0" borderId="1" xfId="0" applyNumberFormat="1" applyFont="1" applyFill="1" applyBorder="1" applyAlignment="1"/>
    <xf numFmtId="3" fontId="11" fillId="0" borderId="1" xfId="0" applyNumberFormat="1" applyFont="1" applyFill="1" applyBorder="1"/>
    <xf numFmtId="9" fontId="32" fillId="0" borderId="1" xfId="2" applyFont="1" applyFill="1" applyBorder="1" applyAlignment="1"/>
    <xf numFmtId="0" fontId="33" fillId="0" borderId="0" xfId="0" applyFont="1" applyFill="1"/>
    <xf numFmtId="3" fontId="33" fillId="0" borderId="0" xfId="0" applyNumberFormat="1" applyFont="1" applyFill="1"/>
    <xf numFmtId="3" fontId="5" fillId="0" borderId="1" xfId="0" applyNumberFormat="1" applyFont="1" applyFill="1" applyBorder="1"/>
    <xf numFmtId="0" fontId="15" fillId="3" borderId="0" xfId="0" applyFont="1" applyFill="1"/>
    <xf numFmtId="3" fontId="19" fillId="3" borderId="3" xfId="0" applyNumberFormat="1" applyFont="1" applyFill="1" applyBorder="1" applyAlignment="1">
      <alignment wrapText="1"/>
    </xf>
    <xf numFmtId="0" fontId="32" fillId="3" borderId="1" xfId="0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/>
    <xf numFmtId="3" fontId="30" fillId="3" borderId="1" xfId="0" applyNumberFormat="1" applyFont="1" applyFill="1" applyBorder="1" applyAlignment="1">
      <alignment horizontal="right"/>
    </xf>
    <xf numFmtId="3" fontId="30" fillId="3" borderId="1" xfId="0" applyNumberFormat="1" applyFont="1" applyFill="1" applyBorder="1"/>
    <xf numFmtId="3" fontId="25" fillId="3" borderId="1" xfId="0" applyNumberFormat="1" applyFont="1" applyFill="1" applyBorder="1" applyAlignment="1"/>
    <xf numFmtId="3" fontId="33" fillId="3" borderId="1" xfId="0" applyNumberFormat="1" applyFont="1" applyFill="1" applyBorder="1"/>
    <xf numFmtId="3" fontId="25" fillId="3" borderId="1" xfId="0" applyNumberFormat="1" applyFont="1" applyFill="1" applyBorder="1"/>
    <xf numFmtId="3" fontId="5" fillId="3" borderId="1" xfId="0" applyNumberFormat="1" applyFont="1" applyFill="1" applyBorder="1"/>
    <xf numFmtId="3" fontId="21" fillId="3" borderId="0" xfId="0" applyNumberFormat="1" applyFont="1" applyFill="1" applyBorder="1"/>
    <xf numFmtId="0" fontId="23" fillId="3" borderId="0" xfId="0" applyFont="1" applyFill="1"/>
    <xf numFmtId="0" fontId="16" fillId="3" borderId="0" xfId="0" applyFont="1" applyFill="1"/>
    <xf numFmtId="0" fontId="25" fillId="3" borderId="0" xfId="0" applyFont="1" applyFill="1"/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2" borderId="1" xfId="0" applyNumberFormat="1" applyFont="1" applyFill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3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10" fillId="2" borderId="1" xfId="0" applyNumberFormat="1" applyFont="1" applyFill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3" fontId="35" fillId="2" borderId="0" xfId="0" applyNumberFormat="1" applyFont="1" applyFill="1" applyBorder="1" applyAlignment="1">
      <alignment horizontal="right"/>
    </xf>
    <xf numFmtId="0" fontId="36" fillId="0" borderId="0" xfId="0" applyFont="1"/>
    <xf numFmtId="0" fontId="8" fillId="0" borderId="0" xfId="0" applyFont="1" applyAlignment="1"/>
    <xf numFmtId="0" fontId="8" fillId="0" borderId="0" xfId="0" applyFont="1" applyBorder="1" applyAlignment="1"/>
    <xf numFmtId="0" fontId="8" fillId="2" borderId="0" xfId="0" applyFont="1" applyFill="1" applyAlignment="1"/>
    <xf numFmtId="0" fontId="8" fillId="0" borderId="0" xfId="0" applyFont="1" applyAlignment="1">
      <alignment horizontal="center"/>
    </xf>
    <xf numFmtId="0" fontId="29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</cellXfs>
  <cellStyles count="3">
    <cellStyle name="Comma 14" xfId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1417320</xdr:colOff>
      <xdr:row>2</xdr:row>
      <xdr:rowOff>38100</xdr:rowOff>
    </xdr:from>
    <xdr:to>
      <xdr:col>1</xdr:col>
      <xdr:colOff>419100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1417320" y="480060"/>
          <a:ext cx="18135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2346960</xdr:colOff>
      <xdr:row>2</xdr:row>
      <xdr:rowOff>30480</xdr:rowOff>
    </xdr:from>
    <xdr:to>
      <xdr:col>7</xdr:col>
      <xdr:colOff>670560</xdr:colOff>
      <xdr:row>2</xdr:row>
      <xdr:rowOff>30480</xdr:rowOff>
    </xdr:to>
    <xdr:cxnSp macro="">
      <xdr:nvCxnSpPr>
        <xdr:cNvPr id="4" name="Straight Connector 3"/>
        <xdr:cNvCxnSpPr/>
      </xdr:nvCxnSpPr>
      <xdr:spPr>
        <a:xfrm>
          <a:off x="8983980" y="472440"/>
          <a:ext cx="18135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2</xdr:row>
      <xdr:rowOff>30480</xdr:rowOff>
    </xdr:from>
    <xdr:to>
      <xdr:col>1</xdr:col>
      <xdr:colOff>2926080</xdr:colOff>
      <xdr:row>2</xdr:row>
      <xdr:rowOff>30480</xdr:rowOff>
    </xdr:to>
    <xdr:cxnSp macro="">
      <xdr:nvCxnSpPr>
        <xdr:cNvPr id="3" name="Straight Connector 2"/>
        <xdr:cNvCxnSpPr/>
      </xdr:nvCxnSpPr>
      <xdr:spPr>
        <a:xfrm>
          <a:off x="1798320" y="579120"/>
          <a:ext cx="15163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579120</xdr:colOff>
      <xdr:row>2</xdr:row>
      <xdr:rowOff>22860</xdr:rowOff>
    </xdr:from>
    <xdr:to>
      <xdr:col>9</xdr:col>
      <xdr:colOff>99060</xdr:colOff>
      <xdr:row>2</xdr:row>
      <xdr:rowOff>22860</xdr:rowOff>
    </xdr:to>
    <xdr:cxnSp macro="">
      <xdr:nvCxnSpPr>
        <xdr:cNvPr id="5" name="Straight Connector 4"/>
        <xdr:cNvCxnSpPr/>
      </xdr:nvCxnSpPr>
      <xdr:spPr>
        <a:xfrm>
          <a:off x="7315200" y="571500"/>
          <a:ext cx="18745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1005840</xdr:colOff>
      <xdr:row>2</xdr:row>
      <xdr:rowOff>22860</xdr:rowOff>
    </xdr:from>
    <xdr:to>
      <xdr:col>1</xdr:col>
      <xdr:colOff>2956560</xdr:colOff>
      <xdr:row>2</xdr:row>
      <xdr:rowOff>22860</xdr:rowOff>
    </xdr:to>
    <xdr:cxnSp macro="">
      <xdr:nvCxnSpPr>
        <xdr:cNvPr id="3" name="Straight Connector 2"/>
        <xdr:cNvCxnSpPr/>
      </xdr:nvCxnSpPr>
      <xdr:spPr>
        <a:xfrm>
          <a:off x="1417320" y="480060"/>
          <a:ext cx="19507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251460</xdr:colOff>
      <xdr:row>2</xdr:row>
      <xdr:rowOff>7620</xdr:rowOff>
    </xdr:from>
    <xdr:to>
      <xdr:col>9</xdr:col>
      <xdr:colOff>426720</xdr:colOff>
      <xdr:row>2</xdr:row>
      <xdr:rowOff>7620</xdr:rowOff>
    </xdr:to>
    <xdr:cxnSp macro="">
      <xdr:nvCxnSpPr>
        <xdr:cNvPr id="4" name="Straight Connector 3"/>
        <xdr:cNvCxnSpPr/>
      </xdr:nvCxnSpPr>
      <xdr:spPr>
        <a:xfrm>
          <a:off x="8465820" y="464820"/>
          <a:ext cx="19507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22" workbookViewId="0">
      <selection activeCell="G27" sqref="G27:J27"/>
    </sheetView>
  </sheetViews>
  <sheetFormatPr defaultColWidth="9.109375" defaultRowHeight="17.399999999999999"/>
  <cols>
    <col min="1" max="1" width="41" style="41" customWidth="1"/>
    <col min="2" max="2" width="13.109375" style="41" customWidth="1"/>
    <col min="3" max="3" width="13.88671875" style="41" customWidth="1"/>
    <col min="4" max="4" width="14.88671875" style="41" customWidth="1"/>
    <col min="5" max="5" width="13.88671875" style="41" customWidth="1"/>
    <col min="6" max="6" width="35.88671875" style="41" customWidth="1"/>
    <col min="7" max="7" width="15" style="41" customWidth="1"/>
    <col min="8" max="8" width="14.44140625" style="41" customWidth="1"/>
    <col min="9" max="9" width="14.6640625" style="41" customWidth="1"/>
    <col min="10" max="10" width="13.6640625" style="41" customWidth="1"/>
    <col min="11" max="16384" width="9.109375" style="41"/>
  </cols>
  <sheetData>
    <row r="1" spans="1:10">
      <c r="A1" s="117" t="s">
        <v>218</v>
      </c>
      <c r="B1" s="117"/>
      <c r="C1" s="117"/>
      <c r="D1" s="114"/>
      <c r="E1" s="113"/>
      <c r="F1" s="117" t="s">
        <v>216</v>
      </c>
      <c r="G1" s="117"/>
      <c r="H1" s="117"/>
      <c r="I1" s="117"/>
      <c r="J1" s="117"/>
    </row>
    <row r="2" spans="1:10">
      <c r="A2" s="120" t="s">
        <v>220</v>
      </c>
      <c r="B2" s="120"/>
      <c r="C2" s="120"/>
      <c r="D2" s="115"/>
      <c r="E2" s="113"/>
      <c r="F2" s="117" t="s">
        <v>217</v>
      </c>
      <c r="G2" s="117"/>
      <c r="H2" s="117"/>
      <c r="I2" s="117"/>
      <c r="J2" s="117"/>
    </row>
    <row r="3" spans="1:10" ht="19.8" customHeight="1">
      <c r="H3" s="112"/>
      <c r="I3" s="112"/>
      <c r="J3" s="112"/>
    </row>
    <row r="4" spans="1:10">
      <c r="A4" s="117" t="s">
        <v>215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6.25" customHeight="1">
      <c r="A5" s="117" t="s">
        <v>175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26.25" customHeight="1">
      <c r="A6" s="123" t="s">
        <v>214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8">
      <c r="B7" s="121"/>
      <c r="C7" s="121"/>
      <c r="D7" s="121"/>
      <c r="E7" s="121"/>
      <c r="F7" s="121"/>
      <c r="G7" s="122" t="s">
        <v>211</v>
      </c>
      <c r="H7" s="122"/>
      <c r="I7" s="122"/>
      <c r="J7" s="122"/>
    </row>
    <row r="8" spans="1:10" s="98" customFormat="1" ht="21.9" customHeight="1">
      <c r="A8" s="119" t="s">
        <v>176</v>
      </c>
      <c r="B8" s="119" t="s">
        <v>177</v>
      </c>
      <c r="C8" s="119" t="s">
        <v>178</v>
      </c>
      <c r="D8" s="119" t="s">
        <v>179</v>
      </c>
      <c r="E8" s="119" t="s">
        <v>180</v>
      </c>
      <c r="F8" s="119" t="s">
        <v>181</v>
      </c>
      <c r="G8" s="119" t="s">
        <v>182</v>
      </c>
      <c r="H8" s="119" t="s">
        <v>183</v>
      </c>
      <c r="I8" s="119" t="s">
        <v>184</v>
      </c>
      <c r="J8" s="119" t="s">
        <v>185</v>
      </c>
    </row>
    <row r="9" spans="1:10" s="98" customFormat="1" ht="21.9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</row>
    <row r="10" spans="1:10" s="101" customFormat="1" ht="27.9" customHeight="1">
      <c r="A10" s="100" t="s">
        <v>7</v>
      </c>
      <c r="B10" s="100">
        <v>1</v>
      </c>
      <c r="C10" s="100">
        <v>2</v>
      </c>
      <c r="D10" s="100">
        <v>3</v>
      </c>
      <c r="E10" s="100">
        <v>4</v>
      </c>
      <c r="F10" s="100" t="s">
        <v>8</v>
      </c>
      <c r="G10" s="100">
        <v>1</v>
      </c>
      <c r="H10" s="100">
        <v>2</v>
      </c>
      <c r="I10" s="100">
        <v>3</v>
      </c>
      <c r="J10" s="100">
        <v>4</v>
      </c>
    </row>
    <row r="11" spans="1:10" s="6" customFormat="1" ht="27.9" customHeight="1">
      <c r="A11" s="100" t="s">
        <v>186</v>
      </c>
      <c r="B11" s="102">
        <f t="shared" ref="B11:B21" si="0">C11+D11+E11</f>
        <v>23333761</v>
      </c>
      <c r="C11" s="102">
        <f>C12+C25</f>
        <v>14347139</v>
      </c>
      <c r="D11" s="102">
        <f>D12+D25</f>
        <v>5874228</v>
      </c>
      <c r="E11" s="102">
        <f>E12+E25</f>
        <v>3112394</v>
      </c>
      <c r="F11" s="100" t="s">
        <v>187</v>
      </c>
      <c r="G11" s="103">
        <f>G12+G25</f>
        <v>23125346</v>
      </c>
      <c r="H11" s="104">
        <f>H12+H25</f>
        <v>14238314</v>
      </c>
      <c r="I11" s="104">
        <f>I12+I25</f>
        <v>5840136</v>
      </c>
      <c r="J11" s="104">
        <f>J12+J25</f>
        <v>3046896</v>
      </c>
    </row>
    <row r="12" spans="1:10" s="6" customFormat="1" ht="27.9" customHeight="1">
      <c r="A12" s="100" t="s">
        <v>188</v>
      </c>
      <c r="B12" s="102">
        <f t="shared" si="0"/>
        <v>22949594</v>
      </c>
      <c r="C12" s="102">
        <f>C13+C14+C15+C16+C17+C18+C21</f>
        <v>14288931</v>
      </c>
      <c r="D12" s="102">
        <f>D13+D14+D15+D16+D17+D18+D21</f>
        <v>5824433</v>
      </c>
      <c r="E12" s="102">
        <f>E13+E14+E15+E16+E17+E18+E21</f>
        <v>2836230</v>
      </c>
      <c r="F12" s="100" t="s">
        <v>189</v>
      </c>
      <c r="G12" s="103">
        <f t="shared" ref="G12:G22" si="1">H12+I12+J12</f>
        <v>22741179</v>
      </c>
      <c r="H12" s="103">
        <f>H13+H16+H17+H18+H21+H22+H23</f>
        <v>14180106</v>
      </c>
      <c r="I12" s="103">
        <f>I13+I16+I17+I18+I21+I22+I23</f>
        <v>5790341</v>
      </c>
      <c r="J12" s="103">
        <f>J13+J16+J17+J18+J21+J22+J23</f>
        <v>2770732</v>
      </c>
    </row>
    <row r="13" spans="1:10" s="6" customFormat="1" ht="27.9" customHeight="1">
      <c r="A13" s="105" t="s">
        <v>190</v>
      </c>
      <c r="B13" s="106">
        <f t="shared" si="0"/>
        <v>1033860</v>
      </c>
      <c r="C13" s="107">
        <v>537971</v>
      </c>
      <c r="D13" s="107">
        <v>463887</v>
      </c>
      <c r="E13" s="107">
        <v>32002</v>
      </c>
      <c r="F13" s="105" t="s">
        <v>191</v>
      </c>
      <c r="G13" s="106">
        <f t="shared" si="1"/>
        <v>4674246</v>
      </c>
      <c r="H13" s="106">
        <v>3515440</v>
      </c>
      <c r="I13" s="106">
        <v>231965</v>
      </c>
      <c r="J13" s="106">
        <v>926841</v>
      </c>
    </row>
    <row r="14" spans="1:10" s="6" customFormat="1" ht="27.9" customHeight="1">
      <c r="A14" s="105" t="s">
        <v>192</v>
      </c>
      <c r="B14" s="106">
        <f t="shared" si="0"/>
        <v>3857804</v>
      </c>
      <c r="C14" s="106">
        <v>3119318</v>
      </c>
      <c r="D14" s="106">
        <v>246071</v>
      </c>
      <c r="E14" s="106">
        <v>492415</v>
      </c>
      <c r="F14" s="105" t="s">
        <v>193</v>
      </c>
      <c r="G14" s="106">
        <f t="shared" si="1"/>
        <v>3607462</v>
      </c>
      <c r="H14" s="106">
        <v>2891284</v>
      </c>
      <c r="I14" s="106">
        <v>47562</v>
      </c>
      <c r="J14" s="106">
        <v>668616</v>
      </c>
    </row>
    <row r="15" spans="1:10" s="6" customFormat="1" ht="27.9" customHeight="1">
      <c r="A15" s="105" t="s">
        <v>194</v>
      </c>
      <c r="B15" s="106">
        <f t="shared" si="0"/>
        <v>115000</v>
      </c>
      <c r="C15" s="106">
        <v>115000</v>
      </c>
      <c r="D15" s="107"/>
      <c r="E15" s="107"/>
      <c r="F15" s="99" t="s">
        <v>195</v>
      </c>
      <c r="G15" s="106">
        <f t="shared" si="1"/>
        <v>97253</v>
      </c>
      <c r="H15" s="106">
        <v>97253</v>
      </c>
      <c r="I15" s="106"/>
      <c r="J15" s="106"/>
    </row>
    <row r="16" spans="1:10" s="6" customFormat="1" ht="27.9" customHeight="1">
      <c r="A16" s="105" t="s">
        <v>196</v>
      </c>
      <c r="B16" s="106">
        <f t="shared" si="0"/>
        <v>132780</v>
      </c>
      <c r="C16" s="106">
        <v>63179</v>
      </c>
      <c r="D16" s="106">
        <v>27147</v>
      </c>
      <c r="E16" s="106">
        <v>42454</v>
      </c>
      <c r="F16" s="105" t="s">
        <v>197</v>
      </c>
      <c r="G16" s="106">
        <f>H16+I16+J16</f>
        <v>7299588</v>
      </c>
      <c r="H16" s="106">
        <v>2637324</v>
      </c>
      <c r="I16" s="106">
        <v>2975063</v>
      </c>
      <c r="J16" s="106">
        <v>1687201</v>
      </c>
    </row>
    <row r="17" spans="1:11" s="6" customFormat="1" ht="27.9" customHeight="1">
      <c r="A17" s="105" t="s">
        <v>198</v>
      </c>
      <c r="B17" s="106">
        <f t="shared" si="0"/>
        <v>4210106</v>
      </c>
      <c r="C17" s="106">
        <v>3695996</v>
      </c>
      <c r="D17" s="106">
        <v>348407</v>
      </c>
      <c r="E17" s="106">
        <v>165703</v>
      </c>
      <c r="F17" s="105" t="s">
        <v>199</v>
      </c>
      <c r="G17" s="106">
        <f t="shared" si="1"/>
        <v>1340</v>
      </c>
      <c r="H17" s="106">
        <v>1340</v>
      </c>
      <c r="I17" s="106"/>
      <c r="J17" s="106"/>
    </row>
    <row r="18" spans="1:11" s="6" customFormat="1" ht="27.9" customHeight="1">
      <c r="A18" s="105" t="s">
        <v>200</v>
      </c>
      <c r="B18" s="106">
        <f t="shared" si="0"/>
        <v>13598952</v>
      </c>
      <c r="C18" s="106">
        <f>C19+C20</f>
        <v>6756612</v>
      </c>
      <c r="D18" s="106">
        <f>D19+D20</f>
        <v>4738684</v>
      </c>
      <c r="E18" s="106">
        <f>E19+E20</f>
        <v>2103656</v>
      </c>
      <c r="F18" s="108" t="s">
        <v>201</v>
      </c>
      <c r="G18" s="106">
        <f t="shared" si="1"/>
        <v>6842340</v>
      </c>
      <c r="H18" s="106">
        <f>H19+H20</f>
        <v>4738684</v>
      </c>
      <c r="I18" s="106">
        <f>I19+I20</f>
        <v>2103656</v>
      </c>
      <c r="J18" s="106"/>
      <c r="K18" s="109"/>
    </row>
    <row r="19" spans="1:11" s="6" customFormat="1" ht="27.9" customHeight="1">
      <c r="A19" s="105" t="s">
        <v>202</v>
      </c>
      <c r="B19" s="106">
        <f t="shared" si="0"/>
        <v>8021448</v>
      </c>
      <c r="C19" s="106">
        <v>4016124</v>
      </c>
      <c r="D19" s="106">
        <v>3138813</v>
      </c>
      <c r="E19" s="106">
        <v>866511</v>
      </c>
      <c r="F19" s="105" t="s">
        <v>203</v>
      </c>
      <c r="G19" s="106">
        <f t="shared" si="1"/>
        <v>4005324</v>
      </c>
      <c r="H19" s="106">
        <v>3138813</v>
      </c>
      <c r="I19" s="106">
        <v>866511</v>
      </c>
      <c r="J19" s="106"/>
    </row>
    <row r="20" spans="1:11" s="6" customFormat="1" ht="27.9" customHeight="1">
      <c r="A20" s="105" t="s">
        <v>204</v>
      </c>
      <c r="B20" s="106">
        <f t="shared" si="0"/>
        <v>5577504</v>
      </c>
      <c r="C20" s="106">
        <v>2740488</v>
      </c>
      <c r="D20" s="106">
        <v>1599871</v>
      </c>
      <c r="E20" s="106">
        <v>1237145</v>
      </c>
      <c r="F20" s="105" t="s">
        <v>205</v>
      </c>
      <c r="G20" s="106">
        <f t="shared" si="1"/>
        <v>2837016</v>
      </c>
      <c r="H20" s="106">
        <v>1599871</v>
      </c>
      <c r="I20" s="106">
        <v>1237145</v>
      </c>
      <c r="J20" s="106"/>
    </row>
    <row r="21" spans="1:11" s="6" customFormat="1" ht="27.9" customHeight="1">
      <c r="A21" s="105" t="s">
        <v>206</v>
      </c>
      <c r="B21" s="106">
        <f t="shared" si="0"/>
        <v>1092</v>
      </c>
      <c r="C21" s="106">
        <v>855</v>
      </c>
      <c r="D21" s="106">
        <v>237</v>
      </c>
      <c r="E21" s="106"/>
      <c r="F21" s="105" t="s">
        <v>198</v>
      </c>
      <c r="G21" s="106">
        <f t="shared" si="1"/>
        <v>3615478</v>
      </c>
      <c r="H21" s="106">
        <v>2980223</v>
      </c>
      <c r="I21" s="106">
        <v>478802</v>
      </c>
      <c r="J21" s="106">
        <v>156453</v>
      </c>
    </row>
    <row r="22" spans="1:11" s="6" customFormat="1" ht="27.9" customHeight="1">
      <c r="A22" s="105"/>
      <c r="B22" s="106"/>
      <c r="C22" s="105"/>
      <c r="D22" s="105"/>
      <c r="E22" s="105"/>
      <c r="F22" s="105" t="s">
        <v>207</v>
      </c>
      <c r="G22" s="106">
        <f t="shared" si="1"/>
        <v>307095</v>
      </c>
      <c r="H22" s="106">
        <v>307095</v>
      </c>
      <c r="I22" s="106"/>
      <c r="J22" s="106"/>
    </row>
    <row r="23" spans="1:11" s="6" customFormat="1" ht="27.9" customHeight="1">
      <c r="A23" s="100"/>
      <c r="B23" s="102"/>
      <c r="C23" s="102"/>
      <c r="D23" s="102"/>
      <c r="E23" s="102"/>
      <c r="F23" s="108" t="s">
        <v>208</v>
      </c>
      <c r="G23" s="106">
        <f>H23+I23+J23</f>
        <v>1092</v>
      </c>
      <c r="H23" s="107"/>
      <c r="I23" s="106">
        <v>855</v>
      </c>
      <c r="J23" s="106">
        <v>237</v>
      </c>
    </row>
    <row r="24" spans="1:11" s="6" customFormat="1" ht="39.9" customHeight="1">
      <c r="A24" s="110" t="s">
        <v>209</v>
      </c>
      <c r="B24" s="102">
        <f>B12-G12</f>
        <v>208415</v>
      </c>
      <c r="C24" s="102">
        <f>C12-H12</f>
        <v>108825</v>
      </c>
      <c r="D24" s="102">
        <f>D12-I12</f>
        <v>34092</v>
      </c>
      <c r="E24" s="102">
        <f>E12-J12</f>
        <v>65498</v>
      </c>
      <c r="F24" s="108"/>
      <c r="G24" s="106"/>
      <c r="H24" s="107"/>
      <c r="I24" s="107"/>
      <c r="J24" s="107"/>
    </row>
    <row r="25" spans="1:11" s="6" customFormat="1" ht="39.9" customHeight="1">
      <c r="A25" s="111" t="s">
        <v>210</v>
      </c>
      <c r="B25" s="102">
        <f>C25+D25+E25</f>
        <v>384167</v>
      </c>
      <c r="C25" s="102">
        <v>58208</v>
      </c>
      <c r="D25" s="102">
        <v>49795</v>
      </c>
      <c r="E25" s="102">
        <v>276164</v>
      </c>
      <c r="F25" s="110" t="s">
        <v>213</v>
      </c>
      <c r="G25" s="102">
        <f>H25+I25+J25</f>
        <v>384167</v>
      </c>
      <c r="H25" s="102">
        <v>58208</v>
      </c>
      <c r="I25" s="102">
        <v>49795</v>
      </c>
      <c r="J25" s="102">
        <v>276164</v>
      </c>
    </row>
    <row r="26" spans="1:11" ht="15.75" customHeight="1">
      <c r="G26" s="42"/>
    </row>
    <row r="27" spans="1:11">
      <c r="G27" s="118"/>
      <c r="H27" s="118"/>
      <c r="I27" s="118"/>
      <c r="J27" s="118"/>
    </row>
    <row r="28" spans="1:11" ht="18">
      <c r="G28" s="43"/>
    </row>
    <row r="29" spans="1:11" ht="18">
      <c r="G29" s="43"/>
    </row>
    <row r="30" spans="1:11" ht="18">
      <c r="G30" s="43"/>
    </row>
    <row r="31" spans="1:11" ht="18">
      <c r="G31" s="43"/>
    </row>
  </sheetData>
  <mergeCells count="20">
    <mergeCell ref="C8:C9"/>
    <mergeCell ref="D8:D9"/>
    <mergeCell ref="A6:J6"/>
    <mergeCell ref="A4:J4"/>
    <mergeCell ref="F1:J1"/>
    <mergeCell ref="F2:J2"/>
    <mergeCell ref="A1:C1"/>
    <mergeCell ref="G27:J27"/>
    <mergeCell ref="I8:I9"/>
    <mergeCell ref="J8:J9"/>
    <mergeCell ref="E8:E9"/>
    <mergeCell ref="F8:F9"/>
    <mergeCell ref="G8:G9"/>
    <mergeCell ref="A2:C2"/>
    <mergeCell ref="A5:J5"/>
    <mergeCell ref="B7:F7"/>
    <mergeCell ref="G7:J7"/>
    <mergeCell ref="H8:H9"/>
    <mergeCell ref="A8:A9"/>
    <mergeCell ref="B8:B9"/>
  </mergeCells>
  <phoneticPr fontId="2" type="noConversion"/>
  <printOptions horizontalCentered="1"/>
  <pageMargins left="0" right="0" top="1.1000000000000001" bottom="1" header="0.5" footer="0.5"/>
  <pageSetup paperSize="8" orientation="landscape" r:id="rId1"/>
  <headerFooter alignWithMargins="0">
    <oddFooter xml:space="preserve">&amp;C&amp;"Times New Roman,Regular"&amp;12&amp;P/1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2"/>
  <sheetViews>
    <sheetView tabSelected="1" workbookViewId="0">
      <pane xSplit="2" ySplit="10" topLeftCell="C74" activePane="bottomRight" state="frozen"/>
      <selection pane="topRight" activeCell="C1" sqref="C1"/>
      <selection pane="bottomLeft" activeCell="A7" sqref="A7"/>
      <selection pane="bottomRight" activeCell="H76" sqref="H76:L76"/>
    </sheetView>
  </sheetViews>
  <sheetFormatPr defaultColWidth="9.109375" defaultRowHeight="13.2"/>
  <cols>
    <col min="1" max="1" width="5.6640625" style="51" customWidth="1"/>
    <col min="2" max="2" width="48.33203125" style="4" customWidth="1"/>
    <col min="3" max="3" width="11.109375" style="3" customWidth="1"/>
    <col min="4" max="4" width="11.33203125" style="3" customWidth="1"/>
    <col min="5" max="5" width="11.6640625" style="3" customWidth="1"/>
    <col min="6" max="6" width="10.109375" style="3" customWidth="1"/>
    <col min="7" max="7" width="11.44140625" style="3" customWidth="1"/>
    <col min="8" max="8" width="11.5546875" style="3" customWidth="1"/>
    <col min="9" max="9" width="11.33203125" style="3" customWidth="1"/>
    <col min="10" max="10" width="12" style="3" customWidth="1"/>
    <col min="11" max="11" width="10.88671875" style="3" bestFit="1" customWidth="1"/>
    <col min="12" max="12" width="9.33203125" style="3" bestFit="1" customWidth="1"/>
    <col min="13" max="13" width="9.109375" style="3"/>
    <col min="14" max="14" width="12.88671875" style="4" customWidth="1"/>
    <col min="15" max="16384" width="9.109375" style="4"/>
  </cols>
  <sheetData>
    <row r="1" spans="1:14" ht="21.75" customHeight="1">
      <c r="A1" s="125" t="s">
        <v>218</v>
      </c>
      <c r="B1" s="125"/>
      <c r="C1" s="125"/>
      <c r="D1" s="125"/>
      <c r="E1" s="125" t="s">
        <v>216</v>
      </c>
      <c r="F1" s="125"/>
      <c r="G1" s="125"/>
      <c r="H1" s="125"/>
      <c r="I1" s="125"/>
      <c r="J1" s="125"/>
      <c r="K1" s="125"/>
      <c r="L1" s="125"/>
    </row>
    <row r="2" spans="1:14" ht="21.75" customHeight="1">
      <c r="A2" s="125" t="s">
        <v>220</v>
      </c>
      <c r="B2" s="125"/>
      <c r="C2" s="125"/>
      <c r="D2" s="125"/>
      <c r="E2" s="125" t="s">
        <v>217</v>
      </c>
      <c r="F2" s="125"/>
      <c r="G2" s="125"/>
      <c r="H2" s="125"/>
      <c r="I2" s="125"/>
      <c r="J2" s="125"/>
      <c r="K2" s="125"/>
      <c r="L2" s="125"/>
    </row>
    <row r="3" spans="1:14" ht="24.6" customHeight="1">
      <c r="A3" s="124" t="s">
        <v>219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21.75" customHeight="1">
      <c r="A4" s="124" t="s">
        <v>66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20.25" customHeight="1">
      <c r="A5" s="135" t="s">
        <v>214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4" ht="20.25" customHeight="1">
      <c r="A6" s="5"/>
      <c r="B6" s="6"/>
      <c r="C6" s="7"/>
      <c r="D6" s="7"/>
      <c r="E6" s="7"/>
      <c r="F6" s="7"/>
      <c r="G6" s="7"/>
      <c r="H6" s="7"/>
      <c r="I6" s="7"/>
      <c r="J6" s="138" t="s">
        <v>211</v>
      </c>
      <c r="K6" s="138"/>
      <c r="L6" s="138"/>
    </row>
    <row r="7" spans="1:14" ht="25.5" customHeight="1">
      <c r="A7" s="126" t="s">
        <v>0</v>
      </c>
      <c r="B7" s="126" t="s">
        <v>54</v>
      </c>
      <c r="C7" s="129" t="s">
        <v>67</v>
      </c>
      <c r="D7" s="130"/>
      <c r="E7" s="131" t="s">
        <v>68</v>
      </c>
      <c r="F7" s="129" t="s">
        <v>58</v>
      </c>
      <c r="G7" s="139"/>
      <c r="H7" s="139"/>
      <c r="I7" s="139"/>
      <c r="J7" s="130"/>
      <c r="K7" s="129" t="s">
        <v>59</v>
      </c>
      <c r="L7" s="130"/>
    </row>
    <row r="8" spans="1:14" ht="26.25" customHeight="1">
      <c r="A8" s="127"/>
      <c r="B8" s="127"/>
      <c r="C8" s="136" t="s">
        <v>55</v>
      </c>
      <c r="D8" s="136" t="s">
        <v>56</v>
      </c>
      <c r="E8" s="132"/>
      <c r="F8" s="136" t="s">
        <v>1</v>
      </c>
      <c r="G8" s="136" t="s">
        <v>2</v>
      </c>
      <c r="H8" s="129" t="s">
        <v>3</v>
      </c>
      <c r="I8" s="139"/>
      <c r="J8" s="130"/>
      <c r="K8" s="140" t="s">
        <v>55</v>
      </c>
      <c r="L8" s="136" t="s">
        <v>56</v>
      </c>
    </row>
    <row r="9" spans="1:14" ht="37.5" customHeight="1">
      <c r="A9" s="128"/>
      <c r="B9" s="128"/>
      <c r="C9" s="137"/>
      <c r="D9" s="137"/>
      <c r="E9" s="133"/>
      <c r="F9" s="137"/>
      <c r="G9" s="137"/>
      <c r="H9" s="27" t="s">
        <v>4</v>
      </c>
      <c r="I9" s="27" t="s">
        <v>5</v>
      </c>
      <c r="J9" s="27" t="s">
        <v>6</v>
      </c>
      <c r="K9" s="128" t="s">
        <v>57</v>
      </c>
      <c r="L9" s="137"/>
    </row>
    <row r="10" spans="1:14" s="56" customFormat="1" ht="21.75" customHeight="1">
      <c r="A10" s="52" t="s">
        <v>7</v>
      </c>
      <c r="B10" s="52" t="s">
        <v>8</v>
      </c>
      <c r="C10" s="53">
        <v>1</v>
      </c>
      <c r="D10" s="53">
        <v>2</v>
      </c>
      <c r="E10" s="54" t="s">
        <v>9</v>
      </c>
      <c r="F10" s="53">
        <v>4</v>
      </c>
      <c r="G10" s="53" t="s">
        <v>10</v>
      </c>
      <c r="H10" s="53">
        <v>6</v>
      </c>
      <c r="I10" s="53">
        <v>7</v>
      </c>
      <c r="J10" s="53">
        <v>8</v>
      </c>
      <c r="K10" s="53" t="s">
        <v>11</v>
      </c>
      <c r="L10" s="53" t="s">
        <v>12</v>
      </c>
      <c r="M10" s="55"/>
    </row>
    <row r="11" spans="1:14" ht="21" customHeight="1">
      <c r="A11" s="48"/>
      <c r="B11" s="9" t="s">
        <v>51</v>
      </c>
      <c r="C11" s="1">
        <f>C12+C62+C70+C71+C74</f>
        <v>10995016</v>
      </c>
      <c r="D11" s="1">
        <f>D12+D62+D70+D71+D74</f>
        <v>14431375</v>
      </c>
      <c r="E11" s="1">
        <f t="shared" ref="E11:E22" si="0">F11+G11</f>
        <v>29895064</v>
      </c>
      <c r="F11" s="1">
        <f>F12+F62+F70+F71+F74</f>
        <v>6561303</v>
      </c>
      <c r="G11" s="1">
        <f t="shared" ref="G11:G22" si="1">H11+I11+J11</f>
        <v>23333761</v>
      </c>
      <c r="H11" s="1">
        <f>H12+H62+H70+H71+H74</f>
        <v>14347139</v>
      </c>
      <c r="I11" s="1">
        <f>I12+I62+I70+I71+I74</f>
        <v>5874228</v>
      </c>
      <c r="J11" s="1">
        <f>J12+J62+J70+J71+J74</f>
        <v>3112394</v>
      </c>
      <c r="K11" s="10">
        <f>E11/C11</f>
        <v>2.7189650292459784</v>
      </c>
      <c r="L11" s="10">
        <f>E11/D11</f>
        <v>2.0715326155685094</v>
      </c>
      <c r="N11" s="11"/>
    </row>
    <row r="12" spans="1:14" ht="21" customHeight="1">
      <c r="A12" s="49" t="s">
        <v>7</v>
      </c>
      <c r="B12" s="12" t="s">
        <v>13</v>
      </c>
      <c r="C12" s="1">
        <f t="shared" ref="C12:I12" si="2">C13+C55+C60+C61</f>
        <v>4920000</v>
      </c>
      <c r="D12" s="1">
        <f t="shared" si="2"/>
        <v>7108100</v>
      </c>
      <c r="E12" s="1">
        <f t="shared" si="0"/>
        <v>11700747</v>
      </c>
      <c r="F12" s="1">
        <f t="shared" si="2"/>
        <v>6561303</v>
      </c>
      <c r="G12" s="1">
        <f t="shared" si="1"/>
        <v>5139444</v>
      </c>
      <c r="H12" s="1">
        <f t="shared" si="2"/>
        <v>3835468</v>
      </c>
      <c r="I12" s="1">
        <f t="shared" si="2"/>
        <v>737105</v>
      </c>
      <c r="J12" s="1">
        <f>J13+J55+J60+J61</f>
        <v>566871</v>
      </c>
      <c r="K12" s="10">
        <f t="shared" ref="K12:K57" si="3">E12/C12</f>
        <v>2.3782006097560977</v>
      </c>
      <c r="L12" s="10">
        <f>E12/D12</f>
        <v>1.6461145735147227</v>
      </c>
      <c r="N12" s="11"/>
    </row>
    <row r="13" spans="1:14" ht="21" customHeight="1">
      <c r="A13" s="49" t="s">
        <v>14</v>
      </c>
      <c r="B13" s="13" t="s">
        <v>15</v>
      </c>
      <c r="C13" s="1">
        <f t="shared" ref="C13:I13" si="4">C14+C21+C29+C36+C37+C38+C39+C44+C50+C51+C52</f>
        <v>3870000</v>
      </c>
      <c r="D13" s="1">
        <f t="shared" si="4"/>
        <v>6058100</v>
      </c>
      <c r="E13" s="1">
        <f t="shared" si="0"/>
        <v>5026428</v>
      </c>
      <c r="F13" s="1">
        <f t="shared" si="4"/>
        <v>136918</v>
      </c>
      <c r="G13" s="1">
        <f t="shared" si="1"/>
        <v>4889510</v>
      </c>
      <c r="H13" s="1">
        <f t="shared" si="4"/>
        <v>3655135</v>
      </c>
      <c r="I13" s="1">
        <f t="shared" si="4"/>
        <v>709958</v>
      </c>
      <c r="J13" s="1">
        <f>J14+J21+J29+J36+J37+J38+J39+J44+J50+J51+J52</f>
        <v>524417</v>
      </c>
      <c r="K13" s="10">
        <f t="shared" si="3"/>
        <v>1.2988186046511627</v>
      </c>
      <c r="L13" s="10">
        <f>E13/D13</f>
        <v>0.82970370248097591</v>
      </c>
      <c r="N13" s="11"/>
    </row>
    <row r="14" spans="1:14" ht="21" customHeight="1">
      <c r="A14" s="49">
        <v>1</v>
      </c>
      <c r="B14" s="13" t="s">
        <v>16</v>
      </c>
      <c r="C14" s="1">
        <v>477000</v>
      </c>
      <c r="D14" s="1">
        <v>881000</v>
      </c>
      <c r="E14" s="1">
        <f t="shared" si="0"/>
        <v>661708</v>
      </c>
      <c r="F14" s="1"/>
      <c r="G14" s="1">
        <f t="shared" si="1"/>
        <v>661708</v>
      </c>
      <c r="H14" s="1">
        <f>SUM(H15:H20)</f>
        <v>641492</v>
      </c>
      <c r="I14" s="1">
        <f>SUM(I15:I20)</f>
        <v>13186</v>
      </c>
      <c r="J14" s="1">
        <f>SUM(J15:J20)</f>
        <v>7030</v>
      </c>
      <c r="K14" s="10">
        <f t="shared" si="3"/>
        <v>1.3872285115303984</v>
      </c>
      <c r="L14" s="10">
        <f>E14/D14</f>
        <v>0.75108740068104429</v>
      </c>
      <c r="N14" s="11"/>
    </row>
    <row r="15" spans="1:14" ht="21" customHeight="1">
      <c r="A15" s="50" t="s">
        <v>72</v>
      </c>
      <c r="B15" s="14" t="s">
        <v>73</v>
      </c>
      <c r="C15" s="2">
        <f>230725+57148</f>
        <v>287873</v>
      </c>
      <c r="D15" s="1"/>
      <c r="E15" s="2">
        <f t="shared" si="0"/>
        <v>297863</v>
      </c>
      <c r="F15" s="1"/>
      <c r="G15" s="2">
        <f t="shared" si="1"/>
        <v>297863</v>
      </c>
      <c r="H15" s="2">
        <v>288491</v>
      </c>
      <c r="I15" s="2">
        <v>6382</v>
      </c>
      <c r="J15" s="2">
        <v>2990</v>
      </c>
      <c r="K15" s="15">
        <f t="shared" si="3"/>
        <v>1.0347028029721439</v>
      </c>
      <c r="L15" s="10"/>
      <c r="N15" s="11"/>
    </row>
    <row r="16" spans="1:14" ht="21" customHeight="1">
      <c r="A16" s="50" t="s">
        <v>74</v>
      </c>
      <c r="B16" s="14" t="s">
        <v>75</v>
      </c>
      <c r="C16" s="2">
        <f>143190+4</f>
        <v>143194</v>
      </c>
      <c r="D16" s="1"/>
      <c r="E16" s="2">
        <f t="shared" si="0"/>
        <v>266053</v>
      </c>
      <c r="F16" s="1"/>
      <c r="G16" s="2">
        <f t="shared" si="1"/>
        <v>266053</v>
      </c>
      <c r="H16" s="2">
        <v>266052</v>
      </c>
      <c r="I16" s="2">
        <v>1</v>
      </c>
      <c r="J16" s="1"/>
      <c r="K16" s="15">
        <f t="shared" si="3"/>
        <v>1.8579898599103315</v>
      </c>
      <c r="L16" s="10"/>
      <c r="N16" s="11"/>
    </row>
    <row r="17" spans="1:14" ht="21" customHeight="1">
      <c r="A17" s="50" t="s">
        <v>76</v>
      </c>
      <c r="B17" s="14" t="s">
        <v>108</v>
      </c>
      <c r="C17" s="2">
        <f>14900+21898</f>
        <v>36798</v>
      </c>
      <c r="D17" s="1"/>
      <c r="E17" s="2">
        <f t="shared" si="0"/>
        <v>80382</v>
      </c>
      <c r="F17" s="1"/>
      <c r="G17" s="2">
        <f t="shared" si="1"/>
        <v>80382</v>
      </c>
      <c r="H17" s="2">
        <v>80040</v>
      </c>
      <c r="I17" s="2">
        <v>238</v>
      </c>
      <c r="J17" s="2">
        <v>104</v>
      </c>
      <c r="K17" s="15">
        <f t="shared" si="3"/>
        <v>2.1844121963150172</v>
      </c>
      <c r="L17" s="10"/>
      <c r="N17" s="11"/>
    </row>
    <row r="18" spans="1:14" ht="21" customHeight="1">
      <c r="A18" s="50" t="s">
        <v>77</v>
      </c>
      <c r="B18" s="14" t="s">
        <v>79</v>
      </c>
      <c r="C18" s="2">
        <f>2800+5500</f>
        <v>8300</v>
      </c>
      <c r="D18" s="1"/>
      <c r="E18" s="2">
        <f t="shared" si="0"/>
        <v>14515</v>
      </c>
      <c r="F18" s="1"/>
      <c r="G18" s="2">
        <f t="shared" si="1"/>
        <v>14515</v>
      </c>
      <c r="H18" s="2">
        <v>4888</v>
      </c>
      <c r="I18" s="2">
        <v>5697</v>
      </c>
      <c r="J18" s="2">
        <v>3930</v>
      </c>
      <c r="K18" s="15">
        <f t="shared" si="3"/>
        <v>1.7487951807228916</v>
      </c>
      <c r="L18" s="10"/>
      <c r="N18" s="11"/>
    </row>
    <row r="19" spans="1:14" ht="21" customHeight="1">
      <c r="A19" s="50" t="s">
        <v>78</v>
      </c>
      <c r="B19" s="14" t="s">
        <v>81</v>
      </c>
      <c r="C19" s="2">
        <f>275+250</f>
        <v>525</v>
      </c>
      <c r="D19" s="1"/>
      <c r="E19" s="2">
        <f t="shared" si="0"/>
        <v>472</v>
      </c>
      <c r="F19" s="1"/>
      <c r="G19" s="2">
        <f t="shared" si="1"/>
        <v>472</v>
      </c>
      <c r="H19" s="2"/>
      <c r="I19" s="2">
        <v>467</v>
      </c>
      <c r="J19" s="2">
        <v>5</v>
      </c>
      <c r="K19" s="15">
        <f t="shared" si="3"/>
        <v>0.8990476190476191</v>
      </c>
      <c r="L19" s="10"/>
      <c r="N19" s="11"/>
    </row>
    <row r="20" spans="1:14" ht="21" customHeight="1">
      <c r="A20" s="50" t="s">
        <v>80</v>
      </c>
      <c r="B20" s="14" t="s">
        <v>82</v>
      </c>
      <c r="C20" s="2">
        <f>110+200</f>
        <v>310</v>
      </c>
      <c r="D20" s="1"/>
      <c r="E20" s="2">
        <f t="shared" si="0"/>
        <v>2423</v>
      </c>
      <c r="F20" s="1"/>
      <c r="G20" s="2">
        <f t="shared" si="1"/>
        <v>2423</v>
      </c>
      <c r="H20" s="2">
        <v>2021</v>
      </c>
      <c r="I20" s="2">
        <v>401</v>
      </c>
      <c r="J20" s="2">
        <v>1</v>
      </c>
      <c r="K20" s="15">
        <f t="shared" si="3"/>
        <v>7.8161290322580648</v>
      </c>
      <c r="L20" s="10"/>
      <c r="N20" s="11"/>
    </row>
    <row r="21" spans="1:14" ht="21" customHeight="1">
      <c r="A21" s="49">
        <v>2</v>
      </c>
      <c r="B21" s="16" t="s">
        <v>42</v>
      </c>
      <c r="C21" s="1">
        <v>1432000</v>
      </c>
      <c r="D21" s="1">
        <v>2650000</v>
      </c>
      <c r="E21" s="1">
        <f t="shared" si="0"/>
        <v>1344203</v>
      </c>
      <c r="F21" s="1"/>
      <c r="G21" s="1">
        <f t="shared" si="1"/>
        <v>1344203</v>
      </c>
      <c r="H21" s="1">
        <f>SUM(H22:H28)</f>
        <v>1344002</v>
      </c>
      <c r="I21" s="1">
        <f>SUM(I22:I28)</f>
        <v>170</v>
      </c>
      <c r="J21" s="1">
        <f>SUM(J22:J28)</f>
        <v>31</v>
      </c>
      <c r="K21" s="10">
        <f t="shared" si="3"/>
        <v>0.93868924581005586</v>
      </c>
      <c r="L21" s="10">
        <f>E21/D21</f>
        <v>0.50724641509433965</v>
      </c>
      <c r="N21" s="11"/>
    </row>
    <row r="22" spans="1:14" ht="21" customHeight="1">
      <c r="A22" s="50" t="s">
        <v>83</v>
      </c>
      <c r="B22" s="14" t="s">
        <v>73</v>
      </c>
      <c r="C22" s="2">
        <v>1082000</v>
      </c>
      <c r="D22" s="1"/>
      <c r="E22" s="2">
        <f t="shared" si="0"/>
        <v>975886</v>
      </c>
      <c r="F22" s="1"/>
      <c r="G22" s="2">
        <f t="shared" si="1"/>
        <v>975886</v>
      </c>
      <c r="H22" s="2">
        <v>975886</v>
      </c>
      <c r="I22" s="1"/>
      <c r="J22" s="1"/>
      <c r="K22" s="15">
        <f t="shared" si="3"/>
        <v>0.90192791127541594</v>
      </c>
      <c r="L22" s="10"/>
      <c r="N22" s="11"/>
    </row>
    <row r="23" spans="1:14" ht="21" customHeight="1">
      <c r="A23" s="50" t="s">
        <v>84</v>
      </c>
      <c r="B23" s="14" t="s">
        <v>75</v>
      </c>
      <c r="C23" s="2"/>
      <c r="D23" s="1"/>
      <c r="E23" s="2">
        <f t="shared" ref="E23:E28" si="5">F23+G23</f>
        <v>53</v>
      </c>
      <c r="F23" s="1"/>
      <c r="G23" s="2">
        <f t="shared" ref="G23:G28" si="6">H23+I23+J23</f>
        <v>53</v>
      </c>
      <c r="H23" s="1"/>
      <c r="I23" s="2">
        <v>27</v>
      </c>
      <c r="J23" s="2">
        <v>26</v>
      </c>
      <c r="K23" s="15"/>
      <c r="L23" s="10"/>
      <c r="N23" s="11"/>
    </row>
    <row r="24" spans="1:14" ht="21" customHeight="1">
      <c r="A24" s="50" t="s">
        <v>85</v>
      </c>
      <c r="B24" s="14" t="s">
        <v>86</v>
      </c>
      <c r="C24" s="2">
        <v>349897</v>
      </c>
      <c r="D24" s="1"/>
      <c r="E24" s="2">
        <f t="shared" si="5"/>
        <v>335083</v>
      </c>
      <c r="F24" s="1"/>
      <c r="G24" s="2">
        <f t="shared" si="6"/>
        <v>335083</v>
      </c>
      <c r="H24" s="2">
        <v>335083</v>
      </c>
      <c r="I24" s="1"/>
      <c r="J24" s="1"/>
      <c r="K24" s="15">
        <f t="shared" si="3"/>
        <v>0.95766182619456586</v>
      </c>
      <c r="L24" s="10"/>
      <c r="N24" s="11"/>
    </row>
    <row r="25" spans="1:14" ht="21" customHeight="1">
      <c r="A25" s="50" t="s">
        <v>107</v>
      </c>
      <c r="B25" s="14" t="s">
        <v>79</v>
      </c>
      <c r="C25" s="2"/>
      <c r="D25" s="1"/>
      <c r="E25" s="2">
        <f t="shared" si="5"/>
        <v>28254</v>
      </c>
      <c r="F25" s="1"/>
      <c r="G25" s="2">
        <f t="shared" si="6"/>
        <v>28254</v>
      </c>
      <c r="H25" s="2">
        <v>28243</v>
      </c>
      <c r="I25" s="2">
        <v>6</v>
      </c>
      <c r="J25" s="2">
        <v>5</v>
      </c>
      <c r="K25" s="15"/>
      <c r="L25" s="10"/>
      <c r="N25" s="11"/>
    </row>
    <row r="26" spans="1:14" ht="21" customHeight="1">
      <c r="A26" s="50" t="s">
        <v>87</v>
      </c>
      <c r="B26" s="14" t="s">
        <v>81</v>
      </c>
      <c r="C26" s="2">
        <v>103</v>
      </c>
      <c r="D26" s="1"/>
      <c r="E26" s="2">
        <f t="shared" si="5"/>
        <v>137</v>
      </c>
      <c r="F26" s="1"/>
      <c r="G26" s="2">
        <f t="shared" si="6"/>
        <v>137</v>
      </c>
      <c r="H26" s="1"/>
      <c r="I26" s="2">
        <v>137</v>
      </c>
      <c r="J26" s="1"/>
      <c r="K26" s="15">
        <f t="shared" si="3"/>
        <v>1.3300970873786409</v>
      </c>
      <c r="L26" s="10"/>
      <c r="N26" s="11"/>
    </row>
    <row r="27" spans="1:14" ht="21" customHeight="1">
      <c r="A27" s="50" t="s">
        <v>88</v>
      </c>
      <c r="B27" s="14" t="s">
        <v>90</v>
      </c>
      <c r="C27" s="1"/>
      <c r="D27" s="1"/>
      <c r="E27" s="2">
        <f t="shared" si="5"/>
        <v>4368</v>
      </c>
      <c r="F27" s="1"/>
      <c r="G27" s="2">
        <f t="shared" si="6"/>
        <v>4368</v>
      </c>
      <c r="H27" s="2">
        <v>4368</v>
      </c>
      <c r="I27" s="1"/>
      <c r="J27" s="1"/>
      <c r="K27" s="15"/>
      <c r="L27" s="10"/>
      <c r="N27" s="11"/>
    </row>
    <row r="28" spans="1:14" ht="21" customHeight="1">
      <c r="A28" s="50" t="s">
        <v>89</v>
      </c>
      <c r="B28" s="14" t="s">
        <v>17</v>
      </c>
      <c r="C28" s="1"/>
      <c r="D28" s="1"/>
      <c r="E28" s="2">
        <f t="shared" si="5"/>
        <v>422</v>
      </c>
      <c r="F28" s="1"/>
      <c r="G28" s="2">
        <f t="shared" si="6"/>
        <v>422</v>
      </c>
      <c r="H28" s="2">
        <v>422</v>
      </c>
      <c r="I28" s="1"/>
      <c r="J28" s="1"/>
      <c r="K28" s="15"/>
      <c r="L28" s="10"/>
      <c r="N28" s="11"/>
    </row>
    <row r="29" spans="1:14" ht="21" customHeight="1">
      <c r="A29" s="49">
        <v>3</v>
      </c>
      <c r="B29" s="16" t="s">
        <v>60</v>
      </c>
      <c r="C29" s="1">
        <v>610000</v>
      </c>
      <c r="D29" s="1">
        <v>813000</v>
      </c>
      <c r="E29" s="1">
        <f t="shared" ref="E29:E52" si="7">F29+G29</f>
        <v>1057151</v>
      </c>
      <c r="F29" s="1"/>
      <c r="G29" s="1">
        <f t="shared" ref="G29:G39" si="8">H29+I29+J29</f>
        <v>1057151</v>
      </c>
      <c r="H29" s="1">
        <f>SUM(H30:H35)</f>
        <v>569777</v>
      </c>
      <c r="I29" s="1">
        <f>SUM(I30:I35)</f>
        <v>337216</v>
      </c>
      <c r="J29" s="1">
        <f>SUM(J30:J35)</f>
        <v>150158</v>
      </c>
      <c r="K29" s="10">
        <f t="shared" si="3"/>
        <v>1.7330344262295081</v>
      </c>
      <c r="L29" s="10">
        <f>E29/D29</f>
        <v>1.3003087330873309</v>
      </c>
      <c r="N29" s="11"/>
    </row>
    <row r="30" spans="1:14" ht="21" customHeight="1">
      <c r="A30" s="50" t="s">
        <v>91</v>
      </c>
      <c r="B30" s="14" t="s">
        <v>73</v>
      </c>
      <c r="C30" s="2">
        <v>504400</v>
      </c>
      <c r="D30" s="1"/>
      <c r="E30" s="2">
        <f t="shared" si="7"/>
        <v>838484</v>
      </c>
      <c r="F30" s="1"/>
      <c r="G30" s="2">
        <f t="shared" si="8"/>
        <v>838484</v>
      </c>
      <c r="H30" s="2">
        <v>465097</v>
      </c>
      <c r="I30" s="2">
        <v>258265</v>
      </c>
      <c r="J30" s="2">
        <v>115122</v>
      </c>
      <c r="K30" s="15">
        <f t="shared" si="3"/>
        <v>1.6623394131641553</v>
      </c>
      <c r="L30" s="10"/>
      <c r="N30" s="11"/>
    </row>
    <row r="31" spans="1:14" ht="21" customHeight="1">
      <c r="A31" s="50" t="s">
        <v>92</v>
      </c>
      <c r="B31" s="14" t="s">
        <v>75</v>
      </c>
      <c r="C31" s="2">
        <v>2100</v>
      </c>
      <c r="D31" s="1"/>
      <c r="E31" s="2">
        <f t="shared" si="7"/>
        <v>3647</v>
      </c>
      <c r="F31" s="1"/>
      <c r="G31" s="2">
        <f t="shared" si="8"/>
        <v>3647</v>
      </c>
      <c r="H31" s="2">
        <v>2501</v>
      </c>
      <c r="I31" s="2">
        <v>573</v>
      </c>
      <c r="J31" s="2">
        <v>573</v>
      </c>
      <c r="K31" s="15">
        <f t="shared" si="3"/>
        <v>1.7366666666666666</v>
      </c>
      <c r="L31" s="10"/>
      <c r="N31" s="11"/>
    </row>
    <row r="32" spans="1:14" ht="21" customHeight="1">
      <c r="A32" s="50" t="s">
        <v>93</v>
      </c>
      <c r="B32" s="14" t="s">
        <v>86</v>
      </c>
      <c r="C32" s="2">
        <v>60000</v>
      </c>
      <c r="D32" s="1"/>
      <c r="E32" s="2">
        <f t="shared" si="7"/>
        <v>106069</v>
      </c>
      <c r="F32" s="1"/>
      <c r="G32" s="2">
        <f t="shared" si="8"/>
        <v>106069</v>
      </c>
      <c r="H32" s="2">
        <v>72734</v>
      </c>
      <c r="I32" s="2">
        <v>25941</v>
      </c>
      <c r="J32" s="2">
        <v>7394</v>
      </c>
      <c r="K32" s="15">
        <f t="shared" si="3"/>
        <v>1.7678166666666666</v>
      </c>
      <c r="L32" s="10"/>
      <c r="N32" s="11"/>
    </row>
    <row r="33" spans="1:14" ht="21" customHeight="1">
      <c r="A33" s="50" t="s">
        <v>94</v>
      </c>
      <c r="B33" s="14" t="s">
        <v>79</v>
      </c>
      <c r="C33" s="2">
        <v>26000</v>
      </c>
      <c r="D33" s="1"/>
      <c r="E33" s="2">
        <f t="shared" si="7"/>
        <v>60919</v>
      </c>
      <c r="F33" s="1"/>
      <c r="G33" s="2">
        <f t="shared" si="8"/>
        <v>60919</v>
      </c>
      <c r="H33" s="2">
        <v>16050</v>
      </c>
      <c r="I33" s="2">
        <v>26920</v>
      </c>
      <c r="J33" s="2">
        <v>17949</v>
      </c>
      <c r="K33" s="15">
        <f t="shared" si="3"/>
        <v>2.3430384615384616</v>
      </c>
      <c r="L33" s="10"/>
      <c r="N33" s="11"/>
    </row>
    <row r="34" spans="1:14" ht="21" customHeight="1">
      <c r="A34" s="50" t="s">
        <v>95</v>
      </c>
      <c r="B34" s="14" t="s">
        <v>81</v>
      </c>
      <c r="C34" s="2">
        <v>13500</v>
      </c>
      <c r="D34" s="1"/>
      <c r="E34" s="2">
        <f t="shared" si="7"/>
        <v>15277</v>
      </c>
      <c r="F34" s="1"/>
      <c r="G34" s="2">
        <f t="shared" si="8"/>
        <v>15277</v>
      </c>
      <c r="H34" s="1"/>
      <c r="I34" s="2">
        <v>6157</v>
      </c>
      <c r="J34" s="2">
        <v>9120</v>
      </c>
      <c r="K34" s="15">
        <f t="shared" si="3"/>
        <v>1.1316296296296295</v>
      </c>
      <c r="L34" s="10"/>
      <c r="N34" s="11"/>
    </row>
    <row r="35" spans="1:14" ht="21" customHeight="1">
      <c r="A35" s="50" t="s">
        <v>96</v>
      </c>
      <c r="B35" s="14" t="s">
        <v>17</v>
      </c>
      <c r="C35" s="2">
        <v>4000</v>
      </c>
      <c r="D35" s="1"/>
      <c r="E35" s="2">
        <f t="shared" si="7"/>
        <v>32755</v>
      </c>
      <c r="F35" s="1"/>
      <c r="G35" s="2">
        <f t="shared" si="8"/>
        <v>32755</v>
      </c>
      <c r="H35" s="2">
        <v>13395</v>
      </c>
      <c r="I35" s="2">
        <v>19360</v>
      </c>
      <c r="J35" s="1"/>
      <c r="K35" s="15">
        <f t="shared" si="3"/>
        <v>8.1887500000000006</v>
      </c>
      <c r="L35" s="10"/>
      <c r="N35" s="11"/>
    </row>
    <row r="36" spans="1:14" s="18" customFormat="1" ht="21" customHeight="1">
      <c r="A36" s="49">
        <v>4</v>
      </c>
      <c r="B36" s="16" t="s">
        <v>18</v>
      </c>
      <c r="C36" s="1"/>
      <c r="D36" s="1"/>
      <c r="E36" s="1">
        <f t="shared" si="7"/>
        <v>605</v>
      </c>
      <c r="F36" s="1"/>
      <c r="G36" s="1">
        <f t="shared" si="8"/>
        <v>605</v>
      </c>
      <c r="H36" s="1"/>
      <c r="I36" s="1"/>
      <c r="J36" s="1">
        <v>605</v>
      </c>
      <c r="K36" s="15"/>
      <c r="L36" s="15"/>
      <c r="M36" s="17"/>
      <c r="N36" s="11"/>
    </row>
    <row r="37" spans="1:14" ht="21" customHeight="1">
      <c r="A37" s="49">
        <v>5</v>
      </c>
      <c r="B37" s="16" t="s">
        <v>19</v>
      </c>
      <c r="C37" s="1">
        <v>175000</v>
      </c>
      <c r="D37" s="1">
        <v>191700</v>
      </c>
      <c r="E37" s="1">
        <f t="shared" si="7"/>
        <v>220790</v>
      </c>
      <c r="F37" s="2"/>
      <c r="G37" s="1">
        <f t="shared" si="8"/>
        <v>220790</v>
      </c>
      <c r="H37" s="1">
        <v>134403</v>
      </c>
      <c r="I37" s="1">
        <v>57601</v>
      </c>
      <c r="J37" s="1">
        <v>28786</v>
      </c>
      <c r="K37" s="10">
        <f t="shared" si="3"/>
        <v>1.2616571428571428</v>
      </c>
      <c r="L37" s="10">
        <f t="shared" ref="L37:L47" si="9">E37/D37</f>
        <v>1.1517475221700575</v>
      </c>
      <c r="N37" s="11"/>
    </row>
    <row r="38" spans="1:14" s="18" customFormat="1" ht="21" customHeight="1">
      <c r="A38" s="49">
        <v>6</v>
      </c>
      <c r="B38" s="16" t="s">
        <v>44</v>
      </c>
      <c r="C38" s="1">
        <v>110000</v>
      </c>
      <c r="D38" s="1">
        <v>182700</v>
      </c>
      <c r="E38" s="1">
        <f t="shared" si="7"/>
        <v>133819</v>
      </c>
      <c r="F38" s="2"/>
      <c r="G38" s="1">
        <f t="shared" si="8"/>
        <v>133819</v>
      </c>
      <c r="H38" s="1">
        <v>118561</v>
      </c>
      <c r="I38" s="1">
        <v>15258</v>
      </c>
      <c r="J38" s="1"/>
      <c r="K38" s="10">
        <f t="shared" si="3"/>
        <v>1.2165363636363635</v>
      </c>
      <c r="L38" s="10">
        <f t="shared" si="9"/>
        <v>0.73245210727969345</v>
      </c>
      <c r="M38" s="17"/>
      <c r="N38" s="11"/>
    </row>
    <row r="39" spans="1:14" s="18" customFormat="1" ht="21" customHeight="1">
      <c r="A39" s="49">
        <v>7</v>
      </c>
      <c r="B39" s="16" t="s">
        <v>20</v>
      </c>
      <c r="C39" s="1">
        <v>47000</v>
      </c>
      <c r="D39" s="1">
        <v>188000</v>
      </c>
      <c r="E39" s="1">
        <f t="shared" si="7"/>
        <v>111039</v>
      </c>
      <c r="F39" s="1">
        <v>20632</v>
      </c>
      <c r="G39" s="1">
        <f t="shared" si="8"/>
        <v>90407</v>
      </c>
      <c r="H39" s="1">
        <f>25300-1175</f>
        <v>24125</v>
      </c>
      <c r="I39" s="1">
        <f>29640+317</f>
        <v>29957</v>
      </c>
      <c r="J39" s="1">
        <f>35467+858</f>
        <v>36325</v>
      </c>
      <c r="K39" s="10">
        <f t="shared" si="3"/>
        <v>2.362531914893617</v>
      </c>
      <c r="L39" s="10">
        <f t="shared" si="9"/>
        <v>0.59063297872340426</v>
      </c>
      <c r="M39" s="17"/>
      <c r="N39" s="11"/>
    </row>
    <row r="40" spans="1:14" s="18" customFormat="1" ht="21" customHeight="1">
      <c r="A40" s="50" t="s">
        <v>97</v>
      </c>
      <c r="B40" s="14" t="s">
        <v>98</v>
      </c>
      <c r="C40" s="1"/>
      <c r="D40" s="2">
        <v>37100</v>
      </c>
      <c r="E40" s="2">
        <f t="shared" si="7"/>
        <v>20632</v>
      </c>
      <c r="F40" s="2">
        <v>20632</v>
      </c>
      <c r="G40" s="1"/>
      <c r="H40" s="1"/>
      <c r="I40" s="1"/>
      <c r="J40" s="1"/>
      <c r="K40" s="10"/>
      <c r="L40" s="15">
        <f t="shared" si="9"/>
        <v>0.55611859838274935</v>
      </c>
      <c r="M40" s="17"/>
      <c r="N40" s="11"/>
    </row>
    <row r="41" spans="1:14" s="18" customFormat="1" ht="21" customHeight="1">
      <c r="A41" s="50" t="s">
        <v>99</v>
      </c>
      <c r="B41" s="14" t="s">
        <v>100</v>
      </c>
      <c r="C41" s="1"/>
      <c r="D41" s="2">
        <v>116900</v>
      </c>
      <c r="E41" s="2">
        <f t="shared" si="7"/>
        <v>20125</v>
      </c>
      <c r="F41" s="1"/>
      <c r="G41" s="2">
        <f t="shared" ref="G41:G54" si="10">H41+I41+J41</f>
        <v>20125</v>
      </c>
      <c r="H41" s="2">
        <v>20125</v>
      </c>
      <c r="I41" s="1"/>
      <c r="J41" s="1"/>
      <c r="K41" s="10"/>
      <c r="L41" s="15">
        <f t="shared" si="9"/>
        <v>0.17215568862275449</v>
      </c>
      <c r="M41" s="17"/>
      <c r="N41" s="11"/>
    </row>
    <row r="42" spans="1:14" s="18" customFormat="1" ht="21" customHeight="1">
      <c r="A42" s="50" t="s">
        <v>101</v>
      </c>
      <c r="B42" s="14" t="s">
        <v>102</v>
      </c>
      <c r="C42" s="1"/>
      <c r="D42" s="2">
        <v>14000</v>
      </c>
      <c r="E42" s="2">
        <f t="shared" si="7"/>
        <v>33957</v>
      </c>
      <c r="F42" s="1"/>
      <c r="G42" s="2">
        <f t="shared" si="10"/>
        <v>33957</v>
      </c>
      <c r="H42" s="1"/>
      <c r="I42" s="2">
        <v>33957</v>
      </c>
      <c r="J42" s="1"/>
      <c r="K42" s="10"/>
      <c r="L42" s="15">
        <f t="shared" si="9"/>
        <v>2.4255</v>
      </c>
      <c r="M42" s="17"/>
      <c r="N42" s="11"/>
    </row>
    <row r="43" spans="1:14" s="18" customFormat="1" ht="21" customHeight="1">
      <c r="A43" s="50" t="s">
        <v>103</v>
      </c>
      <c r="B43" s="14" t="s">
        <v>104</v>
      </c>
      <c r="C43" s="1"/>
      <c r="D43" s="2">
        <v>20000</v>
      </c>
      <c r="E43" s="2">
        <f t="shared" si="7"/>
        <v>36325</v>
      </c>
      <c r="F43" s="2"/>
      <c r="G43" s="2">
        <f t="shared" si="10"/>
        <v>36325</v>
      </c>
      <c r="H43" s="2"/>
      <c r="I43" s="2"/>
      <c r="J43" s="2">
        <f>35467+858</f>
        <v>36325</v>
      </c>
      <c r="K43" s="10"/>
      <c r="L43" s="15">
        <f t="shared" si="9"/>
        <v>1.8162499999999999</v>
      </c>
      <c r="M43" s="17"/>
      <c r="N43" s="11"/>
    </row>
    <row r="44" spans="1:14" s="18" customFormat="1" ht="21" customHeight="1">
      <c r="A44" s="49">
        <v>8</v>
      </c>
      <c r="B44" s="16" t="s">
        <v>64</v>
      </c>
      <c r="C44" s="1">
        <f>SUM(C45:C49)</f>
        <v>751000</v>
      </c>
      <c r="D44" s="1">
        <f t="shared" ref="D44:J44" si="11">SUM(D45:D49)</f>
        <v>776100</v>
      </c>
      <c r="E44" s="1">
        <f t="shared" si="7"/>
        <v>1146029</v>
      </c>
      <c r="F44" s="1">
        <f t="shared" si="11"/>
        <v>80116</v>
      </c>
      <c r="G44" s="1">
        <f t="shared" si="10"/>
        <v>1065913</v>
      </c>
      <c r="H44" s="1">
        <f t="shared" si="11"/>
        <v>559425</v>
      </c>
      <c r="I44" s="1">
        <f t="shared" si="11"/>
        <v>236979</v>
      </c>
      <c r="J44" s="1">
        <f t="shared" si="11"/>
        <v>269509</v>
      </c>
      <c r="K44" s="10">
        <f t="shared" si="3"/>
        <v>1.5260039946737682</v>
      </c>
      <c r="L44" s="10">
        <f t="shared" si="9"/>
        <v>1.4766512047416569</v>
      </c>
      <c r="M44" s="17"/>
      <c r="N44" s="11"/>
    </row>
    <row r="45" spans="1:14" s="18" customFormat="1" ht="21" customHeight="1">
      <c r="A45" s="48" t="s">
        <v>21</v>
      </c>
      <c r="B45" s="19" t="s">
        <v>43</v>
      </c>
      <c r="C45" s="2">
        <v>9000</v>
      </c>
      <c r="D45" s="2">
        <v>9754</v>
      </c>
      <c r="E45" s="2">
        <f t="shared" si="7"/>
        <v>11289</v>
      </c>
      <c r="F45" s="2"/>
      <c r="G45" s="2">
        <f t="shared" si="10"/>
        <v>11289</v>
      </c>
      <c r="H45" s="2">
        <v>3</v>
      </c>
      <c r="I45" s="2">
        <v>2</v>
      </c>
      <c r="J45" s="2">
        <v>11284</v>
      </c>
      <c r="K45" s="15">
        <f>E45/C45</f>
        <v>1.2543333333333333</v>
      </c>
      <c r="L45" s="15">
        <f t="shared" si="9"/>
        <v>1.1573713348369901</v>
      </c>
      <c r="M45" s="17"/>
      <c r="N45" s="11"/>
    </row>
    <row r="46" spans="1:14" ht="21" customHeight="1">
      <c r="A46" s="48" t="s">
        <v>22</v>
      </c>
      <c r="B46" s="14" t="s">
        <v>24</v>
      </c>
      <c r="C46" s="2">
        <v>42000</v>
      </c>
      <c r="D46" s="2">
        <v>66346</v>
      </c>
      <c r="E46" s="2">
        <f t="shared" si="7"/>
        <v>110577</v>
      </c>
      <c r="F46" s="2"/>
      <c r="G46" s="2">
        <f t="shared" si="10"/>
        <v>110577</v>
      </c>
      <c r="H46" s="2">
        <v>107143</v>
      </c>
      <c r="I46" s="2">
        <v>3434</v>
      </c>
      <c r="J46" s="2"/>
      <c r="K46" s="15">
        <f t="shared" si="3"/>
        <v>2.6327857142857143</v>
      </c>
      <c r="L46" s="15">
        <f t="shared" si="9"/>
        <v>1.6666716908329062</v>
      </c>
      <c r="N46" s="11"/>
    </row>
    <row r="47" spans="1:14" ht="21" customHeight="1">
      <c r="A47" s="48" t="s">
        <v>23</v>
      </c>
      <c r="B47" s="14" t="s">
        <v>25</v>
      </c>
      <c r="C47" s="2">
        <v>700000</v>
      </c>
      <c r="D47" s="2">
        <v>700000</v>
      </c>
      <c r="E47" s="2">
        <f t="shared" si="7"/>
        <v>855542</v>
      </c>
      <c r="F47" s="2"/>
      <c r="G47" s="2">
        <f t="shared" si="10"/>
        <v>855542</v>
      </c>
      <c r="H47" s="2">
        <v>363774</v>
      </c>
      <c r="I47" s="2">
        <v>233543</v>
      </c>
      <c r="J47" s="2">
        <v>258225</v>
      </c>
      <c r="K47" s="15">
        <f t="shared" si="3"/>
        <v>1.2222028571428571</v>
      </c>
      <c r="L47" s="15">
        <f t="shared" si="9"/>
        <v>1.2222028571428571</v>
      </c>
      <c r="N47" s="11"/>
    </row>
    <row r="48" spans="1:14" ht="21" customHeight="1">
      <c r="A48" s="48" t="s">
        <v>45</v>
      </c>
      <c r="B48" s="14" t="s">
        <v>63</v>
      </c>
      <c r="C48" s="2"/>
      <c r="D48" s="2"/>
      <c r="E48" s="2">
        <f t="shared" si="7"/>
        <v>813</v>
      </c>
      <c r="F48" s="2"/>
      <c r="G48" s="2">
        <f t="shared" si="10"/>
        <v>813</v>
      </c>
      <c r="H48" s="2">
        <v>813</v>
      </c>
      <c r="I48" s="2"/>
      <c r="J48" s="2"/>
      <c r="K48" s="15"/>
      <c r="L48" s="15"/>
      <c r="N48" s="11"/>
    </row>
    <row r="49" spans="1:14" ht="21" customHeight="1">
      <c r="A49" s="48" t="s">
        <v>69</v>
      </c>
      <c r="B49" s="14" t="s">
        <v>70</v>
      </c>
      <c r="C49" s="2"/>
      <c r="D49" s="2"/>
      <c r="E49" s="2">
        <f t="shared" si="7"/>
        <v>167808</v>
      </c>
      <c r="F49" s="2">
        <v>80116</v>
      </c>
      <c r="G49" s="2">
        <f t="shared" si="10"/>
        <v>87692</v>
      </c>
      <c r="H49" s="2">
        <v>87692</v>
      </c>
      <c r="I49" s="2"/>
      <c r="J49" s="2"/>
      <c r="K49" s="15"/>
      <c r="L49" s="15"/>
      <c r="N49" s="11"/>
    </row>
    <row r="50" spans="1:14" s="18" customFormat="1" ht="21" customHeight="1">
      <c r="A50" s="49">
        <v>9</v>
      </c>
      <c r="B50" s="20" t="s">
        <v>46</v>
      </c>
      <c r="C50" s="1">
        <v>176000</v>
      </c>
      <c r="D50" s="1">
        <v>220000</v>
      </c>
      <c r="E50" s="1">
        <f t="shared" si="7"/>
        <v>199745</v>
      </c>
      <c r="F50" s="1"/>
      <c r="G50" s="1">
        <f t="shared" si="10"/>
        <v>199745</v>
      </c>
      <c r="H50" s="1">
        <v>199745</v>
      </c>
      <c r="I50" s="1"/>
      <c r="J50" s="1"/>
      <c r="K50" s="10">
        <f t="shared" si="3"/>
        <v>1.1349147727272728</v>
      </c>
      <c r="L50" s="10">
        <f t="shared" ref="L50:L57" si="12">E50/D50</f>
        <v>0.90793181818181823</v>
      </c>
      <c r="M50" s="17"/>
      <c r="N50" s="11"/>
    </row>
    <row r="51" spans="1:14" s="18" customFormat="1" ht="21" customHeight="1">
      <c r="A51" s="49">
        <v>10</v>
      </c>
      <c r="B51" s="20" t="s">
        <v>53</v>
      </c>
      <c r="C51" s="1">
        <v>26000</v>
      </c>
      <c r="D51" s="1">
        <v>39600</v>
      </c>
      <c r="E51" s="1">
        <f t="shared" si="7"/>
        <v>32016</v>
      </c>
      <c r="F51" s="1">
        <v>43</v>
      </c>
      <c r="G51" s="1">
        <f t="shared" si="10"/>
        <v>31973</v>
      </c>
      <c r="H51" s="1"/>
      <c r="I51" s="1"/>
      <c r="J51" s="1">
        <v>31973</v>
      </c>
      <c r="K51" s="10">
        <f t="shared" si="3"/>
        <v>1.2313846153846153</v>
      </c>
      <c r="L51" s="10">
        <f t="shared" si="12"/>
        <v>0.80848484848484847</v>
      </c>
      <c r="M51" s="17"/>
      <c r="N51" s="11"/>
    </row>
    <row r="52" spans="1:14" s="18" customFormat="1" ht="21" customHeight="1">
      <c r="A52" s="49">
        <v>11</v>
      </c>
      <c r="B52" s="16" t="s">
        <v>26</v>
      </c>
      <c r="C52" s="1">
        <v>66000</v>
      </c>
      <c r="D52" s="1">
        <v>116000</v>
      </c>
      <c r="E52" s="1">
        <f t="shared" si="7"/>
        <v>119323</v>
      </c>
      <c r="F52" s="1">
        <v>36127</v>
      </c>
      <c r="G52" s="1">
        <f t="shared" si="10"/>
        <v>83196</v>
      </c>
      <c r="H52" s="1">
        <v>63605</v>
      </c>
      <c r="I52" s="1">
        <v>19591</v>
      </c>
      <c r="J52" s="1">
        <f>SUM(J53:J54)</f>
        <v>0</v>
      </c>
      <c r="K52" s="10">
        <f t="shared" si="3"/>
        <v>1.8079242424242423</v>
      </c>
      <c r="L52" s="10">
        <f t="shared" si="12"/>
        <v>1.0286465517241379</v>
      </c>
      <c r="M52" s="17"/>
      <c r="N52" s="11"/>
    </row>
    <row r="53" spans="1:14" s="18" customFormat="1" ht="21" customHeight="1">
      <c r="A53" s="49"/>
      <c r="B53" s="21" t="s">
        <v>105</v>
      </c>
      <c r="C53" s="1"/>
      <c r="D53" s="22">
        <v>40000</v>
      </c>
      <c r="E53" s="2">
        <v>43071</v>
      </c>
      <c r="F53" s="2">
        <v>30150</v>
      </c>
      <c r="G53" s="2">
        <f t="shared" si="10"/>
        <v>12921</v>
      </c>
      <c r="H53" s="2">
        <v>8335</v>
      </c>
      <c r="I53" s="2">
        <v>4586</v>
      </c>
      <c r="J53" s="1"/>
      <c r="K53" s="10"/>
      <c r="L53" s="15">
        <f t="shared" si="12"/>
        <v>1.076775</v>
      </c>
      <c r="M53" s="17"/>
      <c r="N53" s="11"/>
    </row>
    <row r="54" spans="1:14" s="18" customFormat="1" ht="21" customHeight="1">
      <c r="A54" s="49"/>
      <c r="B54" s="21" t="s">
        <v>106</v>
      </c>
      <c r="C54" s="1"/>
      <c r="D54" s="22">
        <v>17800</v>
      </c>
      <c r="E54" s="2">
        <v>7977</v>
      </c>
      <c r="F54" s="2">
        <v>1519</v>
      </c>
      <c r="G54" s="2">
        <f t="shared" si="10"/>
        <v>6458</v>
      </c>
      <c r="H54" s="2">
        <v>3318</v>
      </c>
      <c r="I54" s="2">
        <v>3140</v>
      </c>
      <c r="J54" s="1"/>
      <c r="K54" s="10"/>
      <c r="L54" s="15">
        <f t="shared" si="12"/>
        <v>0.44814606741573032</v>
      </c>
      <c r="M54" s="17"/>
      <c r="N54" s="11"/>
    </row>
    <row r="55" spans="1:14" ht="21" customHeight="1">
      <c r="A55" s="49" t="s">
        <v>27</v>
      </c>
      <c r="B55" s="16" t="s">
        <v>29</v>
      </c>
      <c r="C55" s="1">
        <f>SUM(C56:C58)</f>
        <v>1050000</v>
      </c>
      <c r="D55" s="1">
        <f>SUM(D56:D59)</f>
        <v>1050000</v>
      </c>
      <c r="E55" s="1">
        <f>SUM(E56:E59)</f>
        <v>6426540</v>
      </c>
      <c r="F55" s="1">
        <f>SUM(F56:F59)</f>
        <v>6424385</v>
      </c>
      <c r="G55" s="1">
        <f>SUM(G56:G59)</f>
        <v>2155</v>
      </c>
      <c r="H55" s="1">
        <f>SUM(H56:H59)</f>
        <v>2155</v>
      </c>
      <c r="I55" s="1"/>
      <c r="J55" s="1"/>
      <c r="K55" s="10">
        <f t="shared" si="3"/>
        <v>6.120514285714286</v>
      </c>
      <c r="L55" s="10">
        <f t="shared" si="12"/>
        <v>6.120514285714286</v>
      </c>
      <c r="N55" s="11"/>
    </row>
    <row r="56" spans="1:14" ht="25.5" customHeight="1">
      <c r="A56" s="48">
        <v>1</v>
      </c>
      <c r="B56" s="14" t="s">
        <v>61</v>
      </c>
      <c r="C56" s="2">
        <v>290000</v>
      </c>
      <c r="D56" s="2">
        <v>290000</v>
      </c>
      <c r="E56" s="2">
        <v>905403</v>
      </c>
      <c r="F56" s="2">
        <v>905403</v>
      </c>
      <c r="G56" s="2"/>
      <c r="H56" s="2"/>
      <c r="I56" s="2"/>
      <c r="J56" s="2"/>
      <c r="K56" s="15">
        <f t="shared" si="3"/>
        <v>3.1220793103448274</v>
      </c>
      <c r="L56" s="15">
        <f t="shared" si="12"/>
        <v>3.1220793103448274</v>
      </c>
      <c r="N56" s="11"/>
    </row>
    <row r="57" spans="1:14" ht="21" customHeight="1">
      <c r="A57" s="48">
        <v>2</v>
      </c>
      <c r="B57" s="14" t="s">
        <v>30</v>
      </c>
      <c r="C57" s="2">
        <v>760000</v>
      </c>
      <c r="D57" s="2">
        <v>760000</v>
      </c>
      <c r="E57" s="2">
        <v>5517852</v>
      </c>
      <c r="F57" s="2">
        <v>5517852</v>
      </c>
      <c r="G57" s="2"/>
      <c r="H57" s="2"/>
      <c r="I57" s="2"/>
      <c r="J57" s="2"/>
      <c r="K57" s="15">
        <f t="shared" si="3"/>
        <v>7.2603315789473681</v>
      </c>
      <c r="L57" s="15">
        <f t="shared" si="12"/>
        <v>7.2603315789473681</v>
      </c>
      <c r="N57" s="11"/>
    </row>
    <row r="58" spans="1:14" ht="21" customHeight="1">
      <c r="A58" s="48">
        <v>3</v>
      </c>
      <c r="B58" s="14" t="s">
        <v>65</v>
      </c>
      <c r="C58" s="2"/>
      <c r="D58" s="2"/>
      <c r="E58" s="2">
        <v>1130</v>
      </c>
      <c r="F58" s="2">
        <v>1130</v>
      </c>
      <c r="G58" s="2"/>
      <c r="H58" s="2"/>
      <c r="I58" s="2"/>
      <c r="J58" s="2"/>
      <c r="K58" s="15"/>
      <c r="L58" s="15"/>
      <c r="N58" s="11"/>
    </row>
    <row r="59" spans="1:14" ht="21" customHeight="1">
      <c r="A59" s="48">
        <v>4</v>
      </c>
      <c r="B59" s="14" t="s">
        <v>17</v>
      </c>
      <c r="C59" s="2"/>
      <c r="D59" s="2"/>
      <c r="E59" s="2">
        <v>2155</v>
      </c>
      <c r="F59" s="2"/>
      <c r="G59" s="2">
        <v>2155</v>
      </c>
      <c r="H59" s="2">
        <v>2155</v>
      </c>
      <c r="I59" s="2"/>
      <c r="J59" s="2"/>
      <c r="K59" s="15"/>
      <c r="L59" s="15"/>
      <c r="N59" s="11"/>
    </row>
    <row r="60" spans="1:14" ht="21" customHeight="1">
      <c r="A60" s="49" t="s">
        <v>28</v>
      </c>
      <c r="B60" s="16" t="s">
        <v>47</v>
      </c>
      <c r="C60" s="1"/>
      <c r="D60" s="1"/>
      <c r="E60" s="1">
        <v>115000</v>
      </c>
      <c r="F60" s="1"/>
      <c r="G60" s="1">
        <f>H60+I60+J60</f>
        <v>115000</v>
      </c>
      <c r="H60" s="1">
        <v>115000</v>
      </c>
      <c r="I60" s="1"/>
      <c r="J60" s="1"/>
      <c r="K60" s="10"/>
      <c r="L60" s="10"/>
      <c r="N60" s="11"/>
    </row>
    <row r="61" spans="1:14" ht="21" customHeight="1">
      <c r="A61" s="49" t="s">
        <v>31</v>
      </c>
      <c r="B61" s="16" t="s">
        <v>32</v>
      </c>
      <c r="C61" s="1"/>
      <c r="D61" s="1"/>
      <c r="E61" s="1">
        <v>132779</v>
      </c>
      <c r="F61" s="1"/>
      <c r="G61" s="1">
        <f>H61+I61+J61</f>
        <v>132779</v>
      </c>
      <c r="H61" s="1">
        <v>63178</v>
      </c>
      <c r="I61" s="1">
        <v>27147</v>
      </c>
      <c r="J61" s="1">
        <v>42454</v>
      </c>
      <c r="K61" s="10"/>
      <c r="L61" s="10"/>
      <c r="N61" s="11"/>
    </row>
    <row r="62" spans="1:14" ht="21" customHeight="1">
      <c r="A62" s="49" t="s">
        <v>8</v>
      </c>
      <c r="B62" s="12" t="s">
        <v>62</v>
      </c>
      <c r="C62" s="1"/>
      <c r="D62" s="1">
        <v>637559</v>
      </c>
      <c r="E62" s="1">
        <v>384167</v>
      </c>
      <c r="F62" s="1"/>
      <c r="G62" s="1">
        <f>H62+I62+J62</f>
        <v>384167</v>
      </c>
      <c r="H62" s="1">
        <f>SUM(H63:H69)</f>
        <v>58208</v>
      </c>
      <c r="I62" s="1">
        <f>SUM(I63:I69)</f>
        <v>49795</v>
      </c>
      <c r="J62" s="1">
        <f>SUM(J63:J69)</f>
        <v>276164</v>
      </c>
      <c r="K62" s="10"/>
      <c r="L62" s="10">
        <f t="shared" ref="L62:L69" si="13">E62/D62</f>
        <v>0.60255913570351916</v>
      </c>
      <c r="N62" s="11"/>
    </row>
    <row r="63" spans="1:14" ht="21" customHeight="1">
      <c r="A63" s="48">
        <v>1</v>
      </c>
      <c r="B63" s="8" t="s">
        <v>33</v>
      </c>
      <c r="C63" s="2"/>
      <c r="D63" s="2">
        <v>101169</v>
      </c>
      <c r="E63" s="2">
        <v>85200</v>
      </c>
      <c r="F63" s="2"/>
      <c r="G63" s="2">
        <f>H63+I63+J63</f>
        <v>85200</v>
      </c>
      <c r="H63" s="2">
        <v>46224</v>
      </c>
      <c r="I63" s="2">
        <v>38976</v>
      </c>
      <c r="J63" s="2"/>
      <c r="K63" s="15"/>
      <c r="L63" s="15">
        <f t="shared" si="13"/>
        <v>0.84215520564599833</v>
      </c>
      <c r="N63" s="11"/>
    </row>
    <row r="64" spans="1:14" ht="21" customHeight="1">
      <c r="A64" s="48">
        <v>2</v>
      </c>
      <c r="B64" s="8" t="s">
        <v>34</v>
      </c>
      <c r="C64" s="2"/>
      <c r="D64" s="2">
        <v>377460</v>
      </c>
      <c r="E64" s="2">
        <v>16</v>
      </c>
      <c r="F64" s="2"/>
      <c r="G64" s="2">
        <f t="shared" ref="G64:G69" si="14">H64+I64+J64</f>
        <v>16</v>
      </c>
      <c r="H64" s="2"/>
      <c r="I64" s="2"/>
      <c r="J64" s="2">
        <v>16</v>
      </c>
      <c r="K64" s="15"/>
      <c r="L64" s="15">
        <f t="shared" si="13"/>
        <v>4.2388597467281298E-5</v>
      </c>
      <c r="N64" s="11"/>
    </row>
    <row r="65" spans="1:14" ht="21" customHeight="1">
      <c r="A65" s="48">
        <v>3</v>
      </c>
      <c r="B65" s="8" t="s">
        <v>52</v>
      </c>
      <c r="C65" s="2"/>
      <c r="D65" s="2"/>
      <c r="E65" s="2">
        <v>4860</v>
      </c>
      <c r="F65" s="2"/>
      <c r="G65" s="2">
        <f t="shared" si="14"/>
        <v>4860</v>
      </c>
      <c r="H65" s="2">
        <v>3318</v>
      </c>
      <c r="I65" s="2">
        <v>1542</v>
      </c>
      <c r="J65" s="2"/>
      <c r="K65" s="15"/>
      <c r="L65" s="15"/>
      <c r="N65" s="11"/>
    </row>
    <row r="66" spans="1:14" ht="21" customHeight="1">
      <c r="A66" s="48">
        <v>4</v>
      </c>
      <c r="B66" s="23" t="s">
        <v>48</v>
      </c>
      <c r="C66" s="22"/>
      <c r="D66" s="22"/>
      <c r="E66" s="2">
        <v>13646</v>
      </c>
      <c r="F66" s="22"/>
      <c r="G66" s="2">
        <f t="shared" si="14"/>
        <v>13646</v>
      </c>
      <c r="H66" s="22"/>
      <c r="I66" s="22"/>
      <c r="J66" s="2">
        <v>13646</v>
      </c>
      <c r="K66" s="15"/>
      <c r="L66" s="15"/>
      <c r="N66" s="11"/>
    </row>
    <row r="67" spans="1:14" ht="21" customHeight="1">
      <c r="A67" s="48">
        <v>5</v>
      </c>
      <c r="B67" s="8" t="s">
        <v>35</v>
      </c>
      <c r="C67" s="2"/>
      <c r="D67" s="2">
        <v>80000</v>
      </c>
      <c r="E67" s="2">
        <v>189748</v>
      </c>
      <c r="F67" s="2"/>
      <c r="G67" s="2">
        <f t="shared" si="14"/>
        <v>189749</v>
      </c>
      <c r="H67" s="2"/>
      <c r="I67" s="2">
        <v>291</v>
      </c>
      <c r="J67" s="2">
        <v>189458</v>
      </c>
      <c r="K67" s="15"/>
      <c r="L67" s="15">
        <f t="shared" si="13"/>
        <v>2.3718499999999998</v>
      </c>
      <c r="N67" s="11"/>
    </row>
    <row r="68" spans="1:14" ht="21" customHeight="1">
      <c r="A68" s="48">
        <v>6</v>
      </c>
      <c r="B68" s="8" t="s">
        <v>71</v>
      </c>
      <c r="C68" s="2"/>
      <c r="D68" s="2">
        <v>72030</v>
      </c>
      <c r="E68" s="2">
        <f>67867+16234</f>
        <v>84101</v>
      </c>
      <c r="F68" s="2"/>
      <c r="G68" s="2">
        <f t="shared" si="14"/>
        <v>84101</v>
      </c>
      <c r="H68" s="2">
        <v>2071</v>
      </c>
      <c r="I68" s="2">
        <v>8986</v>
      </c>
      <c r="J68" s="2">
        <v>73044</v>
      </c>
      <c r="K68" s="15"/>
      <c r="L68" s="15">
        <f t="shared" si="13"/>
        <v>1.1675829515479661</v>
      </c>
      <c r="N68" s="11"/>
    </row>
    <row r="69" spans="1:14" ht="21" customHeight="1">
      <c r="A69" s="48">
        <v>7</v>
      </c>
      <c r="B69" s="8" t="s">
        <v>49</v>
      </c>
      <c r="C69" s="2"/>
      <c r="D69" s="2">
        <v>6900</v>
      </c>
      <c r="E69" s="2">
        <v>6595</v>
      </c>
      <c r="F69" s="2"/>
      <c r="G69" s="2">
        <f t="shared" si="14"/>
        <v>6595</v>
      </c>
      <c r="H69" s="2">
        <v>6595</v>
      </c>
      <c r="I69" s="2"/>
      <c r="J69" s="2"/>
      <c r="K69" s="15"/>
      <c r="L69" s="15">
        <f t="shared" si="13"/>
        <v>0.95579710144927532</v>
      </c>
      <c r="N69" s="11"/>
    </row>
    <row r="70" spans="1:14" s="18" customFormat="1" ht="21" customHeight="1">
      <c r="A70" s="49" t="s">
        <v>36</v>
      </c>
      <c r="B70" s="24" t="s">
        <v>50</v>
      </c>
      <c r="C70" s="1"/>
      <c r="D70" s="1"/>
      <c r="E70" s="1">
        <v>4210106</v>
      </c>
      <c r="F70" s="1"/>
      <c r="G70" s="1">
        <f>H70+I70+J70</f>
        <v>4210106</v>
      </c>
      <c r="H70" s="1">
        <v>3695996</v>
      </c>
      <c r="I70" s="1">
        <v>348407</v>
      </c>
      <c r="J70" s="1">
        <v>165703</v>
      </c>
      <c r="K70" s="10"/>
      <c r="L70" s="10"/>
      <c r="M70" s="17"/>
      <c r="N70" s="11"/>
    </row>
    <row r="71" spans="1:14" ht="21" customHeight="1">
      <c r="A71" s="49" t="s">
        <v>39</v>
      </c>
      <c r="B71" s="12" t="s">
        <v>109</v>
      </c>
      <c r="C71" s="1">
        <v>6075016</v>
      </c>
      <c r="D71" s="1">
        <v>6685716</v>
      </c>
      <c r="E71" s="1">
        <v>13598952</v>
      </c>
      <c r="F71" s="1"/>
      <c r="G71" s="1">
        <f>H71+I71+J71</f>
        <v>13598952</v>
      </c>
      <c r="H71" s="1">
        <f>H72+H73</f>
        <v>6756612</v>
      </c>
      <c r="I71" s="1">
        <f>I72+I73</f>
        <v>4738684</v>
      </c>
      <c r="J71" s="1">
        <f>J72+J73</f>
        <v>2103656</v>
      </c>
      <c r="K71" s="10">
        <f>H71/D71</f>
        <v>1.0106040998451027</v>
      </c>
      <c r="L71" s="10">
        <f>H71/D71</f>
        <v>1.0106040998451027</v>
      </c>
      <c r="N71" s="11"/>
    </row>
    <row r="72" spans="1:14" ht="21" customHeight="1">
      <c r="A72" s="48">
        <v>1</v>
      </c>
      <c r="B72" s="8" t="s">
        <v>37</v>
      </c>
      <c r="C72" s="2">
        <v>4016124</v>
      </c>
      <c r="D72" s="2">
        <v>4016124</v>
      </c>
      <c r="E72" s="2">
        <v>8021448</v>
      </c>
      <c r="F72" s="2"/>
      <c r="G72" s="2">
        <v>8021448</v>
      </c>
      <c r="H72" s="2">
        <v>4016124</v>
      </c>
      <c r="I72" s="25">
        <v>3138813</v>
      </c>
      <c r="J72" s="25">
        <v>866511</v>
      </c>
      <c r="K72" s="15">
        <f>H72/D72</f>
        <v>1</v>
      </c>
      <c r="L72" s="15">
        <f>H72/D72</f>
        <v>1</v>
      </c>
      <c r="N72" s="11"/>
    </row>
    <row r="73" spans="1:14" ht="21" customHeight="1">
      <c r="A73" s="48">
        <v>2</v>
      </c>
      <c r="B73" s="8" t="s">
        <v>38</v>
      </c>
      <c r="C73" s="2">
        <v>2058892</v>
      </c>
      <c r="D73" s="2">
        <v>2058892</v>
      </c>
      <c r="E73" s="2">
        <v>5577504</v>
      </c>
      <c r="F73" s="2"/>
      <c r="G73" s="2">
        <v>5577504</v>
      </c>
      <c r="H73" s="2">
        <v>2740488</v>
      </c>
      <c r="I73" s="25">
        <v>1599871</v>
      </c>
      <c r="J73" s="25">
        <v>1237145</v>
      </c>
      <c r="K73" s="15">
        <f>H73/C73</f>
        <v>1.331049904511747</v>
      </c>
      <c r="L73" s="15">
        <f>H73/D73</f>
        <v>1.331049904511747</v>
      </c>
      <c r="N73" s="11"/>
    </row>
    <row r="74" spans="1:14" ht="21" customHeight="1">
      <c r="A74" s="49" t="s">
        <v>41</v>
      </c>
      <c r="B74" s="12" t="s">
        <v>40</v>
      </c>
      <c r="C74" s="1"/>
      <c r="D74" s="1"/>
      <c r="E74" s="1">
        <v>1092</v>
      </c>
      <c r="F74" s="1"/>
      <c r="G74" s="1">
        <v>1092</v>
      </c>
      <c r="H74" s="1">
        <v>855</v>
      </c>
      <c r="I74" s="1">
        <v>237</v>
      </c>
      <c r="J74" s="1"/>
      <c r="K74" s="10"/>
      <c r="L74" s="10"/>
    </row>
    <row r="76" spans="1:14" ht="24.75" customHeight="1">
      <c r="H76" s="134"/>
      <c r="I76" s="134"/>
      <c r="J76" s="134"/>
      <c r="K76" s="134"/>
      <c r="L76" s="134"/>
    </row>
    <row r="79" spans="1:14">
      <c r="E79" s="17"/>
    </row>
    <row r="80" spans="1:14">
      <c r="E80" s="17"/>
    </row>
    <row r="84" spans="2:10">
      <c r="B84" s="18"/>
      <c r="H84" s="17"/>
      <c r="I84" s="17"/>
      <c r="J84" s="17"/>
    </row>
    <row r="85" spans="2:10">
      <c r="B85" s="18"/>
      <c r="H85" s="17"/>
      <c r="I85" s="17"/>
      <c r="J85" s="17"/>
    </row>
    <row r="92" spans="2:10">
      <c r="H92" s="26"/>
      <c r="I92" s="26"/>
      <c r="J92" s="26"/>
    </row>
  </sheetData>
  <mergeCells count="22">
    <mergeCell ref="H76:L76"/>
    <mergeCell ref="A5:L5"/>
    <mergeCell ref="C8:C9"/>
    <mergeCell ref="D8:D9"/>
    <mergeCell ref="J6:L6"/>
    <mergeCell ref="K7:L7"/>
    <mergeCell ref="L8:L9"/>
    <mergeCell ref="G8:G9"/>
    <mergeCell ref="H8:J8"/>
    <mergeCell ref="K8:K9"/>
    <mergeCell ref="F7:J7"/>
    <mergeCell ref="F8:F9"/>
    <mergeCell ref="A4:L4"/>
    <mergeCell ref="B7:B9"/>
    <mergeCell ref="C7:D7"/>
    <mergeCell ref="E7:E9"/>
    <mergeCell ref="A7:A9"/>
    <mergeCell ref="A3:L3"/>
    <mergeCell ref="A1:D1"/>
    <mergeCell ref="E1:L1"/>
    <mergeCell ref="A2:D2"/>
    <mergeCell ref="E2:L2"/>
  </mergeCells>
  <phoneticPr fontId="2" type="noConversion"/>
  <printOptions horizontalCentered="1"/>
  <pageMargins left="0.5" right="0.25" top="0.6" bottom="0.6" header="0" footer="0.31"/>
  <pageSetup paperSize="9" scale="85" orientation="landscape" r:id="rId1"/>
  <headerFooter alignWithMargins="0">
    <oddFooter>&amp;C&amp;"Times New Roman,Regular"&amp;11&amp;P/3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43" workbookViewId="0">
      <selection activeCell="I49" sqref="I49:M49"/>
    </sheetView>
  </sheetViews>
  <sheetFormatPr defaultColWidth="9.109375" defaultRowHeight="18"/>
  <cols>
    <col min="1" max="1" width="6" style="28" customWidth="1"/>
    <col min="2" max="2" width="49.5546875" style="28" customWidth="1"/>
    <col min="3" max="3" width="14.109375" style="84" customWidth="1"/>
    <col min="4" max="4" width="13.109375" style="28" customWidth="1"/>
    <col min="5" max="5" width="12.5546875" style="28" customWidth="1"/>
    <col min="6" max="6" width="11.88671875" style="28" customWidth="1"/>
    <col min="7" max="7" width="12.5546875" style="28" customWidth="1"/>
    <col min="8" max="8" width="13" style="28" customWidth="1"/>
    <col min="9" max="10" width="12.88671875" style="28" customWidth="1"/>
    <col min="11" max="11" width="12.5546875" style="28" customWidth="1"/>
    <col min="12" max="13" width="10.33203125" style="28" customWidth="1"/>
    <col min="14" max="16384" width="9.109375" style="28"/>
  </cols>
  <sheetData>
    <row r="1" spans="1:15">
      <c r="A1" s="125" t="s">
        <v>218</v>
      </c>
      <c r="B1" s="125"/>
      <c r="C1" s="125"/>
      <c r="D1" s="116"/>
      <c r="E1" s="125" t="s">
        <v>216</v>
      </c>
      <c r="F1" s="125"/>
      <c r="G1" s="125"/>
      <c r="H1" s="125"/>
      <c r="I1" s="125"/>
      <c r="J1" s="125"/>
      <c r="K1" s="125"/>
      <c r="L1" s="125"/>
      <c r="M1" s="125"/>
    </row>
    <row r="2" spans="1:15">
      <c r="A2" s="125" t="s">
        <v>220</v>
      </c>
      <c r="B2" s="125"/>
      <c r="C2" s="125"/>
      <c r="D2" s="116"/>
      <c r="E2" s="125" t="s">
        <v>217</v>
      </c>
      <c r="F2" s="125"/>
      <c r="G2" s="125"/>
      <c r="H2" s="125"/>
      <c r="I2" s="125"/>
      <c r="J2" s="125"/>
      <c r="K2" s="125"/>
      <c r="L2" s="125"/>
      <c r="M2" s="125"/>
    </row>
    <row r="4" spans="1:15">
      <c r="A4" s="156" t="s">
        <v>221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5" ht="28.5" customHeight="1">
      <c r="A5" s="154" t="s">
        <v>110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15" ht="21" customHeight="1">
      <c r="A6" s="149" t="s">
        <v>214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5" s="47" customFormat="1" ht="23.25" customHeight="1">
      <c r="A7" s="44"/>
      <c r="B7" s="45"/>
      <c r="C7" s="85"/>
      <c r="D7" s="46"/>
      <c r="E7" s="46"/>
      <c r="F7" s="46"/>
      <c r="G7" s="46"/>
      <c r="H7" s="46"/>
      <c r="I7" s="46"/>
      <c r="J7" s="46"/>
      <c r="K7" s="155" t="s">
        <v>211</v>
      </c>
      <c r="L7" s="155"/>
      <c r="M7" s="155"/>
    </row>
    <row r="8" spans="1:15" s="29" customFormat="1" ht="24.75" customHeight="1">
      <c r="A8" s="142" t="s">
        <v>111</v>
      </c>
      <c r="B8" s="142" t="s">
        <v>112</v>
      </c>
      <c r="C8" s="151" t="s">
        <v>113</v>
      </c>
      <c r="D8" s="145" t="s">
        <v>114</v>
      </c>
      <c r="E8" s="146"/>
      <c r="F8" s="146"/>
      <c r="G8" s="147"/>
      <c r="H8" s="145" t="s">
        <v>115</v>
      </c>
      <c r="I8" s="146"/>
      <c r="J8" s="146"/>
      <c r="K8" s="147"/>
      <c r="L8" s="148" t="s">
        <v>116</v>
      </c>
      <c r="M8" s="148"/>
    </row>
    <row r="9" spans="1:15" s="29" customFormat="1" ht="28.5" customHeight="1">
      <c r="A9" s="150"/>
      <c r="B9" s="150"/>
      <c r="C9" s="152" t="s">
        <v>117</v>
      </c>
      <c r="D9" s="142" t="s">
        <v>118</v>
      </c>
      <c r="E9" s="142" t="s">
        <v>119</v>
      </c>
      <c r="F9" s="142" t="s">
        <v>120</v>
      </c>
      <c r="G9" s="142" t="s">
        <v>121</v>
      </c>
      <c r="H9" s="142" t="s">
        <v>122</v>
      </c>
      <c r="I9" s="142" t="s">
        <v>119</v>
      </c>
      <c r="J9" s="142" t="s">
        <v>123</v>
      </c>
      <c r="K9" s="142" t="s">
        <v>124</v>
      </c>
      <c r="L9" s="142" t="s">
        <v>125</v>
      </c>
      <c r="M9" s="142" t="s">
        <v>126</v>
      </c>
    </row>
    <row r="10" spans="1:15" s="29" customFormat="1" ht="23.25" customHeight="1">
      <c r="A10" s="143"/>
      <c r="B10" s="143"/>
      <c r="C10" s="153" t="s">
        <v>127</v>
      </c>
      <c r="D10" s="143"/>
      <c r="E10" s="143"/>
      <c r="F10" s="143"/>
      <c r="G10" s="143"/>
      <c r="H10" s="143"/>
      <c r="I10" s="143"/>
      <c r="J10" s="143"/>
      <c r="K10" s="143"/>
      <c r="L10" s="143" t="s">
        <v>128</v>
      </c>
      <c r="M10" s="143" t="s">
        <v>129</v>
      </c>
    </row>
    <row r="11" spans="1:15" s="58" customFormat="1" ht="24.75" customHeight="1">
      <c r="A11" s="57">
        <v>1</v>
      </c>
      <c r="B11" s="57">
        <v>2</v>
      </c>
      <c r="C11" s="86">
        <v>3</v>
      </c>
      <c r="D11" s="57" t="s">
        <v>130</v>
      </c>
      <c r="E11" s="57">
        <v>5</v>
      </c>
      <c r="F11" s="57">
        <v>6</v>
      </c>
      <c r="G11" s="57">
        <v>7</v>
      </c>
      <c r="H11" s="57" t="s">
        <v>131</v>
      </c>
      <c r="I11" s="57">
        <v>9</v>
      </c>
      <c r="J11" s="57">
        <v>10</v>
      </c>
      <c r="K11" s="57">
        <v>11</v>
      </c>
      <c r="L11" s="57" t="s">
        <v>132</v>
      </c>
      <c r="M11" s="57" t="s">
        <v>133</v>
      </c>
    </row>
    <row r="12" spans="1:15" s="40" customFormat="1" ht="30" customHeight="1">
      <c r="A12" s="59"/>
      <c r="B12" s="60" t="s">
        <v>134</v>
      </c>
      <c r="C12" s="87">
        <v>9923207</v>
      </c>
      <c r="D12" s="61">
        <f t="shared" ref="D12:K12" si="0">D13+D42</f>
        <v>13316165</v>
      </c>
      <c r="E12" s="61">
        <f t="shared" si="0"/>
        <v>8822946</v>
      </c>
      <c r="F12" s="61">
        <f t="shared" si="0"/>
        <v>3088040</v>
      </c>
      <c r="G12" s="61">
        <f t="shared" si="0"/>
        <v>1405179</v>
      </c>
      <c r="H12" s="61">
        <f t="shared" si="0"/>
        <v>16281914.25</v>
      </c>
      <c r="I12" s="61">
        <f t="shared" si="0"/>
        <v>9499630</v>
      </c>
      <c r="J12" s="61">
        <f t="shared" si="0"/>
        <v>3735625.25</v>
      </c>
      <c r="K12" s="61">
        <f t="shared" si="0"/>
        <v>3046659</v>
      </c>
      <c r="L12" s="62"/>
      <c r="M12" s="62">
        <f t="shared" ref="M12:M21" si="1">H12/D12</f>
        <v>1.2227179709773797</v>
      </c>
    </row>
    <row r="13" spans="1:15" s="40" customFormat="1" ht="30" customHeight="1">
      <c r="A13" s="60" t="s">
        <v>14</v>
      </c>
      <c r="B13" s="63" t="s">
        <v>135</v>
      </c>
      <c r="C13" s="88">
        <f t="shared" ref="C13:K13" si="2">C14+C22+C36+C37+C38+C39+C40+C41</f>
        <v>9923207</v>
      </c>
      <c r="D13" s="61">
        <f t="shared" si="2"/>
        <v>12678606</v>
      </c>
      <c r="E13" s="61">
        <f t="shared" si="2"/>
        <v>8401305</v>
      </c>
      <c r="F13" s="61">
        <f t="shared" si="2"/>
        <v>3042549</v>
      </c>
      <c r="G13" s="61">
        <f t="shared" si="2"/>
        <v>1234752</v>
      </c>
      <c r="H13" s="61">
        <f t="shared" si="2"/>
        <v>15897747.25</v>
      </c>
      <c r="I13" s="61">
        <f t="shared" si="2"/>
        <v>9441422</v>
      </c>
      <c r="J13" s="61">
        <f t="shared" si="2"/>
        <v>3685830.25</v>
      </c>
      <c r="K13" s="61">
        <f t="shared" si="2"/>
        <v>2770495</v>
      </c>
      <c r="L13" s="62"/>
      <c r="M13" s="62">
        <f t="shared" si="1"/>
        <v>1.2539034062577541</v>
      </c>
    </row>
    <row r="14" spans="1:15" s="40" customFormat="1" ht="30" customHeight="1">
      <c r="A14" s="60">
        <v>1</v>
      </c>
      <c r="B14" s="64" t="s">
        <v>136</v>
      </c>
      <c r="C14" s="89">
        <f>SUM(C15,C18:C21)</f>
        <v>2189500</v>
      </c>
      <c r="D14" s="65">
        <f>SUM(D15,D18:D21)</f>
        <v>3932480</v>
      </c>
      <c r="E14" s="65">
        <f t="shared" ref="E14:K14" si="3">SUM(E15,E18:E21)</f>
        <v>3552492</v>
      </c>
      <c r="F14" s="65">
        <f t="shared" si="3"/>
        <v>231088</v>
      </c>
      <c r="G14" s="65">
        <f t="shared" si="3"/>
        <v>148900</v>
      </c>
      <c r="H14" s="65">
        <f t="shared" si="3"/>
        <v>4674246.25</v>
      </c>
      <c r="I14" s="65">
        <f t="shared" si="3"/>
        <v>3515440</v>
      </c>
      <c r="J14" s="65">
        <f t="shared" si="3"/>
        <v>231965.25</v>
      </c>
      <c r="K14" s="65">
        <f t="shared" si="3"/>
        <v>926841</v>
      </c>
      <c r="L14" s="62"/>
      <c r="M14" s="62">
        <f t="shared" si="1"/>
        <v>1.1886255619863293</v>
      </c>
      <c r="O14" s="66"/>
    </row>
    <row r="15" spans="1:15" s="40" customFormat="1" ht="30" customHeight="1">
      <c r="A15" s="59" t="s">
        <v>72</v>
      </c>
      <c r="B15" s="67" t="s">
        <v>137</v>
      </c>
      <c r="C15" s="90">
        <f>C16+C17</f>
        <v>1487500</v>
      </c>
      <c r="D15" s="70">
        <f>D16+D17</f>
        <v>2938080</v>
      </c>
      <c r="E15" s="70">
        <f>E16+E17</f>
        <v>2938080</v>
      </c>
      <c r="F15" s="69"/>
      <c r="G15" s="68"/>
      <c r="H15" s="70">
        <f>H16+H17</f>
        <v>3607462.2</v>
      </c>
      <c r="I15" s="70">
        <f>I16+I17</f>
        <v>2891284.2</v>
      </c>
      <c r="J15" s="70">
        <f>J16+J17</f>
        <v>47562</v>
      </c>
      <c r="K15" s="70">
        <f>K16+K17</f>
        <v>668616</v>
      </c>
      <c r="L15" s="62"/>
      <c r="M15" s="71">
        <f t="shared" si="1"/>
        <v>1.2278298072210423</v>
      </c>
    </row>
    <row r="16" spans="1:15" s="81" customFormat="1" ht="30" customHeight="1">
      <c r="A16" s="72"/>
      <c r="B16" s="73" t="s">
        <v>138</v>
      </c>
      <c r="C16" s="91">
        <v>262500</v>
      </c>
      <c r="D16" s="79">
        <f t="shared" ref="D16:D21" si="4">E16+F16+G16</f>
        <v>237500</v>
      </c>
      <c r="E16" s="75">
        <v>237500</v>
      </c>
      <c r="F16" s="75"/>
      <c r="G16" s="75"/>
      <c r="H16" s="76">
        <f>I16+J16+K16</f>
        <v>252100</v>
      </c>
      <c r="I16" s="75">
        <v>252100</v>
      </c>
      <c r="J16" s="75"/>
      <c r="K16" s="75"/>
      <c r="L16" s="80"/>
      <c r="M16" s="77">
        <f t="shared" si="1"/>
        <v>1.0614736842105263</v>
      </c>
      <c r="O16" s="82"/>
    </row>
    <row r="17" spans="1:15" s="81" customFormat="1" ht="30" customHeight="1">
      <c r="A17" s="72"/>
      <c r="B17" s="73" t="s">
        <v>139</v>
      </c>
      <c r="C17" s="91">
        <v>1225000</v>
      </c>
      <c r="D17" s="79">
        <f t="shared" si="4"/>
        <v>2700580</v>
      </c>
      <c r="E17" s="75">
        <v>2700580</v>
      </c>
      <c r="F17" s="75"/>
      <c r="G17" s="75"/>
      <c r="H17" s="76">
        <f>I17+J17+K17</f>
        <v>3355362.2</v>
      </c>
      <c r="I17" s="75">
        <v>2639184.2000000002</v>
      </c>
      <c r="J17" s="75">
        <v>47562</v>
      </c>
      <c r="K17" s="75">
        <v>668616</v>
      </c>
      <c r="L17" s="80"/>
      <c r="M17" s="77">
        <f t="shared" si="1"/>
        <v>1.2424598419598754</v>
      </c>
    </row>
    <row r="18" spans="1:15" s="40" customFormat="1" ht="30" customHeight="1">
      <c r="A18" s="59" t="s">
        <v>74</v>
      </c>
      <c r="B18" s="67" t="s">
        <v>140</v>
      </c>
      <c r="C18" s="92">
        <v>2000</v>
      </c>
      <c r="D18" s="74">
        <f t="shared" si="4"/>
        <v>2000</v>
      </c>
      <c r="E18" s="68">
        <v>2000</v>
      </c>
      <c r="F18" s="68"/>
      <c r="G18" s="68"/>
      <c r="H18" s="70">
        <f>I18+J18+K18</f>
        <v>2000</v>
      </c>
      <c r="I18" s="68">
        <v>2000</v>
      </c>
      <c r="J18" s="68"/>
      <c r="K18" s="68"/>
      <c r="L18" s="62"/>
      <c r="M18" s="71">
        <f t="shared" si="1"/>
        <v>1</v>
      </c>
      <c r="O18" s="66"/>
    </row>
    <row r="19" spans="1:15" s="40" customFormat="1" ht="30" customHeight="1">
      <c r="A19" s="59" t="s">
        <v>76</v>
      </c>
      <c r="B19" s="67" t="s">
        <v>141</v>
      </c>
      <c r="C19" s="92"/>
      <c r="D19" s="74">
        <f t="shared" si="4"/>
        <v>250500</v>
      </c>
      <c r="E19" s="68">
        <v>250500</v>
      </c>
      <c r="F19" s="68"/>
      <c r="G19" s="68"/>
      <c r="H19" s="70">
        <f t="shared" ref="H19:H46" si="5">I19+J19+K19</f>
        <v>243746</v>
      </c>
      <c r="I19" s="68">
        <v>243746</v>
      </c>
      <c r="J19" s="68"/>
      <c r="K19" s="68"/>
      <c r="L19" s="62"/>
      <c r="M19" s="71">
        <f t="shared" si="1"/>
        <v>0.97303792415169665</v>
      </c>
      <c r="O19" s="66"/>
    </row>
    <row r="20" spans="1:15" s="40" customFormat="1" ht="30" customHeight="1">
      <c r="A20" s="59" t="s">
        <v>77</v>
      </c>
      <c r="B20" s="67" t="s">
        <v>212</v>
      </c>
      <c r="C20" s="92"/>
      <c r="D20" s="74">
        <f t="shared" si="4"/>
        <v>25000</v>
      </c>
      <c r="E20" s="68">
        <v>25000</v>
      </c>
      <c r="F20" s="68"/>
      <c r="G20" s="68"/>
      <c r="H20" s="70">
        <f t="shared" si="5"/>
        <v>97253</v>
      </c>
      <c r="I20" s="68">
        <v>97253</v>
      </c>
      <c r="J20" s="68"/>
      <c r="K20" s="68"/>
      <c r="L20" s="62"/>
      <c r="M20" s="71">
        <f t="shared" si="1"/>
        <v>3.89012</v>
      </c>
      <c r="O20" s="66"/>
    </row>
    <row r="21" spans="1:15" s="40" customFormat="1" ht="30" customHeight="1">
      <c r="A21" s="59" t="s">
        <v>78</v>
      </c>
      <c r="B21" s="67" t="s">
        <v>142</v>
      </c>
      <c r="C21" s="92">
        <v>700000</v>
      </c>
      <c r="D21" s="74">
        <f t="shared" si="4"/>
        <v>716900</v>
      </c>
      <c r="E21" s="68">
        <v>336912</v>
      </c>
      <c r="F21" s="68">
        <v>231088</v>
      </c>
      <c r="G21" s="68">
        <v>148900</v>
      </c>
      <c r="H21" s="70">
        <f t="shared" si="5"/>
        <v>723785.05</v>
      </c>
      <c r="I21" s="68">
        <v>281156.8</v>
      </c>
      <c r="J21" s="68">
        <v>184403.25</v>
      </c>
      <c r="K21" s="68">
        <v>258225</v>
      </c>
      <c r="L21" s="62"/>
      <c r="M21" s="71">
        <f t="shared" si="1"/>
        <v>1.0096039196540663</v>
      </c>
      <c r="O21" s="66"/>
    </row>
    <row r="22" spans="1:15" s="40" customFormat="1" ht="30" customHeight="1">
      <c r="A22" s="60">
        <v>2</v>
      </c>
      <c r="B22" s="64" t="s">
        <v>143</v>
      </c>
      <c r="C22" s="89">
        <v>7306170</v>
      </c>
      <c r="D22" s="65">
        <v>7182975</v>
      </c>
      <c r="E22" s="65">
        <v>3409644</v>
      </c>
      <c r="F22" s="65">
        <v>2732749</v>
      </c>
      <c r="G22" s="65">
        <v>1040582</v>
      </c>
      <c r="H22" s="78">
        <v>7299588</v>
      </c>
      <c r="I22" s="78">
        <v>2637324</v>
      </c>
      <c r="J22" s="78">
        <v>2975063</v>
      </c>
      <c r="K22" s="78">
        <v>1687201</v>
      </c>
      <c r="L22" s="62"/>
      <c r="M22" s="62"/>
    </row>
    <row r="23" spans="1:15" s="40" customFormat="1" ht="30" customHeight="1">
      <c r="A23" s="59" t="s">
        <v>83</v>
      </c>
      <c r="B23" s="67" t="s">
        <v>144</v>
      </c>
      <c r="C23" s="92"/>
      <c r="D23" s="74">
        <f t="shared" ref="D23:D38" si="6">E23+F23+G23</f>
        <v>987211</v>
      </c>
      <c r="E23" s="68">
        <v>836750</v>
      </c>
      <c r="F23" s="68">
        <v>150461</v>
      </c>
      <c r="G23" s="68">
        <v>0</v>
      </c>
      <c r="H23" s="70">
        <f t="shared" si="5"/>
        <v>917022</v>
      </c>
      <c r="I23" s="68">
        <v>473908</v>
      </c>
      <c r="J23" s="68">
        <v>130140</v>
      </c>
      <c r="K23" s="68">
        <v>312974</v>
      </c>
      <c r="L23" s="62"/>
      <c r="M23" s="71">
        <f t="shared" ref="M23:M37" si="7">H23/D23</f>
        <v>0.92890172415015637</v>
      </c>
    </row>
    <row r="24" spans="1:15" s="40" customFormat="1" ht="30" customHeight="1">
      <c r="A24" s="59" t="s">
        <v>84</v>
      </c>
      <c r="B24" s="67" t="s">
        <v>145</v>
      </c>
      <c r="C24" s="92"/>
      <c r="D24" s="74">
        <f t="shared" si="6"/>
        <v>29440</v>
      </c>
      <c r="E24" s="68">
        <v>15200</v>
      </c>
      <c r="F24" s="68">
        <v>14240</v>
      </c>
      <c r="G24" s="68">
        <v>0</v>
      </c>
      <c r="H24" s="70">
        <f t="shared" si="5"/>
        <v>36161</v>
      </c>
      <c r="I24" s="68">
        <v>18544</v>
      </c>
      <c r="J24" s="68">
        <v>15004</v>
      </c>
      <c r="K24" s="68">
        <v>2613</v>
      </c>
      <c r="L24" s="62"/>
      <c r="M24" s="71">
        <f t="shared" si="7"/>
        <v>1.2282948369565216</v>
      </c>
    </row>
    <row r="25" spans="1:15" s="40" customFormat="1" ht="30" customHeight="1">
      <c r="A25" s="59" t="s">
        <v>85</v>
      </c>
      <c r="B25" s="67" t="s">
        <v>146</v>
      </c>
      <c r="C25" s="92"/>
      <c r="D25" s="74">
        <f t="shared" si="6"/>
        <v>2987786</v>
      </c>
      <c r="E25" s="68">
        <v>1022973</v>
      </c>
      <c r="F25" s="68">
        <v>1964813</v>
      </c>
      <c r="G25" s="68">
        <v>0</v>
      </c>
      <c r="H25" s="70">
        <f t="shared" si="5"/>
        <v>3071903</v>
      </c>
      <c r="I25" s="68">
        <v>850520</v>
      </c>
      <c r="J25" s="68">
        <v>2189023</v>
      </c>
      <c r="K25" s="68">
        <v>32360</v>
      </c>
      <c r="L25" s="62"/>
      <c r="M25" s="71">
        <f t="shared" si="7"/>
        <v>1.02815362278289</v>
      </c>
    </row>
    <row r="26" spans="1:15" s="40" customFormat="1" ht="30" customHeight="1">
      <c r="A26" s="59" t="s">
        <v>107</v>
      </c>
      <c r="B26" s="67" t="s">
        <v>147</v>
      </c>
      <c r="C26" s="92"/>
      <c r="D26" s="74">
        <f t="shared" si="6"/>
        <v>457018</v>
      </c>
      <c r="E26" s="68">
        <v>314459</v>
      </c>
      <c r="F26" s="68">
        <v>10647</v>
      </c>
      <c r="G26" s="68">
        <v>131912</v>
      </c>
      <c r="H26" s="70">
        <f t="shared" si="5"/>
        <v>471314</v>
      </c>
      <c r="I26" s="68">
        <v>303112</v>
      </c>
      <c r="J26" s="68">
        <v>30407</v>
      </c>
      <c r="K26" s="68">
        <v>137795</v>
      </c>
      <c r="L26" s="62"/>
      <c r="M26" s="71">
        <f t="shared" si="7"/>
        <v>1.0312810436350428</v>
      </c>
    </row>
    <row r="27" spans="1:15" s="40" customFormat="1" ht="30" customHeight="1">
      <c r="A27" s="59" t="s">
        <v>87</v>
      </c>
      <c r="B27" s="67" t="s">
        <v>148</v>
      </c>
      <c r="C27" s="92"/>
      <c r="D27" s="74">
        <f t="shared" si="6"/>
        <v>105197</v>
      </c>
      <c r="E27" s="68">
        <v>61947</v>
      </c>
      <c r="F27" s="68">
        <v>20523</v>
      </c>
      <c r="G27" s="68">
        <v>22727</v>
      </c>
      <c r="H27" s="70">
        <f t="shared" si="5"/>
        <v>113290</v>
      </c>
      <c r="I27" s="68">
        <v>56215</v>
      </c>
      <c r="J27" s="68">
        <v>25856</v>
      </c>
      <c r="K27" s="68">
        <v>31219</v>
      </c>
      <c r="L27" s="62"/>
      <c r="M27" s="71">
        <f t="shared" si="7"/>
        <v>1.0769318516687738</v>
      </c>
    </row>
    <row r="28" spans="1:15" s="40" customFormat="1" ht="30" customHeight="1">
      <c r="A28" s="59" t="s">
        <v>88</v>
      </c>
      <c r="B28" s="67" t="s">
        <v>149</v>
      </c>
      <c r="C28" s="92"/>
      <c r="D28" s="74">
        <f t="shared" si="6"/>
        <v>28386</v>
      </c>
      <c r="E28" s="68">
        <v>15997</v>
      </c>
      <c r="F28" s="68">
        <v>12389</v>
      </c>
      <c r="G28" s="68"/>
      <c r="H28" s="70">
        <f t="shared" si="5"/>
        <v>33199</v>
      </c>
      <c r="I28" s="68">
        <v>16940</v>
      </c>
      <c r="J28" s="68">
        <v>14372</v>
      </c>
      <c r="K28" s="68">
        <v>1887</v>
      </c>
      <c r="L28" s="62"/>
      <c r="M28" s="71">
        <f t="shared" si="7"/>
        <v>1.1695554146410203</v>
      </c>
    </row>
    <row r="29" spans="1:15" s="40" customFormat="1" ht="30" customHeight="1">
      <c r="A29" s="59" t="s">
        <v>89</v>
      </c>
      <c r="B29" s="67" t="s">
        <v>150</v>
      </c>
      <c r="C29" s="92"/>
      <c r="D29" s="74">
        <f t="shared" si="6"/>
        <v>35983</v>
      </c>
      <c r="E29" s="68">
        <v>35983</v>
      </c>
      <c r="F29" s="68"/>
      <c r="G29" s="68"/>
      <c r="H29" s="70">
        <f t="shared" si="5"/>
        <v>27081</v>
      </c>
      <c r="I29" s="68">
        <v>22203</v>
      </c>
      <c r="J29" s="68">
        <v>4878</v>
      </c>
      <c r="K29" s="68"/>
      <c r="L29" s="62"/>
      <c r="M29" s="71">
        <f t="shared" si="7"/>
        <v>0.75260539699302453</v>
      </c>
    </row>
    <row r="30" spans="1:15" s="40" customFormat="1" ht="30" customHeight="1">
      <c r="A30" s="59" t="s">
        <v>151</v>
      </c>
      <c r="B30" s="67" t="s">
        <v>152</v>
      </c>
      <c r="C30" s="92"/>
      <c r="D30" s="74">
        <f t="shared" si="6"/>
        <v>608163</v>
      </c>
      <c r="E30" s="68">
        <v>223502</v>
      </c>
      <c r="F30" s="68">
        <v>100596</v>
      </c>
      <c r="G30" s="68">
        <v>284065</v>
      </c>
      <c r="H30" s="70">
        <f t="shared" si="5"/>
        <v>620105</v>
      </c>
      <c r="I30" s="68">
        <v>230122</v>
      </c>
      <c r="J30" s="68">
        <v>91560</v>
      </c>
      <c r="K30" s="68">
        <v>298423</v>
      </c>
      <c r="L30" s="62"/>
      <c r="M30" s="71">
        <f t="shared" si="7"/>
        <v>1.0196361830627645</v>
      </c>
    </row>
    <row r="31" spans="1:15" s="40" customFormat="1" ht="30" customHeight="1">
      <c r="A31" s="59" t="s">
        <v>153</v>
      </c>
      <c r="B31" s="67" t="s">
        <v>154</v>
      </c>
      <c r="C31" s="92"/>
      <c r="D31" s="74">
        <f t="shared" si="6"/>
        <v>147954</v>
      </c>
      <c r="E31" s="68">
        <v>97828</v>
      </c>
      <c r="F31" s="68">
        <v>35466</v>
      </c>
      <c r="G31" s="68">
        <v>14660</v>
      </c>
      <c r="H31" s="70">
        <f t="shared" si="5"/>
        <v>162303</v>
      </c>
      <c r="I31" s="68">
        <v>100313</v>
      </c>
      <c r="J31" s="68">
        <v>32755</v>
      </c>
      <c r="K31" s="68">
        <v>29235</v>
      </c>
      <c r="L31" s="62"/>
      <c r="M31" s="71">
        <f t="shared" si="7"/>
        <v>1.0969828460197089</v>
      </c>
    </row>
    <row r="32" spans="1:15" s="40" customFormat="1" ht="30" customHeight="1">
      <c r="A32" s="59" t="s">
        <v>155</v>
      </c>
      <c r="B32" s="67" t="s">
        <v>156</v>
      </c>
      <c r="C32" s="92"/>
      <c r="D32" s="74">
        <f t="shared" si="6"/>
        <v>62800</v>
      </c>
      <c r="E32" s="68">
        <v>46500</v>
      </c>
      <c r="F32" s="68">
        <v>10100</v>
      </c>
      <c r="G32" s="68">
        <v>6200</v>
      </c>
      <c r="H32" s="70">
        <f t="shared" si="5"/>
        <v>72888</v>
      </c>
      <c r="I32" s="68">
        <v>47201</v>
      </c>
      <c r="J32" s="68">
        <v>13546</v>
      </c>
      <c r="K32" s="68">
        <v>12141</v>
      </c>
      <c r="L32" s="62"/>
      <c r="M32" s="71">
        <f t="shared" si="7"/>
        <v>1.1606369426751593</v>
      </c>
    </row>
    <row r="33" spans="1:13" s="40" customFormat="1" ht="30" customHeight="1">
      <c r="A33" s="59" t="s">
        <v>157</v>
      </c>
      <c r="B33" s="67" t="s">
        <v>158</v>
      </c>
      <c r="C33" s="92"/>
      <c r="D33" s="74">
        <f t="shared" si="6"/>
        <v>1681384</v>
      </c>
      <c r="E33" s="68">
        <v>704005</v>
      </c>
      <c r="F33" s="68">
        <v>402559</v>
      </c>
      <c r="G33" s="68">
        <v>574820</v>
      </c>
      <c r="H33" s="70">
        <f t="shared" si="5"/>
        <v>1713785</v>
      </c>
      <c r="I33" s="68">
        <v>483146</v>
      </c>
      <c r="J33" s="68">
        <v>410301</v>
      </c>
      <c r="K33" s="68">
        <v>820338</v>
      </c>
      <c r="L33" s="62"/>
      <c r="M33" s="71">
        <f t="shared" si="7"/>
        <v>1.0192704343564587</v>
      </c>
    </row>
    <row r="34" spans="1:13" s="40" customFormat="1" ht="30" customHeight="1">
      <c r="A34" s="59" t="s">
        <v>159</v>
      </c>
      <c r="B34" s="67" t="s">
        <v>160</v>
      </c>
      <c r="C34" s="92"/>
      <c r="D34" s="74">
        <f t="shared" si="6"/>
        <v>16000</v>
      </c>
      <c r="E34" s="68">
        <v>16000</v>
      </c>
      <c r="F34" s="68"/>
      <c r="G34" s="68"/>
      <c r="H34" s="70">
        <f t="shared" si="5"/>
        <v>16000</v>
      </c>
      <c r="I34" s="68">
        <v>16000</v>
      </c>
      <c r="J34" s="68"/>
      <c r="K34" s="68"/>
      <c r="L34" s="62"/>
      <c r="M34" s="71">
        <f t="shared" si="7"/>
        <v>1</v>
      </c>
    </row>
    <row r="35" spans="1:13" s="40" customFormat="1" ht="30" customHeight="1">
      <c r="A35" s="59" t="s">
        <v>161</v>
      </c>
      <c r="B35" s="67" t="s">
        <v>162</v>
      </c>
      <c r="C35" s="92"/>
      <c r="D35" s="74">
        <f t="shared" si="6"/>
        <v>35653</v>
      </c>
      <c r="E35" s="68">
        <v>18500</v>
      </c>
      <c r="F35" s="68">
        <v>10955</v>
      </c>
      <c r="G35" s="68">
        <v>6198</v>
      </c>
      <c r="H35" s="70">
        <f t="shared" si="5"/>
        <v>44537</v>
      </c>
      <c r="I35" s="68">
        <v>19100</v>
      </c>
      <c r="J35" s="68">
        <v>17221</v>
      </c>
      <c r="K35" s="68">
        <v>8216</v>
      </c>
      <c r="L35" s="62"/>
      <c r="M35" s="71">
        <f t="shared" si="7"/>
        <v>1.2491795921801812</v>
      </c>
    </row>
    <row r="36" spans="1:13" s="40" customFormat="1" ht="30" customHeight="1">
      <c r="A36" s="60">
        <v>3</v>
      </c>
      <c r="B36" s="64" t="s">
        <v>163</v>
      </c>
      <c r="C36" s="93">
        <v>1340</v>
      </c>
      <c r="D36" s="83">
        <f t="shared" si="6"/>
        <v>1340</v>
      </c>
      <c r="E36" s="65">
        <v>1340</v>
      </c>
      <c r="F36" s="65"/>
      <c r="G36" s="65"/>
      <c r="H36" s="78">
        <f t="shared" si="5"/>
        <v>1340</v>
      </c>
      <c r="I36" s="65">
        <v>1340</v>
      </c>
      <c r="J36" s="65"/>
      <c r="K36" s="65"/>
      <c r="L36" s="62"/>
      <c r="M36" s="62">
        <f t="shared" si="7"/>
        <v>1</v>
      </c>
    </row>
    <row r="37" spans="1:13" s="40" customFormat="1" ht="30" customHeight="1">
      <c r="A37" s="60">
        <v>4</v>
      </c>
      <c r="B37" s="64" t="s">
        <v>164</v>
      </c>
      <c r="C37" s="93">
        <v>268907</v>
      </c>
      <c r="D37" s="83">
        <f t="shared" si="6"/>
        <v>268907</v>
      </c>
      <c r="E37" s="65">
        <v>268907</v>
      </c>
      <c r="F37" s="65"/>
      <c r="G37" s="65"/>
      <c r="H37" s="78">
        <f t="shared" si="5"/>
        <v>307095</v>
      </c>
      <c r="I37" s="65">
        <v>307095</v>
      </c>
      <c r="J37" s="65"/>
      <c r="K37" s="65"/>
      <c r="L37" s="62"/>
      <c r="M37" s="62">
        <f t="shared" si="7"/>
        <v>1.1420119223374623</v>
      </c>
    </row>
    <row r="38" spans="1:13" s="40" customFormat="1" ht="30" customHeight="1">
      <c r="A38" s="60">
        <v>5</v>
      </c>
      <c r="B38" s="64" t="s">
        <v>165</v>
      </c>
      <c r="C38" s="93"/>
      <c r="D38" s="83">
        <f t="shared" si="6"/>
        <v>843424</v>
      </c>
      <c r="E38" s="65">
        <v>799164</v>
      </c>
      <c r="F38" s="65">
        <v>26225</v>
      </c>
      <c r="G38" s="65">
        <v>18035</v>
      </c>
      <c r="H38" s="78">
        <f t="shared" si="5"/>
        <v>0</v>
      </c>
      <c r="I38" s="65"/>
      <c r="J38" s="65"/>
      <c r="K38" s="65"/>
      <c r="L38" s="62"/>
      <c r="M38" s="62"/>
    </row>
    <row r="39" spans="1:13" s="40" customFormat="1" ht="30" customHeight="1">
      <c r="A39" s="60">
        <v>6</v>
      </c>
      <c r="B39" s="64" t="s">
        <v>166</v>
      </c>
      <c r="C39" s="93"/>
      <c r="D39" s="65"/>
      <c r="E39" s="65"/>
      <c r="F39" s="65"/>
      <c r="G39" s="65"/>
      <c r="H39" s="78">
        <f t="shared" si="5"/>
        <v>3615478</v>
      </c>
      <c r="I39" s="65">
        <v>2980223</v>
      </c>
      <c r="J39" s="65">
        <v>478802</v>
      </c>
      <c r="K39" s="65">
        <v>156453</v>
      </c>
      <c r="L39" s="62"/>
      <c r="M39" s="62"/>
    </row>
    <row r="40" spans="1:13" s="40" customFormat="1" ht="30" customHeight="1">
      <c r="A40" s="60">
        <v>7</v>
      </c>
      <c r="B40" s="64" t="s">
        <v>167</v>
      </c>
      <c r="C40" s="93">
        <v>157290</v>
      </c>
      <c r="D40" s="83">
        <f>E40+F40+G40</f>
        <v>267012</v>
      </c>
      <c r="E40" s="65">
        <v>187290</v>
      </c>
      <c r="F40" s="65">
        <v>52487</v>
      </c>
      <c r="G40" s="65">
        <v>27235</v>
      </c>
      <c r="H40" s="78">
        <f t="shared" si="5"/>
        <v>0</v>
      </c>
      <c r="I40" s="65"/>
      <c r="J40" s="65"/>
      <c r="K40" s="65"/>
      <c r="L40" s="62"/>
      <c r="M40" s="62"/>
    </row>
    <row r="41" spans="1:13" s="40" customFormat="1" ht="30" customHeight="1">
      <c r="A41" s="60">
        <v>8</v>
      </c>
      <c r="B41" s="64" t="s">
        <v>168</v>
      </c>
      <c r="C41" s="89"/>
      <c r="D41" s="83">
        <f>E41+F41+G41</f>
        <v>182468</v>
      </c>
      <c r="E41" s="65">
        <v>182468</v>
      </c>
      <c r="F41" s="65"/>
      <c r="G41" s="65"/>
      <c r="H41" s="78">
        <f t="shared" si="5"/>
        <v>0</v>
      </c>
      <c r="I41" s="65"/>
      <c r="J41" s="65"/>
      <c r="K41" s="65"/>
      <c r="L41" s="62"/>
      <c r="M41" s="62"/>
    </row>
    <row r="42" spans="1:13" s="40" customFormat="1" ht="30" customHeight="1">
      <c r="A42" s="60" t="s">
        <v>27</v>
      </c>
      <c r="B42" s="64" t="s">
        <v>169</v>
      </c>
      <c r="C42" s="89"/>
      <c r="D42" s="83">
        <f>E42+F42+G42</f>
        <v>637559</v>
      </c>
      <c r="E42" s="65">
        <v>421641</v>
      </c>
      <c r="F42" s="65">
        <v>45491</v>
      </c>
      <c r="G42" s="65">
        <v>170427</v>
      </c>
      <c r="H42" s="78">
        <f t="shared" si="5"/>
        <v>384167</v>
      </c>
      <c r="I42" s="65">
        <v>58208</v>
      </c>
      <c r="J42" s="65">
        <v>49795</v>
      </c>
      <c r="K42" s="65">
        <v>276164</v>
      </c>
      <c r="L42" s="62"/>
      <c r="M42" s="62">
        <f>H42/D42</f>
        <v>0.60255913570351916</v>
      </c>
    </row>
    <row r="43" spans="1:13" s="40" customFormat="1" ht="30" customHeight="1">
      <c r="A43" s="60" t="s">
        <v>28</v>
      </c>
      <c r="B43" s="64" t="s">
        <v>170</v>
      </c>
      <c r="C43" s="89"/>
      <c r="D43" s="65"/>
      <c r="E43" s="65"/>
      <c r="F43" s="65"/>
      <c r="G43" s="65"/>
      <c r="H43" s="78">
        <f t="shared" si="5"/>
        <v>1092</v>
      </c>
      <c r="I43" s="65">
        <v>0</v>
      </c>
      <c r="J43" s="65">
        <v>855</v>
      </c>
      <c r="K43" s="65">
        <v>237</v>
      </c>
      <c r="L43" s="62"/>
      <c r="M43" s="62"/>
    </row>
    <row r="44" spans="1:13" s="40" customFormat="1" ht="30" customHeight="1">
      <c r="A44" s="60" t="s">
        <v>31</v>
      </c>
      <c r="B44" s="64" t="s">
        <v>171</v>
      </c>
      <c r="C44" s="89"/>
      <c r="D44" s="65"/>
      <c r="E44" s="65"/>
      <c r="F44" s="65"/>
      <c r="G44" s="65"/>
      <c r="H44" s="65">
        <f>H45+H46</f>
        <v>6842340</v>
      </c>
      <c r="I44" s="65">
        <f>I45+I46</f>
        <v>4738684</v>
      </c>
      <c r="J44" s="65">
        <f>J45+J46</f>
        <v>2103656</v>
      </c>
      <c r="K44" s="65">
        <f>K45+K46</f>
        <v>0</v>
      </c>
      <c r="L44" s="62"/>
      <c r="M44" s="62"/>
    </row>
    <row r="45" spans="1:13" s="40" customFormat="1" ht="30" customHeight="1">
      <c r="A45" s="59"/>
      <c r="B45" s="67" t="s">
        <v>172</v>
      </c>
      <c r="C45" s="92"/>
      <c r="D45" s="68"/>
      <c r="E45" s="68"/>
      <c r="F45" s="68"/>
      <c r="G45" s="68"/>
      <c r="H45" s="70">
        <f t="shared" si="5"/>
        <v>4005324</v>
      </c>
      <c r="I45" s="68">
        <v>3138813</v>
      </c>
      <c r="J45" s="68">
        <v>866511</v>
      </c>
      <c r="K45" s="68"/>
      <c r="L45" s="62"/>
      <c r="M45" s="62"/>
    </row>
    <row r="46" spans="1:13" s="40" customFormat="1" ht="30" customHeight="1">
      <c r="A46" s="59"/>
      <c r="B46" s="67" t="s">
        <v>173</v>
      </c>
      <c r="C46" s="92"/>
      <c r="D46" s="68"/>
      <c r="E46" s="68"/>
      <c r="F46" s="68"/>
      <c r="G46" s="68"/>
      <c r="H46" s="70">
        <f t="shared" si="5"/>
        <v>2837016</v>
      </c>
      <c r="I46" s="68">
        <v>1599871</v>
      </c>
      <c r="J46" s="68">
        <v>1237145</v>
      </c>
      <c r="K46" s="68"/>
      <c r="L46" s="62"/>
      <c r="M46" s="62"/>
    </row>
    <row r="47" spans="1:13" s="40" customFormat="1" ht="30" customHeight="1">
      <c r="A47" s="60"/>
      <c r="B47" s="60" t="s">
        <v>174</v>
      </c>
      <c r="C47" s="89"/>
      <c r="D47" s="65">
        <f>D12+D43+D44</f>
        <v>13316165</v>
      </c>
      <c r="E47" s="65">
        <f>E12+E43+E44</f>
        <v>8822946</v>
      </c>
      <c r="F47" s="65">
        <f>F12+F43+F44</f>
        <v>3088040</v>
      </c>
      <c r="G47" s="65">
        <f>G12+G43+G44</f>
        <v>1405179</v>
      </c>
      <c r="H47" s="65">
        <f>H12+H43+H44</f>
        <v>23125346.25</v>
      </c>
      <c r="I47" s="65">
        <v>14238314</v>
      </c>
      <c r="J47" s="65">
        <v>5840136.25</v>
      </c>
      <c r="K47" s="65">
        <v>3046896</v>
      </c>
      <c r="L47" s="65"/>
      <c r="M47" s="62"/>
    </row>
    <row r="48" spans="1:13" s="29" customFormat="1" ht="15" customHeight="1">
      <c r="A48" s="32"/>
      <c r="B48" s="32"/>
      <c r="C48" s="94"/>
      <c r="D48" s="33"/>
      <c r="E48" s="33"/>
      <c r="F48" s="33"/>
      <c r="G48" s="33"/>
      <c r="H48" s="33"/>
      <c r="I48" s="144"/>
      <c r="J48" s="144"/>
      <c r="K48" s="144"/>
      <c r="L48" s="144"/>
      <c r="M48" s="144"/>
    </row>
    <row r="49" spans="1:13" s="29" customFormat="1" ht="25.5" customHeight="1">
      <c r="A49" s="32"/>
      <c r="B49" s="32"/>
      <c r="C49" s="94"/>
      <c r="D49" s="33"/>
      <c r="E49" s="33"/>
      <c r="F49" s="33"/>
      <c r="G49" s="33"/>
      <c r="H49" s="33"/>
      <c r="I49" s="141"/>
      <c r="J49" s="141"/>
      <c r="K49" s="141"/>
      <c r="L49" s="141"/>
      <c r="M49" s="141"/>
    </row>
    <row r="50" spans="1:13" s="29" customFormat="1" ht="30" customHeight="1">
      <c r="A50" s="32"/>
      <c r="B50" s="32"/>
      <c r="C50" s="94"/>
      <c r="D50" s="33"/>
      <c r="E50" s="33"/>
      <c r="F50" s="33"/>
      <c r="G50" s="33"/>
      <c r="H50" s="33"/>
      <c r="I50" s="33"/>
      <c r="J50" s="33"/>
      <c r="K50" s="33"/>
      <c r="L50" s="33"/>
      <c r="M50" s="34"/>
    </row>
    <row r="51" spans="1:13" s="29" customFormat="1" ht="30" customHeight="1">
      <c r="A51" s="32"/>
      <c r="B51" s="32"/>
      <c r="C51" s="94"/>
      <c r="D51" s="33"/>
      <c r="E51" s="33"/>
      <c r="F51" s="33"/>
      <c r="G51" s="33"/>
      <c r="H51" s="33"/>
      <c r="I51" s="33"/>
      <c r="J51" s="33"/>
      <c r="K51" s="33"/>
      <c r="L51" s="33"/>
      <c r="M51" s="34"/>
    </row>
    <row r="52" spans="1:13" s="29" customFormat="1" ht="30" customHeight="1">
      <c r="A52" s="32"/>
      <c r="B52" s="32"/>
      <c r="C52" s="94"/>
      <c r="D52" s="33"/>
      <c r="E52" s="33"/>
      <c r="F52" s="33"/>
      <c r="G52" s="33"/>
      <c r="H52" s="33"/>
      <c r="I52" s="33"/>
      <c r="J52" s="33"/>
      <c r="K52" s="33"/>
      <c r="L52" s="33"/>
      <c r="M52" s="34"/>
    </row>
    <row r="53" spans="1:13" s="29" customFormat="1" ht="30" customHeight="1">
      <c r="A53" s="32"/>
      <c r="B53" s="32"/>
      <c r="C53" s="94"/>
      <c r="D53" s="33"/>
      <c r="E53" s="33"/>
      <c r="F53" s="33"/>
      <c r="G53" s="33"/>
      <c r="H53" s="33"/>
      <c r="I53" s="33"/>
      <c r="J53" s="33"/>
      <c r="K53" s="33"/>
      <c r="L53" s="33"/>
      <c r="M53" s="34"/>
    </row>
    <row r="54" spans="1:13" s="29" customFormat="1" ht="30" customHeight="1">
      <c r="A54" s="32"/>
      <c r="B54" s="32"/>
      <c r="C54" s="94"/>
      <c r="D54" s="33"/>
      <c r="E54" s="33"/>
      <c r="F54" s="33"/>
      <c r="G54" s="33"/>
      <c r="H54" s="33"/>
      <c r="I54" s="33"/>
      <c r="J54" s="33"/>
      <c r="K54" s="33"/>
      <c r="L54" s="33"/>
      <c r="M54" s="34"/>
    </row>
    <row r="55" spans="1:13" ht="14.25" customHeight="1">
      <c r="A55" s="35"/>
      <c r="B55" s="36"/>
      <c r="C55" s="95"/>
      <c r="D55" s="36"/>
      <c r="E55" s="36"/>
      <c r="F55" s="36"/>
      <c r="G55" s="36"/>
      <c r="H55" s="37"/>
      <c r="I55" s="33"/>
      <c r="J55" s="33"/>
      <c r="K55" s="33"/>
      <c r="L55" s="36"/>
      <c r="M55" s="36"/>
    </row>
    <row r="56" spans="1:13" ht="22.5" customHeight="1">
      <c r="D56" s="33"/>
      <c r="H56" s="38"/>
    </row>
    <row r="57" spans="1:13" ht="23.25" hidden="1" customHeight="1">
      <c r="D57" s="39">
        <f>D56-D12</f>
        <v>-13316165</v>
      </c>
      <c r="I57" s="30">
        <v>14247431</v>
      </c>
      <c r="J57" s="30">
        <v>5373950</v>
      </c>
      <c r="K57" s="30">
        <v>2694579</v>
      </c>
    </row>
    <row r="58" spans="1:13" s="29" customFormat="1" ht="13.8" hidden="1">
      <c r="C58" s="96"/>
      <c r="D58" s="29">
        <v>435350</v>
      </c>
      <c r="H58" s="31">
        <f>H47-H42</f>
        <v>22741179.25</v>
      </c>
      <c r="I58" s="31">
        <f>I57-I47</f>
        <v>9117</v>
      </c>
      <c r="J58" s="31">
        <f>J57-J47</f>
        <v>-466186.25</v>
      </c>
      <c r="K58" s="31">
        <f>K57-K47</f>
        <v>-352317</v>
      </c>
    </row>
    <row r="59" spans="1:13" s="29" customFormat="1" ht="13.8" hidden="1">
      <c r="C59" s="96"/>
      <c r="D59" s="31">
        <f>D58+D57</f>
        <v>-12880815</v>
      </c>
      <c r="E59" s="31"/>
      <c r="H59" s="31">
        <f>H47-6376521</f>
        <v>16748825.25</v>
      </c>
    </row>
    <row r="60" spans="1:13" s="29" customFormat="1" ht="13.8">
      <c r="C60" s="96"/>
    </row>
    <row r="61" spans="1:13" s="29" customFormat="1" ht="13.8">
      <c r="C61" s="96"/>
    </row>
    <row r="62" spans="1:13" s="29" customFormat="1" ht="13.8">
      <c r="C62" s="96"/>
    </row>
    <row r="63" spans="1:13" s="40" customFormat="1" ht="15.6">
      <c r="C63" s="97"/>
    </row>
    <row r="64" spans="1:13" s="40" customFormat="1" ht="15.6">
      <c r="C64" s="97"/>
    </row>
    <row r="65" spans="3:3" s="40" customFormat="1" ht="15.6">
      <c r="C65" s="97"/>
    </row>
    <row r="66" spans="3:3" s="40" customFormat="1" ht="15.6">
      <c r="C66" s="97"/>
    </row>
    <row r="67" spans="3:3" s="40" customFormat="1" ht="15.6">
      <c r="C67" s="97"/>
    </row>
  </sheetData>
  <mergeCells count="26">
    <mergeCell ref="E2:M2"/>
    <mergeCell ref="A1:C1"/>
    <mergeCell ref="A2:C2"/>
    <mergeCell ref="A5:M5"/>
    <mergeCell ref="K7:M7"/>
    <mergeCell ref="A4:M4"/>
    <mergeCell ref="E1:M1"/>
    <mergeCell ref="H8:K8"/>
    <mergeCell ref="L8:M8"/>
    <mergeCell ref="E9:E10"/>
    <mergeCell ref="A6:M6"/>
    <mergeCell ref="F9:F10"/>
    <mergeCell ref="A8:A10"/>
    <mergeCell ref="B8:B10"/>
    <mergeCell ref="C8:C10"/>
    <mergeCell ref="D8:G8"/>
    <mergeCell ref="D9:D10"/>
    <mergeCell ref="I49:M49"/>
    <mergeCell ref="G9:G10"/>
    <mergeCell ref="L9:L10"/>
    <mergeCell ref="M9:M10"/>
    <mergeCell ref="I48:M48"/>
    <mergeCell ref="K9:K10"/>
    <mergeCell ref="H9:H10"/>
    <mergeCell ref="I9:I10"/>
    <mergeCell ref="J9:J10"/>
  </mergeCells>
  <phoneticPr fontId="2" type="noConversion"/>
  <printOptions horizontalCentered="1"/>
  <pageMargins left="0" right="0" top="0.75" bottom="0.75" header="0.5" footer="0.47"/>
  <pageSetup paperSize="8" orientation="landscape" r:id="rId1"/>
  <headerFooter alignWithMargins="0">
    <oddFooter xml:space="preserve">&amp;C&amp;P/2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Can doi</vt:lpstr>
      <vt:lpstr>Thu ngan sach</vt:lpstr>
      <vt:lpstr>Chi ngan sach</vt:lpstr>
      <vt:lpstr>'Thu ngan sach'!Print_Area</vt:lpstr>
      <vt:lpstr>'Chi ngan sach'!Print_Titles</vt:lpstr>
      <vt:lpstr>'Thu ngan sach'!Print_Titles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Admin</cp:lastModifiedBy>
  <cp:lastPrinted>2015-12-23T09:35:59Z</cp:lastPrinted>
  <dcterms:created xsi:type="dcterms:W3CDTF">2014-11-19T01:14:00Z</dcterms:created>
  <dcterms:modified xsi:type="dcterms:W3CDTF">2015-12-23T09:36:03Z</dcterms:modified>
</cp:coreProperties>
</file>